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investments_ghfm_fund/Documents/Investments Team/GHFM-Daily-Portfolio-Reporting/3. GHFM_Daily/Performance Report/2025/202507/"/>
    </mc:Choice>
  </mc:AlternateContent>
  <xr:revisionPtr revIDLastSave="0" documentId="13_ncr:1_{5949088F-B1EB-4663-9BF8-DFEC32AE415C}" xr6:coauthVersionLast="47" xr6:coauthVersionMax="47" xr10:uidLastSave="{00000000-0000-0000-0000-000000000000}"/>
  <bookViews>
    <workbookView xWindow="-120" yWindow="-16320" windowWidth="29040" windowHeight="15720" tabRatio="719" xr2:uid="{00000000-000D-0000-FFFF-FFFF00000000}"/>
  </bookViews>
  <sheets>
    <sheet name="Dashboard" sheetId="8" r:id="rId1"/>
    <sheet name="Historical NAV" sheetId="3" r:id="rId2"/>
    <sheet name="Mark to Market" sheetId="10" r:id="rId3"/>
    <sheet name="Daily P&amp;L breakdown" sheetId="13" r:id="rId4"/>
    <sheet name="Email" sheetId="16" r:id="rId5"/>
    <sheet name="Email input" sheetId="17" r:id="rId6"/>
    <sheet name="QuantEdge" sheetId="18" r:id="rId7"/>
    <sheet name="Categorized P&amp;L" sheetId="2" state="hidden" r:id="rId8"/>
    <sheet name="IB_Margin" sheetId="12" state="hidden" r:id="rId9"/>
    <sheet name="IB_html" sheetId="1" state="hidden" r:id="rId10"/>
    <sheet name="Sheet1" sheetId="7" state="hidden" r:id="rId11"/>
    <sheet name="Historical NAV_no option" sheetId="14" state="hidden" r:id="rId12"/>
    <sheet name="Filter Equity Tickers" sheetId="5" state="hidden" r:id="rId13"/>
    <sheet name="Daily NAV" sheetId="4" state="hidden" r:id="rId14"/>
  </sheets>
  <definedNames>
    <definedName name="_xlnm._FilterDatabase" localSheetId="12" hidden="1">'Filter Equity Tickers'!$A$3:$D$22</definedName>
    <definedName name="_xlnm._FilterDatabase" localSheetId="2" hidden="1">'Mark to Market'!$A$2:$I$125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6" l="1" a="1"/>
  <c r="F10" i="16"/>
  <c r="F9" i="16" a="1"/>
  <c r="F9" i="16"/>
  <c r="F8" i="16" a="1"/>
  <c r="F8" i="16"/>
  <c r="F6" i="16" a="1"/>
  <c r="F6" i="16"/>
  <c r="F7" i="16" a="1"/>
  <c r="F7" i="16"/>
  <c r="D7" i="16" a="1"/>
  <c r="D7" i="16"/>
  <c r="D9" i="16" a="1"/>
  <c r="D9" i="16"/>
  <c r="D10" i="16" a="1"/>
  <c r="D10" i="16"/>
  <c r="D6" i="16" a="1"/>
  <c r="D6" i="16"/>
  <c r="D8" i="16" a="1"/>
  <c r="D8" i="16"/>
  <c r="H7" i="16" a="1"/>
  <c r="H7" i="16"/>
  <c r="H8" i="16" a="1"/>
  <c r="H8" i="16"/>
  <c r="H9" i="16" a="1"/>
  <c r="H9" i="16"/>
  <c r="H10" i="16" a="1"/>
  <c r="H10" i="16"/>
  <c r="H6" i="16" a="1"/>
  <c r="H6" i="16"/>
  <c r="G6" i="16" a="1"/>
  <c r="G6" i="16"/>
  <c r="G8" i="16" a="1"/>
  <c r="G8" i="16"/>
  <c r="G10" i="16" a="1"/>
  <c r="G10" i="16"/>
  <c r="G9" i="16" a="1"/>
  <c r="G9" i="16"/>
  <c r="G7" i="16" a="1"/>
  <c r="G7" i="16"/>
  <c r="E9" i="16" a="1"/>
  <c r="E9" i="16"/>
  <c r="E10" i="16" a="1"/>
  <c r="E10" i="16"/>
  <c r="E6" i="16" a="1"/>
  <c r="E6" i="16"/>
  <c r="E8" i="16" a="1"/>
  <c r="E8" i="16"/>
  <c r="E7" i="16" a="1"/>
  <c r="E7" i="16"/>
  <c r="F22" i="4"/>
  <c r="F23" i="4"/>
  <c r="D22" i="4"/>
  <c r="H23" i="4"/>
  <c r="E22" i="4"/>
  <c r="D23" i="4"/>
  <c r="H22" i="4"/>
  <c r="E23" i="4"/>
  <c r="K9" i="16"/>
  <c r="L9" i="16" a="1"/>
  <c r="L9" i="16"/>
  <c r="K8" i="16"/>
  <c r="K7" i="16"/>
  <c r="J9" i="16" a="1"/>
  <c r="J9" i="16"/>
  <c r="I7" i="16" a="1"/>
  <c r="I7" i="16"/>
  <c r="L7" i="16" a="1"/>
  <c r="L7" i="16"/>
  <c r="J8" i="16" a="1"/>
  <c r="J8" i="16"/>
  <c r="I8" i="16" a="1"/>
  <c r="I8" i="16"/>
  <c r="L8" i="16" a="1"/>
  <c r="L8" i="16"/>
  <c r="I9" i="16" a="1"/>
  <c r="I9" i="16"/>
  <c r="J7" i="16" a="1"/>
  <c r="J7" i="16"/>
  <c r="K6" i="16"/>
  <c r="K10" i="16"/>
  <c r="C22" i="4"/>
  <c r="L10" i="16" a="1"/>
  <c r="L10" i="16"/>
  <c r="G22" i="4"/>
  <c r="J6" i="16"/>
  <c r="I6" i="16"/>
  <c r="G23" i="4"/>
  <c r="J10" i="16" a="1"/>
  <c r="J10" i="16"/>
  <c r="C23" i="4"/>
  <c r="I10" i="16"/>
  <c r="L6" i="16" a="1"/>
  <c r="L6" i="16"/>
  <c r="C24" i="4"/>
  <c r="X1205" i="3"/>
  <c r="D1205" i="3"/>
  <c r="M19" i="16"/>
  <c r="J19" i="16"/>
  <c r="E17" i="16"/>
  <c r="T16" i="16"/>
  <c r="E16" i="16"/>
  <c r="T12" i="16"/>
  <c r="T10" i="16"/>
  <c r="F17" i="16" l="1"/>
  <c r="F16" i="16"/>
  <c r="G17" i="16" l="1"/>
  <c r="G16" i="16"/>
  <c r="U8" i="16"/>
  <c r="H17" i="16" l="1"/>
  <c r="H16" i="16"/>
  <c r="U7" i="16"/>
  <c r="U6" i="16" l="1"/>
  <c r="U5" i="16" l="1"/>
  <c r="O5" i="16"/>
  <c r="Q5" i="16" s="1"/>
  <c r="H5" i="16"/>
  <c r="G5" i="16"/>
  <c r="F5" i="16"/>
  <c r="E5" i="16"/>
  <c r="D5" i="16"/>
  <c r="V4" i="16"/>
  <c r="P4" i="16"/>
  <c r="H4" i="16"/>
  <c r="G4" i="16"/>
  <c r="E4" i="16"/>
  <c r="D4" i="16"/>
  <c r="T3" i="16"/>
  <c r="J5" i="16" l="1"/>
  <c r="P9" i="16"/>
  <c r="L5" i="16"/>
  <c r="K5" i="16"/>
  <c r="T8" i="16"/>
  <c r="T7" i="16"/>
  <c r="T6" i="16"/>
  <c r="P8" i="16"/>
  <c r="P6" i="16"/>
  <c r="O4" i="16"/>
  <c r="X1202" i="14"/>
  <c r="E1202" i="14"/>
  <c r="D1202" i="14"/>
  <c r="C1202" i="14"/>
  <c r="B1202" i="14"/>
  <c r="A1202" i="14"/>
  <c r="L212" i="13"/>
  <c r="A212" i="13"/>
  <c r="X1204" i="3"/>
  <c r="D1204" i="3"/>
  <c r="F1205" i="3" s="1"/>
  <c r="G1205" i="3" s="1"/>
  <c r="L1205" i="3" l="1"/>
  <c r="Y1205" i="3"/>
  <c r="Z1205" i="3" s="1"/>
  <c r="AA1205" i="3" s="1"/>
  <c r="O6" i="16"/>
  <c r="Q6" i="16" s="1"/>
  <c r="Q4" i="16"/>
  <c r="P10" i="16"/>
  <c r="T9" i="16"/>
  <c r="F1202" i="14"/>
  <c r="V9" i="16" l="1"/>
  <c r="T13" i="16"/>
  <c r="T17" i="16" s="1"/>
  <c r="T18" i="16" s="1"/>
  <c r="X1201" i="14"/>
  <c r="E1201" i="14"/>
  <c r="D1201" i="14"/>
  <c r="C1201" i="14"/>
  <c r="B1201" i="14"/>
  <c r="A1201" i="14"/>
  <c r="L211" i="13"/>
  <c r="A211" i="13"/>
  <c r="X1203" i="3"/>
  <c r="D1203" i="3"/>
  <c r="F1204" i="3" s="1"/>
  <c r="O7" i="16" s="1"/>
  <c r="Q7" i="16" s="1"/>
  <c r="G1204" i="3" l="1"/>
  <c r="F1201" i="14"/>
  <c r="H1202" i="14" s="1"/>
  <c r="I1202" i="14" s="1"/>
  <c r="L1202" i="14" l="1"/>
  <c r="Y1202" i="14"/>
  <c r="Z1202" i="14" s="1"/>
  <c r="AA1202" i="14" s="1"/>
  <c r="Y1204" i="3"/>
  <c r="Z1204" i="3" s="1"/>
  <c r="AA1204" i="3" s="1"/>
  <c r="L1204" i="3"/>
  <c r="X1200" i="14"/>
  <c r="E1200" i="14"/>
  <c r="D1200" i="14"/>
  <c r="C1200" i="14"/>
  <c r="B1200" i="14"/>
  <c r="F1200" i="14" s="1"/>
  <c r="H1201" i="14" s="1"/>
  <c r="I1201" i="14" s="1"/>
  <c r="A1200" i="14"/>
  <c r="L210" i="13"/>
  <c r="A210" i="13"/>
  <c r="X1202" i="3"/>
  <c r="D1202" i="3"/>
  <c r="F1203" i="3" s="1"/>
  <c r="Y1201" i="14" l="1"/>
  <c r="Z1201" i="14" s="1"/>
  <c r="AA1201" i="14" s="1"/>
  <c r="L1201" i="14"/>
  <c r="G1203" i="3"/>
  <c r="X1199" i="14"/>
  <c r="E1199" i="14"/>
  <c r="D1199" i="14"/>
  <c r="C1199" i="14"/>
  <c r="B1199" i="14"/>
  <c r="A1199" i="14"/>
  <c r="L209" i="13"/>
  <c r="A209" i="13"/>
  <c r="X1201" i="3"/>
  <c r="D1201" i="3"/>
  <c r="F1202" i="3" s="1"/>
  <c r="Y1203" i="3" l="1"/>
  <c r="Z1203" i="3" s="1"/>
  <c r="AA1203" i="3" s="1"/>
  <c r="L1203" i="3"/>
  <c r="G1202" i="3"/>
  <c r="F1199" i="14"/>
  <c r="H1200" i="14" s="1"/>
  <c r="I1200" i="14" s="1"/>
  <c r="L1200" i="14" l="1"/>
  <c r="Y1200" i="14"/>
  <c r="Z1200" i="14" s="1"/>
  <c r="AA1200" i="14" s="1"/>
  <c r="L1202" i="3"/>
  <c r="Y1202" i="3"/>
  <c r="Z1202" i="3" s="1"/>
  <c r="AA1202" i="3" s="1"/>
  <c r="X1198" i="14"/>
  <c r="E1198" i="14"/>
  <c r="D1198" i="14"/>
  <c r="C1198" i="14"/>
  <c r="B1198" i="14"/>
  <c r="A1198" i="14"/>
  <c r="L208" i="13"/>
  <c r="A208" i="13"/>
  <c r="X1200" i="3"/>
  <c r="D1200" i="3"/>
  <c r="F1201" i="3" s="1"/>
  <c r="G1201" i="3" l="1"/>
  <c r="F1198" i="14"/>
  <c r="H1199" i="14" s="1"/>
  <c r="I1199" i="14" s="1"/>
  <c r="L1199" i="14" l="1"/>
  <c r="Y1199" i="14"/>
  <c r="Z1199" i="14" s="1"/>
  <c r="AA1199" i="14" s="1"/>
  <c r="L1201" i="3"/>
  <c r="Y1201" i="3"/>
  <c r="Z1201" i="3" s="1"/>
  <c r="AA1201" i="3" s="1"/>
  <c r="X1197" i="14"/>
  <c r="E1197" i="14"/>
  <c r="D1197" i="14"/>
  <c r="C1197" i="14"/>
  <c r="B1197" i="14"/>
  <c r="A1197" i="14"/>
  <c r="L207" i="13"/>
  <c r="A207" i="13"/>
  <c r="X1199" i="3"/>
  <c r="D1199" i="3"/>
  <c r="F1200" i="3" s="1"/>
  <c r="G1200" i="3" l="1"/>
  <c r="F1197" i="14"/>
  <c r="H1198" i="14" s="1"/>
  <c r="I1198" i="14" s="1"/>
  <c r="L1198" i="14" l="1"/>
  <c r="Y1198" i="14"/>
  <c r="Z1198" i="14" s="1"/>
  <c r="AA1198" i="14" s="1"/>
  <c r="L1200" i="3"/>
  <c r="Y1200" i="3"/>
  <c r="Z1200" i="3" s="1"/>
  <c r="AA1200" i="3" s="1"/>
  <c r="X1196" i="14"/>
  <c r="E1196" i="14"/>
  <c r="D1196" i="14"/>
  <c r="C1196" i="14"/>
  <c r="B1196" i="14"/>
  <c r="A1196" i="14"/>
  <c r="L206" i="13"/>
  <c r="A206" i="13"/>
  <c r="X1198" i="3"/>
  <c r="D1198" i="3"/>
  <c r="F1199" i="3" s="1"/>
  <c r="X1195" i="14"/>
  <c r="E1195" i="14"/>
  <c r="D1195" i="14"/>
  <c r="C1195" i="14"/>
  <c r="B1195" i="14"/>
  <c r="A1195" i="14"/>
  <c r="L205" i="13"/>
  <c r="A205" i="13"/>
  <c r="X1197" i="3"/>
  <c r="D1197" i="3"/>
  <c r="F1198" i="3" s="1"/>
  <c r="G1198" i="3" s="1"/>
  <c r="X1194" i="14"/>
  <c r="E1194" i="14"/>
  <c r="D1194" i="14"/>
  <c r="C1194" i="14"/>
  <c r="B1194" i="14"/>
  <c r="A1194" i="14"/>
  <c r="L204" i="13"/>
  <c r="A204" i="13"/>
  <c r="X1196" i="3"/>
  <c r="D1196" i="3"/>
  <c r="F1197" i="3" s="1"/>
  <c r="G1197" i="3" s="1"/>
  <c r="J51" i="8"/>
  <c r="G1199" i="3" l="1"/>
  <c r="F1196" i="14"/>
  <c r="H1197" i="14" s="1"/>
  <c r="I1197" i="14" s="1"/>
  <c r="L1198" i="3"/>
  <c r="Y1198" i="3"/>
  <c r="Z1198" i="3" s="1"/>
  <c r="AA1198" i="3" s="1"/>
  <c r="F1195" i="14"/>
  <c r="H1196" i="14" s="1"/>
  <c r="I1196" i="14" s="1"/>
  <c r="L1197" i="3"/>
  <c r="Y1197" i="3"/>
  <c r="Z1197" i="3" s="1"/>
  <c r="AA1197" i="3" s="1"/>
  <c r="F1194" i="14"/>
  <c r="H1195" i="14" s="1"/>
  <c r="I1195" i="14" s="1"/>
  <c r="X1193" i="14"/>
  <c r="E1193" i="14"/>
  <c r="D1193" i="14"/>
  <c r="C1193" i="14"/>
  <c r="B1193" i="14"/>
  <c r="A1193" i="14"/>
  <c r="L203" i="13"/>
  <c r="A203" i="13"/>
  <c r="X1195" i="3"/>
  <c r="D1195" i="3"/>
  <c r="F1196" i="3" s="1"/>
  <c r="G1196" i="3" s="1"/>
  <c r="X1192" i="14"/>
  <c r="E1192" i="14"/>
  <c r="D1192" i="14"/>
  <c r="C1192" i="14"/>
  <c r="B1192" i="14"/>
  <c r="A1192" i="14"/>
  <c r="L202" i="13"/>
  <c r="A202" i="13"/>
  <c r="X1194" i="3"/>
  <c r="D1194" i="3"/>
  <c r="F1195" i="3" s="1"/>
  <c r="G1195" i="3" s="1"/>
  <c r="X1191" i="14"/>
  <c r="E1191" i="14"/>
  <c r="D1191" i="14"/>
  <c r="C1191" i="14"/>
  <c r="B1191" i="14"/>
  <c r="F1191" i="14" s="1"/>
  <c r="A1191" i="14"/>
  <c r="L201" i="13"/>
  <c r="A201" i="13"/>
  <c r="X1193" i="3"/>
  <c r="D1193" i="3"/>
  <c r="F1194" i="3" s="1"/>
  <c r="G1194" i="3" s="1"/>
  <c r="X1190" i="14"/>
  <c r="E1190" i="14"/>
  <c r="D1190" i="14"/>
  <c r="C1190" i="14"/>
  <c r="B1190" i="14"/>
  <c r="A1190" i="14"/>
  <c r="L200" i="13"/>
  <c r="A200" i="13"/>
  <c r="X1192" i="3"/>
  <c r="D1192" i="3"/>
  <c r="F1193" i="3" s="1"/>
  <c r="G1193" i="3" s="1"/>
  <c r="X1189" i="14"/>
  <c r="E1189" i="14"/>
  <c r="D1189" i="14"/>
  <c r="C1189" i="14"/>
  <c r="B1189" i="14"/>
  <c r="A1189" i="14"/>
  <c r="L199" i="13"/>
  <c r="A199" i="13"/>
  <c r="X1191" i="3"/>
  <c r="D1191" i="3"/>
  <c r="F1192" i="3" s="1"/>
  <c r="G1192" i="3" s="1"/>
  <c r="X1188" i="14"/>
  <c r="E1188" i="14"/>
  <c r="D1188" i="14"/>
  <c r="C1188" i="14"/>
  <c r="B1188" i="14"/>
  <c r="A1188" i="14"/>
  <c r="L198" i="13"/>
  <c r="A198" i="13"/>
  <c r="X1190" i="3"/>
  <c r="D1190" i="3"/>
  <c r="F1191" i="3" s="1"/>
  <c r="G1191" i="3" s="1"/>
  <c r="K1191" i="3" s="1"/>
  <c r="I1191" i="3" s="1"/>
  <c r="X1187" i="14"/>
  <c r="E1187" i="14"/>
  <c r="D1187" i="14"/>
  <c r="C1187" i="14"/>
  <c r="B1187" i="14"/>
  <c r="A1187" i="14"/>
  <c r="L197" i="13"/>
  <c r="A197" i="13"/>
  <c r="X1189" i="3"/>
  <c r="D1189" i="3"/>
  <c r="F1190" i="3" s="1"/>
  <c r="G1190" i="3" s="1"/>
  <c r="X1186" i="14"/>
  <c r="E1186" i="14"/>
  <c r="D1186" i="14"/>
  <c r="C1186" i="14"/>
  <c r="B1186" i="14"/>
  <c r="A1186" i="14"/>
  <c r="L196" i="13"/>
  <c r="A196" i="13"/>
  <c r="X1188" i="3"/>
  <c r="D1188" i="3"/>
  <c r="F1189" i="3" s="1"/>
  <c r="G1189" i="3" s="1"/>
  <c r="L1197" i="14" l="1"/>
  <c r="Y1197" i="14"/>
  <c r="Z1197" i="14" s="1"/>
  <c r="AA1197" i="14" s="1"/>
  <c r="L1199" i="3"/>
  <c r="Y1199" i="3"/>
  <c r="Z1199" i="3" s="1"/>
  <c r="AA1199" i="3" s="1"/>
  <c r="L1196" i="14"/>
  <c r="Y1196" i="14"/>
  <c r="Z1196" i="14" s="1"/>
  <c r="AA1196" i="14" s="1"/>
  <c r="I1192" i="3"/>
  <c r="I1193" i="3" s="1"/>
  <c r="I1194" i="3" s="1"/>
  <c r="I1195" i="3" s="1"/>
  <c r="I1196" i="3" s="1"/>
  <c r="I1197" i="3" s="1"/>
  <c r="I1198" i="3" s="1"/>
  <c r="I1199" i="3" s="1"/>
  <c r="I1200" i="3" s="1"/>
  <c r="I1201" i="3" s="1"/>
  <c r="I1202" i="3" s="1"/>
  <c r="I1203" i="3" s="1"/>
  <c r="I1204" i="3" s="1"/>
  <c r="I1205" i="3" s="1"/>
  <c r="Y1195" i="14"/>
  <c r="Z1195" i="14" s="1"/>
  <c r="AA1195" i="14" s="1"/>
  <c r="L1195" i="14"/>
  <c r="L1196" i="3"/>
  <c r="Y1196" i="3"/>
  <c r="Z1196" i="3" s="1"/>
  <c r="AA1196" i="3" s="1"/>
  <c r="K1192" i="3"/>
  <c r="K1193" i="3" s="1"/>
  <c r="K1194" i="3" s="1"/>
  <c r="K1195" i="3" s="1"/>
  <c r="K1196" i="3" s="1"/>
  <c r="K1197" i="3" s="1"/>
  <c r="K1198" i="3" s="1"/>
  <c r="K1199" i="3" s="1"/>
  <c r="K1200" i="3" s="1"/>
  <c r="K1201" i="3" s="1"/>
  <c r="K1202" i="3" s="1"/>
  <c r="K1203" i="3" s="1"/>
  <c r="K1204" i="3" s="1"/>
  <c r="F1193" i="14"/>
  <c r="H1194" i="14" s="1"/>
  <c r="I1194" i="14" s="1"/>
  <c r="Y1195" i="3"/>
  <c r="Z1195" i="3" s="1"/>
  <c r="AA1195" i="3" s="1"/>
  <c r="L1195" i="3"/>
  <c r="F1192" i="14"/>
  <c r="H1193" i="14" s="1"/>
  <c r="I1193" i="14" s="1"/>
  <c r="H1192" i="14"/>
  <c r="I1192" i="14" s="1"/>
  <c r="L1194" i="3"/>
  <c r="Y1194" i="3"/>
  <c r="Z1194" i="3" s="1"/>
  <c r="AA1194" i="3" s="1"/>
  <c r="L1193" i="3"/>
  <c r="Y1193" i="3"/>
  <c r="Z1193" i="3" s="1"/>
  <c r="AA1193" i="3" s="1"/>
  <c r="F1190" i="14"/>
  <c r="G1191" i="14" s="1"/>
  <c r="G1192" i="14" s="1"/>
  <c r="G1193" i="14" s="1"/>
  <c r="G1194" i="14" s="1"/>
  <c r="G1195" i="14" s="1"/>
  <c r="G1196" i="14" s="1"/>
  <c r="G1197" i="14" s="1"/>
  <c r="G1198" i="14" s="1"/>
  <c r="G1199" i="14" s="1"/>
  <c r="G1200" i="14" s="1"/>
  <c r="G1201" i="14" s="1"/>
  <c r="G1202" i="14" s="1"/>
  <c r="L1192" i="3"/>
  <c r="Y1192" i="3"/>
  <c r="Z1192" i="3" s="1"/>
  <c r="AA1192" i="3" s="1"/>
  <c r="F1189" i="14"/>
  <c r="H1190" i="14" s="1"/>
  <c r="I1190" i="14" s="1"/>
  <c r="L1191" i="3"/>
  <c r="Y1191" i="3"/>
  <c r="Z1191" i="3" s="1"/>
  <c r="AA1191" i="3" s="1"/>
  <c r="F1188" i="14"/>
  <c r="H1189" i="14" s="1"/>
  <c r="I1189" i="14" s="1"/>
  <c r="L1190" i="3"/>
  <c r="Y1190" i="3"/>
  <c r="Z1190" i="3" s="1"/>
  <c r="AA1190" i="3" s="1"/>
  <c r="F1187" i="14"/>
  <c r="H1188" i="14" s="1"/>
  <c r="I1188" i="14" s="1"/>
  <c r="L1189" i="3"/>
  <c r="Y1189" i="3"/>
  <c r="Z1189" i="3" s="1"/>
  <c r="AA1189" i="3" s="1"/>
  <c r="F1186" i="14"/>
  <c r="H1187" i="14" s="1"/>
  <c r="I1187" i="14" s="1"/>
  <c r="O9" i="16" l="1"/>
  <c r="K1205" i="3"/>
  <c r="L1194" i="14"/>
  <c r="Y1194" i="14"/>
  <c r="Z1194" i="14" s="1"/>
  <c r="AA1194" i="14" s="1"/>
  <c r="L1193" i="14"/>
  <c r="Y1193" i="14"/>
  <c r="Z1193" i="14" s="1"/>
  <c r="AA1193" i="14" s="1"/>
  <c r="L1192" i="14"/>
  <c r="Y1192" i="14"/>
  <c r="Z1192" i="14" s="1"/>
  <c r="AA1192" i="14" s="1"/>
  <c r="H1191" i="14"/>
  <c r="L1190" i="14"/>
  <c r="Y1190" i="14"/>
  <c r="Z1190" i="14" s="1"/>
  <c r="AA1190" i="14" s="1"/>
  <c r="L1189" i="14"/>
  <c r="Y1189" i="14"/>
  <c r="Z1189" i="14" s="1"/>
  <c r="AA1189" i="14" s="1"/>
  <c r="L1188" i="14"/>
  <c r="Y1188" i="14"/>
  <c r="Z1188" i="14" s="1"/>
  <c r="AA1188" i="14" s="1"/>
  <c r="L1187" i="14"/>
  <c r="Y1187" i="14"/>
  <c r="Z1187" i="14" s="1"/>
  <c r="AA1187" i="14" s="1"/>
  <c r="I1191" i="14" l="1"/>
  <c r="J1191" i="14"/>
  <c r="J1192" i="14" s="1"/>
  <c r="J1193" i="14" s="1"/>
  <c r="J1194" i="14" s="1"/>
  <c r="J1195" i="14" s="1"/>
  <c r="J1196" i="14" s="1"/>
  <c r="J1197" i="14" s="1"/>
  <c r="J1198" i="14" s="1"/>
  <c r="J1199" i="14" s="1"/>
  <c r="J1200" i="14" s="1"/>
  <c r="J1201" i="14" s="1"/>
  <c r="J1202" i="14" s="1"/>
  <c r="L1191" i="14" l="1"/>
  <c r="Y1191" i="14"/>
  <c r="Z1191" i="14" s="1"/>
  <c r="AA1191" i="14" s="1"/>
  <c r="X1185" i="14" l="1"/>
  <c r="E1185" i="14"/>
  <c r="D1185" i="14"/>
  <c r="C1185" i="14"/>
  <c r="B1185" i="14"/>
  <c r="F1185" i="14" s="1"/>
  <c r="H1186" i="14" s="1"/>
  <c r="I1186" i="14" s="1"/>
  <c r="A1185" i="14"/>
  <c r="L195" i="13"/>
  <c r="A195" i="13"/>
  <c r="X1187" i="3"/>
  <c r="D1187" i="3"/>
  <c r="F1188" i="3" s="1"/>
  <c r="L1186" i="14" l="1"/>
  <c r="Y1186" i="14"/>
  <c r="Z1186" i="14" s="1"/>
  <c r="AA1186" i="14" s="1"/>
  <c r="G1188" i="3"/>
  <c r="X1184" i="14"/>
  <c r="E1184" i="14"/>
  <c r="D1184" i="14"/>
  <c r="C1184" i="14"/>
  <c r="B1184" i="14"/>
  <c r="A1184" i="14"/>
  <c r="L194" i="13"/>
  <c r="A194" i="13"/>
  <c r="X1186" i="3"/>
  <c r="D1186" i="3"/>
  <c r="F1187" i="3" s="1"/>
  <c r="L1188" i="3" l="1"/>
  <c r="Y1188" i="3"/>
  <c r="Z1188" i="3" s="1"/>
  <c r="AA1188" i="3" s="1"/>
  <c r="G1187" i="3"/>
  <c r="F1184" i="14"/>
  <c r="H1185" i="14" s="1"/>
  <c r="I1185" i="14" s="1"/>
  <c r="L1185" i="14" l="1"/>
  <c r="Y1185" i="14"/>
  <c r="Z1185" i="14" s="1"/>
  <c r="AA1185" i="14" s="1"/>
  <c r="L1187" i="3"/>
  <c r="Y1187" i="3"/>
  <c r="Z1187" i="3" s="1"/>
  <c r="AA1187" i="3" s="1"/>
  <c r="X1183" i="14"/>
  <c r="E1183" i="14"/>
  <c r="D1183" i="14"/>
  <c r="C1183" i="14"/>
  <c r="B1183" i="14"/>
  <c r="F1183" i="14" s="1"/>
  <c r="H1184" i="14" s="1"/>
  <c r="I1184" i="14" s="1"/>
  <c r="A1183" i="14"/>
  <c r="L193" i="13"/>
  <c r="A193" i="13"/>
  <c r="X1185" i="3"/>
  <c r="D1185" i="3"/>
  <c r="F1186" i="3" s="1"/>
  <c r="L1184" i="14" l="1"/>
  <c r="Y1184" i="14"/>
  <c r="Z1184" i="14" s="1"/>
  <c r="AA1184" i="14" s="1"/>
  <c r="G1186" i="3"/>
  <c r="X1182" i="14"/>
  <c r="E1182" i="14"/>
  <c r="D1182" i="14"/>
  <c r="C1182" i="14"/>
  <c r="B1182" i="14"/>
  <c r="A1182" i="14"/>
  <c r="L192" i="13"/>
  <c r="A192" i="13"/>
  <c r="X1184" i="3"/>
  <c r="D1184" i="3"/>
  <c r="F1185" i="3" s="1"/>
  <c r="L1186" i="3" l="1"/>
  <c r="Y1186" i="3"/>
  <c r="Z1186" i="3" s="1"/>
  <c r="AA1186" i="3" s="1"/>
  <c r="G1185" i="3"/>
  <c r="F1182" i="14"/>
  <c r="H1183" i="14" s="1"/>
  <c r="I1183" i="14" s="1"/>
  <c r="L1183" i="14" l="1"/>
  <c r="Y1183" i="14"/>
  <c r="Z1183" i="14" s="1"/>
  <c r="AA1183" i="14" s="1"/>
  <c r="L1185" i="3"/>
  <c r="Y1185" i="3"/>
  <c r="Z1185" i="3" s="1"/>
  <c r="AA1185" i="3" s="1"/>
  <c r="X1181" i="14"/>
  <c r="E1181" i="14"/>
  <c r="D1181" i="14"/>
  <c r="C1181" i="14"/>
  <c r="B1181" i="14"/>
  <c r="F1181" i="14" s="1"/>
  <c r="H1182" i="14" s="1"/>
  <c r="I1182" i="14" s="1"/>
  <c r="A1181" i="14"/>
  <c r="L191" i="13"/>
  <c r="A191" i="13"/>
  <c r="X1183" i="3"/>
  <c r="D1183" i="3"/>
  <c r="F1184" i="3" s="1"/>
  <c r="L1182" i="14" l="1"/>
  <c r="Y1182" i="14"/>
  <c r="Z1182" i="14" s="1"/>
  <c r="AA1182" i="14" s="1"/>
  <c r="G1184" i="3"/>
  <c r="X1180" i="14"/>
  <c r="E1180" i="14"/>
  <c r="D1180" i="14"/>
  <c r="C1180" i="14"/>
  <c r="B1180" i="14"/>
  <c r="F1180" i="14" s="1"/>
  <c r="H1181" i="14" s="1"/>
  <c r="I1181" i="14" s="1"/>
  <c r="A1180" i="14"/>
  <c r="L190" i="13"/>
  <c r="A190" i="13"/>
  <c r="X1182" i="3"/>
  <c r="D1182" i="3"/>
  <c r="F1183" i="3" s="1"/>
  <c r="L188" i="13"/>
  <c r="L189" i="13"/>
  <c r="X1179" i="14"/>
  <c r="E1179" i="14"/>
  <c r="D1179" i="14"/>
  <c r="C1179" i="14"/>
  <c r="B1179" i="14"/>
  <c r="A1179" i="14"/>
  <c r="A189" i="13"/>
  <c r="X1181" i="3"/>
  <c r="D1181" i="3"/>
  <c r="F1182" i="3" s="1"/>
  <c r="G1182" i="3" s="1"/>
  <c r="A188" i="13"/>
  <c r="X1180" i="3"/>
  <c r="D1180" i="3"/>
  <c r="F1181" i="3" s="1"/>
  <c r="G1181" i="3" s="1"/>
  <c r="X1178" i="14"/>
  <c r="E1178" i="14"/>
  <c r="D1178" i="14"/>
  <c r="C1178" i="14"/>
  <c r="B1178" i="14"/>
  <c r="A1178" i="14"/>
  <c r="Y1184" i="3" l="1"/>
  <c r="Z1184" i="3" s="1"/>
  <c r="AA1184" i="3" s="1"/>
  <c r="L1184" i="3"/>
  <c r="L1181" i="14"/>
  <c r="Y1181" i="14"/>
  <c r="Z1181" i="14" s="1"/>
  <c r="AA1181" i="14" s="1"/>
  <c r="G1183" i="3"/>
  <c r="L1182" i="3"/>
  <c r="Y1182" i="3"/>
  <c r="Z1182" i="3" s="1"/>
  <c r="AA1182" i="3" s="1"/>
  <c r="F1179" i="14"/>
  <c r="H1180" i="14" s="1"/>
  <c r="I1180" i="14" s="1"/>
  <c r="L1181" i="3"/>
  <c r="Y1181" i="3"/>
  <c r="Z1181" i="3" s="1"/>
  <c r="AA1181" i="3" s="1"/>
  <c r="F1178" i="14"/>
  <c r="H1179" i="14" s="1"/>
  <c r="I1179" i="14" s="1"/>
  <c r="L1183" i="3" l="1"/>
  <c r="Y1183" i="3"/>
  <c r="Z1183" i="3" s="1"/>
  <c r="AA1183" i="3" s="1"/>
  <c r="L1180" i="14"/>
  <c r="Y1180" i="14"/>
  <c r="Z1180" i="14" s="1"/>
  <c r="AA1180" i="14" s="1"/>
  <c r="L1179" i="14"/>
  <c r="Y1179" i="14"/>
  <c r="Z1179" i="14" s="1"/>
  <c r="AA1179" i="14" s="1"/>
  <c r="X1177" i="14" l="1"/>
  <c r="E1177" i="14"/>
  <c r="D1177" i="14"/>
  <c r="C1177" i="14"/>
  <c r="B1177" i="14"/>
  <c r="A1177" i="14"/>
  <c r="L187" i="13"/>
  <c r="A187" i="13"/>
  <c r="X1179" i="3"/>
  <c r="D1179" i="3"/>
  <c r="F1180" i="3" s="1"/>
  <c r="G1180" i="3" s="1"/>
  <c r="Y1180" i="3" l="1"/>
  <c r="Z1180" i="3" s="1"/>
  <c r="AA1180" i="3" s="1"/>
  <c r="L1180" i="3"/>
  <c r="F1177" i="14"/>
  <c r="H1178" i="14" s="1"/>
  <c r="I1178" i="14" s="1"/>
  <c r="L1178" i="14" l="1"/>
  <c r="Y1178" i="14"/>
  <c r="Z1178" i="14" s="1"/>
  <c r="AA1178" i="14" s="1"/>
  <c r="X1176" i="14"/>
  <c r="E1176" i="14"/>
  <c r="D1176" i="14"/>
  <c r="C1176" i="14"/>
  <c r="B1176" i="14"/>
  <c r="A1176" i="14"/>
  <c r="L186" i="13"/>
  <c r="A186" i="13"/>
  <c r="X1178" i="3"/>
  <c r="D1178" i="3"/>
  <c r="F1179" i="3" s="1"/>
  <c r="P21" i="3"/>
  <c r="O21" i="3"/>
  <c r="P20" i="3"/>
  <c r="O20" i="3"/>
  <c r="P19" i="3"/>
  <c r="O19" i="3"/>
  <c r="P18" i="3"/>
  <c r="O18" i="3"/>
  <c r="P17" i="3"/>
  <c r="O17" i="3"/>
  <c r="P16" i="3"/>
  <c r="O16" i="3"/>
  <c r="P15" i="3"/>
  <c r="O15" i="3"/>
  <c r="P14" i="3"/>
  <c r="O14" i="3"/>
  <c r="P13" i="3"/>
  <c r="O13" i="3"/>
  <c r="P12" i="3"/>
  <c r="O12" i="3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  <c r="P130" i="3"/>
  <c r="O130" i="3"/>
  <c r="G1179" i="3" l="1"/>
  <c r="F1176" i="14"/>
  <c r="H1177" i="14" s="1"/>
  <c r="I1177" i="14" s="1"/>
  <c r="L1177" i="14" l="1"/>
  <c r="Y1177" i="14"/>
  <c r="Z1177" i="14" s="1"/>
  <c r="AA1177" i="14" s="1"/>
  <c r="L1179" i="3"/>
  <c r="Y1179" i="3"/>
  <c r="Z1179" i="3" s="1"/>
  <c r="AA1179" i="3" s="1"/>
  <c r="X1175" i="14"/>
  <c r="E1175" i="14"/>
  <c r="D1175" i="14"/>
  <c r="C1175" i="14"/>
  <c r="B1175" i="14"/>
  <c r="A1175" i="14"/>
  <c r="L185" i="13"/>
  <c r="A185" i="13"/>
  <c r="X1177" i="3"/>
  <c r="D1177" i="3"/>
  <c r="F1178" i="3" s="1"/>
  <c r="X1174" i="14"/>
  <c r="E1174" i="14"/>
  <c r="D1174" i="14"/>
  <c r="C1174" i="14"/>
  <c r="B1174" i="14"/>
  <c r="A1174" i="14"/>
  <c r="L184" i="13"/>
  <c r="A184" i="13"/>
  <c r="X1176" i="3"/>
  <c r="D1176" i="3"/>
  <c r="F1177" i="3" s="1"/>
  <c r="G1177" i="3" s="1"/>
  <c r="X1173" i="14"/>
  <c r="E1173" i="14"/>
  <c r="D1173" i="14"/>
  <c r="C1173" i="14"/>
  <c r="B1173" i="14"/>
  <c r="A1173" i="14"/>
  <c r="L183" i="13"/>
  <c r="A183" i="13"/>
  <c r="X1175" i="3"/>
  <c r="D1175" i="3"/>
  <c r="F1176" i="3" s="1"/>
  <c r="G1176" i="3" s="1"/>
  <c r="G1178" i="3" l="1"/>
  <c r="AC1205" i="3" s="1"/>
  <c r="F1175" i="14"/>
  <c r="H1176" i="14" s="1"/>
  <c r="I1176" i="14" s="1"/>
  <c r="L1177" i="3"/>
  <c r="Y1177" i="3"/>
  <c r="Z1177" i="3" s="1"/>
  <c r="AA1177" i="3" s="1"/>
  <c r="F1174" i="14"/>
  <c r="H1175" i="14" s="1"/>
  <c r="I1175" i="14" s="1"/>
  <c r="L1176" i="3"/>
  <c r="Y1176" i="3"/>
  <c r="Z1176" i="3" s="1"/>
  <c r="AA1176" i="3" s="1"/>
  <c r="F1173" i="14"/>
  <c r="H1174" i="14" s="1"/>
  <c r="I1174" i="14" s="1"/>
  <c r="L1176" i="14" l="1"/>
  <c r="Y1176" i="14"/>
  <c r="Z1176" i="14" s="1"/>
  <c r="AA1176" i="14" s="1"/>
  <c r="L1178" i="3"/>
  <c r="Y1178" i="3"/>
  <c r="Z1178" i="3" s="1"/>
  <c r="AA1178" i="3" s="1"/>
  <c r="L1175" i="14"/>
  <c r="Y1175" i="14"/>
  <c r="Z1175" i="14" s="1"/>
  <c r="AA1175" i="14" s="1"/>
  <c r="L1174" i="14"/>
  <c r="Y1174" i="14"/>
  <c r="Z1174" i="14" s="1"/>
  <c r="AA1174" i="14" s="1"/>
  <c r="X1172" i="14" l="1"/>
  <c r="E1172" i="14"/>
  <c r="D1172" i="14"/>
  <c r="C1172" i="14"/>
  <c r="B1172" i="14"/>
  <c r="A1172" i="14"/>
  <c r="L182" i="13"/>
  <c r="A182" i="13"/>
  <c r="X1174" i="3"/>
  <c r="D1174" i="3"/>
  <c r="F1175" i="3" l="1"/>
  <c r="Q1205" i="3"/>
  <c r="R1205" i="3" s="1"/>
  <c r="G1175" i="3"/>
  <c r="AC1204" i="3" s="1"/>
  <c r="F1172" i="14"/>
  <c r="H1173" i="14" s="1"/>
  <c r="I1173" i="14" s="1"/>
  <c r="L1173" i="14" l="1"/>
  <c r="Y1173" i="14"/>
  <c r="Z1173" i="14" s="1"/>
  <c r="AA1173" i="14" s="1"/>
  <c r="L1175" i="3"/>
  <c r="Y1175" i="3"/>
  <c r="Z1175" i="3" s="1"/>
  <c r="AA1175" i="3" s="1"/>
  <c r="X1171" i="14"/>
  <c r="E1171" i="14"/>
  <c r="D1171" i="14"/>
  <c r="C1171" i="14"/>
  <c r="B1171" i="14"/>
  <c r="A1171" i="14"/>
  <c r="L181" i="13"/>
  <c r="A181" i="13"/>
  <c r="X1173" i="3"/>
  <c r="D1173" i="3"/>
  <c r="X1170" i="14"/>
  <c r="E1170" i="14"/>
  <c r="D1170" i="14"/>
  <c r="C1170" i="14"/>
  <c r="B1170" i="14"/>
  <c r="A1170" i="14"/>
  <c r="L180" i="13"/>
  <c r="A180" i="13"/>
  <c r="X1172" i="3"/>
  <c r="D1172" i="3"/>
  <c r="X1169" i="14"/>
  <c r="E1169" i="14"/>
  <c r="D1169" i="14"/>
  <c r="C1169" i="14"/>
  <c r="B1169" i="14"/>
  <c r="A1169" i="14"/>
  <c r="L179" i="13"/>
  <c r="A179" i="13"/>
  <c r="X1171" i="3"/>
  <c r="D1171" i="3"/>
  <c r="F1174" i="3" l="1"/>
  <c r="Q1204" i="3"/>
  <c r="R1204" i="3" s="1"/>
  <c r="F1173" i="3"/>
  <c r="G1173" i="3" s="1"/>
  <c r="Q1203" i="3"/>
  <c r="R1203" i="3" s="1"/>
  <c r="F1172" i="3"/>
  <c r="G1172" i="3" s="1"/>
  <c r="Q1202" i="3"/>
  <c r="R1202" i="3" s="1"/>
  <c r="G1174" i="3"/>
  <c r="F1171" i="14"/>
  <c r="L1173" i="3"/>
  <c r="Y1173" i="3"/>
  <c r="Z1173" i="3" s="1"/>
  <c r="AA1173" i="3" s="1"/>
  <c r="F1170" i="14"/>
  <c r="L1172" i="3"/>
  <c r="Y1172" i="3"/>
  <c r="Z1172" i="3" s="1"/>
  <c r="AA1172" i="3" s="1"/>
  <c r="F1169" i="14"/>
  <c r="H1172" i="14" l="1"/>
  <c r="I1172" i="14" s="1"/>
  <c r="Q1202" i="14"/>
  <c r="R1202" i="14" s="1"/>
  <c r="H1171" i="14"/>
  <c r="I1171" i="14" s="1"/>
  <c r="AC1202" i="14" s="1"/>
  <c r="Q1201" i="14"/>
  <c r="R1201" i="14" s="1"/>
  <c r="AC1201" i="3"/>
  <c r="AC1203" i="3"/>
  <c r="H1170" i="14"/>
  <c r="I1170" i="14" s="1"/>
  <c r="AC1201" i="14" s="1"/>
  <c r="Q1200" i="14"/>
  <c r="R1200" i="14" s="1"/>
  <c r="AC1202" i="3"/>
  <c r="Y1172" i="14"/>
  <c r="Z1172" i="14" s="1"/>
  <c r="AA1172" i="14" s="1"/>
  <c r="L1172" i="14"/>
  <c r="Y1174" i="3"/>
  <c r="Z1174" i="3" s="1"/>
  <c r="AA1174" i="3" s="1"/>
  <c r="L1174" i="3"/>
  <c r="L1171" i="14"/>
  <c r="Y1171" i="14"/>
  <c r="Z1171" i="14" s="1"/>
  <c r="AA1171" i="14" s="1"/>
  <c r="L1170" i="14"/>
  <c r="Y1170" i="14" l="1"/>
  <c r="Z1170" i="14" s="1"/>
  <c r="AA1170" i="14" s="1"/>
  <c r="D1170" i="3"/>
  <c r="X1168" i="14"/>
  <c r="E1168" i="14"/>
  <c r="D1168" i="14"/>
  <c r="C1168" i="14"/>
  <c r="B1168" i="14"/>
  <c r="A1168" i="14"/>
  <c r="L178" i="13"/>
  <c r="A178" i="13"/>
  <c r="X1170" i="3"/>
  <c r="F1171" i="3" l="1"/>
  <c r="Q1201" i="3"/>
  <c r="R1201" i="3" s="1"/>
  <c r="G1171" i="3"/>
  <c r="AC1200" i="3" s="1"/>
  <c r="F1168" i="14"/>
  <c r="H1169" i="14" l="1"/>
  <c r="I1169" i="14" s="1"/>
  <c r="AC1200" i="14" s="1"/>
  <c r="Q1199" i="14"/>
  <c r="R1199" i="14" s="1"/>
  <c r="J1169" i="14"/>
  <c r="J1170" i="14" s="1"/>
  <c r="J1171" i="14" s="1"/>
  <c r="J1172" i="14" s="1"/>
  <c r="J1173" i="14" s="1"/>
  <c r="J1174" i="14" s="1"/>
  <c r="J1175" i="14" s="1"/>
  <c r="J1176" i="14" s="1"/>
  <c r="J1177" i="14" s="1"/>
  <c r="J1178" i="14" s="1"/>
  <c r="J1179" i="14" s="1"/>
  <c r="J1180" i="14" s="1"/>
  <c r="J1181" i="14" s="1"/>
  <c r="J1182" i="14" s="1"/>
  <c r="J1183" i="14" s="1"/>
  <c r="J1184" i="14" s="1"/>
  <c r="J1185" i="14" s="1"/>
  <c r="J1186" i="14" s="1"/>
  <c r="J1187" i="14" s="1"/>
  <c r="J1188" i="14" s="1"/>
  <c r="J1189" i="14" s="1"/>
  <c r="J1190" i="14" s="1"/>
  <c r="G1169" i="14"/>
  <c r="G1170" i="14" s="1"/>
  <c r="G1171" i="14" s="1"/>
  <c r="G1172" i="14" s="1"/>
  <c r="G1173" i="14" s="1"/>
  <c r="G1174" i="14" s="1"/>
  <c r="G1175" i="14" s="1"/>
  <c r="G1176" i="14" s="1"/>
  <c r="G1177" i="14" s="1"/>
  <c r="G1178" i="14" s="1"/>
  <c r="G1179" i="14" s="1"/>
  <c r="G1180" i="14" s="1"/>
  <c r="G1181" i="14" s="1"/>
  <c r="G1182" i="14" s="1"/>
  <c r="G1183" i="14" s="1"/>
  <c r="G1184" i="14" s="1"/>
  <c r="G1185" i="14" s="1"/>
  <c r="G1186" i="14" s="1"/>
  <c r="G1187" i="14" s="1"/>
  <c r="G1188" i="14" s="1"/>
  <c r="G1189" i="14" s="1"/>
  <c r="G1190" i="14" s="1"/>
  <c r="L1169" i="14"/>
  <c r="Y1169" i="14"/>
  <c r="Z1169" i="14" s="1"/>
  <c r="AA1169" i="14" s="1"/>
  <c r="L1171" i="3"/>
  <c r="Y1171" i="3"/>
  <c r="Z1171" i="3" s="1"/>
  <c r="AA1171" i="3" s="1"/>
  <c r="X1169" i="3"/>
  <c r="D1169" i="3"/>
  <c r="F1170" i="3" l="1"/>
  <c r="Q1200" i="3"/>
  <c r="R1200" i="3" s="1"/>
  <c r="G1170" i="3"/>
  <c r="L1170" i="3" l="1"/>
  <c r="AC1199" i="3"/>
  <c r="Y1170" i="3"/>
  <c r="Z1170" i="3" s="1"/>
  <c r="AA1170" i="3" s="1"/>
  <c r="X1167" i="14"/>
  <c r="E1167" i="14"/>
  <c r="D1167" i="14"/>
  <c r="C1167" i="14"/>
  <c r="B1167" i="14"/>
  <c r="F1167" i="14" s="1"/>
  <c r="A1167" i="14"/>
  <c r="L177" i="13"/>
  <c r="A177" i="13"/>
  <c r="H1168" i="14" l="1"/>
  <c r="I1168" i="14" s="1"/>
  <c r="AC1199" i="14" s="1"/>
  <c r="Q1198" i="14"/>
  <c r="R1198" i="14" s="1"/>
  <c r="Y1168" i="14"/>
  <c r="Z1168" i="14" s="1"/>
  <c r="AA1168" i="14" s="1"/>
  <c r="L1168" i="14" l="1"/>
  <c r="X1166" i="14"/>
  <c r="E1166" i="14"/>
  <c r="D1166" i="14"/>
  <c r="C1166" i="14"/>
  <c r="B1166" i="14"/>
  <c r="A1166" i="14"/>
  <c r="L176" i="13"/>
  <c r="A176" i="13"/>
  <c r="X1168" i="3"/>
  <c r="D1168" i="3"/>
  <c r="Q1199" i="3" s="1"/>
  <c r="R1199" i="3" s="1"/>
  <c r="X1165" i="14"/>
  <c r="E1165" i="14"/>
  <c r="D1165" i="14"/>
  <c r="C1165" i="14"/>
  <c r="B1165" i="14"/>
  <c r="A1165" i="14"/>
  <c r="L175" i="13"/>
  <c r="A175" i="13"/>
  <c r="X1167" i="3"/>
  <c r="D1167" i="3"/>
  <c r="F1168" i="3" l="1"/>
  <c r="Q1198" i="3"/>
  <c r="R1198" i="3" s="1"/>
  <c r="E1169" i="3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F1169" i="3"/>
  <c r="G1168" i="3"/>
  <c r="F1166" i="14"/>
  <c r="F1165" i="14"/>
  <c r="H1167" i="14" l="1"/>
  <c r="I1167" i="14" s="1"/>
  <c r="AC1198" i="14" s="1"/>
  <c r="Q1197" i="14"/>
  <c r="R1197" i="14" s="1"/>
  <c r="H1166" i="14"/>
  <c r="I1166" i="14" s="1"/>
  <c r="AC1197" i="14" s="1"/>
  <c r="Q1196" i="14"/>
  <c r="R1196" i="14" s="1"/>
  <c r="L1168" i="3"/>
  <c r="G1169" i="3"/>
  <c r="J1169" i="3"/>
  <c r="J1170" i="3" s="1"/>
  <c r="J1171" i="3" s="1"/>
  <c r="L1167" i="14"/>
  <c r="Y1167" i="14"/>
  <c r="Z1167" i="14" s="1"/>
  <c r="AA1167" i="14" s="1"/>
  <c r="Y1168" i="3"/>
  <c r="Z1168" i="3" s="1"/>
  <c r="AA1168" i="3" s="1"/>
  <c r="L1166" i="14"/>
  <c r="Y1166" i="14"/>
  <c r="Z1166" i="14" s="1"/>
  <c r="AA1166" i="14" s="1"/>
  <c r="O1205" i="3" l="1"/>
  <c r="P1205" i="3"/>
  <c r="P1204" i="3"/>
  <c r="O1204" i="3"/>
  <c r="O1203" i="3"/>
  <c r="P1203" i="3"/>
  <c r="O1202" i="3"/>
  <c r="P1202" i="3"/>
  <c r="O1201" i="3"/>
  <c r="P1201" i="3"/>
  <c r="O1200" i="3"/>
  <c r="P1200" i="3"/>
  <c r="O1199" i="3"/>
  <c r="P1199" i="3"/>
  <c r="O1198" i="3"/>
  <c r="AC1198" i="3"/>
  <c r="P1198" i="3"/>
  <c r="O1197" i="3"/>
  <c r="P1197" i="3"/>
  <c r="AC1197" i="3"/>
  <c r="O1196" i="3"/>
  <c r="P1196" i="3"/>
  <c r="O1195" i="3"/>
  <c r="P1195" i="3"/>
  <c r="O1194" i="3"/>
  <c r="P1194" i="3"/>
  <c r="O1193" i="3"/>
  <c r="P1193" i="3"/>
  <c r="O1192" i="3"/>
  <c r="P1192" i="3"/>
  <c r="O1191" i="3"/>
  <c r="P1191" i="3"/>
  <c r="O1190" i="3"/>
  <c r="P1190" i="3"/>
  <c r="O1189" i="3"/>
  <c r="P1189" i="3"/>
  <c r="O1188" i="3"/>
  <c r="P1188" i="3"/>
  <c r="P1187" i="3"/>
  <c r="O1187" i="3"/>
  <c r="W1187" i="3" s="1"/>
  <c r="O1186" i="3"/>
  <c r="P1186" i="3"/>
  <c r="O1185" i="3"/>
  <c r="P1185" i="3"/>
  <c r="O1184" i="3"/>
  <c r="P1184" i="3"/>
  <c r="P1183" i="3"/>
  <c r="O1183" i="3"/>
  <c r="O1181" i="3"/>
  <c r="P1181" i="3"/>
  <c r="O1182" i="3"/>
  <c r="P1182" i="3"/>
  <c r="P1180" i="3"/>
  <c r="O1180" i="3"/>
  <c r="O1179" i="3"/>
  <c r="P1179" i="3"/>
  <c r="O1178" i="3"/>
  <c r="P1178" i="3"/>
  <c r="P1177" i="3"/>
  <c r="O1177" i="3"/>
  <c r="O1176" i="3"/>
  <c r="P1176" i="3"/>
  <c r="P1175" i="3"/>
  <c r="O1175" i="3"/>
  <c r="O1174" i="3"/>
  <c r="P1174" i="3"/>
  <c r="P1173" i="3"/>
  <c r="O1173" i="3"/>
  <c r="J1172" i="3"/>
  <c r="J1173" i="3" s="1"/>
  <c r="J1174" i="3" s="1"/>
  <c r="J1175" i="3" s="1"/>
  <c r="O1172" i="3"/>
  <c r="O1171" i="3"/>
  <c r="P1171" i="3"/>
  <c r="P1172" i="3"/>
  <c r="P1170" i="3"/>
  <c r="O1170" i="3"/>
  <c r="H1169" i="3"/>
  <c r="H1170" i="3" s="1"/>
  <c r="H1171" i="3" s="1"/>
  <c r="H1172" i="3" s="1"/>
  <c r="H1173" i="3" s="1"/>
  <c r="H1174" i="3" s="1"/>
  <c r="H1175" i="3" s="1"/>
  <c r="H1176" i="3" s="1"/>
  <c r="H1177" i="3" s="1"/>
  <c r="H1178" i="3" s="1"/>
  <c r="H1179" i="3" s="1"/>
  <c r="H1180" i="3" s="1"/>
  <c r="H1181" i="3" s="1"/>
  <c r="H1182" i="3" s="1"/>
  <c r="H1183" i="3" s="1"/>
  <c r="H1184" i="3" s="1"/>
  <c r="H1185" i="3" s="1"/>
  <c r="H1186" i="3" s="1"/>
  <c r="H1187" i="3" s="1"/>
  <c r="H1188" i="3" s="1"/>
  <c r="H1189" i="3" s="1"/>
  <c r="H1190" i="3" s="1"/>
  <c r="P1169" i="3"/>
  <c r="O1169" i="3"/>
  <c r="Y1169" i="3"/>
  <c r="Z1169" i="3" s="1"/>
  <c r="AA1169" i="3" s="1"/>
  <c r="K1169" i="3"/>
  <c r="L1169" i="3"/>
  <c r="N1205" i="3" s="1"/>
  <c r="X1164" i="14"/>
  <c r="E1164" i="14"/>
  <c r="D1164" i="14"/>
  <c r="C1164" i="14"/>
  <c r="B1164" i="14"/>
  <c r="A1164" i="14"/>
  <c r="L174" i="13"/>
  <c r="A174" i="13"/>
  <c r="X1166" i="3"/>
  <c r="D1166" i="3"/>
  <c r="W1205" i="3" l="1"/>
  <c r="W1204" i="3"/>
  <c r="N1203" i="3"/>
  <c r="N1204" i="3"/>
  <c r="W1203" i="3"/>
  <c r="N1201" i="3"/>
  <c r="N1202" i="3"/>
  <c r="W1202" i="3"/>
  <c r="W1201" i="3"/>
  <c r="N1199" i="3"/>
  <c r="N1200" i="3"/>
  <c r="W1200" i="3"/>
  <c r="W1199" i="3"/>
  <c r="N1197" i="3"/>
  <c r="N1198" i="3"/>
  <c r="W1198" i="3"/>
  <c r="F1167" i="3"/>
  <c r="G1167" i="3" s="1"/>
  <c r="AC1196" i="3" s="1"/>
  <c r="Q1197" i="3"/>
  <c r="R1197" i="3" s="1"/>
  <c r="W1181" i="3"/>
  <c r="W1197" i="3"/>
  <c r="N1195" i="3"/>
  <c r="N1196" i="3"/>
  <c r="W1196" i="3"/>
  <c r="W1195" i="3"/>
  <c r="N1193" i="3"/>
  <c r="N1194" i="3"/>
  <c r="W1194" i="3"/>
  <c r="W1193" i="3"/>
  <c r="N1191" i="3"/>
  <c r="N1192" i="3"/>
  <c r="W1192" i="3"/>
  <c r="W1191" i="3"/>
  <c r="N1189" i="3"/>
  <c r="N1190" i="3"/>
  <c r="W1190" i="3"/>
  <c r="W1189" i="3"/>
  <c r="N1187" i="3"/>
  <c r="N1188" i="3"/>
  <c r="W1188" i="3"/>
  <c r="N1185" i="3"/>
  <c r="N1186" i="3"/>
  <c r="W1186" i="3"/>
  <c r="W1185" i="3"/>
  <c r="N1183" i="3"/>
  <c r="N1184" i="3"/>
  <c r="W1183" i="3"/>
  <c r="W1184" i="3"/>
  <c r="W1180" i="3"/>
  <c r="W1182" i="3"/>
  <c r="N1181" i="3"/>
  <c r="N1182" i="3"/>
  <c r="N1179" i="3"/>
  <c r="N1180" i="3"/>
  <c r="W1179" i="3"/>
  <c r="N1177" i="3"/>
  <c r="N1178" i="3"/>
  <c r="W1178" i="3"/>
  <c r="W1177" i="3"/>
  <c r="J1176" i="3"/>
  <c r="J1177" i="3" s="1"/>
  <c r="J1178" i="3" s="1"/>
  <c r="J1179" i="3" s="1"/>
  <c r="N1175" i="3"/>
  <c r="N1176" i="3"/>
  <c r="W1176" i="3"/>
  <c r="W1175" i="3"/>
  <c r="N1173" i="3"/>
  <c r="N1174" i="3"/>
  <c r="W1174" i="3"/>
  <c r="W1169" i="3"/>
  <c r="W1173" i="3"/>
  <c r="N1171" i="3"/>
  <c r="N1172" i="3"/>
  <c r="W1172" i="3"/>
  <c r="W1171" i="3"/>
  <c r="N1170" i="3"/>
  <c r="I1169" i="3"/>
  <c r="I1170" i="3" s="1"/>
  <c r="I1171" i="3" s="1"/>
  <c r="I1172" i="3" s="1"/>
  <c r="I1173" i="3" s="1"/>
  <c r="I1174" i="3" s="1"/>
  <c r="I1175" i="3" s="1"/>
  <c r="I1176" i="3" s="1"/>
  <c r="I1177" i="3" s="1"/>
  <c r="I1178" i="3" s="1"/>
  <c r="I1179" i="3" s="1"/>
  <c r="K1170" i="3"/>
  <c r="K1171" i="3" s="1"/>
  <c r="W1170" i="3"/>
  <c r="N1169" i="3"/>
  <c r="F1164" i="14"/>
  <c r="H1165" i="14" l="1"/>
  <c r="I1165" i="14" s="1"/>
  <c r="AC1196" i="14" s="1"/>
  <c r="Q1195" i="14"/>
  <c r="R1195" i="14" s="1"/>
  <c r="I1181" i="3"/>
  <c r="I1182" i="3" s="1"/>
  <c r="I1183" i="3" s="1"/>
  <c r="I1184" i="3" s="1"/>
  <c r="I1185" i="3" s="1"/>
  <c r="I1186" i="3" s="1"/>
  <c r="I1187" i="3" s="1"/>
  <c r="I1188" i="3" s="1"/>
  <c r="I1189" i="3" s="1"/>
  <c r="I1190" i="3" s="1"/>
  <c r="I1180" i="3"/>
  <c r="J1180" i="3"/>
  <c r="J1181" i="3" s="1"/>
  <c r="J1182" i="3" s="1"/>
  <c r="J1183" i="3" s="1"/>
  <c r="J1184" i="3" s="1"/>
  <c r="J1185" i="3" s="1"/>
  <c r="J1186" i="3" s="1"/>
  <c r="J1187" i="3" s="1"/>
  <c r="J1188" i="3" s="1"/>
  <c r="K1172" i="3"/>
  <c r="K1173" i="3" s="1"/>
  <c r="K1174" i="3" s="1"/>
  <c r="K1175" i="3" s="1"/>
  <c r="Y1167" i="3"/>
  <c r="Z1167" i="3" s="1"/>
  <c r="AA1167" i="3" s="1"/>
  <c r="L1167" i="3"/>
  <c r="X1163" i="14"/>
  <c r="E1163" i="14"/>
  <c r="D1163" i="14"/>
  <c r="C1163" i="14"/>
  <c r="B1163" i="14"/>
  <c r="A1163" i="14"/>
  <c r="L173" i="13"/>
  <c r="A173" i="13"/>
  <c r="X1165" i="3"/>
  <c r="D1165" i="3"/>
  <c r="L1165" i="14" l="1"/>
  <c r="Y1165" i="14"/>
  <c r="Z1165" i="14" s="1"/>
  <c r="AA1165" i="14" s="1"/>
  <c r="F1166" i="3"/>
  <c r="Q1196" i="3"/>
  <c r="R1196" i="3" s="1"/>
  <c r="J1189" i="3"/>
  <c r="J1190" i="3" s="1"/>
  <c r="J1191" i="3" s="1"/>
  <c r="J1192" i="3" s="1"/>
  <c r="J1193" i="3" s="1"/>
  <c r="J1194" i="3" s="1"/>
  <c r="J1195" i="3" s="1"/>
  <c r="J1196" i="3" s="1"/>
  <c r="J1197" i="3" s="1"/>
  <c r="J1198" i="3" s="1"/>
  <c r="J1199" i="3" s="1"/>
  <c r="J1200" i="3" s="1"/>
  <c r="J1201" i="3" s="1"/>
  <c r="J1202" i="3" s="1"/>
  <c r="J1203" i="3" s="1"/>
  <c r="J1204" i="3" s="1"/>
  <c r="K1176" i="3"/>
  <c r="K1177" i="3" s="1"/>
  <c r="K1178" i="3" s="1"/>
  <c r="K1179" i="3" s="1"/>
  <c r="G1166" i="3"/>
  <c r="AC1195" i="3" s="1"/>
  <c r="F1163" i="14"/>
  <c r="O8" i="16" l="1"/>
  <c r="Q8" i="16" s="1"/>
  <c r="J1205" i="3"/>
  <c r="H1164" i="14"/>
  <c r="I1164" i="14" s="1"/>
  <c r="AC1195" i="14" s="1"/>
  <c r="Q1194" i="14"/>
  <c r="R1194" i="14" s="1"/>
  <c r="H1191" i="3"/>
  <c r="H1192" i="3" s="1"/>
  <c r="H1193" i="3" s="1"/>
  <c r="H1194" i="3" s="1"/>
  <c r="H1195" i="3" s="1"/>
  <c r="H1196" i="3" s="1"/>
  <c r="H1197" i="3" s="1"/>
  <c r="H1198" i="3" s="1"/>
  <c r="H1199" i="3" s="1"/>
  <c r="H1200" i="3" s="1"/>
  <c r="H1201" i="3" s="1"/>
  <c r="H1202" i="3" s="1"/>
  <c r="H1203" i="3" s="1"/>
  <c r="H1204" i="3" s="1"/>
  <c r="H1205" i="3" s="1"/>
  <c r="K1180" i="3"/>
  <c r="K1181" i="3" s="1"/>
  <c r="K1182" i="3" s="1"/>
  <c r="K1183" i="3" s="1"/>
  <c r="K1184" i="3" s="1"/>
  <c r="K1185" i="3" s="1"/>
  <c r="K1186" i="3" s="1"/>
  <c r="K1187" i="3" s="1"/>
  <c r="K1188" i="3" s="1"/>
  <c r="L1166" i="3"/>
  <c r="Y1166" i="3"/>
  <c r="Z1166" i="3" s="1"/>
  <c r="AA1166" i="3" s="1"/>
  <c r="X1162" i="14"/>
  <c r="E1162" i="14"/>
  <c r="D1162" i="14"/>
  <c r="C1162" i="14"/>
  <c r="B1162" i="14"/>
  <c r="A1162" i="14"/>
  <c r="L172" i="13"/>
  <c r="A172" i="13"/>
  <c r="X1164" i="3"/>
  <c r="D1164" i="3"/>
  <c r="X1161" i="14"/>
  <c r="E1161" i="14"/>
  <c r="D1161" i="14"/>
  <c r="C1161" i="14"/>
  <c r="B1161" i="14"/>
  <c r="F1161" i="14" s="1"/>
  <c r="Q1192" i="14" s="1"/>
  <c r="R1192" i="14" s="1"/>
  <c r="A1161" i="14"/>
  <c r="L171" i="13"/>
  <c r="A171" i="13"/>
  <c r="X1163" i="3"/>
  <c r="D1163" i="3"/>
  <c r="O10" i="16" l="1"/>
  <c r="Q10" i="16" s="1"/>
  <c r="L1164" i="14"/>
  <c r="Y1164" i="14"/>
  <c r="Z1164" i="14" s="1"/>
  <c r="AA1164" i="14" s="1"/>
  <c r="F1165" i="3"/>
  <c r="Q1195" i="3"/>
  <c r="R1195" i="3" s="1"/>
  <c r="F1164" i="3"/>
  <c r="G1164" i="3" s="1"/>
  <c r="Q1194" i="3"/>
  <c r="R1194" i="3" s="1"/>
  <c r="K1189" i="3"/>
  <c r="H1162" i="14"/>
  <c r="I1162" i="14" s="1"/>
  <c r="G1165" i="3"/>
  <c r="F1162" i="14"/>
  <c r="L1164" i="3"/>
  <c r="Y1164" i="3"/>
  <c r="Z1164" i="3" s="1"/>
  <c r="AA1164" i="3" s="1"/>
  <c r="H1163" i="14" l="1"/>
  <c r="I1163" i="14" s="1"/>
  <c r="AC1194" i="14" s="1"/>
  <c r="Q1193" i="14"/>
  <c r="R1193" i="14" s="1"/>
  <c r="L1162" i="14"/>
  <c r="AC1193" i="14"/>
  <c r="AC1193" i="3"/>
  <c r="AC1194" i="3"/>
  <c r="K1190" i="3"/>
  <c r="Y1162" i="14"/>
  <c r="Z1162" i="14" s="1"/>
  <c r="AA1162" i="14" s="1"/>
  <c r="Y1163" i="14"/>
  <c r="Z1163" i="14" s="1"/>
  <c r="AA1163" i="14" s="1"/>
  <c r="L1163" i="14"/>
  <c r="L1165" i="3"/>
  <c r="Y1165" i="3"/>
  <c r="Z1165" i="3" s="1"/>
  <c r="AA1165" i="3" s="1"/>
  <c r="X1160" i="14"/>
  <c r="E1160" i="14"/>
  <c r="D1160" i="14"/>
  <c r="C1160" i="14"/>
  <c r="B1160" i="14"/>
  <c r="F1160" i="14" s="1"/>
  <c r="A1160" i="14"/>
  <c r="L170" i="13"/>
  <c r="A170" i="13"/>
  <c r="X1162" i="3"/>
  <c r="D1162" i="3"/>
  <c r="X1159" i="14"/>
  <c r="E1159" i="14"/>
  <c r="D1159" i="14"/>
  <c r="C1159" i="14"/>
  <c r="B1159" i="14"/>
  <c r="A1159" i="14"/>
  <c r="L169" i="13"/>
  <c r="A169" i="13"/>
  <c r="X1161" i="3"/>
  <c r="D1161" i="3"/>
  <c r="H1161" i="14" l="1"/>
  <c r="I1161" i="14" s="1"/>
  <c r="AC1192" i="14" s="1"/>
  <c r="Q1191" i="14"/>
  <c r="R1191" i="14" s="1"/>
  <c r="F1163" i="3"/>
  <c r="Q1193" i="3"/>
  <c r="R1193" i="3" s="1"/>
  <c r="F1162" i="3"/>
  <c r="G1162" i="3" s="1"/>
  <c r="Q1192" i="3"/>
  <c r="R1192" i="3" s="1"/>
  <c r="Y1161" i="14"/>
  <c r="Z1161" i="14" s="1"/>
  <c r="AA1161" i="14" s="1"/>
  <c r="L1161" i="14"/>
  <c r="G1163" i="3"/>
  <c r="L1162" i="3"/>
  <c r="Y1162" i="3"/>
  <c r="Z1162" i="3" s="1"/>
  <c r="AA1162" i="3" s="1"/>
  <c r="F1159" i="14"/>
  <c r="H1160" i="14" l="1"/>
  <c r="I1160" i="14" s="1"/>
  <c r="AC1191" i="14" s="1"/>
  <c r="Q1190" i="14"/>
  <c r="R1190" i="14" s="1"/>
  <c r="AC1191" i="3"/>
  <c r="AC1192" i="3"/>
  <c r="L1163" i="3"/>
  <c r="Y1163" i="3"/>
  <c r="Z1163" i="3" s="1"/>
  <c r="AA1163" i="3" s="1"/>
  <c r="L1160" i="14"/>
  <c r="Y1160" i="14"/>
  <c r="Z1160" i="14" s="1"/>
  <c r="AA1160" i="14" s="1"/>
  <c r="L168" i="13" l="1"/>
  <c r="A168" i="13"/>
  <c r="X1158" i="14"/>
  <c r="E1158" i="14"/>
  <c r="D1158" i="14"/>
  <c r="C1158" i="14"/>
  <c r="B1158" i="14"/>
  <c r="A1158" i="14"/>
  <c r="L167" i="13"/>
  <c r="A167" i="13"/>
  <c r="X1160" i="3"/>
  <c r="D1160" i="3"/>
  <c r="F1161" i="3" l="1"/>
  <c r="Q1191" i="3"/>
  <c r="R1191" i="3" s="1"/>
  <c r="G1161" i="3"/>
  <c r="AC1190" i="3" s="1"/>
  <c r="F1158" i="14"/>
  <c r="H1159" i="14" l="1"/>
  <c r="I1159" i="14" s="1"/>
  <c r="AC1190" i="14" s="1"/>
  <c r="Q1189" i="14"/>
  <c r="R1189" i="14" s="1"/>
  <c r="L1161" i="3"/>
  <c r="Y1161" i="3"/>
  <c r="Z1161" i="3" s="1"/>
  <c r="AA1161" i="3" s="1"/>
  <c r="X1157" i="14"/>
  <c r="E1157" i="14"/>
  <c r="D1157" i="14"/>
  <c r="C1157" i="14"/>
  <c r="B1157" i="14"/>
  <c r="F1157" i="14" s="1"/>
  <c r="A1157" i="14"/>
  <c r="L166" i="13"/>
  <c r="A166" i="13"/>
  <c r="X1159" i="3"/>
  <c r="D1159" i="3"/>
  <c r="Y1159" i="14" l="1"/>
  <c r="Z1159" i="14" s="1"/>
  <c r="AA1159" i="14" s="1"/>
  <c r="L1159" i="14"/>
  <c r="H1158" i="14"/>
  <c r="I1158" i="14" s="1"/>
  <c r="AC1189" i="14" s="1"/>
  <c r="Q1188" i="14"/>
  <c r="R1188" i="14" s="1"/>
  <c r="F1160" i="3"/>
  <c r="Q1190" i="3"/>
  <c r="R1190" i="3" s="1"/>
  <c r="G1160" i="3"/>
  <c r="AC1189" i="3" s="1"/>
  <c r="X1156" i="14"/>
  <c r="E1156" i="14"/>
  <c r="D1156" i="14"/>
  <c r="C1156" i="14"/>
  <c r="B1156" i="14"/>
  <c r="A1156" i="14"/>
  <c r="L165" i="13"/>
  <c r="A165" i="13"/>
  <c r="X1158" i="3"/>
  <c r="D1158" i="3"/>
  <c r="Y1158" i="14" l="1"/>
  <c r="Z1158" i="14" s="1"/>
  <c r="AA1158" i="14" s="1"/>
  <c r="L1158" i="14"/>
  <c r="F1159" i="3"/>
  <c r="G1159" i="3" s="1"/>
  <c r="AC1188" i="3" s="1"/>
  <c r="Q1189" i="3"/>
  <c r="R1189" i="3" s="1"/>
  <c r="L1160" i="3"/>
  <c r="Y1160" i="3"/>
  <c r="Z1160" i="3" s="1"/>
  <c r="AA1160" i="3" s="1"/>
  <c r="L1159" i="3"/>
  <c r="Y1159" i="3"/>
  <c r="Z1159" i="3" s="1"/>
  <c r="AA1159" i="3" s="1"/>
  <c r="F1156" i="14"/>
  <c r="H1157" i="14" l="1"/>
  <c r="I1157" i="14" s="1"/>
  <c r="Q1187" i="14"/>
  <c r="R1187" i="14" s="1"/>
  <c r="A648" i="18"/>
  <c r="A649" i="18" s="1"/>
  <c r="A650" i="18" s="1"/>
  <c r="L1157" i="14" l="1"/>
  <c r="AC1188" i="14"/>
  <c r="Y1157" i="14"/>
  <c r="Z1157" i="14" s="1"/>
  <c r="AA1157" i="14" s="1"/>
  <c r="X1155" i="14"/>
  <c r="E1155" i="14"/>
  <c r="D1155" i="14"/>
  <c r="C1155" i="14"/>
  <c r="B1155" i="14"/>
  <c r="A1155" i="14"/>
  <c r="L164" i="13"/>
  <c r="A164" i="13"/>
  <c r="X1157" i="3"/>
  <c r="D1157" i="3"/>
  <c r="F1158" i="3" l="1"/>
  <c r="G1158" i="3" s="1"/>
  <c r="AC1187" i="3" s="1"/>
  <c r="Q1188" i="3"/>
  <c r="R1188" i="3" s="1"/>
  <c r="F1155" i="14"/>
  <c r="H1156" i="14" l="1"/>
  <c r="I1156" i="14" s="1"/>
  <c r="Q1186" i="14"/>
  <c r="R1186" i="14" s="1"/>
  <c r="L1158" i="3"/>
  <c r="Y1158" i="3"/>
  <c r="Z1158" i="3" s="1"/>
  <c r="AA1158" i="3" s="1"/>
  <c r="X1154" i="14"/>
  <c r="E1154" i="14"/>
  <c r="D1154" i="14"/>
  <c r="C1154" i="14"/>
  <c r="B1154" i="14"/>
  <c r="F1154" i="14" s="1"/>
  <c r="A1154" i="14"/>
  <c r="L163" i="13"/>
  <c r="A163" i="13"/>
  <c r="X1156" i="3"/>
  <c r="D1156" i="3"/>
  <c r="Y1156" i="14" l="1"/>
  <c r="Z1156" i="14" s="1"/>
  <c r="AA1156" i="14" s="1"/>
  <c r="AC1187" i="14"/>
  <c r="L1156" i="14"/>
  <c r="H1155" i="14"/>
  <c r="I1155" i="14" s="1"/>
  <c r="Y1155" i="14" s="1"/>
  <c r="Z1155" i="14" s="1"/>
  <c r="AA1155" i="14" s="1"/>
  <c r="Q1185" i="14"/>
  <c r="R1185" i="14" s="1"/>
  <c r="F1157" i="3"/>
  <c r="G1157" i="3" s="1"/>
  <c r="AC1186" i="3" s="1"/>
  <c r="Q1187" i="3"/>
  <c r="R1187" i="3" s="1"/>
  <c r="X1153" i="14"/>
  <c r="E1153" i="14"/>
  <c r="D1153" i="14"/>
  <c r="C1153" i="14"/>
  <c r="B1153" i="14"/>
  <c r="F1153" i="14" s="1"/>
  <c r="A1153" i="14"/>
  <c r="L162" i="13"/>
  <c r="A162" i="13"/>
  <c r="X1155" i="3"/>
  <c r="D1155" i="3"/>
  <c r="L1155" i="14" l="1"/>
  <c r="AC1186" i="14"/>
  <c r="H1154" i="14"/>
  <c r="I1154" i="14" s="1"/>
  <c r="AC1185" i="14" s="1"/>
  <c r="Q1184" i="14"/>
  <c r="R1184" i="14" s="1"/>
  <c r="F1156" i="3"/>
  <c r="Q1186" i="3"/>
  <c r="R1186" i="3" s="1"/>
  <c r="L1157" i="3"/>
  <c r="Y1157" i="3"/>
  <c r="Z1157" i="3" s="1"/>
  <c r="AA1157" i="3" s="1"/>
  <c r="L1154" i="14"/>
  <c r="Y1154" i="14"/>
  <c r="Z1154" i="14" s="1"/>
  <c r="AA1154" i="14" s="1"/>
  <c r="G1156" i="3"/>
  <c r="AC1185" i="3" s="1"/>
  <c r="X1152" i="14"/>
  <c r="E1152" i="14"/>
  <c r="D1152" i="14"/>
  <c r="C1152" i="14"/>
  <c r="B1152" i="14"/>
  <c r="A1152" i="14"/>
  <c r="L161" i="13"/>
  <c r="A161" i="13"/>
  <c r="X1154" i="3"/>
  <c r="D1154" i="3"/>
  <c r="F1155" i="3" l="1"/>
  <c r="G1155" i="3" s="1"/>
  <c r="AC1184" i="3" s="1"/>
  <c r="Q1185" i="3"/>
  <c r="R1185" i="3" s="1"/>
  <c r="Y1156" i="3"/>
  <c r="Z1156" i="3" s="1"/>
  <c r="AA1156" i="3" s="1"/>
  <c r="L1156" i="3"/>
  <c r="Y1155" i="3"/>
  <c r="Z1155" i="3" s="1"/>
  <c r="AA1155" i="3" s="1"/>
  <c r="L1155" i="3"/>
  <c r="F1152" i="14"/>
  <c r="H1153" i="14" l="1"/>
  <c r="I1153" i="14" s="1"/>
  <c r="AC1184" i="14" s="1"/>
  <c r="Q1183" i="14"/>
  <c r="R1183" i="14" s="1"/>
  <c r="X1151" i="14"/>
  <c r="E1151" i="14"/>
  <c r="D1151" i="14"/>
  <c r="C1151" i="14"/>
  <c r="B1151" i="14"/>
  <c r="A1151" i="14"/>
  <c r="L160" i="13"/>
  <c r="A160" i="13"/>
  <c r="X1153" i="3"/>
  <c r="D1153" i="3"/>
  <c r="X1150" i="14"/>
  <c r="E1150" i="14"/>
  <c r="D1150" i="14"/>
  <c r="C1150" i="14"/>
  <c r="B1150" i="14"/>
  <c r="A1150" i="14"/>
  <c r="L159" i="13"/>
  <c r="A159" i="13"/>
  <c r="X1152" i="3"/>
  <c r="D1152" i="3"/>
  <c r="X1149" i="14"/>
  <c r="E1149" i="14"/>
  <c r="D1149" i="14"/>
  <c r="C1149" i="14"/>
  <c r="B1149" i="14"/>
  <c r="F1149" i="14" s="1"/>
  <c r="Q1180" i="14" s="1"/>
  <c r="R1180" i="14" s="1"/>
  <c r="A1149" i="14"/>
  <c r="L158" i="13"/>
  <c r="A158" i="13"/>
  <c r="X1151" i="3"/>
  <c r="D1151" i="3"/>
  <c r="X1148" i="14"/>
  <c r="E1148" i="14"/>
  <c r="D1148" i="14"/>
  <c r="C1148" i="14"/>
  <c r="B1148" i="14"/>
  <c r="F1148" i="14" s="1"/>
  <c r="Q1179" i="14" s="1"/>
  <c r="R1179" i="14" s="1"/>
  <c r="A1148" i="14"/>
  <c r="L157" i="13"/>
  <c r="A157" i="13"/>
  <c r="X1150" i="3"/>
  <c r="D1150" i="3"/>
  <c r="Q1181" i="3" s="1"/>
  <c r="X1147" i="14"/>
  <c r="E1147" i="14"/>
  <c r="D1147" i="14"/>
  <c r="C1147" i="14"/>
  <c r="B1147" i="14"/>
  <c r="A1147" i="14"/>
  <c r="L156" i="13"/>
  <c r="A156" i="13"/>
  <c r="X1149" i="3"/>
  <c r="D1149" i="3"/>
  <c r="X1146" i="14"/>
  <c r="E1146" i="14"/>
  <c r="D1146" i="14"/>
  <c r="C1146" i="14"/>
  <c r="B1146" i="14"/>
  <c r="F1146" i="14" s="1"/>
  <c r="Q1177" i="14" s="1"/>
  <c r="R1177" i="14" s="1"/>
  <c r="A1146" i="14"/>
  <c r="L155" i="13"/>
  <c r="A155" i="13"/>
  <c r="X1148" i="3"/>
  <c r="D1148" i="3"/>
  <c r="X1145" i="14"/>
  <c r="E1145" i="14"/>
  <c r="D1145" i="14"/>
  <c r="C1145" i="14"/>
  <c r="B1145" i="14"/>
  <c r="A1145" i="14"/>
  <c r="L154" i="13"/>
  <c r="A154" i="13"/>
  <c r="X1147" i="3"/>
  <c r="D1147" i="3"/>
  <c r="X1144" i="14"/>
  <c r="E1144" i="14"/>
  <c r="D1144" i="14"/>
  <c r="C1144" i="14"/>
  <c r="B1144" i="14"/>
  <c r="A1144" i="14"/>
  <c r="L153" i="13"/>
  <c r="A153" i="13"/>
  <c r="X1146" i="3"/>
  <c r="D1146" i="3"/>
  <c r="X1143" i="14"/>
  <c r="E1143" i="14"/>
  <c r="D1143" i="14"/>
  <c r="C1143" i="14"/>
  <c r="B1143" i="14"/>
  <c r="A1143" i="14"/>
  <c r="L152" i="13"/>
  <c r="A152" i="13"/>
  <c r="Y1153" i="14" l="1"/>
  <c r="Z1153" i="14" s="1"/>
  <c r="AA1153" i="14" s="1"/>
  <c r="L1153" i="14"/>
  <c r="F1154" i="3"/>
  <c r="G1154" i="3" s="1"/>
  <c r="Q1184" i="3"/>
  <c r="R1184" i="3" s="1"/>
  <c r="F1153" i="3"/>
  <c r="G1153" i="3" s="1"/>
  <c r="Y1153" i="3" s="1"/>
  <c r="Z1153" i="3" s="1"/>
  <c r="AA1153" i="3" s="1"/>
  <c r="Q1183" i="3"/>
  <c r="R1183" i="3" s="1"/>
  <c r="F1152" i="3"/>
  <c r="G1152" i="3" s="1"/>
  <c r="Q1182" i="3"/>
  <c r="R1182" i="3" s="1"/>
  <c r="F1151" i="3"/>
  <c r="G1151" i="3" s="1"/>
  <c r="L1151" i="3" s="1"/>
  <c r="R1181" i="3"/>
  <c r="F1150" i="3"/>
  <c r="G1150" i="3" s="1"/>
  <c r="L1150" i="3" s="1"/>
  <c r="Q1180" i="3"/>
  <c r="R1180" i="3" s="1"/>
  <c r="F1149" i="3"/>
  <c r="G1149" i="3" s="1"/>
  <c r="Y1149" i="3" s="1"/>
  <c r="Z1149" i="3" s="1"/>
  <c r="AA1149" i="3" s="1"/>
  <c r="Q1179" i="3"/>
  <c r="R1179" i="3" s="1"/>
  <c r="F1148" i="3"/>
  <c r="G1148" i="3" s="1"/>
  <c r="L1148" i="3" s="1"/>
  <c r="Q1178" i="3"/>
  <c r="R1178" i="3" s="1"/>
  <c r="F1147" i="3"/>
  <c r="G1147" i="3" s="1"/>
  <c r="Y1147" i="3" s="1"/>
  <c r="Z1147" i="3" s="1"/>
  <c r="AA1147" i="3" s="1"/>
  <c r="Q1177" i="3"/>
  <c r="R1177" i="3" s="1"/>
  <c r="F1151" i="14"/>
  <c r="H1150" i="14"/>
  <c r="I1150" i="14" s="1"/>
  <c r="F1150" i="14"/>
  <c r="H1149" i="14"/>
  <c r="I1149" i="14" s="1"/>
  <c r="G1147" i="14"/>
  <c r="G1148" i="14" s="1"/>
  <c r="G1149" i="14" s="1"/>
  <c r="G1150" i="14" s="1"/>
  <c r="G1151" i="14" s="1"/>
  <c r="G1152" i="14" s="1"/>
  <c r="G1153" i="14" s="1"/>
  <c r="G1154" i="14" s="1"/>
  <c r="G1155" i="14" s="1"/>
  <c r="G1156" i="14" s="1"/>
  <c r="G1157" i="14" s="1"/>
  <c r="G1158" i="14" s="1"/>
  <c r="G1159" i="14" s="1"/>
  <c r="G1160" i="14" s="1"/>
  <c r="G1161" i="14" s="1"/>
  <c r="G1162" i="14" s="1"/>
  <c r="G1163" i="14" s="1"/>
  <c r="G1164" i="14" s="1"/>
  <c r="G1165" i="14" s="1"/>
  <c r="G1166" i="14" s="1"/>
  <c r="G1167" i="14" s="1"/>
  <c r="G1168" i="14" s="1"/>
  <c r="F1147" i="14"/>
  <c r="H1147" i="14"/>
  <c r="I1147" i="14" s="1"/>
  <c r="F1145" i="14"/>
  <c r="F1144" i="14"/>
  <c r="F1143" i="14"/>
  <c r="X1145" i="3"/>
  <c r="D1145" i="3"/>
  <c r="X1142" i="14"/>
  <c r="E1142" i="14"/>
  <c r="D1142" i="14"/>
  <c r="C1142" i="14"/>
  <c r="B1142" i="14"/>
  <c r="A1142" i="14"/>
  <c r="L151" i="13"/>
  <c r="A151" i="13"/>
  <c r="X1144" i="3"/>
  <c r="D1144" i="3"/>
  <c r="X1141" i="14"/>
  <c r="E1141" i="14"/>
  <c r="D1141" i="14"/>
  <c r="C1141" i="14"/>
  <c r="B1141" i="14"/>
  <c r="A1141" i="14"/>
  <c r="L150" i="13"/>
  <c r="A150" i="13"/>
  <c r="X1143" i="3"/>
  <c r="D1143" i="3"/>
  <c r="X1142" i="3"/>
  <c r="D1142" i="3"/>
  <c r="Y1151" i="3" l="1"/>
  <c r="Z1151" i="3" s="1"/>
  <c r="AA1151" i="3" s="1"/>
  <c r="Y1150" i="3"/>
  <c r="Z1150" i="3" s="1"/>
  <c r="AA1150" i="3" s="1"/>
  <c r="L1153" i="3"/>
  <c r="H1152" i="3"/>
  <c r="H1153" i="3" s="1"/>
  <c r="H1154" i="3" s="1"/>
  <c r="H1155" i="3" s="1"/>
  <c r="H1156" i="3" s="1"/>
  <c r="H1157" i="3" s="1"/>
  <c r="H1158" i="3" s="1"/>
  <c r="H1159" i="3" s="1"/>
  <c r="H1160" i="3" s="1"/>
  <c r="H1161" i="3" s="1"/>
  <c r="H1162" i="3" s="1"/>
  <c r="H1163" i="3" s="1"/>
  <c r="H1164" i="3" s="1"/>
  <c r="H1165" i="3" s="1"/>
  <c r="H1166" i="3" s="1"/>
  <c r="H1167" i="3" s="1"/>
  <c r="H1168" i="3" s="1"/>
  <c r="H1152" i="14"/>
  <c r="I1152" i="14" s="1"/>
  <c r="Q1182" i="14"/>
  <c r="R1182" i="14" s="1"/>
  <c r="L1149" i="3"/>
  <c r="K1147" i="3"/>
  <c r="I1147" i="3" s="1"/>
  <c r="I1148" i="3" s="1"/>
  <c r="I1149" i="3" s="1"/>
  <c r="I1150" i="3" s="1"/>
  <c r="I1151" i="3" s="1"/>
  <c r="H1151" i="14"/>
  <c r="I1151" i="14" s="1"/>
  <c r="L1151" i="14" s="1"/>
  <c r="Q1181" i="14"/>
  <c r="R1181" i="14" s="1"/>
  <c r="AC1182" i="3"/>
  <c r="AC1183" i="3"/>
  <c r="Y1148" i="3"/>
  <c r="Z1148" i="3" s="1"/>
  <c r="AA1148" i="3" s="1"/>
  <c r="I1152" i="3"/>
  <c r="I1153" i="3" s="1"/>
  <c r="I1154" i="3" s="1"/>
  <c r="I1155" i="3" s="1"/>
  <c r="AC1181" i="3"/>
  <c r="L1147" i="3"/>
  <c r="AC1180" i="3"/>
  <c r="H1148" i="14"/>
  <c r="I1148" i="14" s="1"/>
  <c r="Y1148" i="14" s="1"/>
  <c r="Z1148" i="14" s="1"/>
  <c r="AA1148" i="14" s="1"/>
  <c r="Q1178" i="14"/>
  <c r="R1178" i="14" s="1"/>
  <c r="L1152" i="3"/>
  <c r="AC1179" i="3"/>
  <c r="H1146" i="14"/>
  <c r="I1146" i="14" s="1"/>
  <c r="Q1176" i="14"/>
  <c r="R1176" i="14" s="1"/>
  <c r="Y1152" i="3"/>
  <c r="Z1152" i="3" s="1"/>
  <c r="AA1152" i="3" s="1"/>
  <c r="AC1178" i="3"/>
  <c r="H1145" i="14"/>
  <c r="I1145" i="14" s="1"/>
  <c r="L1145" i="14" s="1"/>
  <c r="Q1175" i="14"/>
  <c r="R1175" i="14" s="1"/>
  <c r="AC1177" i="3"/>
  <c r="H1144" i="14"/>
  <c r="I1144" i="14" s="1"/>
  <c r="L1144" i="14" s="1"/>
  <c r="Q1174" i="14"/>
  <c r="R1174" i="14" s="1"/>
  <c r="F1146" i="3"/>
  <c r="G1146" i="3" s="1"/>
  <c r="AC1175" i="3" s="1"/>
  <c r="Q1176" i="3"/>
  <c r="R1176" i="3" s="1"/>
  <c r="AC1176" i="3"/>
  <c r="F1145" i="3"/>
  <c r="G1145" i="3" s="1"/>
  <c r="Q1175" i="3"/>
  <c r="R1175" i="3" s="1"/>
  <c r="F1144" i="3"/>
  <c r="G1144" i="3" s="1"/>
  <c r="L1144" i="3" s="1"/>
  <c r="Q1174" i="3"/>
  <c r="R1174" i="3" s="1"/>
  <c r="F1143" i="3"/>
  <c r="G1143" i="3" s="1"/>
  <c r="Y1143" i="3" s="1"/>
  <c r="Z1143" i="3" s="1"/>
  <c r="AA1143" i="3" s="1"/>
  <c r="Q1173" i="3"/>
  <c r="R1173" i="3" s="1"/>
  <c r="J1147" i="14"/>
  <c r="L1154" i="3"/>
  <c r="Y1154" i="3"/>
  <c r="Z1154" i="3" s="1"/>
  <c r="AA1154" i="3" s="1"/>
  <c r="L1150" i="14"/>
  <c r="Y1150" i="14"/>
  <c r="Z1150" i="14" s="1"/>
  <c r="AA1150" i="14" s="1"/>
  <c r="L1149" i="14"/>
  <c r="Y1149" i="14"/>
  <c r="Z1149" i="14" s="1"/>
  <c r="AA1149" i="14" s="1"/>
  <c r="L1147" i="14"/>
  <c r="Y1147" i="14"/>
  <c r="Z1147" i="14" s="1"/>
  <c r="AA1147" i="14" s="1"/>
  <c r="F1142" i="14"/>
  <c r="F1141" i="14"/>
  <c r="X1140" i="14"/>
  <c r="E1140" i="14"/>
  <c r="D1140" i="14"/>
  <c r="C1140" i="14"/>
  <c r="B1140" i="14"/>
  <c r="A1140" i="14"/>
  <c r="L149" i="13"/>
  <c r="A149" i="13"/>
  <c r="X1141" i="3"/>
  <c r="D1141" i="3"/>
  <c r="Q1172" i="3" s="1"/>
  <c r="R1172" i="3" s="1"/>
  <c r="X1139" i="14"/>
  <c r="E1139" i="14"/>
  <c r="D1139" i="14"/>
  <c r="C1139" i="14"/>
  <c r="B1139" i="14"/>
  <c r="A1139" i="14"/>
  <c r="L148" i="13"/>
  <c r="A148" i="13"/>
  <c r="X1140" i="3"/>
  <c r="D1140" i="3"/>
  <c r="Q1171" i="3" s="1"/>
  <c r="R1171" i="3" s="1"/>
  <c r="X1138" i="14"/>
  <c r="E1138" i="14"/>
  <c r="D1138" i="14"/>
  <c r="C1138" i="14"/>
  <c r="B1138" i="14"/>
  <c r="A1138" i="14"/>
  <c r="L147" i="13"/>
  <c r="A147" i="13"/>
  <c r="X1139" i="3"/>
  <c r="D1139" i="3"/>
  <c r="X1137" i="14"/>
  <c r="E1137" i="14"/>
  <c r="D1137" i="14"/>
  <c r="C1137" i="14"/>
  <c r="B1137" i="14"/>
  <c r="A1137" i="14"/>
  <c r="L146" i="13"/>
  <c r="A146" i="13"/>
  <c r="X1138" i="3"/>
  <c r="D1138" i="3"/>
  <c r="F1139" i="3" s="1"/>
  <c r="G1139" i="3" s="1"/>
  <c r="X1136" i="14"/>
  <c r="E1136" i="14"/>
  <c r="D1136" i="14"/>
  <c r="C1136" i="14"/>
  <c r="B1136" i="14"/>
  <c r="A1136" i="14"/>
  <c r="L145" i="13"/>
  <c r="A145" i="13"/>
  <c r="X1137" i="3"/>
  <c r="D1137" i="3"/>
  <c r="X1135" i="14"/>
  <c r="E1135" i="14"/>
  <c r="D1135" i="14"/>
  <c r="C1135" i="14"/>
  <c r="B1135" i="14"/>
  <c r="A1135" i="14"/>
  <c r="L144" i="13"/>
  <c r="A144" i="13"/>
  <c r="X1136" i="3"/>
  <c r="D1136" i="3"/>
  <c r="X1134" i="14"/>
  <c r="E1134" i="14"/>
  <c r="D1134" i="14"/>
  <c r="C1134" i="14"/>
  <c r="B1134" i="14"/>
  <c r="F1134" i="14" s="1"/>
  <c r="Q1165" i="14" s="1"/>
  <c r="R1165" i="14" s="1"/>
  <c r="A1134" i="14"/>
  <c r="L143" i="13"/>
  <c r="A143" i="13"/>
  <c r="X1135" i="3"/>
  <c r="D1135" i="3"/>
  <c r="X1133" i="14"/>
  <c r="E1133" i="14"/>
  <c r="D1133" i="14"/>
  <c r="C1133" i="14"/>
  <c r="B1133" i="14"/>
  <c r="A1133" i="14"/>
  <c r="L142" i="13"/>
  <c r="A142" i="13"/>
  <c r="X1134" i="3"/>
  <c r="D1134" i="3"/>
  <c r="X1132" i="14"/>
  <c r="E1132" i="14"/>
  <c r="D1132" i="14"/>
  <c r="C1132" i="14"/>
  <c r="B1132" i="14"/>
  <c r="A1132" i="14"/>
  <c r="L141" i="13"/>
  <c r="A141" i="13"/>
  <c r="X1133" i="3"/>
  <c r="D1133" i="3"/>
  <c r="X1131" i="14"/>
  <c r="E1131" i="14"/>
  <c r="D1131" i="14"/>
  <c r="C1131" i="14"/>
  <c r="B1131" i="14"/>
  <c r="F1131" i="14" s="1"/>
  <c r="Q1162" i="14" s="1"/>
  <c r="R1162" i="14" s="1"/>
  <c r="A1131" i="14"/>
  <c r="L140" i="13"/>
  <c r="A140" i="13"/>
  <c r="X1132" i="3"/>
  <c r="D1132" i="3"/>
  <c r="X1130" i="14"/>
  <c r="E1130" i="14"/>
  <c r="D1130" i="14"/>
  <c r="C1130" i="14"/>
  <c r="B1130" i="14"/>
  <c r="A1130" i="14"/>
  <c r="L139" i="13"/>
  <c r="A139" i="13"/>
  <c r="X1131" i="3"/>
  <c r="D1131" i="3"/>
  <c r="X1129" i="14"/>
  <c r="E1129" i="14"/>
  <c r="D1129" i="14"/>
  <c r="C1129" i="14"/>
  <c r="B1129" i="14"/>
  <c r="A1129" i="14"/>
  <c r="L138" i="13"/>
  <c r="A138" i="13"/>
  <c r="X1130" i="3"/>
  <c r="D1130" i="3"/>
  <c r="X1128" i="14"/>
  <c r="E1128" i="14"/>
  <c r="D1128" i="14"/>
  <c r="C1128" i="14"/>
  <c r="B1128" i="14"/>
  <c r="A1128" i="14"/>
  <c r="L137" i="13"/>
  <c r="A137" i="13"/>
  <c r="X1129" i="3"/>
  <c r="D1129" i="3"/>
  <c r="X1127" i="14"/>
  <c r="E1127" i="14"/>
  <c r="D1127" i="14"/>
  <c r="C1127" i="14"/>
  <c r="B1127" i="14"/>
  <c r="A1127" i="14"/>
  <c r="L136" i="13"/>
  <c r="A136" i="13"/>
  <c r="X1128" i="3"/>
  <c r="D1128" i="3"/>
  <c r="X1126" i="14"/>
  <c r="E1126" i="14"/>
  <c r="D1126" i="14"/>
  <c r="C1126" i="14"/>
  <c r="B1126" i="14"/>
  <c r="A1126" i="14"/>
  <c r="L135" i="13"/>
  <c r="A135" i="13"/>
  <c r="X1127" i="3"/>
  <c r="D1127" i="3"/>
  <c r="X1125" i="14"/>
  <c r="E1125" i="14"/>
  <c r="D1125" i="14"/>
  <c r="C1125" i="14"/>
  <c r="B1125" i="14"/>
  <c r="A1125" i="14"/>
  <c r="L134" i="13"/>
  <c r="A134" i="13"/>
  <c r="X1126" i="3"/>
  <c r="D1126" i="3"/>
  <c r="B133" i="13"/>
  <c r="G133" i="13"/>
  <c r="X1124" i="14"/>
  <c r="E1124" i="14"/>
  <c r="D1124" i="14"/>
  <c r="C1124" i="14"/>
  <c r="B1124" i="14"/>
  <c r="F1124" i="14" s="1"/>
  <c r="Q1155" i="14" s="1"/>
  <c r="R1155" i="14" s="1"/>
  <c r="A1124" i="14"/>
  <c r="A133" i="13"/>
  <c r="X1125" i="3"/>
  <c r="D1125" i="3"/>
  <c r="X1123" i="14"/>
  <c r="E1123" i="14"/>
  <c r="D1123" i="14"/>
  <c r="C1123" i="14"/>
  <c r="B1123" i="14"/>
  <c r="A1123" i="14"/>
  <c r="L132" i="13"/>
  <c r="A132" i="13"/>
  <c r="X1124" i="3"/>
  <c r="D1124" i="3"/>
  <c r="X1122" i="14"/>
  <c r="E1122" i="14"/>
  <c r="D1122" i="14"/>
  <c r="C1122" i="14"/>
  <c r="B1122" i="14"/>
  <c r="A1122" i="14"/>
  <c r="L131" i="13"/>
  <c r="A131" i="13"/>
  <c r="X1123" i="3"/>
  <c r="D1123" i="3"/>
  <c r="X1121" i="14"/>
  <c r="E1121" i="14"/>
  <c r="D1121" i="14"/>
  <c r="C1121" i="14"/>
  <c r="B1121" i="14"/>
  <c r="A1121" i="14"/>
  <c r="L130" i="13"/>
  <c r="A130" i="13"/>
  <c r="X1122" i="3"/>
  <c r="D1122" i="3"/>
  <c r="X1120" i="14"/>
  <c r="E1120" i="14"/>
  <c r="D1120" i="14"/>
  <c r="C1120" i="14"/>
  <c r="B1120" i="14"/>
  <c r="F1120" i="14" s="1"/>
  <c r="Q1151" i="14" s="1"/>
  <c r="R1151" i="14" s="1"/>
  <c r="A1120" i="14"/>
  <c r="L129" i="13"/>
  <c r="A129" i="13"/>
  <c r="X1121" i="3"/>
  <c r="D1121" i="3"/>
  <c r="X1120" i="3"/>
  <c r="D1120" i="3"/>
  <c r="L128" i="13"/>
  <c r="A128" i="13"/>
  <c r="X1119" i="14"/>
  <c r="E1119" i="14"/>
  <c r="D1119" i="14"/>
  <c r="C1119" i="14"/>
  <c r="B1119" i="14"/>
  <c r="F1119" i="14" s="1"/>
  <c r="Q1150" i="14" s="1"/>
  <c r="R1150" i="14" s="1"/>
  <c r="A1119" i="14"/>
  <c r="L127" i="13"/>
  <c r="A127" i="13"/>
  <c r="X1119" i="3"/>
  <c r="D1119" i="3"/>
  <c r="X1118" i="14"/>
  <c r="E1118" i="14"/>
  <c r="D1118" i="14"/>
  <c r="C1118" i="14"/>
  <c r="B1118" i="14"/>
  <c r="A1118" i="14"/>
  <c r="L126" i="13"/>
  <c r="A126" i="13"/>
  <c r="X1118" i="3"/>
  <c r="D1118" i="3"/>
  <c r="X1117" i="14"/>
  <c r="E1117" i="14"/>
  <c r="D1117" i="14"/>
  <c r="C1117" i="14"/>
  <c r="B1117" i="14"/>
  <c r="A1117" i="14"/>
  <c r="L125" i="13"/>
  <c r="A125" i="13"/>
  <c r="X1117" i="3"/>
  <c r="D1117" i="3"/>
  <c r="X1116" i="14"/>
  <c r="E1116" i="14"/>
  <c r="D1116" i="14"/>
  <c r="C1116" i="14"/>
  <c r="B1116" i="14"/>
  <c r="A1116" i="14"/>
  <c r="L124" i="13"/>
  <c r="A124" i="13"/>
  <c r="X1116" i="3"/>
  <c r="D1116" i="3"/>
  <c r="S1205" i="3" s="1"/>
  <c r="T1205" i="3" s="1"/>
  <c r="X1115" i="14"/>
  <c r="E1115" i="14"/>
  <c r="D1115" i="14"/>
  <c r="C1115" i="14"/>
  <c r="B1115" i="14"/>
  <c r="A1115" i="14"/>
  <c r="L123" i="13"/>
  <c r="A123" i="13"/>
  <c r="X1115" i="3"/>
  <c r="D1115" i="3"/>
  <c r="S1204" i="3" s="1"/>
  <c r="T1204" i="3" s="1"/>
  <c r="X1114" i="14"/>
  <c r="E1114" i="14"/>
  <c r="D1114" i="14"/>
  <c r="C1114" i="14"/>
  <c r="B1114" i="14"/>
  <c r="A1114" i="14"/>
  <c r="L122" i="13"/>
  <c r="A122" i="13"/>
  <c r="X1114" i="3"/>
  <c r="D1114" i="3"/>
  <c r="S1203" i="3" s="1"/>
  <c r="T1203" i="3" s="1"/>
  <c r="X1113" i="14"/>
  <c r="E1113" i="14"/>
  <c r="D1113" i="14"/>
  <c r="C1113" i="14"/>
  <c r="B1113" i="14"/>
  <c r="A1113" i="14"/>
  <c r="L121" i="13"/>
  <c r="A121" i="13"/>
  <c r="X1113" i="3"/>
  <c r="D1113" i="3"/>
  <c r="S1202" i="3" s="1"/>
  <c r="T1202" i="3" s="1"/>
  <c r="X1112" i="14"/>
  <c r="E1112" i="14"/>
  <c r="D1112" i="14"/>
  <c r="C1112" i="14"/>
  <c r="B1112" i="14"/>
  <c r="F1112" i="14" s="1"/>
  <c r="Q1143" i="14" s="1"/>
  <c r="R1143" i="14" s="1"/>
  <c r="A1112" i="14"/>
  <c r="L120" i="13"/>
  <c r="A120" i="13"/>
  <c r="X1112" i="3"/>
  <c r="D1112" i="3"/>
  <c r="S1201" i="3" s="1"/>
  <c r="T1201" i="3" s="1"/>
  <c r="X1111" i="14"/>
  <c r="E1111" i="14"/>
  <c r="D1111" i="14"/>
  <c r="C1111" i="14"/>
  <c r="B1111" i="14"/>
  <c r="A1111" i="14"/>
  <c r="L119" i="13"/>
  <c r="A119" i="13"/>
  <c r="X1111" i="3"/>
  <c r="D1111" i="3"/>
  <c r="S1200" i="3" s="1"/>
  <c r="T1200" i="3" s="1"/>
  <c r="Y1151" i="14" l="1"/>
  <c r="Z1151" i="14" s="1"/>
  <c r="AA1151" i="14" s="1"/>
  <c r="AC1180" i="14"/>
  <c r="AC1174" i="3"/>
  <c r="L1152" i="14"/>
  <c r="AC1183" i="14"/>
  <c r="Y1152" i="14"/>
  <c r="Z1152" i="14" s="1"/>
  <c r="AA1152" i="14" s="1"/>
  <c r="AC1181" i="14"/>
  <c r="AC1182" i="14"/>
  <c r="L1148" i="14"/>
  <c r="Y1144" i="3"/>
  <c r="Z1144" i="3" s="1"/>
  <c r="AA1144" i="3" s="1"/>
  <c r="J1148" i="14"/>
  <c r="J1149" i="14" s="1"/>
  <c r="J1150" i="14" s="1"/>
  <c r="J1151" i="14" s="1"/>
  <c r="J1152" i="14" s="1"/>
  <c r="J1153" i="14" s="1"/>
  <c r="J1154" i="14" s="1"/>
  <c r="J1155" i="14" s="1"/>
  <c r="J1156" i="14" s="1"/>
  <c r="J1157" i="14" s="1"/>
  <c r="J1158" i="14" s="1"/>
  <c r="J1159" i="14" s="1"/>
  <c r="J1160" i="14" s="1"/>
  <c r="J1161" i="14" s="1"/>
  <c r="J1162" i="14" s="1"/>
  <c r="J1163" i="14" s="1"/>
  <c r="J1164" i="14" s="1"/>
  <c r="J1165" i="14" s="1"/>
  <c r="J1166" i="14" s="1"/>
  <c r="J1167" i="14" s="1"/>
  <c r="J1168" i="14" s="1"/>
  <c r="AC1178" i="14"/>
  <c r="AC1179" i="14"/>
  <c r="Y1146" i="3"/>
  <c r="Z1146" i="3" s="1"/>
  <c r="AA1146" i="3" s="1"/>
  <c r="Y1146" i="14"/>
  <c r="Z1146" i="14" s="1"/>
  <c r="AA1146" i="14" s="1"/>
  <c r="AC1177" i="14"/>
  <c r="Y1145" i="14"/>
  <c r="Z1145" i="14" s="1"/>
  <c r="AA1145" i="14" s="1"/>
  <c r="Y1145" i="3"/>
  <c r="Z1145" i="3" s="1"/>
  <c r="AA1145" i="3" s="1"/>
  <c r="L1145" i="3"/>
  <c r="L1146" i="3"/>
  <c r="AC1173" i="3"/>
  <c r="AC1175" i="14"/>
  <c r="AC1176" i="14"/>
  <c r="L1146" i="14"/>
  <c r="Y1144" i="14"/>
  <c r="Z1144" i="14" s="1"/>
  <c r="AA1144" i="14" s="1"/>
  <c r="L1143" i="3"/>
  <c r="AC1172" i="3"/>
  <c r="H1143" i="14"/>
  <c r="I1143" i="14" s="1"/>
  <c r="AC1174" i="14" s="1"/>
  <c r="Q1173" i="14"/>
  <c r="R1173" i="14" s="1"/>
  <c r="H1142" i="14"/>
  <c r="I1142" i="14" s="1"/>
  <c r="Q1172" i="14"/>
  <c r="R1172" i="14" s="1"/>
  <c r="F1140" i="3"/>
  <c r="G1140" i="3" s="1"/>
  <c r="L1140" i="3" s="1"/>
  <c r="Q1170" i="3"/>
  <c r="R1170" i="3" s="1"/>
  <c r="F1142" i="3"/>
  <c r="G1142" i="3" s="1"/>
  <c r="F1141" i="3"/>
  <c r="G1141" i="3" s="1"/>
  <c r="Q1169" i="3"/>
  <c r="R1169" i="3" s="1"/>
  <c r="F1138" i="3"/>
  <c r="G1138" i="3" s="1"/>
  <c r="L1138" i="3" s="1"/>
  <c r="Q1168" i="3"/>
  <c r="R1168" i="3" s="1"/>
  <c r="F1137" i="3"/>
  <c r="G1137" i="3" s="1"/>
  <c r="Q1167" i="3"/>
  <c r="R1167" i="3" s="1"/>
  <c r="F1136" i="3"/>
  <c r="G1136" i="3" s="1"/>
  <c r="Y1136" i="3" s="1"/>
  <c r="Z1136" i="3" s="1"/>
  <c r="AA1136" i="3" s="1"/>
  <c r="Q1166" i="3"/>
  <c r="R1166" i="3" s="1"/>
  <c r="F1135" i="3"/>
  <c r="G1135" i="3" s="1"/>
  <c r="L1135" i="3" s="1"/>
  <c r="Q1165" i="3"/>
  <c r="R1165" i="3" s="1"/>
  <c r="F1134" i="3"/>
  <c r="G1134" i="3" s="1"/>
  <c r="Y1134" i="3" s="1"/>
  <c r="Z1134" i="3" s="1"/>
  <c r="AA1134" i="3" s="1"/>
  <c r="Q1164" i="3"/>
  <c r="R1164" i="3" s="1"/>
  <c r="F1133" i="3"/>
  <c r="G1133" i="3" s="1"/>
  <c r="L1133" i="3" s="1"/>
  <c r="Q1163" i="3"/>
  <c r="R1163" i="3" s="1"/>
  <c r="F1132" i="3"/>
  <c r="H1132" i="3" s="1"/>
  <c r="Q1162" i="3"/>
  <c r="R1162" i="3" s="1"/>
  <c r="F1131" i="3"/>
  <c r="G1131" i="3" s="1"/>
  <c r="Q1161" i="3"/>
  <c r="R1161" i="3" s="1"/>
  <c r="F1130" i="3"/>
  <c r="G1130" i="3" s="1"/>
  <c r="L1130" i="3" s="1"/>
  <c r="Q1160" i="3"/>
  <c r="R1160" i="3" s="1"/>
  <c r="F1129" i="3"/>
  <c r="G1129" i="3" s="1"/>
  <c r="Y1129" i="3" s="1"/>
  <c r="Z1129" i="3" s="1"/>
  <c r="AA1129" i="3" s="1"/>
  <c r="Q1159" i="3"/>
  <c r="R1159" i="3" s="1"/>
  <c r="F1128" i="3"/>
  <c r="G1128" i="3" s="1"/>
  <c r="L1128" i="3" s="1"/>
  <c r="Q1158" i="3"/>
  <c r="R1158" i="3" s="1"/>
  <c r="F1127" i="3"/>
  <c r="H1127" i="3" s="1"/>
  <c r="Q1157" i="3"/>
  <c r="R1157" i="3" s="1"/>
  <c r="F1126" i="3"/>
  <c r="G1126" i="3" s="1"/>
  <c r="L1126" i="3" s="1"/>
  <c r="Q1156" i="3"/>
  <c r="R1156" i="3" s="1"/>
  <c r="I1156" i="3"/>
  <c r="I1157" i="3" s="1"/>
  <c r="F1125" i="3"/>
  <c r="G1125" i="3" s="1"/>
  <c r="Y1125" i="3" s="1"/>
  <c r="Z1125" i="3" s="1"/>
  <c r="AA1125" i="3" s="1"/>
  <c r="Q1155" i="3"/>
  <c r="R1155" i="3" s="1"/>
  <c r="H1142" i="3"/>
  <c r="H1143" i="3" s="1"/>
  <c r="H1144" i="3" s="1"/>
  <c r="H1145" i="3" s="1"/>
  <c r="H1146" i="3" s="1"/>
  <c r="F1124" i="3"/>
  <c r="G1124" i="3" s="1"/>
  <c r="L1124" i="3" s="1"/>
  <c r="Q1154" i="3"/>
  <c r="R1154" i="3" s="1"/>
  <c r="F1123" i="3"/>
  <c r="G1123" i="3" s="1"/>
  <c r="Y1123" i="3" s="1"/>
  <c r="Z1123" i="3" s="1"/>
  <c r="AA1123" i="3" s="1"/>
  <c r="Q1153" i="3"/>
  <c r="R1153" i="3" s="1"/>
  <c r="F1122" i="3"/>
  <c r="G1122" i="3" s="1"/>
  <c r="Q1152" i="3"/>
  <c r="R1152" i="3" s="1"/>
  <c r="F1121" i="3"/>
  <c r="G1121" i="3" s="1"/>
  <c r="Q1151" i="3"/>
  <c r="R1151" i="3" s="1"/>
  <c r="F1120" i="3"/>
  <c r="G1120" i="3" s="1"/>
  <c r="Y1120" i="3" s="1"/>
  <c r="Q1150" i="3"/>
  <c r="R1150" i="3" s="1"/>
  <c r="F1119" i="3"/>
  <c r="G1119" i="3" s="1"/>
  <c r="L1119" i="3" s="1"/>
  <c r="Q1149" i="3"/>
  <c r="R1149" i="3" s="1"/>
  <c r="F1118" i="3"/>
  <c r="G1118" i="3" s="1"/>
  <c r="Q1148" i="3"/>
  <c r="R1148" i="3" s="1"/>
  <c r="F1117" i="3"/>
  <c r="Q1147" i="3"/>
  <c r="R1147" i="3" s="1"/>
  <c r="F1116" i="3"/>
  <c r="G1116" i="3" s="1"/>
  <c r="Q1146" i="3"/>
  <c r="R1146" i="3" s="1"/>
  <c r="F1115" i="3"/>
  <c r="G1115" i="3" s="1"/>
  <c r="Q1145" i="3"/>
  <c r="R1145" i="3" s="1"/>
  <c r="F1114" i="3"/>
  <c r="G1114" i="3" s="1"/>
  <c r="Q1144" i="3"/>
  <c r="R1144" i="3" s="1"/>
  <c r="F1112" i="3"/>
  <c r="Q1142" i="3"/>
  <c r="R1142" i="3" s="1"/>
  <c r="F1113" i="3"/>
  <c r="G1113" i="3" s="1"/>
  <c r="Q1143" i="3"/>
  <c r="R1143" i="3" s="1"/>
  <c r="F1140" i="14"/>
  <c r="F1139" i="14"/>
  <c r="F1138" i="14"/>
  <c r="L1139" i="3"/>
  <c r="Y1139" i="3"/>
  <c r="Z1139" i="3" s="1"/>
  <c r="AA1139" i="3" s="1"/>
  <c r="F1137" i="14"/>
  <c r="F1136" i="14"/>
  <c r="F1135" i="14"/>
  <c r="H1135" i="14"/>
  <c r="I1135" i="14" s="1"/>
  <c r="H1132" i="14"/>
  <c r="I1132" i="14" s="1"/>
  <c r="F1133" i="14"/>
  <c r="F1132" i="14"/>
  <c r="F1130" i="14"/>
  <c r="F1129" i="14"/>
  <c r="F1128" i="14"/>
  <c r="L133" i="13"/>
  <c r="F1127" i="14"/>
  <c r="F1126" i="14"/>
  <c r="F1125" i="14"/>
  <c r="H1125" i="14"/>
  <c r="I1125" i="14" s="1"/>
  <c r="F1123" i="14"/>
  <c r="F1122" i="14"/>
  <c r="F1121" i="14"/>
  <c r="H1121" i="14"/>
  <c r="I1121" i="14" s="1"/>
  <c r="H1120" i="14"/>
  <c r="I1120" i="14" s="1"/>
  <c r="F1118" i="14"/>
  <c r="F1117" i="14"/>
  <c r="F1116" i="14"/>
  <c r="F1115" i="14"/>
  <c r="F1114" i="14"/>
  <c r="H1113" i="14"/>
  <c r="I1113" i="14" s="1"/>
  <c r="F1113" i="14"/>
  <c r="F1111" i="14"/>
  <c r="S1202" i="14" s="1"/>
  <c r="T1202" i="14" s="1"/>
  <c r="X1110" i="14"/>
  <c r="E1110" i="14"/>
  <c r="D1110" i="14"/>
  <c r="C1110" i="14"/>
  <c r="B1110" i="14"/>
  <c r="A1110" i="14"/>
  <c r="L118" i="13"/>
  <c r="A118" i="13"/>
  <c r="X1110" i="3"/>
  <c r="D1110" i="3"/>
  <c r="S1199" i="3" s="1"/>
  <c r="T1199" i="3" s="1"/>
  <c r="X1109" i="14"/>
  <c r="E1109" i="14"/>
  <c r="D1109" i="14"/>
  <c r="C1109" i="14"/>
  <c r="B1109" i="14"/>
  <c r="F1109" i="14" s="1"/>
  <c r="A1109" i="14"/>
  <c r="L117" i="13"/>
  <c r="A117" i="13"/>
  <c r="X1109" i="3"/>
  <c r="D1109" i="3"/>
  <c r="S1198" i="3" s="1"/>
  <c r="T1198" i="3" s="1"/>
  <c r="G111" i="13"/>
  <c r="G115" i="13"/>
  <c r="B115" i="13"/>
  <c r="B111" i="13"/>
  <c r="X1108" i="14"/>
  <c r="E1108" i="14"/>
  <c r="D1108" i="14"/>
  <c r="C1108" i="14"/>
  <c r="B1108" i="14"/>
  <c r="A1108" i="14"/>
  <c r="L116" i="13"/>
  <c r="A116" i="13"/>
  <c r="X1108" i="3"/>
  <c r="D1108" i="3"/>
  <c r="S1197" i="3" s="1"/>
  <c r="T1197" i="3" s="1"/>
  <c r="X1107" i="14"/>
  <c r="E1107" i="14"/>
  <c r="D1107" i="14"/>
  <c r="C1107" i="14"/>
  <c r="B1107" i="14"/>
  <c r="A1107" i="14"/>
  <c r="A115" i="13"/>
  <c r="X1107" i="3"/>
  <c r="D1107" i="3"/>
  <c r="S1196" i="3" s="1"/>
  <c r="T1196" i="3" s="1"/>
  <c r="X1106" i="14"/>
  <c r="E1106" i="14"/>
  <c r="D1106" i="14"/>
  <c r="C1106" i="14"/>
  <c r="B1106" i="14"/>
  <c r="A1106" i="14"/>
  <c r="L114" i="13"/>
  <c r="A114" i="13"/>
  <c r="X1106" i="3"/>
  <c r="D1106" i="3"/>
  <c r="S1195" i="3" s="1"/>
  <c r="T1195" i="3" s="1"/>
  <c r="X1105" i="14"/>
  <c r="E1105" i="14"/>
  <c r="D1105" i="14"/>
  <c r="C1105" i="14"/>
  <c r="B1105" i="14"/>
  <c r="A1105" i="14"/>
  <c r="L113" i="13"/>
  <c r="A113" i="13"/>
  <c r="X1105" i="3"/>
  <c r="D1105" i="3"/>
  <c r="S1194" i="3" s="1"/>
  <c r="T1194" i="3" s="1"/>
  <c r="X1104" i="14"/>
  <c r="E1104" i="14"/>
  <c r="D1104" i="14"/>
  <c r="C1104" i="14"/>
  <c r="B1104" i="14"/>
  <c r="A1104" i="14"/>
  <c r="L112" i="13"/>
  <c r="A112" i="13"/>
  <c r="X1104" i="3"/>
  <c r="D1104" i="3"/>
  <c r="S1193" i="3" s="1"/>
  <c r="T1193" i="3" s="1"/>
  <c r="X1103" i="14"/>
  <c r="E1103" i="14"/>
  <c r="D1103" i="14"/>
  <c r="C1103" i="14"/>
  <c r="B1103" i="14"/>
  <c r="F1103" i="14" s="1"/>
  <c r="A1103" i="14"/>
  <c r="A111" i="13"/>
  <c r="X1103" i="3"/>
  <c r="D1103" i="3"/>
  <c r="S1192" i="3" s="1"/>
  <c r="T1192" i="3" s="1"/>
  <c r="L25" i="8"/>
  <c r="X1102" i="14"/>
  <c r="E1102" i="14"/>
  <c r="D1102" i="14"/>
  <c r="C1102" i="14"/>
  <c r="B1102" i="14"/>
  <c r="A1102" i="14"/>
  <c r="L110" i="13"/>
  <c r="A110" i="13"/>
  <c r="X1102" i="3"/>
  <c r="D1102" i="3"/>
  <c r="S1191" i="3" s="1"/>
  <c r="T1191" i="3" s="1"/>
  <c r="X1101" i="14"/>
  <c r="E1101" i="14"/>
  <c r="D1101" i="14"/>
  <c r="C1101" i="14"/>
  <c r="B1101" i="14"/>
  <c r="A1101" i="14"/>
  <c r="L109" i="13"/>
  <c r="A109" i="13"/>
  <c r="X1101" i="3"/>
  <c r="D1101" i="3"/>
  <c r="S1190" i="3" s="1"/>
  <c r="T1190" i="3" s="1"/>
  <c r="X1100" i="14"/>
  <c r="E1100" i="14"/>
  <c r="D1100" i="14"/>
  <c r="C1100" i="14"/>
  <c r="B1100" i="14"/>
  <c r="A1100" i="14"/>
  <c r="L108" i="13"/>
  <c r="A108" i="13"/>
  <c r="X1100" i="3"/>
  <c r="D1100" i="3"/>
  <c r="S1189" i="3" s="1"/>
  <c r="X1099" i="14"/>
  <c r="E1099" i="14"/>
  <c r="D1099" i="14"/>
  <c r="C1099" i="14"/>
  <c r="B1099" i="14"/>
  <c r="A1099" i="14"/>
  <c r="L107" i="13"/>
  <c r="A107" i="13"/>
  <c r="X1099" i="3"/>
  <c r="B1098" i="3"/>
  <c r="B1098" i="14" s="1"/>
  <c r="X1098" i="14"/>
  <c r="E1098" i="14"/>
  <c r="D1098" i="14"/>
  <c r="C1098" i="14"/>
  <c r="A1098" i="14"/>
  <c r="L106" i="13"/>
  <c r="A106" i="13"/>
  <c r="X1098" i="3"/>
  <c r="X1097" i="14"/>
  <c r="E1097" i="14"/>
  <c r="D1097" i="14"/>
  <c r="C1097" i="14"/>
  <c r="B1097" i="14"/>
  <c r="A1097" i="14"/>
  <c r="L105" i="13"/>
  <c r="A105" i="13"/>
  <c r="X1097" i="3"/>
  <c r="D1097" i="3"/>
  <c r="D94" i="13"/>
  <c r="X1096" i="14"/>
  <c r="E1096" i="14"/>
  <c r="D1096" i="14"/>
  <c r="C1096" i="14"/>
  <c r="B1096" i="14"/>
  <c r="A1096" i="14"/>
  <c r="L104" i="13"/>
  <c r="A104" i="13"/>
  <c r="X1096" i="3"/>
  <c r="D1096" i="3"/>
  <c r="S1185" i="3" s="1"/>
  <c r="T1185" i="3" s="1"/>
  <c r="X1095" i="14"/>
  <c r="E1095" i="14"/>
  <c r="D1095" i="14"/>
  <c r="C1095" i="14"/>
  <c r="B1095" i="14"/>
  <c r="A1095" i="14"/>
  <c r="L103" i="13"/>
  <c r="A103" i="13"/>
  <c r="X1095" i="3"/>
  <c r="D1095" i="3"/>
  <c r="S1184" i="3" s="1"/>
  <c r="T1184" i="3" s="1"/>
  <c r="B91" i="13"/>
  <c r="L91" i="13" s="1"/>
  <c r="X1094" i="14"/>
  <c r="E1094" i="14"/>
  <c r="D1094" i="14"/>
  <c r="C1094" i="14"/>
  <c r="B1094" i="14"/>
  <c r="A1094" i="14"/>
  <c r="L102" i="13"/>
  <c r="A102" i="13"/>
  <c r="X1094" i="3"/>
  <c r="D1094" i="3"/>
  <c r="S1183" i="3" s="1"/>
  <c r="T1183" i="3" s="1"/>
  <c r="X1093" i="14"/>
  <c r="E1093" i="14"/>
  <c r="D1093" i="14"/>
  <c r="C1093" i="14"/>
  <c r="B1093" i="14"/>
  <c r="A1093" i="14"/>
  <c r="L101" i="13"/>
  <c r="A101" i="13"/>
  <c r="X1093" i="3"/>
  <c r="D1093" i="3"/>
  <c r="S1182" i="3" s="1"/>
  <c r="T1182" i="3" s="1"/>
  <c r="X1092" i="14"/>
  <c r="E1092" i="14"/>
  <c r="D1092" i="14"/>
  <c r="C1092" i="14"/>
  <c r="B1092" i="14"/>
  <c r="A1092" i="14"/>
  <c r="L100" i="13"/>
  <c r="A100" i="13"/>
  <c r="X1092" i="3"/>
  <c r="D1092" i="3"/>
  <c r="S1181" i="3" s="1"/>
  <c r="T1181" i="3" s="1"/>
  <c r="X1091" i="14"/>
  <c r="E1091" i="14"/>
  <c r="D1091" i="14"/>
  <c r="C1091" i="14"/>
  <c r="B1091" i="14"/>
  <c r="A1091" i="14"/>
  <c r="L99" i="13"/>
  <c r="A99" i="13"/>
  <c r="X1091" i="3"/>
  <c r="D1091" i="3"/>
  <c r="S1180" i="3" s="1"/>
  <c r="T1180" i="3" s="1"/>
  <c r="X1090" i="14"/>
  <c r="E1090" i="14"/>
  <c r="D1090" i="14"/>
  <c r="C1090" i="14"/>
  <c r="B1090" i="14"/>
  <c r="A1090" i="14"/>
  <c r="L98" i="13"/>
  <c r="A98" i="13"/>
  <c r="X1090" i="3"/>
  <c r="D1090" i="3"/>
  <c r="S1179" i="3" s="1"/>
  <c r="T1179" i="3" s="1"/>
  <c r="X1089" i="14"/>
  <c r="E1089" i="14"/>
  <c r="D1089" i="14"/>
  <c r="C1089" i="14"/>
  <c r="B1089" i="14"/>
  <c r="A1089" i="14"/>
  <c r="L97" i="13"/>
  <c r="A97" i="13"/>
  <c r="X1089" i="3"/>
  <c r="D1089" i="3"/>
  <c r="S1178" i="3" s="1"/>
  <c r="T1178" i="3" s="1"/>
  <c r="X1088" i="14"/>
  <c r="E1088" i="14"/>
  <c r="D1088" i="14"/>
  <c r="C1088" i="14"/>
  <c r="B1088" i="14"/>
  <c r="A1088" i="14"/>
  <c r="L96" i="13"/>
  <c r="A96" i="13"/>
  <c r="X1088" i="3"/>
  <c r="D1088" i="3"/>
  <c r="S1177" i="3" s="1"/>
  <c r="T1177" i="3" s="1"/>
  <c r="X1087" i="14"/>
  <c r="E1087" i="14"/>
  <c r="D1087" i="14"/>
  <c r="C1087" i="14"/>
  <c r="B1087" i="14"/>
  <c r="A1087" i="14"/>
  <c r="L95" i="13"/>
  <c r="A95" i="13"/>
  <c r="X1087" i="3"/>
  <c r="D1087" i="3"/>
  <c r="S1176" i="3" s="1"/>
  <c r="T1176" i="3" s="1"/>
  <c r="X1086" i="14"/>
  <c r="E1086" i="14"/>
  <c r="D1086" i="14"/>
  <c r="C1086" i="14"/>
  <c r="B1086" i="14"/>
  <c r="A1086" i="14"/>
  <c r="A94" i="13"/>
  <c r="X1086" i="3"/>
  <c r="D1086" i="3"/>
  <c r="S1175" i="3" s="1"/>
  <c r="T1175" i="3" s="1"/>
  <c r="X1085" i="14"/>
  <c r="E1085" i="14"/>
  <c r="D1085" i="14"/>
  <c r="C1085" i="14"/>
  <c r="B1085" i="14"/>
  <c r="A1085" i="14"/>
  <c r="L93" i="13"/>
  <c r="A93" i="13"/>
  <c r="X1085" i="3"/>
  <c r="D1085" i="3"/>
  <c r="S1174" i="3" s="1"/>
  <c r="T1174" i="3" s="1"/>
  <c r="X1084" i="14"/>
  <c r="E1084" i="14"/>
  <c r="D1084" i="14"/>
  <c r="C1084" i="14"/>
  <c r="B1084" i="14"/>
  <c r="A1084" i="14"/>
  <c r="L92" i="13"/>
  <c r="A92" i="13"/>
  <c r="X1084" i="3"/>
  <c r="D1084" i="3"/>
  <c r="S1173" i="3" s="1"/>
  <c r="T1173" i="3" s="1"/>
  <c r="X1083" i="14"/>
  <c r="E1083" i="14"/>
  <c r="D1083" i="14"/>
  <c r="C1083" i="14"/>
  <c r="B1083" i="14"/>
  <c r="A1083" i="14"/>
  <c r="A91" i="13"/>
  <c r="X1083" i="3"/>
  <c r="D1083" i="3"/>
  <c r="S1172" i="3" s="1"/>
  <c r="T1172" i="3" s="1"/>
  <c r="X1082" i="14"/>
  <c r="E1082" i="14"/>
  <c r="D1082" i="14"/>
  <c r="C1082" i="14"/>
  <c r="B1082" i="14"/>
  <c r="A1082" i="14"/>
  <c r="L90" i="13"/>
  <c r="A90" i="13"/>
  <c r="X1082" i="3"/>
  <c r="D1082" i="3"/>
  <c r="S1171" i="3" s="1"/>
  <c r="T1171" i="3" s="1"/>
  <c r="X1081" i="14"/>
  <c r="E1081" i="14"/>
  <c r="D1081" i="14"/>
  <c r="C1081" i="14"/>
  <c r="B1081" i="14"/>
  <c r="A1081" i="14"/>
  <c r="L89" i="13"/>
  <c r="A89" i="13"/>
  <c r="X1081" i="3"/>
  <c r="D1081" i="3"/>
  <c r="S1170" i="3" s="1"/>
  <c r="T1170" i="3" s="1"/>
  <c r="X1080" i="14"/>
  <c r="E1080" i="14"/>
  <c r="D1080" i="14"/>
  <c r="C1080" i="14"/>
  <c r="B1080" i="14"/>
  <c r="A1080" i="14"/>
  <c r="L88" i="13"/>
  <c r="A88" i="13"/>
  <c r="X1080" i="3"/>
  <c r="D1080" i="3"/>
  <c r="S1169" i="3" s="1"/>
  <c r="T1169" i="3" s="1"/>
  <c r="X1079" i="14"/>
  <c r="E1079" i="14"/>
  <c r="D1079" i="14"/>
  <c r="C1079" i="14"/>
  <c r="B1079" i="14"/>
  <c r="A1079" i="14"/>
  <c r="L87" i="13"/>
  <c r="A87" i="13"/>
  <c r="X1079" i="3"/>
  <c r="D1079" i="3"/>
  <c r="F1080" i="3" s="1"/>
  <c r="G1080" i="3" s="1"/>
  <c r="X1078" i="14"/>
  <c r="E1078" i="14"/>
  <c r="D1078" i="14"/>
  <c r="C1078" i="14"/>
  <c r="B1078" i="14"/>
  <c r="A1078" i="14"/>
  <c r="L86" i="13"/>
  <c r="A86" i="13"/>
  <c r="X1078" i="3"/>
  <c r="D1078" i="3"/>
  <c r="F1079" i="3" s="1"/>
  <c r="G1079" i="3" s="1"/>
  <c r="X1077" i="14"/>
  <c r="E1077" i="14"/>
  <c r="D1077" i="14"/>
  <c r="C1077" i="14"/>
  <c r="B1077" i="14"/>
  <c r="A1077" i="14"/>
  <c r="L85" i="13"/>
  <c r="A85" i="13"/>
  <c r="X1077" i="3"/>
  <c r="D1077" i="3"/>
  <c r="X1076" i="14"/>
  <c r="E1076" i="14"/>
  <c r="D1076" i="14"/>
  <c r="C1076" i="14"/>
  <c r="B1076" i="14"/>
  <c r="A1076" i="14"/>
  <c r="L84" i="13"/>
  <c r="A84" i="13"/>
  <c r="X1076" i="3"/>
  <c r="D1076" i="3"/>
  <c r="X1075" i="14"/>
  <c r="E1075" i="14"/>
  <c r="D1075" i="14"/>
  <c r="C1075" i="14"/>
  <c r="B1075" i="14"/>
  <c r="A1075" i="14"/>
  <c r="L83" i="13"/>
  <c r="A83" i="13"/>
  <c r="X1075" i="3"/>
  <c r="D1075" i="3"/>
  <c r="X1074" i="14"/>
  <c r="E1074" i="14"/>
  <c r="D1074" i="14"/>
  <c r="C1074" i="14"/>
  <c r="B1074" i="14"/>
  <c r="F1074" i="14" s="1"/>
  <c r="S1165" i="14" s="1"/>
  <c r="T1165" i="14" s="1"/>
  <c r="A1074" i="14"/>
  <c r="L82" i="13"/>
  <c r="A82" i="13"/>
  <c r="X1073" i="14"/>
  <c r="E1073" i="14"/>
  <c r="D1073" i="14"/>
  <c r="C1073" i="14"/>
  <c r="B1073" i="14"/>
  <c r="A1073" i="14"/>
  <c r="L81" i="13"/>
  <c r="A81" i="13"/>
  <c r="X1074" i="3"/>
  <c r="D1074" i="3"/>
  <c r="D1072" i="3"/>
  <c r="X1072" i="3"/>
  <c r="D1073" i="3"/>
  <c r="X1073" i="3"/>
  <c r="X1072" i="14"/>
  <c r="E1072" i="14"/>
  <c r="D1072" i="14"/>
  <c r="C1072" i="14"/>
  <c r="B1072" i="14"/>
  <c r="A1072" i="14"/>
  <c r="L80" i="13"/>
  <c r="A80" i="13"/>
  <c r="X1071" i="14"/>
  <c r="E1071" i="14"/>
  <c r="D1071" i="14"/>
  <c r="C1071" i="14"/>
  <c r="B1071" i="14"/>
  <c r="A1071" i="14"/>
  <c r="L79" i="13"/>
  <c r="A79" i="13"/>
  <c r="X1071" i="3"/>
  <c r="D1071" i="3"/>
  <c r="X1070" i="14"/>
  <c r="E1070" i="14"/>
  <c r="D1070" i="14"/>
  <c r="C1070" i="14"/>
  <c r="B1070" i="14"/>
  <c r="A1070" i="14"/>
  <c r="L78" i="13"/>
  <c r="A78" i="13"/>
  <c r="X1070" i="3"/>
  <c r="D1070" i="3"/>
  <c r="X1069" i="14"/>
  <c r="E1069" i="14"/>
  <c r="D1069" i="14"/>
  <c r="C1069" i="14"/>
  <c r="B1069" i="14"/>
  <c r="F1069" i="14" s="1"/>
  <c r="S1160" i="14" s="1"/>
  <c r="T1160" i="14" s="1"/>
  <c r="A1069" i="14"/>
  <c r="L77" i="13"/>
  <c r="A77" i="13"/>
  <c r="X1069" i="3"/>
  <c r="D1069" i="3"/>
  <c r="X1068" i="14"/>
  <c r="E1068" i="14"/>
  <c r="D1068" i="14"/>
  <c r="C1068" i="14"/>
  <c r="B1068" i="14"/>
  <c r="F1068" i="14" s="1"/>
  <c r="S1159" i="14" s="1"/>
  <c r="T1159" i="14" s="1"/>
  <c r="A1068" i="14"/>
  <c r="L76" i="13"/>
  <c r="A76" i="13"/>
  <c r="X1068" i="3"/>
  <c r="D1068" i="3"/>
  <c r="X1067" i="14"/>
  <c r="E1067" i="14"/>
  <c r="D1067" i="14"/>
  <c r="C1067" i="14"/>
  <c r="B1067" i="14"/>
  <c r="A1067" i="14"/>
  <c r="L75" i="13"/>
  <c r="A75" i="13"/>
  <c r="X1067" i="3"/>
  <c r="D1067" i="3"/>
  <c r="X1066" i="14"/>
  <c r="E1066" i="14"/>
  <c r="D1066" i="14"/>
  <c r="C1066" i="14"/>
  <c r="B1066" i="14"/>
  <c r="A1066" i="14"/>
  <c r="L74" i="13"/>
  <c r="A74" i="13"/>
  <c r="X1066" i="3"/>
  <c r="D1066" i="3"/>
  <c r="X1065" i="14"/>
  <c r="E1065" i="14"/>
  <c r="D1065" i="14"/>
  <c r="C1065" i="14"/>
  <c r="B1065" i="14"/>
  <c r="F1065" i="14" s="1"/>
  <c r="S1156" i="14" s="1"/>
  <c r="T1156" i="14" s="1"/>
  <c r="A1065" i="14"/>
  <c r="L73" i="13"/>
  <c r="A73" i="13"/>
  <c r="X1065" i="3"/>
  <c r="D1065" i="3"/>
  <c r="X1064" i="14"/>
  <c r="E1064" i="14"/>
  <c r="D1064" i="14"/>
  <c r="C1064" i="14"/>
  <c r="B1064" i="14"/>
  <c r="A1064" i="14"/>
  <c r="L72" i="13"/>
  <c r="A72" i="13"/>
  <c r="X1064" i="3"/>
  <c r="D1064" i="3"/>
  <c r="X1063" i="14"/>
  <c r="E1063" i="14"/>
  <c r="D1063" i="14"/>
  <c r="C1063" i="14"/>
  <c r="B1063" i="14"/>
  <c r="A1063" i="14"/>
  <c r="L71" i="13"/>
  <c r="A71" i="13"/>
  <c r="X1063" i="3"/>
  <c r="D1063" i="3"/>
  <c r="X1062" i="14"/>
  <c r="E1062" i="14"/>
  <c r="D1062" i="14"/>
  <c r="C1062" i="14"/>
  <c r="B1062" i="14"/>
  <c r="A1062" i="14"/>
  <c r="L70" i="13"/>
  <c r="A70" i="13"/>
  <c r="X1062" i="3"/>
  <c r="D1062" i="3"/>
  <c r="X1061" i="14"/>
  <c r="E1061" i="14"/>
  <c r="D1061" i="14"/>
  <c r="C1061" i="14"/>
  <c r="B1061" i="14"/>
  <c r="A1061" i="14"/>
  <c r="L69" i="13"/>
  <c r="A69" i="13"/>
  <c r="X1061" i="3"/>
  <c r="D1061" i="3"/>
  <c r="X1060" i="14"/>
  <c r="E1060" i="14"/>
  <c r="D1060" i="14"/>
  <c r="C1060" i="14"/>
  <c r="B1060" i="14"/>
  <c r="F1060" i="14" s="1"/>
  <c r="S1151" i="14" s="1"/>
  <c r="T1151" i="14" s="1"/>
  <c r="A1060" i="14"/>
  <c r="L68" i="13"/>
  <c r="A68" i="13"/>
  <c r="X1060" i="3"/>
  <c r="D1060" i="3"/>
  <c r="X1059" i="14"/>
  <c r="E1059" i="14"/>
  <c r="D1059" i="14"/>
  <c r="C1059" i="14"/>
  <c r="B1059" i="14"/>
  <c r="A1059" i="14"/>
  <c r="A67" i="13"/>
  <c r="X1059" i="3"/>
  <c r="D1059" i="3"/>
  <c r="L67" i="13"/>
  <c r="B1058" i="3"/>
  <c r="X1058" i="14"/>
  <c r="E1058" i="14"/>
  <c r="D1058" i="14"/>
  <c r="C1058" i="14"/>
  <c r="A1058" i="14"/>
  <c r="L66" i="13"/>
  <c r="A66" i="13"/>
  <c r="X1058" i="3"/>
  <c r="G65" i="13"/>
  <c r="D65" i="13"/>
  <c r="X1057" i="14"/>
  <c r="E1057" i="14"/>
  <c r="D1057" i="14"/>
  <c r="C1057" i="14"/>
  <c r="B1057" i="14"/>
  <c r="A1057" i="14"/>
  <c r="A65" i="13"/>
  <c r="X1057" i="3"/>
  <c r="D1057" i="3"/>
  <c r="X1056" i="14"/>
  <c r="E1056" i="14"/>
  <c r="D1056" i="14"/>
  <c r="C1056" i="14"/>
  <c r="B1056" i="14"/>
  <c r="F1056" i="14" s="1"/>
  <c r="S1147" i="14" s="1"/>
  <c r="T1147" i="14" s="1"/>
  <c r="A1056" i="14"/>
  <c r="L64" i="13"/>
  <c r="A64" i="13"/>
  <c r="X1056" i="3"/>
  <c r="D1056" i="3"/>
  <c r="X1055" i="14"/>
  <c r="E1055" i="14"/>
  <c r="D1055" i="14"/>
  <c r="C1055" i="14"/>
  <c r="B1055" i="14"/>
  <c r="A1055" i="14"/>
  <c r="L63" i="13"/>
  <c r="A63" i="13"/>
  <c r="X1055" i="3"/>
  <c r="D1055" i="3"/>
  <c r="X1054" i="14"/>
  <c r="E1054" i="14"/>
  <c r="D1054" i="14"/>
  <c r="C1054" i="14"/>
  <c r="B1054" i="14"/>
  <c r="A1054" i="14"/>
  <c r="L62" i="13"/>
  <c r="A62" i="13"/>
  <c r="X1054" i="3"/>
  <c r="D1054" i="3"/>
  <c r="X1053" i="14"/>
  <c r="E1053" i="14"/>
  <c r="D1053" i="14"/>
  <c r="C1053" i="14"/>
  <c r="B1053" i="14"/>
  <c r="A1053" i="14"/>
  <c r="L61" i="13"/>
  <c r="A61" i="13"/>
  <c r="X1053" i="3"/>
  <c r="D1053" i="3"/>
  <c r="X1052" i="14"/>
  <c r="E1052" i="14"/>
  <c r="D1052" i="14"/>
  <c r="C1052" i="14"/>
  <c r="B1052" i="14"/>
  <c r="A1052" i="14"/>
  <c r="L60" i="13"/>
  <c r="A60" i="13"/>
  <c r="X1052" i="3"/>
  <c r="D1052" i="3"/>
  <c r="X1051" i="14"/>
  <c r="E1051" i="14"/>
  <c r="D1051" i="14"/>
  <c r="C1051" i="14"/>
  <c r="B1051" i="14"/>
  <c r="A1051" i="14"/>
  <c r="L59" i="13"/>
  <c r="A59" i="13"/>
  <c r="X1051" i="3"/>
  <c r="D1051" i="3"/>
  <c r="X1050" i="14"/>
  <c r="E1050" i="14"/>
  <c r="D1050" i="14"/>
  <c r="C1050" i="14"/>
  <c r="B1050" i="14"/>
  <c r="A1050" i="14"/>
  <c r="L58" i="13"/>
  <c r="A58" i="13"/>
  <c r="X1050" i="3"/>
  <c r="D1050" i="3"/>
  <c r="B57" i="13"/>
  <c r="L57" i="13" s="1"/>
  <c r="X1049" i="14"/>
  <c r="E1049" i="14"/>
  <c r="D1049" i="14"/>
  <c r="C1049" i="14"/>
  <c r="B1049" i="14"/>
  <c r="A1049" i="14"/>
  <c r="A57" i="13"/>
  <c r="X1049" i="3"/>
  <c r="D1049" i="3"/>
  <c r="M25" i="8"/>
  <c r="X1048" i="14"/>
  <c r="E1048" i="14"/>
  <c r="D1048" i="14"/>
  <c r="C1048" i="14"/>
  <c r="B1048" i="14"/>
  <c r="A1048" i="14"/>
  <c r="L56" i="13"/>
  <c r="A56" i="13"/>
  <c r="X1048" i="3"/>
  <c r="B1047" i="3"/>
  <c r="X1047" i="14"/>
  <c r="E1047" i="14"/>
  <c r="D1047" i="14"/>
  <c r="C1047" i="14"/>
  <c r="A1047" i="14"/>
  <c r="L55" i="13"/>
  <c r="A55" i="13"/>
  <c r="X1047" i="3"/>
  <c r="X1046" i="14"/>
  <c r="E1046" i="14"/>
  <c r="D1046" i="14"/>
  <c r="C1046" i="14"/>
  <c r="B1046" i="14"/>
  <c r="A1046" i="14"/>
  <c r="L54" i="13"/>
  <c r="A54" i="13"/>
  <c r="X1046" i="3"/>
  <c r="D1046" i="3"/>
  <c r="L1116" i="3" l="1"/>
  <c r="Q1140" i="14"/>
  <c r="R1140" i="14" s="1"/>
  <c r="S1200" i="14"/>
  <c r="T1200" i="14" s="1"/>
  <c r="T1189" i="3"/>
  <c r="Q1134" i="14"/>
  <c r="R1134" i="14" s="1"/>
  <c r="S1194" i="14"/>
  <c r="T1194" i="14" s="1"/>
  <c r="Q1128" i="3"/>
  <c r="R1128" i="3" s="1"/>
  <c r="S1186" i="3"/>
  <c r="T1186" i="3" s="1"/>
  <c r="Y1138" i="3"/>
  <c r="Z1138" i="3" s="1"/>
  <c r="AA1138" i="3" s="1"/>
  <c r="AC1173" i="14"/>
  <c r="Y1143" i="14"/>
  <c r="Z1143" i="14" s="1"/>
  <c r="AA1143" i="14" s="1"/>
  <c r="L1143" i="14"/>
  <c r="L1142" i="14"/>
  <c r="Y1142" i="14"/>
  <c r="Z1142" i="14" s="1"/>
  <c r="AA1142" i="14" s="1"/>
  <c r="H1141" i="14"/>
  <c r="I1141" i="14" s="1"/>
  <c r="AC1172" i="14" s="1"/>
  <c r="Q1171" i="14"/>
  <c r="R1171" i="14" s="1"/>
  <c r="H1140" i="14"/>
  <c r="I1140" i="14" s="1"/>
  <c r="L1140" i="14" s="1"/>
  <c r="Q1170" i="14"/>
  <c r="R1170" i="14" s="1"/>
  <c r="L1129" i="3"/>
  <c r="Y1140" i="3"/>
  <c r="Z1140" i="3" s="1"/>
  <c r="AA1140" i="3" s="1"/>
  <c r="H1139" i="14"/>
  <c r="I1139" i="14" s="1"/>
  <c r="Q1169" i="14"/>
  <c r="R1169" i="14" s="1"/>
  <c r="Y1142" i="3"/>
  <c r="Z1142" i="3" s="1"/>
  <c r="AA1142" i="3" s="1"/>
  <c r="AC1171" i="3"/>
  <c r="AC1170" i="3"/>
  <c r="H1137" i="3"/>
  <c r="H1138" i="3" s="1"/>
  <c r="H1139" i="3" s="1"/>
  <c r="H1140" i="3" s="1"/>
  <c r="H1141" i="3" s="1"/>
  <c r="L1136" i="3"/>
  <c r="H1138" i="14"/>
  <c r="I1138" i="14" s="1"/>
  <c r="Q1168" i="14"/>
  <c r="R1168" i="14" s="1"/>
  <c r="Y1141" i="3"/>
  <c r="Z1141" i="3" s="1"/>
  <c r="AA1141" i="3" s="1"/>
  <c r="L1141" i="3"/>
  <c r="H1133" i="3"/>
  <c r="H1134" i="3" s="1"/>
  <c r="H1135" i="3" s="1"/>
  <c r="H1136" i="3" s="1"/>
  <c r="AC1169" i="3"/>
  <c r="H1137" i="14"/>
  <c r="I1137" i="14" s="1"/>
  <c r="Y1137" i="14" s="1"/>
  <c r="Z1137" i="14" s="1"/>
  <c r="AA1137" i="14" s="1"/>
  <c r="Q1167" i="14"/>
  <c r="R1167" i="14" s="1"/>
  <c r="H1136" i="14"/>
  <c r="I1136" i="14" s="1"/>
  <c r="L1136" i="14" s="1"/>
  <c r="Q1166" i="14"/>
  <c r="R1166" i="14" s="1"/>
  <c r="I1137" i="3"/>
  <c r="I1138" i="3" s="1"/>
  <c r="I1139" i="3" s="1"/>
  <c r="I1140" i="3" s="1"/>
  <c r="I1141" i="3" s="1"/>
  <c r="AC1168" i="3"/>
  <c r="F1078" i="3"/>
  <c r="G1078" i="3" s="1"/>
  <c r="Y1078" i="3" s="1"/>
  <c r="Z1078" i="3" s="1"/>
  <c r="AA1078" i="3" s="1"/>
  <c r="S1168" i="3"/>
  <c r="T1168" i="3" s="1"/>
  <c r="G1132" i="3"/>
  <c r="AC1161" i="3" s="1"/>
  <c r="F1077" i="3"/>
  <c r="G1077" i="3" s="1"/>
  <c r="L1077" i="3" s="1"/>
  <c r="S1167" i="3"/>
  <c r="T1167" i="3" s="1"/>
  <c r="Y1133" i="3"/>
  <c r="Z1133" i="3" s="1"/>
  <c r="AA1133" i="3" s="1"/>
  <c r="AC1167" i="3"/>
  <c r="Y1135" i="3"/>
  <c r="Z1135" i="3" s="1"/>
  <c r="AA1135" i="3" s="1"/>
  <c r="Y1126" i="3"/>
  <c r="Z1126" i="3" s="1"/>
  <c r="AA1126" i="3" s="1"/>
  <c r="H1134" i="14"/>
  <c r="I1134" i="14" s="1"/>
  <c r="Q1164" i="14"/>
  <c r="R1164" i="14" s="1"/>
  <c r="F1076" i="3"/>
  <c r="G1076" i="3" s="1"/>
  <c r="Y1076" i="3" s="1"/>
  <c r="Z1076" i="3" s="1"/>
  <c r="AA1076" i="3" s="1"/>
  <c r="S1166" i="3"/>
  <c r="T1166" i="3" s="1"/>
  <c r="AC1166" i="3"/>
  <c r="L1132" i="14"/>
  <c r="H1133" i="14"/>
  <c r="I1133" i="14" s="1"/>
  <c r="Y1133" i="14" s="1"/>
  <c r="Z1133" i="14" s="1"/>
  <c r="AA1133" i="14" s="1"/>
  <c r="Q1163" i="14"/>
  <c r="R1163" i="14" s="1"/>
  <c r="Y1128" i="3"/>
  <c r="Z1128" i="3" s="1"/>
  <c r="AA1128" i="3" s="1"/>
  <c r="F1075" i="3"/>
  <c r="G1075" i="3" s="1"/>
  <c r="L1075" i="3" s="1"/>
  <c r="S1165" i="3"/>
  <c r="T1165" i="3" s="1"/>
  <c r="Y1130" i="3"/>
  <c r="Z1130" i="3" s="1"/>
  <c r="AA1130" i="3" s="1"/>
  <c r="L1134" i="3"/>
  <c r="AC1165" i="3"/>
  <c r="H1128" i="3"/>
  <c r="H1129" i="3" s="1"/>
  <c r="H1130" i="3" s="1"/>
  <c r="H1131" i="3" s="1"/>
  <c r="F1074" i="3"/>
  <c r="G1074" i="3" s="1"/>
  <c r="L1074" i="3" s="1"/>
  <c r="S1164" i="3"/>
  <c r="T1164" i="3" s="1"/>
  <c r="AC1164" i="3"/>
  <c r="H1131" i="14"/>
  <c r="I1131" i="14" s="1"/>
  <c r="Q1161" i="14"/>
  <c r="R1161" i="14" s="1"/>
  <c r="F1073" i="3"/>
  <c r="G1073" i="3" s="1"/>
  <c r="L1073" i="3" s="1"/>
  <c r="S1163" i="3"/>
  <c r="T1163" i="3" s="1"/>
  <c r="Y1124" i="3"/>
  <c r="Z1124" i="3" s="1"/>
  <c r="AA1124" i="3" s="1"/>
  <c r="H1130" i="14"/>
  <c r="I1130" i="14" s="1"/>
  <c r="Y1130" i="14" s="1"/>
  <c r="Z1130" i="14" s="1"/>
  <c r="AA1130" i="14" s="1"/>
  <c r="Q1160" i="14"/>
  <c r="R1160" i="14" s="1"/>
  <c r="F1072" i="3"/>
  <c r="G1072" i="3" s="1"/>
  <c r="L1072" i="3" s="1"/>
  <c r="S1162" i="3"/>
  <c r="T1162" i="3" s="1"/>
  <c r="Y1131" i="3"/>
  <c r="Z1131" i="3" s="1"/>
  <c r="AA1131" i="3" s="1"/>
  <c r="G1127" i="3"/>
  <c r="L1127" i="3" s="1"/>
  <c r="L1131" i="3"/>
  <c r="H1129" i="14"/>
  <c r="I1129" i="14" s="1"/>
  <c r="Q1159" i="14"/>
  <c r="R1159" i="14" s="1"/>
  <c r="F1071" i="3"/>
  <c r="G1071" i="3" s="1"/>
  <c r="L1071" i="3" s="1"/>
  <c r="S1161" i="3"/>
  <c r="T1161" i="3" s="1"/>
  <c r="H1128" i="14"/>
  <c r="I1128" i="14" s="1"/>
  <c r="L1128" i="14" s="1"/>
  <c r="Q1158" i="14"/>
  <c r="R1158" i="14" s="1"/>
  <c r="F1070" i="3"/>
  <c r="G1070" i="3" s="1"/>
  <c r="L1070" i="3" s="1"/>
  <c r="S1160" i="3"/>
  <c r="T1160" i="3" s="1"/>
  <c r="H1127" i="14"/>
  <c r="I1127" i="14" s="1"/>
  <c r="L1127" i="14" s="1"/>
  <c r="Q1157" i="14"/>
  <c r="R1157" i="14" s="1"/>
  <c r="F1069" i="3"/>
  <c r="G1069" i="3" s="1"/>
  <c r="Y1069" i="3" s="1"/>
  <c r="Z1069" i="3" s="1"/>
  <c r="AA1069" i="3" s="1"/>
  <c r="S1159" i="3"/>
  <c r="T1159" i="3" s="1"/>
  <c r="L1125" i="3"/>
  <c r="H1126" i="14"/>
  <c r="I1126" i="14" s="1"/>
  <c r="Q1156" i="14"/>
  <c r="R1156" i="14" s="1"/>
  <c r="F1068" i="3"/>
  <c r="G1068" i="3" s="1"/>
  <c r="Y1068" i="3" s="1"/>
  <c r="Z1068" i="3" s="1"/>
  <c r="AA1068" i="3" s="1"/>
  <c r="S1158" i="3"/>
  <c r="T1158" i="3" s="1"/>
  <c r="I1158" i="3"/>
  <c r="I1159" i="3" s="1"/>
  <c r="I1160" i="3" s="1"/>
  <c r="I1161" i="3" s="1"/>
  <c r="I1162" i="3" s="1"/>
  <c r="I1163" i="3" s="1"/>
  <c r="F1067" i="3"/>
  <c r="G1067" i="3" s="1"/>
  <c r="L1067" i="3" s="1"/>
  <c r="S1157" i="3"/>
  <c r="T1157" i="3" s="1"/>
  <c r="K1126" i="3"/>
  <c r="H1124" i="14"/>
  <c r="I1124" i="14" s="1"/>
  <c r="Q1154" i="14"/>
  <c r="R1154" i="14" s="1"/>
  <c r="F1066" i="3"/>
  <c r="G1066" i="3" s="1"/>
  <c r="Y1066" i="3" s="1"/>
  <c r="Z1066" i="3" s="1"/>
  <c r="AA1066" i="3" s="1"/>
  <c r="S1156" i="3"/>
  <c r="T1156" i="3" s="1"/>
  <c r="H1123" i="14"/>
  <c r="I1123" i="14" s="1"/>
  <c r="L1123" i="14" s="1"/>
  <c r="Q1153" i="14"/>
  <c r="R1153" i="14" s="1"/>
  <c r="Y1122" i="3"/>
  <c r="Z1122" i="3" s="1"/>
  <c r="AA1122" i="3" s="1"/>
  <c r="F1065" i="3"/>
  <c r="G1065" i="3" s="1"/>
  <c r="L1065" i="3" s="1"/>
  <c r="S1155" i="3"/>
  <c r="T1155" i="3" s="1"/>
  <c r="G1117" i="3"/>
  <c r="AD1205" i="3" s="1"/>
  <c r="H1117" i="3"/>
  <c r="H1118" i="3" s="1"/>
  <c r="H1119" i="3" s="1"/>
  <c r="H1120" i="3" s="1"/>
  <c r="H1121" i="3" s="1"/>
  <c r="G1112" i="3"/>
  <c r="H1112" i="3"/>
  <c r="H1113" i="3" s="1"/>
  <c r="H1114" i="3" s="1"/>
  <c r="H1115" i="3" s="1"/>
  <c r="H1116" i="3" s="1"/>
  <c r="H1122" i="14"/>
  <c r="I1122" i="14" s="1"/>
  <c r="L1122" i="14" s="1"/>
  <c r="Q1152" i="14"/>
  <c r="R1152" i="14" s="1"/>
  <c r="Y1119" i="3"/>
  <c r="Z1119" i="3" s="1"/>
  <c r="AA1119" i="3" s="1"/>
  <c r="Y1137" i="3"/>
  <c r="Z1137" i="3" s="1"/>
  <c r="AA1137" i="3" s="1"/>
  <c r="L1122" i="3"/>
  <c r="L1137" i="3"/>
  <c r="L1142" i="3"/>
  <c r="I1142" i="3"/>
  <c r="I1143" i="3" s="1"/>
  <c r="I1144" i="3" s="1"/>
  <c r="I1145" i="3" s="1"/>
  <c r="I1146" i="3" s="1"/>
  <c r="L1123" i="3"/>
  <c r="F1064" i="3"/>
  <c r="G1064" i="3" s="1"/>
  <c r="L1064" i="3" s="1"/>
  <c r="S1154" i="3"/>
  <c r="T1154" i="3" s="1"/>
  <c r="F1063" i="3"/>
  <c r="G1063" i="3" s="1"/>
  <c r="L1063" i="3" s="1"/>
  <c r="S1153" i="3"/>
  <c r="T1153" i="3" s="1"/>
  <c r="F1062" i="3"/>
  <c r="G1062" i="3" s="1"/>
  <c r="Y1062" i="3" s="1"/>
  <c r="Z1062" i="3" s="1"/>
  <c r="AA1062" i="3" s="1"/>
  <c r="S1152" i="3"/>
  <c r="T1152" i="3" s="1"/>
  <c r="L1120" i="3"/>
  <c r="L1121" i="3"/>
  <c r="H1119" i="14"/>
  <c r="I1119" i="14" s="1"/>
  <c r="Q1149" i="14"/>
  <c r="R1149" i="14" s="1"/>
  <c r="Y1121" i="3"/>
  <c r="Z1121" i="3" s="1"/>
  <c r="AA1121" i="3" s="1"/>
  <c r="F1061" i="3"/>
  <c r="G1061" i="3" s="1"/>
  <c r="L1061" i="3" s="1"/>
  <c r="S1151" i="3"/>
  <c r="T1151" i="3" s="1"/>
  <c r="H1118" i="14"/>
  <c r="I1118" i="14" s="1"/>
  <c r="Q1148" i="14"/>
  <c r="R1148" i="14" s="1"/>
  <c r="F1060" i="3"/>
  <c r="G1060" i="3" s="1"/>
  <c r="L1060" i="3" s="1"/>
  <c r="S1150" i="3"/>
  <c r="T1150" i="3" s="1"/>
  <c r="H1117" i="14"/>
  <c r="I1117" i="14" s="1"/>
  <c r="Q1147" i="14"/>
  <c r="R1147" i="14" s="1"/>
  <c r="Y1118" i="3"/>
  <c r="Z1118" i="3" s="1"/>
  <c r="AA1118" i="3" s="1"/>
  <c r="L1118" i="3"/>
  <c r="H1116" i="14"/>
  <c r="I1116" i="14" s="1"/>
  <c r="Q1146" i="14"/>
  <c r="R1146" i="14" s="1"/>
  <c r="Q1088" i="3"/>
  <c r="R1088" i="3" s="1"/>
  <c r="S1148" i="3"/>
  <c r="T1148" i="3" s="1"/>
  <c r="L1115" i="3"/>
  <c r="H1115" i="14"/>
  <c r="I1115" i="14" s="1"/>
  <c r="Y1115" i="14" s="1"/>
  <c r="Z1115" i="14" s="1"/>
  <c r="AA1115" i="14" s="1"/>
  <c r="Q1145" i="14"/>
  <c r="R1145" i="14" s="1"/>
  <c r="F1057" i="3"/>
  <c r="G1057" i="3" s="1"/>
  <c r="Y1057" i="3" s="1"/>
  <c r="Z1057" i="3" s="1"/>
  <c r="AA1057" i="3" s="1"/>
  <c r="S1147" i="3"/>
  <c r="T1147" i="3" s="1"/>
  <c r="Y1116" i="3"/>
  <c r="Z1116" i="3" s="1"/>
  <c r="AA1116" i="3" s="1"/>
  <c r="Y1115" i="3"/>
  <c r="Z1115" i="3" s="1"/>
  <c r="AA1115" i="3" s="1"/>
  <c r="L1113" i="14"/>
  <c r="H1114" i="14"/>
  <c r="I1114" i="14" s="1"/>
  <c r="Y1114" i="14" s="1"/>
  <c r="Z1114" i="14" s="1"/>
  <c r="AA1114" i="14" s="1"/>
  <c r="Q1144" i="14"/>
  <c r="R1144" i="14" s="1"/>
  <c r="F1056" i="3"/>
  <c r="G1056" i="3" s="1"/>
  <c r="Y1056" i="3" s="1"/>
  <c r="Z1056" i="3" s="1"/>
  <c r="AA1056" i="3" s="1"/>
  <c r="S1146" i="3"/>
  <c r="T1146" i="3" s="1"/>
  <c r="L1114" i="3"/>
  <c r="Y1114" i="3"/>
  <c r="Z1114" i="3" s="1"/>
  <c r="AA1114" i="3" s="1"/>
  <c r="F1055" i="3"/>
  <c r="G1055" i="3" s="1"/>
  <c r="Y1055" i="3" s="1"/>
  <c r="Z1055" i="3" s="1"/>
  <c r="AA1055" i="3" s="1"/>
  <c r="S1145" i="3"/>
  <c r="T1145" i="3" s="1"/>
  <c r="Y1113" i="3"/>
  <c r="Z1113" i="3" s="1"/>
  <c r="AA1113" i="3" s="1"/>
  <c r="L1113" i="3"/>
  <c r="H1112" i="14"/>
  <c r="I1112" i="14" s="1"/>
  <c r="L1112" i="14" s="1"/>
  <c r="Q1142" i="14"/>
  <c r="R1142" i="14" s="1"/>
  <c r="F1054" i="3"/>
  <c r="G1054" i="3" s="1"/>
  <c r="Y1054" i="3" s="1"/>
  <c r="Z1054" i="3" s="1"/>
  <c r="AA1054" i="3" s="1"/>
  <c r="S1144" i="3"/>
  <c r="T1144" i="3" s="1"/>
  <c r="F1052" i="3"/>
  <c r="G1052" i="3" s="1"/>
  <c r="Y1052" i="3" s="1"/>
  <c r="Z1052" i="3" s="1"/>
  <c r="AA1052" i="3" s="1"/>
  <c r="S1142" i="3"/>
  <c r="T1142" i="3" s="1"/>
  <c r="F1053" i="3"/>
  <c r="G1053" i="3" s="1"/>
  <c r="S1143" i="3"/>
  <c r="T1143" i="3" s="1"/>
  <c r="F1051" i="3"/>
  <c r="G1051" i="3" s="1"/>
  <c r="L1051" i="3" s="1"/>
  <c r="S1141" i="3"/>
  <c r="T1141" i="3" s="1"/>
  <c r="F1111" i="3"/>
  <c r="G1111" i="3" s="1"/>
  <c r="AD1200" i="3" s="1"/>
  <c r="Q1141" i="3"/>
  <c r="R1141" i="3" s="1"/>
  <c r="F1110" i="3"/>
  <c r="G1110" i="3" s="1"/>
  <c r="Q1140" i="3"/>
  <c r="R1140" i="3" s="1"/>
  <c r="F1050" i="3"/>
  <c r="G1050" i="3" s="1"/>
  <c r="L1050" i="3" s="1"/>
  <c r="S1140" i="3"/>
  <c r="T1140" i="3" s="1"/>
  <c r="F1109" i="3"/>
  <c r="G1109" i="3" s="1"/>
  <c r="Q1139" i="3"/>
  <c r="R1139" i="3" s="1"/>
  <c r="F1108" i="3"/>
  <c r="G1108" i="3" s="1"/>
  <c r="Q1138" i="3"/>
  <c r="R1138" i="3" s="1"/>
  <c r="Q1077" i="3"/>
  <c r="R1077" i="3" s="1"/>
  <c r="S1137" i="3"/>
  <c r="T1137" i="3" s="1"/>
  <c r="F1107" i="3"/>
  <c r="Q1137" i="3"/>
  <c r="R1137" i="3" s="1"/>
  <c r="L1135" i="14"/>
  <c r="Y1135" i="14"/>
  <c r="Z1135" i="14" s="1"/>
  <c r="AA1135" i="14" s="1"/>
  <c r="F1106" i="3"/>
  <c r="G1106" i="3" s="1"/>
  <c r="Q1136" i="3"/>
  <c r="R1136" i="3" s="1"/>
  <c r="Y1132" i="14"/>
  <c r="Z1132" i="14" s="1"/>
  <c r="AA1132" i="14" s="1"/>
  <c r="F1105" i="3"/>
  <c r="G1105" i="3" s="1"/>
  <c r="Q1135" i="3"/>
  <c r="R1135" i="3" s="1"/>
  <c r="F1104" i="3"/>
  <c r="G1104" i="3" s="1"/>
  <c r="Q1134" i="3"/>
  <c r="R1134" i="3" s="1"/>
  <c r="F1103" i="3"/>
  <c r="G1103" i="3" s="1"/>
  <c r="Q1133" i="3"/>
  <c r="R1133" i="3" s="1"/>
  <c r="F1102" i="3"/>
  <c r="Q1132" i="3"/>
  <c r="R1132" i="3" s="1"/>
  <c r="F1101" i="3"/>
  <c r="G1101" i="3" s="1"/>
  <c r="Q1131" i="3"/>
  <c r="R1131" i="3" s="1"/>
  <c r="G1126" i="14"/>
  <c r="G1127" i="14" s="1"/>
  <c r="G1128" i="14" s="1"/>
  <c r="G1129" i="14" s="1"/>
  <c r="G1130" i="14" s="1"/>
  <c r="G1131" i="14" s="1"/>
  <c r="G1132" i="14" s="1"/>
  <c r="G1133" i="14" s="1"/>
  <c r="G1134" i="14" s="1"/>
  <c r="G1135" i="14" s="1"/>
  <c r="G1136" i="14" s="1"/>
  <c r="G1137" i="14" s="1"/>
  <c r="G1138" i="14" s="1"/>
  <c r="G1139" i="14" s="1"/>
  <c r="G1140" i="14" s="1"/>
  <c r="G1141" i="14" s="1"/>
  <c r="G1142" i="14" s="1"/>
  <c r="G1143" i="14" s="1"/>
  <c r="G1144" i="14" s="1"/>
  <c r="G1145" i="14" s="1"/>
  <c r="G1146" i="14" s="1"/>
  <c r="F1097" i="3"/>
  <c r="Q1127" i="3"/>
  <c r="R1127" i="3" s="1"/>
  <c r="L1125" i="14"/>
  <c r="Y1125" i="14"/>
  <c r="Z1125" i="14" s="1"/>
  <c r="AA1125" i="14" s="1"/>
  <c r="F1096" i="3"/>
  <c r="G1096" i="3" s="1"/>
  <c r="Q1126" i="3"/>
  <c r="R1126" i="3" s="1"/>
  <c r="F1095" i="3"/>
  <c r="G1095" i="3" s="1"/>
  <c r="Q1125" i="3"/>
  <c r="R1125" i="3" s="1"/>
  <c r="F1094" i="3"/>
  <c r="G1094" i="3" s="1"/>
  <c r="Q1124" i="3"/>
  <c r="R1124" i="3" s="1"/>
  <c r="F1093" i="3"/>
  <c r="G1093" i="3" s="1"/>
  <c r="Q1123" i="3"/>
  <c r="R1123" i="3" s="1"/>
  <c r="L1121" i="14"/>
  <c r="Y1121" i="14"/>
  <c r="Z1121" i="14" s="1"/>
  <c r="AA1121" i="14" s="1"/>
  <c r="F1092" i="3"/>
  <c r="Q1122" i="3"/>
  <c r="R1122" i="3" s="1"/>
  <c r="L1120" i="14"/>
  <c r="Y1120" i="14"/>
  <c r="Z1120" i="14" s="1"/>
  <c r="AA1120" i="14" s="1"/>
  <c r="F1091" i="3"/>
  <c r="G1091" i="3" s="1"/>
  <c r="Q1121" i="3"/>
  <c r="R1121" i="3" s="1"/>
  <c r="F1090" i="3"/>
  <c r="G1090" i="3" s="1"/>
  <c r="Q1120" i="3"/>
  <c r="R1120" i="3" s="1"/>
  <c r="Z1120" i="3"/>
  <c r="AA1120" i="3" s="1"/>
  <c r="F1089" i="3"/>
  <c r="G1089" i="3" s="1"/>
  <c r="Q1119" i="3"/>
  <c r="R1119" i="3" s="1"/>
  <c r="F1088" i="3"/>
  <c r="G1088" i="3" s="1"/>
  <c r="Q1118" i="3"/>
  <c r="R1118" i="3" s="1"/>
  <c r="F1087" i="3"/>
  <c r="Q1117" i="3"/>
  <c r="R1117" i="3" s="1"/>
  <c r="F1086" i="3"/>
  <c r="G1086" i="3" s="1"/>
  <c r="Q1116" i="3"/>
  <c r="R1116" i="3" s="1"/>
  <c r="F1085" i="3"/>
  <c r="G1085" i="3" s="1"/>
  <c r="Q1115" i="3"/>
  <c r="R1115" i="3" s="1"/>
  <c r="Y1113" i="14"/>
  <c r="Z1113" i="14" s="1"/>
  <c r="AA1113" i="14" s="1"/>
  <c r="F1084" i="3"/>
  <c r="G1084" i="3" s="1"/>
  <c r="Q1114" i="3"/>
  <c r="R1114" i="3" s="1"/>
  <c r="F1083" i="3"/>
  <c r="G1083" i="3" s="1"/>
  <c r="Q1113" i="3"/>
  <c r="R1113" i="3" s="1"/>
  <c r="F1082" i="3"/>
  <c r="G1082" i="3" s="1"/>
  <c r="Q1112" i="3"/>
  <c r="R1112" i="3" s="1"/>
  <c r="F1081" i="3"/>
  <c r="G1081" i="3" s="1"/>
  <c r="Q1111" i="3"/>
  <c r="R1111" i="3" s="1"/>
  <c r="Q1109" i="3"/>
  <c r="R1109" i="3" s="1"/>
  <c r="H1110" i="14"/>
  <c r="I1110" i="14" s="1"/>
  <c r="F1110" i="14"/>
  <c r="S1201" i="14" s="1"/>
  <c r="T1201" i="14" s="1"/>
  <c r="L111" i="13"/>
  <c r="L115" i="13"/>
  <c r="Q1110" i="3"/>
  <c r="R1110" i="3" s="1"/>
  <c r="Q1105" i="3"/>
  <c r="R1105" i="3" s="1"/>
  <c r="F1108" i="14"/>
  <c r="S1199" i="14" s="1"/>
  <c r="T1199" i="14" s="1"/>
  <c r="Q1108" i="3"/>
  <c r="R1108" i="3" s="1"/>
  <c r="Q1107" i="3"/>
  <c r="R1107" i="3" s="1"/>
  <c r="F1107" i="14"/>
  <c r="S1198" i="14" s="1"/>
  <c r="T1198" i="14" s="1"/>
  <c r="Q1105" i="14"/>
  <c r="R1105" i="14" s="1"/>
  <c r="F1106" i="14"/>
  <c r="S1197" i="14" s="1"/>
  <c r="T1197" i="14" s="1"/>
  <c r="Q1106" i="3"/>
  <c r="R1106" i="3" s="1"/>
  <c r="F1105" i="14"/>
  <c r="S1196" i="14" s="1"/>
  <c r="T1196" i="14" s="1"/>
  <c r="H1104" i="14"/>
  <c r="I1104" i="14" s="1"/>
  <c r="F1104" i="14"/>
  <c r="S1195" i="14" s="1"/>
  <c r="T1195" i="14" s="1"/>
  <c r="Q1104" i="3"/>
  <c r="R1104" i="3" s="1"/>
  <c r="Q1103" i="3"/>
  <c r="R1103" i="3" s="1"/>
  <c r="Q1100" i="3"/>
  <c r="R1100" i="3" s="1"/>
  <c r="Q1102" i="3"/>
  <c r="R1102" i="3" s="1"/>
  <c r="F1102" i="14"/>
  <c r="S1193" i="14" s="1"/>
  <c r="T1193" i="14" s="1"/>
  <c r="Q1101" i="3"/>
  <c r="R1101" i="3" s="1"/>
  <c r="F1101" i="14"/>
  <c r="S1192" i="14" s="1"/>
  <c r="T1192" i="14" s="1"/>
  <c r="Q1100" i="14"/>
  <c r="R1100" i="14" s="1"/>
  <c r="F1100" i="14"/>
  <c r="S1191" i="14" s="1"/>
  <c r="T1191" i="14" s="1"/>
  <c r="Q1099" i="3"/>
  <c r="R1099" i="3" s="1"/>
  <c r="Q1099" i="14"/>
  <c r="R1099" i="14" s="1"/>
  <c r="F1099" i="14"/>
  <c r="S1190" i="14" s="1"/>
  <c r="T1190" i="14" s="1"/>
  <c r="D1099" i="3"/>
  <c r="S1188" i="3" s="1"/>
  <c r="T1188" i="3" s="1"/>
  <c r="Q1098" i="3"/>
  <c r="R1098" i="3" s="1"/>
  <c r="F1098" i="3"/>
  <c r="G1098" i="3" s="1"/>
  <c r="D1098" i="3"/>
  <c r="S1187" i="3" s="1"/>
  <c r="T1187" i="3" s="1"/>
  <c r="F1098" i="14"/>
  <c r="S1189" i="14" s="1"/>
  <c r="T1189" i="14" s="1"/>
  <c r="Q1097" i="3"/>
  <c r="R1097" i="3" s="1"/>
  <c r="F1097" i="14"/>
  <c r="S1188" i="14" s="1"/>
  <c r="T1188" i="14" s="1"/>
  <c r="Q1096" i="3"/>
  <c r="R1096" i="3" s="1"/>
  <c r="Q1096" i="14"/>
  <c r="R1096" i="14" s="1"/>
  <c r="F1096" i="14"/>
  <c r="S1187" i="14" s="1"/>
  <c r="T1187" i="14" s="1"/>
  <c r="F1095" i="14"/>
  <c r="S1186" i="14" s="1"/>
  <c r="T1186" i="14" s="1"/>
  <c r="Q1095" i="3"/>
  <c r="R1095" i="3" s="1"/>
  <c r="Q1094" i="3"/>
  <c r="R1094" i="3" s="1"/>
  <c r="F1094" i="14"/>
  <c r="S1185" i="14" s="1"/>
  <c r="T1185" i="14" s="1"/>
  <c r="Q1093" i="3"/>
  <c r="R1093" i="3" s="1"/>
  <c r="F1093" i="14"/>
  <c r="S1184" i="14" s="1"/>
  <c r="T1184" i="14" s="1"/>
  <c r="Q1092" i="3"/>
  <c r="R1092" i="3" s="1"/>
  <c r="F1092" i="14"/>
  <c r="S1183" i="14" s="1"/>
  <c r="T1183" i="14" s="1"/>
  <c r="Q1091" i="14"/>
  <c r="R1091" i="14" s="1"/>
  <c r="F1091" i="14"/>
  <c r="S1182" i="14" s="1"/>
  <c r="T1182" i="14" s="1"/>
  <c r="Q1091" i="3"/>
  <c r="R1091" i="3" s="1"/>
  <c r="F1090" i="14"/>
  <c r="S1181" i="14" s="1"/>
  <c r="T1181" i="14" s="1"/>
  <c r="Q1090" i="3"/>
  <c r="R1090" i="3" s="1"/>
  <c r="Q1087" i="14"/>
  <c r="R1087" i="14" s="1"/>
  <c r="F1089" i="14"/>
  <c r="S1180" i="14" s="1"/>
  <c r="T1180" i="14" s="1"/>
  <c r="F1088" i="14"/>
  <c r="S1179" i="14" s="1"/>
  <c r="T1179" i="14" s="1"/>
  <c r="Q1087" i="3"/>
  <c r="R1087" i="3" s="1"/>
  <c r="F1087" i="14"/>
  <c r="S1178" i="14" s="1"/>
  <c r="T1178" i="14" s="1"/>
  <c r="Q1086" i="3"/>
  <c r="R1086" i="3" s="1"/>
  <c r="F1086" i="14"/>
  <c r="S1177" i="14" s="1"/>
  <c r="T1177" i="14" s="1"/>
  <c r="Q1085" i="3"/>
  <c r="R1085" i="3" s="1"/>
  <c r="F1085" i="14"/>
  <c r="S1176" i="14" s="1"/>
  <c r="T1176" i="14" s="1"/>
  <c r="F1084" i="14"/>
  <c r="S1175" i="14" s="1"/>
  <c r="T1175" i="14" s="1"/>
  <c r="Q1084" i="3"/>
  <c r="R1084" i="3" s="1"/>
  <c r="Q1083" i="3"/>
  <c r="R1083" i="3" s="1"/>
  <c r="F1083" i="14"/>
  <c r="S1174" i="14" s="1"/>
  <c r="T1174" i="14" s="1"/>
  <c r="Q1082" i="3"/>
  <c r="R1082" i="3" s="1"/>
  <c r="F1082" i="14"/>
  <c r="S1173" i="14" s="1"/>
  <c r="T1173" i="14" s="1"/>
  <c r="F1081" i="14"/>
  <c r="S1172" i="14" s="1"/>
  <c r="T1172" i="14" s="1"/>
  <c r="Q1081" i="3"/>
  <c r="R1081" i="3" s="1"/>
  <c r="F1080" i="14"/>
  <c r="S1171" i="14" s="1"/>
  <c r="T1171" i="14" s="1"/>
  <c r="L1080" i="3"/>
  <c r="Y1080" i="3"/>
  <c r="Z1080" i="3" s="1"/>
  <c r="AA1080" i="3" s="1"/>
  <c r="Q1080" i="3"/>
  <c r="R1080" i="3" s="1"/>
  <c r="F1079" i="14"/>
  <c r="L1079" i="3"/>
  <c r="Y1079" i="3"/>
  <c r="Z1079" i="3" s="1"/>
  <c r="AA1079" i="3" s="1"/>
  <c r="F1078" i="14"/>
  <c r="F1077" i="14"/>
  <c r="F1076" i="14"/>
  <c r="S1167" i="14" s="1"/>
  <c r="T1167" i="14" s="1"/>
  <c r="F1075" i="14"/>
  <c r="S1166" i="14" s="1"/>
  <c r="T1166" i="14" s="1"/>
  <c r="H1075" i="14"/>
  <c r="I1075" i="14" s="1"/>
  <c r="H1070" i="14"/>
  <c r="I1070" i="14" s="1"/>
  <c r="F1073" i="14"/>
  <c r="S1164" i="14" s="1"/>
  <c r="T1164" i="14" s="1"/>
  <c r="F1072" i="14"/>
  <c r="S1163" i="14" s="1"/>
  <c r="T1163" i="14" s="1"/>
  <c r="F1071" i="14"/>
  <c r="S1162" i="14" s="1"/>
  <c r="T1162" i="14" s="1"/>
  <c r="F1070" i="14"/>
  <c r="S1161" i="14" s="1"/>
  <c r="T1161" i="14" s="1"/>
  <c r="H1069" i="14"/>
  <c r="I1069" i="14" s="1"/>
  <c r="F1067" i="14"/>
  <c r="S1158" i="14" s="1"/>
  <c r="T1158" i="14" s="1"/>
  <c r="F1066" i="14"/>
  <c r="S1157" i="14" s="1"/>
  <c r="T1157" i="14" s="1"/>
  <c r="H1066" i="14"/>
  <c r="I1066" i="14" s="1"/>
  <c r="F1064" i="14"/>
  <c r="S1155" i="14" s="1"/>
  <c r="T1155" i="14" s="1"/>
  <c r="F1063" i="14"/>
  <c r="S1154" i="14" s="1"/>
  <c r="T1154" i="14" s="1"/>
  <c r="F1062" i="14"/>
  <c r="S1153" i="14" s="1"/>
  <c r="T1153" i="14" s="1"/>
  <c r="F1061" i="14"/>
  <c r="H1061" i="14"/>
  <c r="I1061" i="14" s="1"/>
  <c r="L65" i="13"/>
  <c r="F1059" i="14"/>
  <c r="S1150" i="14" s="1"/>
  <c r="T1150" i="14" s="1"/>
  <c r="F1058" i="3"/>
  <c r="G1058" i="3" s="1"/>
  <c r="D1058" i="3"/>
  <c r="S1149" i="3" s="1"/>
  <c r="T1149" i="3" s="1"/>
  <c r="B1058" i="14"/>
  <c r="F1058" i="14" s="1"/>
  <c r="S1149" i="14" s="1"/>
  <c r="T1149" i="14" s="1"/>
  <c r="H1057" i="14"/>
  <c r="I1057" i="14" s="1"/>
  <c r="F1057" i="14"/>
  <c r="F1055" i="14"/>
  <c r="S1146" i="14" s="1"/>
  <c r="T1146" i="14" s="1"/>
  <c r="F1054" i="14"/>
  <c r="S1145" i="14" s="1"/>
  <c r="T1145" i="14" s="1"/>
  <c r="F1053" i="14"/>
  <c r="S1144" i="14" s="1"/>
  <c r="T1144" i="14" s="1"/>
  <c r="F1052" i="14"/>
  <c r="S1143" i="14" s="1"/>
  <c r="T1143" i="14" s="1"/>
  <c r="F1051" i="14"/>
  <c r="S1142" i="14" s="1"/>
  <c r="T1142" i="14" s="1"/>
  <c r="F1050" i="14"/>
  <c r="S1141" i="14" s="1"/>
  <c r="T1141" i="14" s="1"/>
  <c r="F1049" i="14"/>
  <c r="S1140" i="14" s="1"/>
  <c r="T1140" i="14" s="1"/>
  <c r="F1048" i="14"/>
  <c r="D1048" i="3"/>
  <c r="S1139" i="3" s="1"/>
  <c r="T1139" i="3" s="1"/>
  <c r="F1047" i="3"/>
  <c r="G1047" i="3" s="1"/>
  <c r="B1047" i="14"/>
  <c r="F1047" i="14" s="1"/>
  <c r="S1138" i="14" s="1"/>
  <c r="T1138" i="14" s="1"/>
  <c r="D1047" i="3"/>
  <c r="S1138" i="3" s="1"/>
  <c r="T1138" i="3" s="1"/>
  <c r="F1046" i="14"/>
  <c r="X1045" i="14"/>
  <c r="E1045" i="14"/>
  <c r="D1045" i="14"/>
  <c r="C1045" i="14"/>
  <c r="B1045" i="14"/>
  <c r="A1045" i="14"/>
  <c r="L53" i="13"/>
  <c r="A53" i="13"/>
  <c r="X1045" i="3"/>
  <c r="D1045" i="3"/>
  <c r="S1136" i="3" s="1"/>
  <c r="T1136" i="3" s="1"/>
  <c r="X1044" i="14"/>
  <c r="E1044" i="14"/>
  <c r="D1044" i="14"/>
  <c r="C1044" i="14"/>
  <c r="B1044" i="14"/>
  <c r="F1044" i="14" s="1"/>
  <c r="A1044" i="14"/>
  <c r="L52" i="13"/>
  <c r="A52" i="13"/>
  <c r="X1044" i="3"/>
  <c r="D1044" i="3"/>
  <c r="S1135" i="3" s="1"/>
  <c r="T1135" i="3" s="1"/>
  <c r="X1043" i="14"/>
  <c r="E1043" i="14"/>
  <c r="D1043" i="14"/>
  <c r="C1043" i="14"/>
  <c r="B1043" i="14"/>
  <c r="A1043" i="14"/>
  <c r="L51" i="13"/>
  <c r="A51" i="13"/>
  <c r="X1043" i="3"/>
  <c r="D1043" i="3"/>
  <c r="S1134" i="3" s="1"/>
  <c r="T1134" i="3" s="1"/>
  <c r="AD1204" i="3" l="1"/>
  <c r="AD1202" i="3"/>
  <c r="AD1203" i="3"/>
  <c r="L1112" i="3"/>
  <c r="AD1201" i="3"/>
  <c r="AD1199" i="3"/>
  <c r="AD1198" i="3"/>
  <c r="L1108" i="3"/>
  <c r="AD1197" i="3"/>
  <c r="L1104" i="3"/>
  <c r="Y1103" i="3"/>
  <c r="Z1103" i="3" s="1"/>
  <c r="AA1103" i="3" s="1"/>
  <c r="Y1101" i="3"/>
  <c r="Z1101" i="3" s="1"/>
  <c r="AA1101" i="3" s="1"/>
  <c r="AC1170" i="14"/>
  <c r="L1096" i="3"/>
  <c r="Y1095" i="3"/>
  <c r="Z1095" i="3" s="1"/>
  <c r="AA1095" i="3" s="1"/>
  <c r="Y1094" i="3"/>
  <c r="Z1094" i="3" s="1"/>
  <c r="AA1094" i="3" s="1"/>
  <c r="Y1093" i="3"/>
  <c r="Z1093" i="3" s="1"/>
  <c r="AA1093" i="3" s="1"/>
  <c r="L1078" i="3"/>
  <c r="Y1091" i="3"/>
  <c r="Z1091" i="3" s="1"/>
  <c r="AA1091" i="3" s="1"/>
  <c r="Y1141" i="14"/>
  <c r="Z1141" i="14" s="1"/>
  <c r="AA1141" i="14" s="1"/>
  <c r="L1141" i="14"/>
  <c r="Y1090" i="3"/>
  <c r="Z1090" i="3" s="1"/>
  <c r="AA1090" i="3" s="1"/>
  <c r="AC1171" i="14"/>
  <c r="AC1169" i="14"/>
  <c r="Y1139" i="14"/>
  <c r="Z1139" i="14" s="1"/>
  <c r="AA1139" i="14" s="1"/>
  <c r="Y1140" i="14"/>
  <c r="Z1140" i="14" s="1"/>
  <c r="AA1140" i="14" s="1"/>
  <c r="L1139" i="14"/>
  <c r="Y1089" i="3"/>
  <c r="Z1089" i="3" s="1"/>
  <c r="AA1089" i="3" s="1"/>
  <c r="Y1088" i="3"/>
  <c r="Z1088" i="3" s="1"/>
  <c r="AA1088" i="3" s="1"/>
  <c r="Y1138" i="14"/>
  <c r="Z1138" i="14" s="1"/>
  <c r="AA1138" i="14" s="1"/>
  <c r="Y1136" i="14"/>
  <c r="Z1136" i="14" s="1"/>
  <c r="AA1136" i="14" s="1"/>
  <c r="Y1086" i="3"/>
  <c r="Z1086" i="3" s="1"/>
  <c r="AA1086" i="3" s="1"/>
  <c r="L1138" i="14"/>
  <c r="Y1085" i="3"/>
  <c r="Z1085" i="3" s="1"/>
  <c r="AA1085" i="3" s="1"/>
  <c r="L1084" i="3"/>
  <c r="Y1132" i="3"/>
  <c r="Z1132" i="3" s="1"/>
  <c r="AA1132" i="3" s="1"/>
  <c r="H1080" i="14"/>
  <c r="I1080" i="14" s="1"/>
  <c r="L1080" i="14" s="1"/>
  <c r="S1170" i="14"/>
  <c r="T1170" i="14" s="1"/>
  <c r="L1083" i="3"/>
  <c r="H1079" i="14"/>
  <c r="I1079" i="14" s="1"/>
  <c r="S1169" i="14"/>
  <c r="T1169" i="14" s="1"/>
  <c r="L1082" i="3"/>
  <c r="L1068" i="3"/>
  <c r="AC1162" i="3"/>
  <c r="Y1073" i="3"/>
  <c r="Z1073" i="3" s="1"/>
  <c r="AA1073" i="3" s="1"/>
  <c r="H1078" i="14"/>
  <c r="I1078" i="14" s="1"/>
  <c r="L1078" i="14" s="1"/>
  <c r="S1168" i="14"/>
  <c r="T1168" i="14" s="1"/>
  <c r="L1137" i="14"/>
  <c r="AC1168" i="14"/>
  <c r="Y1077" i="3"/>
  <c r="Z1077" i="3" s="1"/>
  <c r="AA1077" i="3" s="1"/>
  <c r="AC1160" i="3"/>
  <c r="Y1070" i="3"/>
  <c r="Z1070" i="3" s="1"/>
  <c r="AA1070" i="3" s="1"/>
  <c r="L1081" i="3"/>
  <c r="L1132" i="3"/>
  <c r="AC1159" i="3"/>
  <c r="AC1166" i="14"/>
  <c r="AC1167" i="14"/>
  <c r="AC1155" i="3"/>
  <c r="AC1153" i="3"/>
  <c r="AC1152" i="3"/>
  <c r="AC1156" i="3"/>
  <c r="AC1163" i="3"/>
  <c r="I1132" i="3"/>
  <c r="I1133" i="3" s="1"/>
  <c r="I1134" i="3" s="1"/>
  <c r="I1135" i="3" s="1"/>
  <c r="I1136" i="3" s="1"/>
  <c r="L1076" i="3"/>
  <c r="AC1150" i="3"/>
  <c r="AC1154" i="3"/>
  <c r="Y1074" i="3"/>
  <c r="Z1074" i="3" s="1"/>
  <c r="AA1074" i="3" s="1"/>
  <c r="AC1149" i="3"/>
  <c r="L1134" i="14"/>
  <c r="AC1165" i="14"/>
  <c r="Y1134" i="14"/>
  <c r="Z1134" i="14" s="1"/>
  <c r="AA1134" i="14" s="1"/>
  <c r="Y1067" i="3"/>
  <c r="Z1067" i="3" s="1"/>
  <c r="AA1067" i="3" s="1"/>
  <c r="Y1075" i="3"/>
  <c r="Z1075" i="3" s="1"/>
  <c r="AA1075" i="3" s="1"/>
  <c r="L1130" i="14"/>
  <c r="AC1163" i="14"/>
  <c r="AC1164" i="14"/>
  <c r="L1133" i="14"/>
  <c r="AC1157" i="3"/>
  <c r="AC1158" i="3"/>
  <c r="AC1162" i="14"/>
  <c r="Y1064" i="3"/>
  <c r="Z1064" i="3" s="1"/>
  <c r="AA1064" i="3" s="1"/>
  <c r="Y1131" i="14"/>
  <c r="Z1131" i="14" s="1"/>
  <c r="AA1131" i="14" s="1"/>
  <c r="AC1161" i="14"/>
  <c r="Y1065" i="3"/>
  <c r="Z1065" i="3" s="1"/>
  <c r="AA1065" i="3" s="1"/>
  <c r="Y1072" i="3"/>
  <c r="Z1072" i="3" s="1"/>
  <c r="AA1072" i="3" s="1"/>
  <c r="L1131" i="14"/>
  <c r="AC1146" i="3"/>
  <c r="Y1128" i="14"/>
  <c r="Z1128" i="14" s="1"/>
  <c r="AA1128" i="14" s="1"/>
  <c r="AC1160" i="14"/>
  <c r="I1164" i="3"/>
  <c r="I1165" i="3" s="1"/>
  <c r="Y1071" i="3"/>
  <c r="Z1071" i="3" s="1"/>
  <c r="AA1071" i="3" s="1"/>
  <c r="Y1129" i="14"/>
  <c r="Z1129" i="14" s="1"/>
  <c r="AA1129" i="14" s="1"/>
  <c r="AC1151" i="3"/>
  <c r="Y1127" i="3"/>
  <c r="Z1127" i="3" s="1"/>
  <c r="AA1127" i="3" s="1"/>
  <c r="I1127" i="3"/>
  <c r="I1128" i="3" s="1"/>
  <c r="I1129" i="3" s="1"/>
  <c r="I1130" i="3" s="1"/>
  <c r="I1131" i="3" s="1"/>
  <c r="AC1159" i="14"/>
  <c r="L1129" i="14"/>
  <c r="Y1127" i="14"/>
  <c r="Z1127" i="14" s="1"/>
  <c r="AA1127" i="14" s="1"/>
  <c r="AC1158" i="14"/>
  <c r="AC1144" i="3"/>
  <c r="L1069" i="3"/>
  <c r="AC1156" i="14"/>
  <c r="AC1157" i="14"/>
  <c r="Y1126" i="14"/>
  <c r="Z1126" i="14" s="1"/>
  <c r="AA1126" i="14" s="1"/>
  <c r="L1126" i="14"/>
  <c r="J1126" i="14"/>
  <c r="J1127" i="14" s="1"/>
  <c r="J1128" i="14" s="1"/>
  <c r="J1129" i="14" s="1"/>
  <c r="J1130" i="14" s="1"/>
  <c r="J1131" i="14" s="1"/>
  <c r="J1132" i="14" s="1"/>
  <c r="J1133" i="14" s="1"/>
  <c r="J1134" i="14" s="1"/>
  <c r="J1135" i="14" s="1"/>
  <c r="J1136" i="14" s="1"/>
  <c r="J1137" i="14" s="1"/>
  <c r="J1138" i="14" s="1"/>
  <c r="J1139" i="14" s="1"/>
  <c r="J1140" i="14" s="1"/>
  <c r="J1141" i="14" s="1"/>
  <c r="J1142" i="14" s="1"/>
  <c r="J1143" i="14" s="1"/>
  <c r="J1144" i="14" s="1"/>
  <c r="J1145" i="14" s="1"/>
  <c r="J1146" i="14" s="1"/>
  <c r="Y1063" i="3"/>
  <c r="Z1063" i="3" s="1"/>
  <c r="AA1063" i="3" s="1"/>
  <c r="AC1155" i="14"/>
  <c r="L1062" i="3"/>
  <c r="L1124" i="14"/>
  <c r="Y1124" i="14"/>
  <c r="Z1124" i="14" s="1"/>
  <c r="AA1124" i="14" s="1"/>
  <c r="L1066" i="3"/>
  <c r="I1126" i="3"/>
  <c r="K1127" i="3"/>
  <c r="K1128" i="3" s="1"/>
  <c r="K1129" i="3" s="1"/>
  <c r="K1130" i="3" s="1"/>
  <c r="K1131" i="3" s="1"/>
  <c r="K1132" i="3" s="1"/>
  <c r="K1133" i="3" s="1"/>
  <c r="K1134" i="3" s="1"/>
  <c r="K1135" i="3" s="1"/>
  <c r="K1136" i="3" s="1"/>
  <c r="K1137" i="3" s="1"/>
  <c r="K1138" i="3" s="1"/>
  <c r="K1139" i="3" s="1"/>
  <c r="K1140" i="3" s="1"/>
  <c r="K1141" i="3" s="1"/>
  <c r="K1142" i="3" s="1"/>
  <c r="K1143" i="3" s="1"/>
  <c r="K1144" i="3" s="1"/>
  <c r="K1145" i="3" s="1"/>
  <c r="K1146" i="3" s="1"/>
  <c r="K1148" i="3" s="1"/>
  <c r="K1149" i="3" s="1"/>
  <c r="K1150" i="3" s="1"/>
  <c r="K1151" i="3" s="1"/>
  <c r="K1152" i="3" s="1"/>
  <c r="K1153" i="3" s="1"/>
  <c r="K1154" i="3" s="1"/>
  <c r="K1155" i="3" s="1"/>
  <c r="K1156" i="3" s="1"/>
  <c r="K1157" i="3" s="1"/>
  <c r="K1158" i="3" s="1"/>
  <c r="Y1123" i="14"/>
  <c r="Z1123" i="14" s="1"/>
  <c r="AA1123" i="14" s="1"/>
  <c r="AC1152" i="14"/>
  <c r="AC1154" i="14"/>
  <c r="Y1117" i="3"/>
  <c r="Z1117" i="3" s="1"/>
  <c r="AA1117" i="3" s="1"/>
  <c r="AC1151" i="14"/>
  <c r="AC1153" i="14"/>
  <c r="AC1147" i="3"/>
  <c r="AC1142" i="3"/>
  <c r="AC1143" i="3"/>
  <c r="AC1148" i="3"/>
  <c r="AC1145" i="3"/>
  <c r="Y1122" i="14"/>
  <c r="Z1122" i="14" s="1"/>
  <c r="AA1122" i="14" s="1"/>
  <c r="G1087" i="3"/>
  <c r="H1087" i="3"/>
  <c r="H1088" i="3" s="1"/>
  <c r="H1089" i="3" s="1"/>
  <c r="H1090" i="3" s="1"/>
  <c r="H1091" i="3" s="1"/>
  <c r="G1097" i="3"/>
  <c r="H1097" i="3"/>
  <c r="H1098" i="3" s="1"/>
  <c r="G1102" i="3"/>
  <c r="H1102" i="3"/>
  <c r="G1107" i="3"/>
  <c r="H1107" i="3"/>
  <c r="H1108" i="3" s="1"/>
  <c r="H1109" i="3" s="1"/>
  <c r="H1110" i="3" s="1"/>
  <c r="H1111" i="3" s="1"/>
  <c r="Y1112" i="3"/>
  <c r="Z1112" i="3" s="1"/>
  <c r="AA1112" i="3" s="1"/>
  <c r="I1112" i="3"/>
  <c r="I1113" i="3" s="1"/>
  <c r="I1114" i="3" s="1"/>
  <c r="I1115" i="3" s="1"/>
  <c r="I1116" i="3" s="1"/>
  <c r="G1092" i="3"/>
  <c r="H1092" i="3"/>
  <c r="H1093" i="3" s="1"/>
  <c r="H1094" i="3" s="1"/>
  <c r="H1095" i="3" s="1"/>
  <c r="H1096" i="3" s="1"/>
  <c r="I1117" i="3"/>
  <c r="I1118" i="3" s="1"/>
  <c r="I1119" i="3" s="1"/>
  <c r="I1120" i="3" s="1"/>
  <c r="I1121" i="3" s="1"/>
  <c r="L1117" i="3"/>
  <c r="H1062" i="14"/>
  <c r="I1062" i="14" s="1"/>
  <c r="S1152" i="14"/>
  <c r="T1152" i="14" s="1"/>
  <c r="Y1060" i="3"/>
  <c r="Z1060" i="3" s="1"/>
  <c r="AA1060" i="3" s="1"/>
  <c r="Y1061" i="3"/>
  <c r="Z1061" i="3" s="1"/>
  <c r="AA1061" i="3" s="1"/>
  <c r="L1057" i="3"/>
  <c r="Y1119" i="14"/>
  <c r="Z1119" i="14" s="1"/>
  <c r="AA1119" i="14" s="1"/>
  <c r="AC1150" i="14"/>
  <c r="L1119" i="14"/>
  <c r="AC1148" i="14"/>
  <c r="L1118" i="14"/>
  <c r="AC1149" i="14"/>
  <c r="L1117" i="14"/>
  <c r="Y1118" i="14"/>
  <c r="Z1118" i="14" s="1"/>
  <c r="AA1118" i="14" s="1"/>
  <c r="K1060" i="3"/>
  <c r="K1061" i="3" s="1"/>
  <c r="K1062" i="3" s="1"/>
  <c r="K1063" i="3" s="1"/>
  <c r="K1064" i="3" s="1"/>
  <c r="K1065" i="3" s="1"/>
  <c r="K1066" i="3" s="1"/>
  <c r="K1067" i="3" s="1"/>
  <c r="K1068" i="3" s="1"/>
  <c r="K1069" i="3" s="1"/>
  <c r="K1070" i="3" s="1"/>
  <c r="K1071" i="3" s="1"/>
  <c r="K1072" i="3" s="1"/>
  <c r="K1073" i="3" s="1"/>
  <c r="K1074" i="3" s="1"/>
  <c r="K1075" i="3" s="1"/>
  <c r="K1076" i="3" s="1"/>
  <c r="K1077" i="3" s="1"/>
  <c r="K1078" i="3" s="1"/>
  <c r="K1079" i="3" s="1"/>
  <c r="K1080" i="3" s="1"/>
  <c r="K1081" i="3" s="1"/>
  <c r="Q1088" i="14"/>
  <c r="R1088" i="14" s="1"/>
  <c r="S1148" i="14"/>
  <c r="T1148" i="14" s="1"/>
  <c r="Y1117" i="14"/>
  <c r="Z1117" i="14" s="1"/>
  <c r="AA1117" i="14" s="1"/>
  <c r="L1055" i="3"/>
  <c r="L1116" i="14"/>
  <c r="AC1147" i="14"/>
  <c r="L1115" i="14"/>
  <c r="Y1116" i="14"/>
  <c r="Z1116" i="14" s="1"/>
  <c r="AA1116" i="14" s="1"/>
  <c r="AC1146" i="14"/>
  <c r="L1114" i="14"/>
  <c r="L1052" i="3"/>
  <c r="Y1050" i="3"/>
  <c r="Z1050" i="3" s="1"/>
  <c r="AA1050" i="3" s="1"/>
  <c r="Y1051" i="3"/>
  <c r="Z1051" i="3" s="1"/>
  <c r="AA1051" i="3" s="1"/>
  <c r="AC1144" i="14"/>
  <c r="AC1145" i="14"/>
  <c r="L1056" i="3"/>
  <c r="L1054" i="3"/>
  <c r="Y1112" i="14"/>
  <c r="Z1112" i="14" s="1"/>
  <c r="AA1112" i="14" s="1"/>
  <c r="AC1143" i="14"/>
  <c r="L1053" i="3"/>
  <c r="L1111" i="3"/>
  <c r="AC1141" i="3"/>
  <c r="Y1111" i="3"/>
  <c r="Z1111" i="3" s="1"/>
  <c r="AA1111" i="3" s="1"/>
  <c r="H1111" i="14"/>
  <c r="I1111" i="14" s="1"/>
  <c r="Q1141" i="14"/>
  <c r="R1141" i="14" s="1"/>
  <c r="L1110" i="14"/>
  <c r="Y1053" i="3"/>
  <c r="Z1053" i="3" s="1"/>
  <c r="AA1053" i="3" s="1"/>
  <c r="AC1140" i="3"/>
  <c r="Y1110" i="3"/>
  <c r="Z1110" i="3" s="1"/>
  <c r="AA1110" i="3" s="1"/>
  <c r="L1110" i="3"/>
  <c r="Y1109" i="3"/>
  <c r="Z1109" i="3" s="1"/>
  <c r="AA1109" i="3" s="1"/>
  <c r="L1109" i="3"/>
  <c r="AC1139" i="3"/>
  <c r="H1049" i="14"/>
  <c r="I1049" i="14" s="1"/>
  <c r="L1049" i="14" s="1"/>
  <c r="S1139" i="14"/>
  <c r="T1139" i="14" s="1"/>
  <c r="H1109" i="14"/>
  <c r="I1109" i="14" s="1"/>
  <c r="Q1139" i="14"/>
  <c r="R1139" i="14" s="1"/>
  <c r="L1103" i="3"/>
  <c r="Y1108" i="3"/>
  <c r="Z1108" i="3" s="1"/>
  <c r="AA1108" i="3" s="1"/>
  <c r="H1108" i="14"/>
  <c r="I1108" i="14" s="1"/>
  <c r="Q1138" i="14"/>
  <c r="R1138" i="14" s="1"/>
  <c r="Y1106" i="3"/>
  <c r="Z1106" i="3" s="1"/>
  <c r="AA1106" i="3" s="1"/>
  <c r="L1106" i="3"/>
  <c r="Q1077" i="14"/>
  <c r="R1077" i="14" s="1"/>
  <c r="S1137" i="14"/>
  <c r="T1137" i="14" s="1"/>
  <c r="H1107" i="14"/>
  <c r="I1107" i="14" s="1"/>
  <c r="Q1137" i="14"/>
  <c r="R1137" i="14" s="1"/>
  <c r="L1105" i="3"/>
  <c r="H1106" i="14"/>
  <c r="I1106" i="14" s="1"/>
  <c r="Q1136" i="14"/>
  <c r="R1136" i="14" s="1"/>
  <c r="Y1104" i="3"/>
  <c r="Z1104" i="3" s="1"/>
  <c r="AA1104" i="3" s="1"/>
  <c r="Y1105" i="3"/>
  <c r="Z1105" i="3" s="1"/>
  <c r="AA1105" i="3" s="1"/>
  <c r="H1105" i="14"/>
  <c r="I1105" i="14" s="1"/>
  <c r="Q1135" i="14"/>
  <c r="R1135" i="14" s="1"/>
  <c r="Y1104" i="14"/>
  <c r="Z1104" i="14" s="1"/>
  <c r="AA1104" i="14" s="1"/>
  <c r="Q1075" i="14"/>
  <c r="R1075" i="14" s="1"/>
  <c r="S1135" i="14"/>
  <c r="T1135" i="14" s="1"/>
  <c r="L1101" i="3"/>
  <c r="H1103" i="14"/>
  <c r="I1103" i="14" s="1"/>
  <c r="Q1133" i="14"/>
  <c r="R1133" i="14" s="1"/>
  <c r="K1103" i="3"/>
  <c r="I1103" i="3" s="1"/>
  <c r="I1104" i="3" s="1"/>
  <c r="I1105" i="3" s="1"/>
  <c r="I1106" i="3" s="1"/>
  <c r="H1102" i="14"/>
  <c r="I1102" i="14" s="1"/>
  <c r="Q1132" i="14"/>
  <c r="R1132" i="14" s="1"/>
  <c r="H1101" i="14"/>
  <c r="I1101" i="14" s="1"/>
  <c r="Q1131" i="14"/>
  <c r="R1131" i="14" s="1"/>
  <c r="H1100" i="14"/>
  <c r="I1100" i="14" s="1"/>
  <c r="Q1130" i="14"/>
  <c r="R1130" i="14" s="1"/>
  <c r="H1099" i="14"/>
  <c r="I1099" i="14" s="1"/>
  <c r="Q1129" i="14"/>
  <c r="R1129" i="14" s="1"/>
  <c r="F1100" i="3"/>
  <c r="G1100" i="3" s="1"/>
  <c r="Q1130" i="3"/>
  <c r="R1130" i="3" s="1"/>
  <c r="H1098" i="14"/>
  <c r="I1098" i="14" s="1"/>
  <c r="Q1128" i="14"/>
  <c r="R1128" i="14" s="1"/>
  <c r="F1099" i="3"/>
  <c r="G1099" i="3" s="1"/>
  <c r="Q1129" i="3"/>
  <c r="R1129" i="3" s="1"/>
  <c r="L1098" i="3"/>
  <c r="H1097" i="14"/>
  <c r="I1097" i="14" s="1"/>
  <c r="Q1127" i="14"/>
  <c r="R1127" i="14" s="1"/>
  <c r="L1095" i="3"/>
  <c r="H1096" i="14"/>
  <c r="I1096" i="14" s="1"/>
  <c r="Q1126" i="14"/>
  <c r="R1126" i="14" s="1"/>
  <c r="Y1096" i="3"/>
  <c r="Z1096" i="3" s="1"/>
  <c r="AA1096" i="3" s="1"/>
  <c r="L1088" i="3"/>
  <c r="H1095" i="14"/>
  <c r="I1095" i="14" s="1"/>
  <c r="Q1125" i="14"/>
  <c r="R1125" i="14" s="1"/>
  <c r="L1094" i="3"/>
  <c r="H1094" i="14"/>
  <c r="I1094" i="14" s="1"/>
  <c r="Q1124" i="14"/>
  <c r="R1124" i="14" s="1"/>
  <c r="H1093" i="14"/>
  <c r="I1093" i="14" s="1"/>
  <c r="Q1123" i="14"/>
  <c r="R1123" i="14" s="1"/>
  <c r="L1090" i="3"/>
  <c r="L1093" i="3"/>
  <c r="L1091" i="3"/>
  <c r="H1092" i="14"/>
  <c r="I1092" i="14" s="1"/>
  <c r="Q1122" i="14"/>
  <c r="R1122" i="14" s="1"/>
  <c r="H1091" i="14"/>
  <c r="I1091" i="14" s="1"/>
  <c r="Q1121" i="14"/>
  <c r="R1121" i="14" s="1"/>
  <c r="H1090" i="14"/>
  <c r="I1090" i="14" s="1"/>
  <c r="Q1120" i="14"/>
  <c r="R1120" i="14" s="1"/>
  <c r="L1089" i="3"/>
  <c r="Y1082" i="3"/>
  <c r="Z1082" i="3" s="1"/>
  <c r="AA1082" i="3" s="1"/>
  <c r="Y1083" i="3"/>
  <c r="Z1083" i="3" s="1"/>
  <c r="AA1083" i="3" s="1"/>
  <c r="H1089" i="14"/>
  <c r="I1089" i="14" s="1"/>
  <c r="Q1119" i="14"/>
  <c r="R1119" i="14" s="1"/>
  <c r="L1086" i="3"/>
  <c r="H1088" i="14"/>
  <c r="I1088" i="14" s="1"/>
  <c r="Q1118" i="14"/>
  <c r="R1118" i="14" s="1"/>
  <c r="H1087" i="14"/>
  <c r="I1087" i="14" s="1"/>
  <c r="Q1117" i="14"/>
  <c r="R1117" i="14" s="1"/>
  <c r="L1085" i="3"/>
  <c r="H1086" i="14"/>
  <c r="I1086" i="14" s="1"/>
  <c r="Q1116" i="14"/>
  <c r="R1116" i="14" s="1"/>
  <c r="Y1084" i="3"/>
  <c r="Z1084" i="3" s="1"/>
  <c r="AA1084" i="3" s="1"/>
  <c r="K1082" i="3"/>
  <c r="H1085" i="14"/>
  <c r="I1085" i="14" s="1"/>
  <c r="Q1115" i="14"/>
  <c r="R1115" i="14" s="1"/>
  <c r="H1084" i="14"/>
  <c r="I1084" i="14" s="1"/>
  <c r="Q1114" i="14"/>
  <c r="R1114" i="14" s="1"/>
  <c r="H1083" i="14"/>
  <c r="I1083" i="14" s="1"/>
  <c r="Q1113" i="14"/>
  <c r="R1113" i="14" s="1"/>
  <c r="Y1081" i="3"/>
  <c r="Z1081" i="3" s="1"/>
  <c r="AA1081" i="3" s="1"/>
  <c r="H1082" i="14"/>
  <c r="I1082" i="14" s="1"/>
  <c r="Q1112" i="14"/>
  <c r="R1112" i="14" s="1"/>
  <c r="H1081" i="14"/>
  <c r="I1081" i="14" s="1"/>
  <c r="Q1111" i="14"/>
  <c r="R1111" i="14" s="1"/>
  <c r="Y1110" i="14"/>
  <c r="Z1110" i="14" s="1"/>
  <c r="AA1110" i="14" s="1"/>
  <c r="Q1110" i="14"/>
  <c r="R1110" i="14" s="1"/>
  <c r="Q1109" i="14"/>
  <c r="R1109" i="14" s="1"/>
  <c r="Q1108" i="14"/>
  <c r="R1108" i="14" s="1"/>
  <c r="H1077" i="14"/>
  <c r="I1077" i="14" s="1"/>
  <c r="Q1107" i="14"/>
  <c r="R1107" i="14" s="1"/>
  <c r="L1104" i="14"/>
  <c r="H1076" i="14"/>
  <c r="I1076" i="14" s="1"/>
  <c r="Q1106" i="14"/>
  <c r="R1106" i="14" s="1"/>
  <c r="H1074" i="14"/>
  <c r="I1074" i="14" s="1"/>
  <c r="Q1104" i="14"/>
  <c r="R1104" i="14" s="1"/>
  <c r="G1103" i="14"/>
  <c r="G1104" i="14" s="1"/>
  <c r="G1105" i="14" s="1"/>
  <c r="G1106" i="14" s="1"/>
  <c r="G1107" i="14" s="1"/>
  <c r="G1108" i="14" s="1"/>
  <c r="G1109" i="14" s="1"/>
  <c r="G1110" i="14" s="1"/>
  <c r="G1111" i="14" s="1"/>
  <c r="G1112" i="14" s="1"/>
  <c r="G1113" i="14" s="1"/>
  <c r="G1114" i="14" s="1"/>
  <c r="G1115" i="14" s="1"/>
  <c r="G1116" i="14" s="1"/>
  <c r="G1117" i="14" s="1"/>
  <c r="G1118" i="14" s="1"/>
  <c r="G1119" i="14" s="1"/>
  <c r="G1120" i="14" s="1"/>
  <c r="G1121" i="14" s="1"/>
  <c r="G1122" i="14" s="1"/>
  <c r="G1123" i="14" s="1"/>
  <c r="G1124" i="14" s="1"/>
  <c r="G1125" i="14" s="1"/>
  <c r="H1073" i="14"/>
  <c r="I1073" i="14" s="1"/>
  <c r="Q1103" i="14"/>
  <c r="R1103" i="14" s="1"/>
  <c r="H1072" i="14"/>
  <c r="I1072" i="14" s="1"/>
  <c r="Q1102" i="14"/>
  <c r="R1102" i="14" s="1"/>
  <c r="Y1098" i="3"/>
  <c r="Z1098" i="3" s="1"/>
  <c r="AA1098" i="3" s="1"/>
  <c r="H1071" i="14"/>
  <c r="I1071" i="14" s="1"/>
  <c r="Q1101" i="14"/>
  <c r="R1101" i="14" s="1"/>
  <c r="L1070" i="14"/>
  <c r="H1068" i="14"/>
  <c r="I1068" i="14" s="1"/>
  <c r="Q1098" i="14"/>
  <c r="R1098" i="14" s="1"/>
  <c r="H1067" i="14"/>
  <c r="I1067" i="14" s="1"/>
  <c r="Q1097" i="14"/>
  <c r="R1097" i="14" s="1"/>
  <c r="H1065" i="14"/>
  <c r="I1065" i="14" s="1"/>
  <c r="Q1095" i="14"/>
  <c r="R1095" i="14" s="1"/>
  <c r="H1064" i="14"/>
  <c r="I1064" i="14" s="1"/>
  <c r="Q1094" i="14"/>
  <c r="R1094" i="14" s="1"/>
  <c r="H1063" i="14"/>
  <c r="I1063" i="14" s="1"/>
  <c r="Q1093" i="14"/>
  <c r="R1093" i="14" s="1"/>
  <c r="Q1092" i="14"/>
  <c r="R1092" i="14" s="1"/>
  <c r="H1060" i="14"/>
  <c r="J1060" i="14" s="1"/>
  <c r="J1061" i="14" s="1"/>
  <c r="Q1090" i="14"/>
  <c r="R1090" i="14" s="1"/>
  <c r="H1059" i="14"/>
  <c r="I1059" i="14" s="1"/>
  <c r="Q1089" i="14"/>
  <c r="R1089" i="14" s="1"/>
  <c r="F1059" i="3"/>
  <c r="G1059" i="3" s="1"/>
  <c r="Q1089" i="3"/>
  <c r="R1089" i="3" s="1"/>
  <c r="L1058" i="3"/>
  <c r="H1056" i="14"/>
  <c r="I1056" i="14" s="1"/>
  <c r="Q1086" i="14"/>
  <c r="R1086" i="14" s="1"/>
  <c r="H1055" i="14"/>
  <c r="I1055" i="14" s="1"/>
  <c r="Q1085" i="14"/>
  <c r="R1085" i="14" s="1"/>
  <c r="H1054" i="14"/>
  <c r="I1054" i="14" s="1"/>
  <c r="Q1084" i="14"/>
  <c r="R1084" i="14" s="1"/>
  <c r="H1053" i="14"/>
  <c r="I1053" i="14" s="1"/>
  <c r="Q1083" i="14"/>
  <c r="R1083" i="14" s="1"/>
  <c r="G1082" i="14"/>
  <c r="G1083" i="14" s="1"/>
  <c r="G1084" i="14" s="1"/>
  <c r="G1085" i="14" s="1"/>
  <c r="G1086" i="14" s="1"/>
  <c r="G1087" i="14" s="1"/>
  <c r="G1088" i="14" s="1"/>
  <c r="G1089" i="14" s="1"/>
  <c r="G1090" i="14" s="1"/>
  <c r="G1091" i="14" s="1"/>
  <c r="G1092" i="14" s="1"/>
  <c r="G1093" i="14" s="1"/>
  <c r="G1094" i="14" s="1"/>
  <c r="G1095" i="14" s="1"/>
  <c r="G1096" i="14" s="1"/>
  <c r="G1097" i="14" s="1"/>
  <c r="G1098" i="14" s="1"/>
  <c r="G1099" i="14" s="1"/>
  <c r="G1100" i="14" s="1"/>
  <c r="G1101" i="14" s="1"/>
  <c r="G1102" i="14" s="1"/>
  <c r="H1052" i="14"/>
  <c r="I1052" i="14" s="1"/>
  <c r="Q1082" i="14"/>
  <c r="R1082" i="14" s="1"/>
  <c r="H1051" i="14"/>
  <c r="I1051" i="14" s="1"/>
  <c r="Q1081" i="14"/>
  <c r="R1081" i="14" s="1"/>
  <c r="H1050" i="14"/>
  <c r="I1050" i="14" s="1"/>
  <c r="Q1080" i="14"/>
  <c r="R1080" i="14" s="1"/>
  <c r="Q1079" i="14"/>
  <c r="R1079" i="14" s="1"/>
  <c r="F1049" i="3"/>
  <c r="G1049" i="3" s="1"/>
  <c r="Q1079" i="3"/>
  <c r="R1079" i="3" s="1"/>
  <c r="H1048" i="14"/>
  <c r="I1048" i="14" s="1"/>
  <c r="Q1078" i="14"/>
  <c r="R1078" i="14" s="1"/>
  <c r="L1047" i="3"/>
  <c r="F1048" i="3"/>
  <c r="G1048" i="3" s="1"/>
  <c r="Q1078" i="3"/>
  <c r="R1078" i="3" s="1"/>
  <c r="F1046" i="3"/>
  <c r="G1046" i="3" s="1"/>
  <c r="Q1076" i="3"/>
  <c r="R1076" i="3" s="1"/>
  <c r="L1075" i="14"/>
  <c r="Y1075" i="14"/>
  <c r="Z1075" i="14" s="1"/>
  <c r="AA1075" i="14" s="1"/>
  <c r="Y1070" i="14"/>
  <c r="Z1070" i="14" s="1"/>
  <c r="AA1070" i="14" s="1"/>
  <c r="F1045" i="3"/>
  <c r="G1045" i="3" s="1"/>
  <c r="Q1075" i="3"/>
  <c r="R1075" i="3" s="1"/>
  <c r="F1044" i="3"/>
  <c r="G1044" i="3" s="1"/>
  <c r="Q1074" i="3"/>
  <c r="R1074" i="3" s="1"/>
  <c r="L1069" i="14"/>
  <c r="Y1069" i="14"/>
  <c r="Z1069" i="14" s="1"/>
  <c r="AA1069" i="14" s="1"/>
  <c r="Y1058" i="3"/>
  <c r="Z1058" i="3" s="1"/>
  <c r="AA1058" i="3" s="1"/>
  <c r="L1066" i="14"/>
  <c r="Y1066" i="14"/>
  <c r="Z1066" i="14" s="1"/>
  <c r="AA1066" i="14" s="1"/>
  <c r="L1061" i="14"/>
  <c r="Y1061" i="14"/>
  <c r="Z1061" i="14" s="1"/>
  <c r="AA1061" i="14" s="1"/>
  <c r="G1060" i="14"/>
  <c r="G1061" i="14" s="1"/>
  <c r="G1062" i="14" s="1"/>
  <c r="G1063" i="14" s="1"/>
  <c r="G1064" i="14" s="1"/>
  <c r="G1065" i="14" s="1"/>
  <c r="G1066" i="14" s="1"/>
  <c r="G1067" i="14" s="1"/>
  <c r="G1068" i="14" s="1"/>
  <c r="G1069" i="14" s="1"/>
  <c r="G1070" i="14" s="1"/>
  <c r="G1071" i="14" s="1"/>
  <c r="G1072" i="14" s="1"/>
  <c r="G1073" i="14" s="1"/>
  <c r="G1074" i="14" s="1"/>
  <c r="G1075" i="14" s="1"/>
  <c r="G1076" i="14" s="1"/>
  <c r="G1077" i="14" s="1"/>
  <c r="G1078" i="14" s="1"/>
  <c r="G1079" i="14" s="1"/>
  <c r="G1080" i="14" s="1"/>
  <c r="G1081" i="14" s="1"/>
  <c r="H1058" i="14"/>
  <c r="I1058" i="14" s="1"/>
  <c r="L1057" i="14"/>
  <c r="Y1057" i="14"/>
  <c r="Z1057" i="14" s="1"/>
  <c r="AA1057" i="14" s="1"/>
  <c r="Y1047" i="3"/>
  <c r="Z1047" i="3" s="1"/>
  <c r="AA1047" i="3" s="1"/>
  <c r="H1047" i="14"/>
  <c r="I1047" i="14" s="1"/>
  <c r="F1045" i="14"/>
  <c r="S1136" i="14" s="1"/>
  <c r="T1136" i="14" s="1"/>
  <c r="H1045" i="14"/>
  <c r="I1045" i="14" s="1"/>
  <c r="F1043" i="14"/>
  <c r="S1134" i="14" s="1"/>
  <c r="T1134" i="14" s="1"/>
  <c r="X1042" i="14"/>
  <c r="E1042" i="14"/>
  <c r="D1042" i="14"/>
  <c r="C1042" i="14"/>
  <c r="B1042" i="14"/>
  <c r="A1042" i="14"/>
  <c r="L50" i="13"/>
  <c r="A50" i="13"/>
  <c r="X1042" i="3"/>
  <c r="D1042" i="3"/>
  <c r="S1133" i="3" s="1"/>
  <c r="T1133" i="3" s="1"/>
  <c r="X1041" i="14"/>
  <c r="E1041" i="14"/>
  <c r="D1041" i="14"/>
  <c r="C1041" i="14"/>
  <c r="B1041" i="14"/>
  <c r="A1041" i="14"/>
  <c r="L49" i="13"/>
  <c r="A49" i="13"/>
  <c r="X1041" i="3"/>
  <c r="D1041" i="3"/>
  <c r="S1132" i="3" s="1"/>
  <c r="T1132" i="3" s="1"/>
  <c r="X1040" i="14"/>
  <c r="E1040" i="14"/>
  <c r="D1040" i="14"/>
  <c r="C1040" i="14"/>
  <c r="B1040" i="14"/>
  <c r="A1040" i="14"/>
  <c r="L48" i="13"/>
  <c r="A48" i="13"/>
  <c r="X1040" i="3"/>
  <c r="D1040" i="3"/>
  <c r="S1131" i="3" s="1"/>
  <c r="T1131" i="3" s="1"/>
  <c r="X1039" i="14"/>
  <c r="E1039" i="14"/>
  <c r="D1039" i="14"/>
  <c r="C1039" i="14"/>
  <c r="B1039" i="14"/>
  <c r="A1039" i="14"/>
  <c r="L47" i="13"/>
  <c r="A47" i="13"/>
  <c r="X1039" i="3"/>
  <c r="B1038" i="3"/>
  <c r="F11" i="2"/>
  <c r="F10" i="2" s="1"/>
  <c r="AC1142" i="14" l="1"/>
  <c r="AD1202" i="14"/>
  <c r="AD1201" i="14"/>
  <c r="AD1199" i="14"/>
  <c r="AD1200" i="14"/>
  <c r="AD1198" i="14"/>
  <c r="Y1106" i="14"/>
  <c r="Z1106" i="14" s="1"/>
  <c r="AA1106" i="14" s="1"/>
  <c r="AD1197" i="14"/>
  <c r="L1105" i="14"/>
  <c r="AD1196" i="14"/>
  <c r="AD1195" i="14"/>
  <c r="AD1194" i="14"/>
  <c r="AC1137" i="3"/>
  <c r="AD1196" i="3"/>
  <c r="L1102" i="14"/>
  <c r="AD1193" i="14"/>
  <c r="AD1195" i="3"/>
  <c r="Y1101" i="14"/>
  <c r="Z1101" i="14" s="1"/>
  <c r="AA1101" i="14" s="1"/>
  <c r="AD1192" i="14"/>
  <c r="AD1194" i="3"/>
  <c r="AD1191" i="14"/>
  <c r="AD1193" i="3"/>
  <c r="L1099" i="14"/>
  <c r="AD1190" i="14"/>
  <c r="AD1192" i="3"/>
  <c r="L1098" i="14"/>
  <c r="AD1189" i="14"/>
  <c r="I1102" i="3"/>
  <c r="AD1191" i="3"/>
  <c r="AD1188" i="14"/>
  <c r="AD1189" i="3"/>
  <c r="AD1190" i="3"/>
  <c r="L1096" i="14"/>
  <c r="AD1187" i="14"/>
  <c r="AD1186" i="14"/>
  <c r="AD1187" i="3"/>
  <c r="AD1188" i="3"/>
  <c r="Y1094" i="14"/>
  <c r="Z1094" i="14" s="1"/>
  <c r="AA1094" i="14" s="1"/>
  <c r="AD1185" i="14"/>
  <c r="Y1093" i="14"/>
  <c r="Z1093" i="14" s="1"/>
  <c r="AA1093" i="14" s="1"/>
  <c r="AD1184" i="14"/>
  <c r="Y1097" i="3"/>
  <c r="Z1097" i="3" s="1"/>
  <c r="AA1097" i="3" s="1"/>
  <c r="AD1186" i="3"/>
  <c r="L1092" i="14"/>
  <c r="AD1183" i="14"/>
  <c r="AD1185" i="3"/>
  <c r="L1091" i="14"/>
  <c r="AD1182" i="14"/>
  <c r="AD1184" i="3"/>
  <c r="AD1181" i="14"/>
  <c r="AD1183" i="3"/>
  <c r="AD1180" i="14"/>
  <c r="AD1182" i="3"/>
  <c r="AD1179" i="14"/>
  <c r="AD1181" i="3"/>
  <c r="AD1180" i="3"/>
  <c r="L1087" i="14"/>
  <c r="AD1178" i="14"/>
  <c r="AD1177" i="14"/>
  <c r="AD1177" i="3"/>
  <c r="AD1179" i="3"/>
  <c r="L1085" i="14"/>
  <c r="AD1176" i="14"/>
  <c r="Y1080" i="14"/>
  <c r="Z1080" i="14" s="1"/>
  <c r="AA1080" i="14" s="1"/>
  <c r="AD1178" i="3"/>
  <c r="Y1084" i="14"/>
  <c r="Z1084" i="14" s="1"/>
  <c r="AA1084" i="14" s="1"/>
  <c r="AD1175" i="14"/>
  <c r="AD1174" i="14"/>
  <c r="AD1175" i="3"/>
  <c r="AD1176" i="3"/>
  <c r="AD1173" i="14"/>
  <c r="AD1174" i="3"/>
  <c r="AD1172" i="14"/>
  <c r="Y1078" i="14"/>
  <c r="Z1078" i="14" s="1"/>
  <c r="AA1078" i="14" s="1"/>
  <c r="AD1171" i="14"/>
  <c r="AD1172" i="3"/>
  <c r="AD1173" i="3"/>
  <c r="L1079" i="14"/>
  <c r="AD1170" i="14"/>
  <c r="Y1107" i="3"/>
  <c r="Z1107" i="3" s="1"/>
  <c r="AA1107" i="3" s="1"/>
  <c r="Y1079" i="14"/>
  <c r="Z1079" i="14" s="1"/>
  <c r="AA1079" i="14" s="1"/>
  <c r="AD1169" i="14"/>
  <c r="AD1170" i="3"/>
  <c r="AC1138" i="3"/>
  <c r="AD1171" i="3"/>
  <c r="L1077" i="14"/>
  <c r="AD1168" i="14"/>
  <c r="AD1169" i="3"/>
  <c r="L1076" i="14"/>
  <c r="AD1167" i="14"/>
  <c r="AD1166" i="14"/>
  <c r="AD1167" i="3"/>
  <c r="AC1091" i="3"/>
  <c r="AD1168" i="3"/>
  <c r="L1074" i="14"/>
  <c r="AD1165" i="14"/>
  <c r="AD1164" i="14"/>
  <c r="B4" i="8"/>
  <c r="F18" i="16" s="1"/>
  <c r="F4" i="16" s="1"/>
  <c r="I1166" i="3"/>
  <c r="I1167" i="3" s="1"/>
  <c r="I1168" i="3" s="1"/>
  <c r="AD1165" i="3"/>
  <c r="AD1166" i="3"/>
  <c r="AD1163" i="14"/>
  <c r="AD1162" i="14"/>
  <c r="AD1163" i="3"/>
  <c r="AD1161" i="14"/>
  <c r="AD1164" i="3"/>
  <c r="AD1160" i="14"/>
  <c r="AD1161" i="3"/>
  <c r="AD1162" i="3"/>
  <c r="AD1159" i="14"/>
  <c r="AC1095" i="3"/>
  <c r="Y1087" i="3"/>
  <c r="Z1087" i="3" s="1"/>
  <c r="AA1087" i="3" s="1"/>
  <c r="Y1067" i="14"/>
  <c r="Z1067" i="14" s="1"/>
  <c r="AA1067" i="14" s="1"/>
  <c r="AD1158" i="14"/>
  <c r="AD1159" i="3"/>
  <c r="AC1094" i="3"/>
  <c r="AD1160" i="3"/>
  <c r="AD1157" i="14"/>
  <c r="K1159" i="3"/>
  <c r="K1160" i="3" s="1"/>
  <c r="K1161" i="3" s="1"/>
  <c r="AC1098" i="3"/>
  <c r="AC1134" i="3"/>
  <c r="Y1102" i="3"/>
  <c r="Z1102" i="3" s="1"/>
  <c r="AA1102" i="3" s="1"/>
  <c r="AD1156" i="14"/>
  <c r="AC1132" i="3"/>
  <c r="AD1157" i="3"/>
  <c r="L1102" i="3"/>
  <c r="AD1158" i="3"/>
  <c r="L1064" i="14"/>
  <c r="AD1155" i="14"/>
  <c r="AC1133" i="3"/>
  <c r="L1063" i="14"/>
  <c r="AD1154" i="14"/>
  <c r="AD1155" i="3"/>
  <c r="AC1096" i="3"/>
  <c r="AC1131" i="3"/>
  <c r="AC1092" i="3"/>
  <c r="AC1093" i="3"/>
  <c r="AD1156" i="3"/>
  <c r="L1062" i="14"/>
  <c r="AD1153" i="14"/>
  <c r="J1062" i="14"/>
  <c r="J1063" i="14" s="1"/>
  <c r="J1064" i="14" s="1"/>
  <c r="J1065" i="14" s="1"/>
  <c r="J1066" i="14" s="1"/>
  <c r="J1067" i="14" s="1"/>
  <c r="J1068" i="14" s="1"/>
  <c r="J1069" i="14" s="1"/>
  <c r="J1070" i="14" s="1"/>
  <c r="J1071" i="14" s="1"/>
  <c r="J1072" i="14" s="1"/>
  <c r="J1073" i="14" s="1"/>
  <c r="J1074" i="14" s="1"/>
  <c r="J1075" i="14" s="1"/>
  <c r="J1076" i="14" s="1"/>
  <c r="J1077" i="14" s="1"/>
  <c r="J1078" i="14" s="1"/>
  <c r="J1079" i="14" s="1"/>
  <c r="J1080" i="14" s="1"/>
  <c r="J1081" i="14" s="1"/>
  <c r="AC1135" i="3"/>
  <c r="AC1136" i="3"/>
  <c r="L1092" i="3"/>
  <c r="I1092" i="3"/>
  <c r="I1093" i="3" s="1"/>
  <c r="I1094" i="3" s="1"/>
  <c r="I1095" i="3" s="1"/>
  <c r="I1096" i="3" s="1"/>
  <c r="AD1154" i="3"/>
  <c r="L1107" i="3"/>
  <c r="I1107" i="3"/>
  <c r="I1108" i="3" s="1"/>
  <c r="I1109" i="3" s="1"/>
  <c r="I1110" i="3" s="1"/>
  <c r="I1111" i="3" s="1"/>
  <c r="K1083" i="3"/>
  <c r="K1084" i="3" s="1"/>
  <c r="K1085" i="3" s="1"/>
  <c r="K1086" i="3" s="1"/>
  <c r="K1087" i="3" s="1"/>
  <c r="K1088" i="3" s="1"/>
  <c r="K1089" i="3" s="1"/>
  <c r="K1090" i="3" s="1"/>
  <c r="K1091" i="3" s="1"/>
  <c r="K1092" i="3" s="1"/>
  <c r="K1093" i="3" s="1"/>
  <c r="K1094" i="3" s="1"/>
  <c r="K1095" i="3" s="1"/>
  <c r="K1096" i="3" s="1"/>
  <c r="K1097" i="3" s="1"/>
  <c r="K1098" i="3" s="1"/>
  <c r="K1099" i="3" s="1"/>
  <c r="K1100" i="3" s="1"/>
  <c r="K1101" i="3" s="1"/>
  <c r="K1102" i="3" s="1"/>
  <c r="K1104" i="3" s="1"/>
  <c r="K1105" i="3" s="1"/>
  <c r="K1106" i="3" s="1"/>
  <c r="K1107" i="3" s="1"/>
  <c r="K1108" i="3" s="1"/>
  <c r="K1109" i="3" s="1"/>
  <c r="K1110" i="3" s="1"/>
  <c r="K1111" i="3" s="1"/>
  <c r="K1112" i="3" s="1"/>
  <c r="K1113" i="3" s="1"/>
  <c r="K1114" i="3" s="1"/>
  <c r="K1115" i="3" s="1"/>
  <c r="K1116" i="3" s="1"/>
  <c r="K1117" i="3" s="1"/>
  <c r="K1118" i="3" s="1"/>
  <c r="K1119" i="3" s="1"/>
  <c r="K1120" i="3" s="1"/>
  <c r="K1121" i="3" s="1"/>
  <c r="K1122" i="3" s="1"/>
  <c r="I1082" i="3"/>
  <c r="I1083" i="3" s="1"/>
  <c r="I1084" i="3" s="1"/>
  <c r="I1085" i="3" s="1"/>
  <c r="I1086" i="3" s="1"/>
  <c r="AC1097" i="3"/>
  <c r="Y1092" i="3"/>
  <c r="Z1092" i="3" s="1"/>
  <c r="AA1092" i="3" s="1"/>
  <c r="H1099" i="3"/>
  <c r="H1100" i="3" s="1"/>
  <c r="H1101" i="3" s="1"/>
  <c r="L1097" i="3"/>
  <c r="I1097" i="3"/>
  <c r="I1098" i="3" s="1"/>
  <c r="I1099" i="3" s="1"/>
  <c r="I1100" i="3" s="1"/>
  <c r="I1101" i="3" s="1"/>
  <c r="Y1062" i="14"/>
  <c r="Z1062" i="14" s="1"/>
  <c r="AA1062" i="14" s="1"/>
  <c r="L1087" i="3"/>
  <c r="I1087" i="3"/>
  <c r="I1088" i="3" s="1"/>
  <c r="I1089" i="3" s="1"/>
  <c r="I1090" i="3" s="1"/>
  <c r="I1091" i="3" s="1"/>
  <c r="AD1152" i="14"/>
  <c r="AD1153" i="3"/>
  <c r="Y1059" i="14"/>
  <c r="Z1059" i="14" s="1"/>
  <c r="AA1059" i="14" s="1"/>
  <c r="AD1151" i="3"/>
  <c r="AD1152" i="3"/>
  <c r="AD1146" i="3"/>
  <c r="AD1150" i="3"/>
  <c r="L1056" i="14"/>
  <c r="AD1149" i="3"/>
  <c r="Y1055" i="14"/>
  <c r="Z1055" i="14" s="1"/>
  <c r="AA1055" i="14" s="1"/>
  <c r="AD1148" i="3"/>
  <c r="L1054" i="14"/>
  <c r="Y1111" i="14"/>
  <c r="Z1111" i="14" s="1"/>
  <c r="AA1111" i="14" s="1"/>
  <c r="AD1147" i="3"/>
  <c r="Y1053" i="14"/>
  <c r="Z1053" i="14" s="1"/>
  <c r="AA1053" i="14" s="1"/>
  <c r="Y1052" i="14"/>
  <c r="Z1052" i="14" s="1"/>
  <c r="AA1052" i="14" s="1"/>
  <c r="AD1144" i="3"/>
  <c r="AD1145" i="3"/>
  <c r="L1111" i="14"/>
  <c r="Y1049" i="14"/>
  <c r="Z1049" i="14" s="1"/>
  <c r="AA1049" i="14" s="1"/>
  <c r="AC1141" i="14"/>
  <c r="L1051" i="14"/>
  <c r="AC1140" i="14"/>
  <c r="AD1143" i="3"/>
  <c r="AD1142" i="3"/>
  <c r="Y1109" i="14"/>
  <c r="Z1109" i="14" s="1"/>
  <c r="AA1109" i="14" s="1"/>
  <c r="AD1141" i="3"/>
  <c r="L1109" i="14"/>
  <c r="L1108" i="14"/>
  <c r="AC1139" i="14"/>
  <c r="Y1108" i="14"/>
  <c r="Z1108" i="14" s="1"/>
  <c r="AA1108" i="14" s="1"/>
  <c r="AD1140" i="3"/>
  <c r="L1107" i="14"/>
  <c r="AC1138" i="14"/>
  <c r="L1048" i="3"/>
  <c r="AD1139" i="3"/>
  <c r="AC1137" i="14"/>
  <c r="L1106" i="14"/>
  <c r="Y1107" i="14"/>
  <c r="Z1107" i="14" s="1"/>
  <c r="AA1107" i="14" s="1"/>
  <c r="AC1135" i="14"/>
  <c r="AC1134" i="14"/>
  <c r="AD1138" i="3"/>
  <c r="Y1105" i="14"/>
  <c r="Z1105" i="14" s="1"/>
  <c r="AA1105" i="14" s="1"/>
  <c r="AC1136" i="14"/>
  <c r="L1046" i="3"/>
  <c r="AD1137" i="3"/>
  <c r="J1103" i="14"/>
  <c r="J1104" i="14" s="1"/>
  <c r="J1105" i="14" s="1"/>
  <c r="J1106" i="14" s="1"/>
  <c r="J1107" i="14" s="1"/>
  <c r="J1108" i="14" s="1"/>
  <c r="J1109" i="14" s="1"/>
  <c r="J1110" i="14" s="1"/>
  <c r="J1111" i="14" s="1"/>
  <c r="J1112" i="14" s="1"/>
  <c r="J1113" i="14" s="1"/>
  <c r="J1114" i="14" s="1"/>
  <c r="J1115" i="14" s="1"/>
  <c r="J1116" i="14" s="1"/>
  <c r="J1117" i="14" s="1"/>
  <c r="J1118" i="14" s="1"/>
  <c r="J1119" i="14" s="1"/>
  <c r="J1120" i="14" s="1"/>
  <c r="J1121" i="14" s="1"/>
  <c r="J1122" i="14" s="1"/>
  <c r="J1123" i="14" s="1"/>
  <c r="J1124" i="14" s="1"/>
  <c r="J1125" i="14" s="1"/>
  <c r="Y1045" i="3"/>
  <c r="Z1045" i="3" s="1"/>
  <c r="AA1045" i="3" s="1"/>
  <c r="AD1136" i="3"/>
  <c r="AC1133" i="14"/>
  <c r="Y1044" i="3"/>
  <c r="Z1044" i="3" s="1"/>
  <c r="AA1044" i="3" s="1"/>
  <c r="AD1135" i="3"/>
  <c r="Y1102" i="14"/>
  <c r="Z1102" i="14" s="1"/>
  <c r="AA1102" i="14" s="1"/>
  <c r="AC1131" i="14"/>
  <c r="AC1101" i="3"/>
  <c r="L1101" i="14"/>
  <c r="AC1132" i="14"/>
  <c r="Y1099" i="14"/>
  <c r="Z1099" i="14" s="1"/>
  <c r="AA1099" i="14" s="1"/>
  <c r="Y1098" i="14"/>
  <c r="Z1098" i="14" s="1"/>
  <c r="AA1098" i="14" s="1"/>
  <c r="AC1099" i="3"/>
  <c r="L1099" i="3"/>
  <c r="Y1099" i="3"/>
  <c r="Z1099" i="3" s="1"/>
  <c r="AA1099" i="3" s="1"/>
  <c r="AC1128" i="3"/>
  <c r="Y1100" i="14"/>
  <c r="Z1100" i="14" s="1"/>
  <c r="AA1100" i="14" s="1"/>
  <c r="L1100" i="14"/>
  <c r="AC1130" i="14"/>
  <c r="AC1109" i="3"/>
  <c r="AC1105" i="3"/>
  <c r="AC1124" i="3"/>
  <c r="AC1130" i="3"/>
  <c r="AC1102" i="3"/>
  <c r="AC1114" i="3"/>
  <c r="Y1100" i="3"/>
  <c r="Z1100" i="3" s="1"/>
  <c r="AA1100" i="3" s="1"/>
  <c r="L1100" i="3"/>
  <c r="AC1129" i="14"/>
  <c r="AC1113" i="3"/>
  <c r="AC1116" i="3"/>
  <c r="AC1127" i="3"/>
  <c r="AC1100" i="3"/>
  <c r="AC1121" i="3"/>
  <c r="AC1110" i="3"/>
  <c r="AC1103" i="3"/>
  <c r="AC1117" i="3"/>
  <c r="AC1120" i="3"/>
  <c r="AC1125" i="3"/>
  <c r="AC1129" i="3"/>
  <c r="AC1107" i="3"/>
  <c r="AC1111" i="3"/>
  <c r="AC1118" i="3"/>
  <c r="AC1122" i="3"/>
  <c r="AC1126" i="3"/>
  <c r="AC1104" i="3"/>
  <c r="AC1108" i="3"/>
  <c r="AC1115" i="3"/>
  <c r="AC1123" i="3"/>
  <c r="AC1106" i="3"/>
  <c r="AC1112" i="3"/>
  <c r="AC1119" i="3"/>
  <c r="Y1097" i="14"/>
  <c r="Z1097" i="14" s="1"/>
  <c r="AA1097" i="14" s="1"/>
  <c r="AC1128" i="14"/>
  <c r="L1097" i="14"/>
  <c r="AC1127" i="14"/>
  <c r="Y1096" i="14"/>
  <c r="Z1096" i="14" s="1"/>
  <c r="AA1096" i="14" s="1"/>
  <c r="L1094" i="14"/>
  <c r="Y1095" i="14"/>
  <c r="Z1095" i="14" s="1"/>
  <c r="AA1095" i="14" s="1"/>
  <c r="AC1126" i="14"/>
  <c r="L1093" i="14"/>
  <c r="L1095" i="14"/>
  <c r="AC1125" i="14"/>
  <c r="AC1124" i="14"/>
  <c r="Y1092" i="14"/>
  <c r="Z1092" i="14" s="1"/>
  <c r="AA1092" i="14" s="1"/>
  <c r="AC1121" i="14"/>
  <c r="AC1123" i="14"/>
  <c r="Y1091" i="14"/>
  <c r="Z1091" i="14" s="1"/>
  <c r="AA1091" i="14" s="1"/>
  <c r="L1090" i="14"/>
  <c r="Y1090" i="14"/>
  <c r="Z1090" i="14" s="1"/>
  <c r="AA1090" i="14" s="1"/>
  <c r="AC1122" i="14"/>
  <c r="L1089" i="14"/>
  <c r="AC1120" i="14"/>
  <c r="Y1087" i="14"/>
  <c r="Z1087" i="14" s="1"/>
  <c r="AA1087" i="14" s="1"/>
  <c r="Y1089" i="14"/>
  <c r="Z1089" i="14" s="1"/>
  <c r="AA1089" i="14" s="1"/>
  <c r="L1088" i="14"/>
  <c r="AC1119" i="14"/>
  <c r="Y1088" i="14"/>
  <c r="Z1088" i="14" s="1"/>
  <c r="AA1088" i="14" s="1"/>
  <c r="AC1118" i="14"/>
  <c r="L1086" i="14"/>
  <c r="AC1117" i="14"/>
  <c r="L1084" i="14"/>
  <c r="Y1085" i="14"/>
  <c r="Z1085" i="14" s="1"/>
  <c r="AA1085" i="14" s="1"/>
  <c r="AC1116" i="14"/>
  <c r="Y1086" i="14"/>
  <c r="Z1086" i="14" s="1"/>
  <c r="AA1086" i="14" s="1"/>
  <c r="AC1115" i="14"/>
  <c r="L1083" i="14"/>
  <c r="AC1114" i="14"/>
  <c r="AC1113" i="14"/>
  <c r="Y1083" i="14"/>
  <c r="Z1083" i="14" s="1"/>
  <c r="AA1083" i="14" s="1"/>
  <c r="J1082" i="14"/>
  <c r="J1083" i="14" s="1"/>
  <c r="J1084" i="14" s="1"/>
  <c r="J1085" i="14" s="1"/>
  <c r="J1086" i="14" s="1"/>
  <c r="J1087" i="14" s="1"/>
  <c r="J1088" i="14" s="1"/>
  <c r="J1089" i="14" s="1"/>
  <c r="J1090" i="14" s="1"/>
  <c r="J1091" i="14" s="1"/>
  <c r="J1092" i="14" s="1"/>
  <c r="J1093" i="14" s="1"/>
  <c r="J1094" i="14" s="1"/>
  <c r="J1095" i="14" s="1"/>
  <c r="J1096" i="14" s="1"/>
  <c r="J1097" i="14" s="1"/>
  <c r="J1098" i="14" s="1"/>
  <c r="J1099" i="14" s="1"/>
  <c r="J1100" i="14" s="1"/>
  <c r="J1101" i="14" s="1"/>
  <c r="J1102" i="14" s="1"/>
  <c r="L1081" i="14"/>
  <c r="AC1112" i="14"/>
  <c r="AC1111" i="14"/>
  <c r="Y1081" i="14"/>
  <c r="Z1081" i="14" s="1"/>
  <c r="AA1081" i="14" s="1"/>
  <c r="AC1110" i="14"/>
  <c r="AC1109" i="14"/>
  <c r="Y1077" i="14"/>
  <c r="Z1077" i="14" s="1"/>
  <c r="AA1077" i="14" s="1"/>
  <c r="AC1108" i="14"/>
  <c r="Y1076" i="14"/>
  <c r="Z1076" i="14" s="1"/>
  <c r="AA1076" i="14" s="1"/>
  <c r="AC1107" i="14"/>
  <c r="AC1106" i="14"/>
  <c r="Y1074" i="14"/>
  <c r="Z1074" i="14" s="1"/>
  <c r="AA1074" i="14" s="1"/>
  <c r="AC1105" i="14"/>
  <c r="L1073" i="14"/>
  <c r="AC1104" i="14"/>
  <c r="AC1102" i="14"/>
  <c r="L1072" i="14"/>
  <c r="AC1103" i="14"/>
  <c r="Y1072" i="14"/>
  <c r="Z1072" i="14" s="1"/>
  <c r="AA1072" i="14" s="1"/>
  <c r="Y1073" i="14"/>
  <c r="Z1073" i="14" s="1"/>
  <c r="AA1073" i="14" s="1"/>
  <c r="L1103" i="14"/>
  <c r="Y1103" i="14"/>
  <c r="Z1103" i="14" s="1"/>
  <c r="AA1103" i="14" s="1"/>
  <c r="AC1100" i="14"/>
  <c r="Y1071" i="14"/>
  <c r="Z1071" i="14" s="1"/>
  <c r="AA1071" i="14" s="1"/>
  <c r="L1071" i="14"/>
  <c r="AC1101" i="14"/>
  <c r="Y1068" i="14"/>
  <c r="Z1068" i="14" s="1"/>
  <c r="AA1068" i="14" s="1"/>
  <c r="AC1099" i="14"/>
  <c r="L1068" i="14"/>
  <c r="AC1098" i="14"/>
  <c r="Y1063" i="14"/>
  <c r="Z1063" i="14" s="1"/>
  <c r="AA1063" i="14" s="1"/>
  <c r="L1067" i="14"/>
  <c r="AC1097" i="14"/>
  <c r="Y1064" i="14"/>
  <c r="Z1064" i="14" s="1"/>
  <c r="AA1064" i="14" s="1"/>
  <c r="L1065" i="14"/>
  <c r="AC1096" i="14"/>
  <c r="Y1065" i="14"/>
  <c r="Z1065" i="14" s="1"/>
  <c r="AA1065" i="14" s="1"/>
  <c r="AC1095" i="14"/>
  <c r="AC1092" i="14"/>
  <c r="I1060" i="14"/>
  <c r="AC1094" i="14"/>
  <c r="AC1093" i="14"/>
  <c r="L1059" i="14"/>
  <c r="AC1085" i="3"/>
  <c r="AC1090" i="3"/>
  <c r="L1058" i="14"/>
  <c r="AC1089" i="3"/>
  <c r="AC1087" i="3"/>
  <c r="AC1088" i="3"/>
  <c r="L1055" i="14"/>
  <c r="Y1056" i="14"/>
  <c r="Z1056" i="14" s="1"/>
  <c r="AA1056" i="14" s="1"/>
  <c r="L1052" i="14"/>
  <c r="L1053" i="14"/>
  <c r="Y1054" i="14"/>
  <c r="Z1054" i="14" s="1"/>
  <c r="AA1054" i="14" s="1"/>
  <c r="Y1051" i="14"/>
  <c r="Z1051" i="14" s="1"/>
  <c r="AA1051" i="14" s="1"/>
  <c r="AC1086" i="3"/>
  <c r="Y1059" i="3"/>
  <c r="Z1059" i="3" s="1"/>
  <c r="AA1059" i="3" s="1"/>
  <c r="AC1084" i="3"/>
  <c r="AC1083" i="3"/>
  <c r="L1082" i="14"/>
  <c r="Y1082" i="14"/>
  <c r="Z1082" i="14" s="1"/>
  <c r="AA1082" i="14" s="1"/>
  <c r="AC1082" i="3"/>
  <c r="L1050" i="14"/>
  <c r="Y1050" i="14"/>
  <c r="Z1050" i="14" s="1"/>
  <c r="AA1050" i="14" s="1"/>
  <c r="AC1081" i="3"/>
  <c r="L1049" i="3"/>
  <c r="AC1080" i="3"/>
  <c r="Y1048" i="14"/>
  <c r="Z1048" i="14" s="1"/>
  <c r="AA1048" i="14" s="1"/>
  <c r="L1048" i="14"/>
  <c r="Y1049" i="3"/>
  <c r="Z1049" i="3" s="1"/>
  <c r="AA1049" i="3" s="1"/>
  <c r="Y1048" i="3"/>
  <c r="Z1048" i="3" s="1"/>
  <c r="AA1048" i="3" s="1"/>
  <c r="AC1078" i="3"/>
  <c r="AC1079" i="3"/>
  <c r="Y1046" i="3"/>
  <c r="Z1046" i="3" s="1"/>
  <c r="AA1046" i="3" s="1"/>
  <c r="Y1047" i="14"/>
  <c r="Z1047" i="14" s="1"/>
  <c r="AA1047" i="14" s="1"/>
  <c r="L1045" i="3"/>
  <c r="AC1077" i="3"/>
  <c r="AC1075" i="3"/>
  <c r="H1046" i="14"/>
  <c r="I1046" i="14" s="1"/>
  <c r="Q1076" i="14"/>
  <c r="R1076" i="14" s="1"/>
  <c r="L1044" i="3"/>
  <c r="AC1076" i="3"/>
  <c r="H1044" i="14"/>
  <c r="I1044" i="14" s="1"/>
  <c r="Q1074" i="14"/>
  <c r="R1074" i="14" s="1"/>
  <c r="F1042" i="3"/>
  <c r="G1042" i="3" s="1"/>
  <c r="Q1072" i="3"/>
  <c r="R1072" i="3" s="1"/>
  <c r="F1043" i="3"/>
  <c r="G1043" i="3" s="1"/>
  <c r="Q1073" i="3"/>
  <c r="R1073" i="3" s="1"/>
  <c r="F1041" i="3"/>
  <c r="G1041" i="3" s="1"/>
  <c r="Q1071" i="3"/>
  <c r="R1071" i="3" s="1"/>
  <c r="L1059" i="3"/>
  <c r="Y1058" i="14"/>
  <c r="Z1058" i="14" s="1"/>
  <c r="AA1058" i="14" s="1"/>
  <c r="L1047" i="14"/>
  <c r="L1045" i="14"/>
  <c r="Y1045" i="14"/>
  <c r="Z1045" i="14" s="1"/>
  <c r="AA1045" i="14" s="1"/>
  <c r="F1042" i="14"/>
  <c r="S1133" i="14" s="1"/>
  <c r="T1133" i="14" s="1"/>
  <c r="F1041" i="14"/>
  <c r="S1132" i="14" s="1"/>
  <c r="T1132" i="14" s="1"/>
  <c r="F1040" i="14"/>
  <c r="S1131" i="14" s="1"/>
  <c r="T1131" i="14" s="1"/>
  <c r="F1039" i="14"/>
  <c r="S1130" i="14" s="1"/>
  <c r="T1130" i="14" s="1"/>
  <c r="D1039" i="3"/>
  <c r="S1130" i="3" s="1"/>
  <c r="T1130" i="3" s="1"/>
  <c r="X1038" i="14"/>
  <c r="E1038" i="14"/>
  <c r="D1038" i="14"/>
  <c r="C1038" i="14"/>
  <c r="B1038" i="14"/>
  <c r="A1038" i="14"/>
  <c r="L46" i="13"/>
  <c r="A46" i="13"/>
  <c r="X1038" i="3"/>
  <c r="D1038" i="3"/>
  <c r="S1129" i="3" s="1"/>
  <c r="T1129" i="3" s="1"/>
  <c r="X1037" i="14"/>
  <c r="E1037" i="14"/>
  <c r="D1037" i="14"/>
  <c r="C1037" i="14"/>
  <c r="B1037" i="14"/>
  <c r="F1037" i="14" s="1"/>
  <c r="A1037" i="14"/>
  <c r="L45" i="13"/>
  <c r="A45" i="13"/>
  <c r="X1037" i="3"/>
  <c r="D1037" i="3"/>
  <c r="S1128" i="3" s="1"/>
  <c r="T1128" i="3" s="1"/>
  <c r="X1036" i="14"/>
  <c r="E1036" i="14"/>
  <c r="D1036" i="14"/>
  <c r="C1036" i="14"/>
  <c r="B1036" i="14"/>
  <c r="F1036" i="14" s="1"/>
  <c r="A1036" i="14"/>
  <c r="L44" i="13"/>
  <c r="A44" i="13"/>
  <c r="X1036" i="3"/>
  <c r="D1036" i="3"/>
  <c r="S1127" i="3" s="1"/>
  <c r="T1127" i="3" s="1"/>
  <c r="L43" i="13"/>
  <c r="A43" i="13"/>
  <c r="X1035" i="14"/>
  <c r="E1035" i="14"/>
  <c r="D1035" i="14"/>
  <c r="C1035" i="14"/>
  <c r="B1035" i="14"/>
  <c r="A1035" i="14"/>
  <c r="X1035" i="3"/>
  <c r="D1035" i="3"/>
  <c r="S1126" i="3" s="1"/>
  <c r="T1126" i="3" s="1"/>
  <c r="X1034" i="14"/>
  <c r="E1034" i="14"/>
  <c r="D1034" i="14"/>
  <c r="C1034" i="14"/>
  <c r="B1034" i="14"/>
  <c r="A1034" i="14"/>
  <c r="L42" i="13"/>
  <c r="A42" i="13"/>
  <c r="E9" i="8"/>
  <c r="X1034" i="3"/>
  <c r="D1034" i="3"/>
  <c r="S1125" i="3" s="1"/>
  <c r="T1125" i="3" s="1"/>
  <c r="J25" i="8"/>
  <c r="I25" i="8"/>
  <c r="H25" i="8"/>
  <c r="G25" i="8"/>
  <c r="F25" i="8"/>
  <c r="E25" i="8"/>
  <c r="C25" i="8"/>
  <c r="B25" i="8"/>
  <c r="J24" i="8"/>
  <c r="I24" i="8"/>
  <c r="H24" i="8"/>
  <c r="G24" i="8"/>
  <c r="F24" i="8"/>
  <c r="E24" i="8"/>
  <c r="D24" i="8"/>
  <c r="C24" i="8"/>
  <c r="B24" i="8"/>
  <c r="B1033" i="3"/>
  <c r="B1033" i="14" s="1"/>
  <c r="X1033" i="14"/>
  <c r="E1033" i="14"/>
  <c r="D1033" i="14"/>
  <c r="C1033" i="14"/>
  <c r="A1033" i="14"/>
  <c r="L41" i="13"/>
  <c r="A41" i="13"/>
  <c r="K1162" i="3" l="1"/>
  <c r="K1163" i="3" s="1"/>
  <c r="K1123" i="3"/>
  <c r="I1122" i="3"/>
  <c r="AC1091" i="14"/>
  <c r="AD1151" i="14"/>
  <c r="AD1150" i="14"/>
  <c r="AD1149" i="14"/>
  <c r="AD1148" i="14"/>
  <c r="AD1147" i="14"/>
  <c r="AD1146" i="14"/>
  <c r="AD1145" i="14"/>
  <c r="AD1144" i="14"/>
  <c r="AD1143" i="14"/>
  <c r="AD1142" i="14"/>
  <c r="AD1141" i="14"/>
  <c r="AD1140" i="14"/>
  <c r="AD1139" i="14"/>
  <c r="AD1138" i="14"/>
  <c r="L1046" i="14"/>
  <c r="AD1137" i="14"/>
  <c r="AD1136" i="14"/>
  <c r="AD1135" i="14"/>
  <c r="AC1074" i="3"/>
  <c r="AD1134" i="3"/>
  <c r="Y1042" i="3"/>
  <c r="Z1042" i="3" s="1"/>
  <c r="AA1042" i="3" s="1"/>
  <c r="AD1133" i="3"/>
  <c r="AD1132" i="3"/>
  <c r="Q1068" i="14"/>
  <c r="R1068" i="14" s="1"/>
  <c r="S1128" i="14"/>
  <c r="T1128" i="14" s="1"/>
  <c r="Q1067" i="14"/>
  <c r="R1067" i="14" s="1"/>
  <c r="S1127" i="14"/>
  <c r="T1127" i="14" s="1"/>
  <c r="AC1078" i="14"/>
  <c r="AC1086" i="14"/>
  <c r="AC1082" i="14"/>
  <c r="AC1087" i="14"/>
  <c r="AC1083" i="14"/>
  <c r="AC1088" i="14"/>
  <c r="AC1079" i="14"/>
  <c r="AC1089" i="14"/>
  <c r="AC1085" i="14"/>
  <c r="AC1084" i="14"/>
  <c r="Y1060" i="14"/>
  <c r="Z1060" i="14" s="1"/>
  <c r="AA1060" i="14" s="1"/>
  <c r="AC1090" i="14"/>
  <c r="AC1080" i="14"/>
  <c r="L1060" i="14"/>
  <c r="AC1081" i="14"/>
  <c r="Y1043" i="3"/>
  <c r="Z1043" i="3" s="1"/>
  <c r="AA1043" i="3" s="1"/>
  <c r="L1043" i="3"/>
  <c r="L1042" i="3"/>
  <c r="Y1046" i="14"/>
  <c r="Z1046" i="14" s="1"/>
  <c r="AA1046" i="14" s="1"/>
  <c r="AC1075" i="14"/>
  <c r="Y1044" i="14"/>
  <c r="Z1044" i="14" s="1"/>
  <c r="AA1044" i="14" s="1"/>
  <c r="L1044" i="14"/>
  <c r="AC1076" i="14"/>
  <c r="AC1077" i="14"/>
  <c r="H1043" i="14"/>
  <c r="I1043" i="14" s="1"/>
  <c r="Q1073" i="14"/>
  <c r="R1073" i="14" s="1"/>
  <c r="Y1041" i="3"/>
  <c r="Z1041" i="3" s="1"/>
  <c r="AA1041" i="3" s="1"/>
  <c r="AC1072" i="3"/>
  <c r="AC1073" i="3"/>
  <c r="H1042" i="14"/>
  <c r="I1042" i="14" s="1"/>
  <c r="Q1072" i="14"/>
  <c r="R1072" i="14" s="1"/>
  <c r="L1041" i="3"/>
  <c r="H1041" i="14"/>
  <c r="I1041" i="14" s="1"/>
  <c r="Q1071" i="14"/>
  <c r="R1071" i="14" s="1"/>
  <c r="H1040" i="14"/>
  <c r="I1040" i="14" s="1"/>
  <c r="Q1070" i="14"/>
  <c r="R1070" i="14" s="1"/>
  <c r="F1040" i="3"/>
  <c r="G1040" i="3" s="1"/>
  <c r="Q1070" i="3"/>
  <c r="R1070" i="3" s="1"/>
  <c r="F1039" i="3"/>
  <c r="G1039" i="3" s="1"/>
  <c r="Q1069" i="3"/>
  <c r="R1069" i="3" s="1"/>
  <c r="F1038" i="3"/>
  <c r="G1038" i="3" s="1"/>
  <c r="Q1068" i="3"/>
  <c r="R1068" i="3" s="1"/>
  <c r="F1037" i="3"/>
  <c r="J1037" i="3" s="1"/>
  <c r="Q1067" i="3"/>
  <c r="R1067" i="3" s="1"/>
  <c r="F1036" i="3"/>
  <c r="G1036" i="3" s="1"/>
  <c r="Q1066" i="3"/>
  <c r="R1066" i="3" s="1"/>
  <c r="F1035" i="3"/>
  <c r="G1035" i="3" s="1"/>
  <c r="Q1065" i="3"/>
  <c r="R1065" i="3" s="1"/>
  <c r="E1037" i="3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E1156" i="3" s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F1038" i="14"/>
  <c r="S1129" i="14" s="1"/>
  <c r="T1129" i="14" s="1"/>
  <c r="H1038" i="14"/>
  <c r="I1038" i="14" s="1"/>
  <c r="G1037" i="14"/>
  <c r="G1038" i="14" s="1"/>
  <c r="G1039" i="14" s="1"/>
  <c r="G1040" i="14" s="1"/>
  <c r="G1041" i="14" s="1"/>
  <c r="G1042" i="14" s="1"/>
  <c r="G1043" i="14" s="1"/>
  <c r="G1044" i="14" s="1"/>
  <c r="G1045" i="14" s="1"/>
  <c r="G1046" i="14" s="1"/>
  <c r="G1047" i="14" s="1"/>
  <c r="G1048" i="14" s="1"/>
  <c r="G1049" i="14" s="1"/>
  <c r="G1050" i="14" s="1"/>
  <c r="G1051" i="14" s="1"/>
  <c r="G1052" i="14" s="1"/>
  <c r="G1053" i="14" s="1"/>
  <c r="G1054" i="14" s="1"/>
  <c r="G1055" i="14" s="1"/>
  <c r="G1056" i="14" s="1"/>
  <c r="G1057" i="14" s="1"/>
  <c r="G1058" i="14" s="1"/>
  <c r="G1059" i="14" s="1"/>
  <c r="H1037" i="14"/>
  <c r="I1037" i="14" s="1"/>
  <c r="F1035" i="14"/>
  <c r="S1126" i="14" s="1"/>
  <c r="T1126" i="14" s="1"/>
  <c r="F1034" i="14"/>
  <c r="S1125" i="14" s="1"/>
  <c r="T1125" i="14" s="1"/>
  <c r="D25" i="8"/>
  <c r="N25" i="8"/>
  <c r="F1033" i="14"/>
  <c r="S1124" i="14" s="1"/>
  <c r="T1124" i="14" s="1"/>
  <c r="X1033" i="3"/>
  <c r="D1033" i="3"/>
  <c r="S1124" i="3" s="1"/>
  <c r="T1124" i="3" s="1"/>
  <c r="X1032" i="14"/>
  <c r="E1032" i="14"/>
  <c r="D1032" i="14"/>
  <c r="C1032" i="14"/>
  <c r="B1032" i="14"/>
  <c r="F1032" i="14" s="1"/>
  <c r="S1123" i="14" s="1"/>
  <c r="T1123" i="14" s="1"/>
  <c r="A1032" i="14"/>
  <c r="K1164" i="3" l="1"/>
  <c r="K1124" i="3"/>
  <c r="I1123" i="3"/>
  <c r="AD1133" i="14"/>
  <c r="AD1130" i="3"/>
  <c r="AC1074" i="14"/>
  <c r="AD1134" i="14"/>
  <c r="AD1129" i="3"/>
  <c r="AD1132" i="14"/>
  <c r="AD1131" i="14"/>
  <c r="AC1071" i="3"/>
  <c r="AD1131" i="3"/>
  <c r="Y1035" i="3"/>
  <c r="Z1035" i="3" s="1"/>
  <c r="AA1035" i="3" s="1"/>
  <c r="AC1073" i="14"/>
  <c r="Y1043" i="14"/>
  <c r="Z1043" i="14" s="1"/>
  <c r="AA1043" i="14" s="1"/>
  <c r="AC1072" i="14"/>
  <c r="L1043" i="14"/>
  <c r="Y1042" i="14"/>
  <c r="Z1042" i="14" s="1"/>
  <c r="AA1042" i="14" s="1"/>
  <c r="L1042" i="14"/>
  <c r="AC1071" i="14"/>
  <c r="L1041" i="14"/>
  <c r="AC1070" i="3"/>
  <c r="Y1040" i="14"/>
  <c r="Z1040" i="14" s="1"/>
  <c r="AA1040" i="14" s="1"/>
  <c r="Y1041" i="14"/>
  <c r="Z1041" i="14" s="1"/>
  <c r="AA1041" i="14" s="1"/>
  <c r="L1040" i="3"/>
  <c r="AC1069" i="3"/>
  <c r="L1040" i="14"/>
  <c r="L1039" i="3"/>
  <c r="Y1039" i="3"/>
  <c r="Z1039" i="3" s="1"/>
  <c r="AA1039" i="3" s="1"/>
  <c r="Y1040" i="3"/>
  <c r="Z1040" i="3" s="1"/>
  <c r="AA1040" i="3" s="1"/>
  <c r="J1038" i="3"/>
  <c r="J1039" i="3" s="1"/>
  <c r="J1040" i="3" s="1"/>
  <c r="J1041" i="3" s="1"/>
  <c r="J1042" i="3" s="1"/>
  <c r="J1043" i="3" s="1"/>
  <c r="J1044" i="3" s="1"/>
  <c r="J1045" i="3" s="1"/>
  <c r="J1046" i="3" s="1"/>
  <c r="J1047" i="3" s="1"/>
  <c r="J1048" i="3" s="1"/>
  <c r="J1049" i="3" s="1"/>
  <c r="J1050" i="3" s="1"/>
  <c r="J1051" i="3" s="1"/>
  <c r="J1052" i="3" s="1"/>
  <c r="J1053" i="3" s="1"/>
  <c r="J1054" i="3" s="1"/>
  <c r="J1055" i="3" s="1"/>
  <c r="J1056" i="3" s="1"/>
  <c r="J1057" i="3" s="1"/>
  <c r="J1058" i="3" s="1"/>
  <c r="J1059" i="3" s="1"/>
  <c r="J1060" i="3" s="1"/>
  <c r="J1061" i="3" s="1"/>
  <c r="J1062" i="3" s="1"/>
  <c r="J1063" i="3" s="1"/>
  <c r="J1064" i="3" s="1"/>
  <c r="J1065" i="3" s="1"/>
  <c r="J1066" i="3" s="1"/>
  <c r="J1067" i="3" s="1"/>
  <c r="J1068" i="3" s="1"/>
  <c r="J1069" i="3" s="1"/>
  <c r="J1070" i="3" s="1"/>
  <c r="J1071" i="3" s="1"/>
  <c r="J1072" i="3" s="1"/>
  <c r="J1073" i="3" s="1"/>
  <c r="J1074" i="3" s="1"/>
  <c r="J1075" i="3" s="1"/>
  <c r="J1076" i="3" s="1"/>
  <c r="J1077" i="3" s="1"/>
  <c r="J1078" i="3" s="1"/>
  <c r="J1079" i="3" s="1"/>
  <c r="J1080" i="3" s="1"/>
  <c r="J1081" i="3" s="1"/>
  <c r="J1082" i="3" s="1"/>
  <c r="L1038" i="3"/>
  <c r="Y1038" i="3"/>
  <c r="Z1038" i="3" s="1"/>
  <c r="AA1038" i="3" s="1"/>
  <c r="L1035" i="3"/>
  <c r="H1039" i="14"/>
  <c r="I1039" i="14" s="1"/>
  <c r="Q1069" i="14"/>
  <c r="R1069" i="14" s="1"/>
  <c r="G1037" i="3"/>
  <c r="H1036" i="14"/>
  <c r="I1036" i="14" s="1"/>
  <c r="Q1066" i="14"/>
  <c r="R1066" i="14" s="1"/>
  <c r="H1035" i="14"/>
  <c r="I1035" i="14" s="1"/>
  <c r="Q1065" i="14"/>
  <c r="R1065" i="14" s="1"/>
  <c r="H1034" i="14"/>
  <c r="I1034" i="14" s="1"/>
  <c r="Q1064" i="14"/>
  <c r="R1064" i="14" s="1"/>
  <c r="F1034" i="3"/>
  <c r="G1034" i="3" s="1"/>
  <c r="Q1064" i="3"/>
  <c r="R1064" i="3" s="1"/>
  <c r="H1033" i="14"/>
  <c r="I1033" i="14" s="1"/>
  <c r="Q1063" i="14"/>
  <c r="R1063" i="14" s="1"/>
  <c r="K1037" i="14"/>
  <c r="K1038" i="14" s="1"/>
  <c r="L1038" i="14"/>
  <c r="Y1038" i="14"/>
  <c r="Z1038" i="14" s="1"/>
  <c r="AA1038" i="14" s="1"/>
  <c r="L1037" i="14"/>
  <c r="Y1037" i="14"/>
  <c r="J1037" i="14"/>
  <c r="J1038" i="14" s="1"/>
  <c r="L1036" i="3"/>
  <c r="Y1036" i="3"/>
  <c r="X1032" i="3"/>
  <c r="D1032" i="3"/>
  <c r="S1123" i="3" s="1"/>
  <c r="T1123" i="3" s="1"/>
  <c r="L40" i="13"/>
  <c r="A40" i="13"/>
  <c r="X1031" i="14"/>
  <c r="E1031" i="14"/>
  <c r="D1031" i="14"/>
  <c r="C1031" i="14"/>
  <c r="B1031" i="14"/>
  <c r="A1031" i="14"/>
  <c r="L39" i="13"/>
  <c r="A39" i="13"/>
  <c r="K1165" i="3" l="1"/>
  <c r="K1166" i="3" s="1"/>
  <c r="K1167" i="3" s="1"/>
  <c r="J1083" i="3"/>
  <c r="J1084" i="3" s="1"/>
  <c r="J1085" i="3" s="1"/>
  <c r="J1086" i="3" s="1"/>
  <c r="J1087" i="3" s="1"/>
  <c r="J1088" i="3" s="1"/>
  <c r="J1089" i="3" s="1"/>
  <c r="J1090" i="3" s="1"/>
  <c r="J1091" i="3" s="1"/>
  <c r="J1092" i="3" s="1"/>
  <c r="J1093" i="3" s="1"/>
  <c r="J1094" i="3" s="1"/>
  <c r="J1095" i="3" s="1"/>
  <c r="J1096" i="3" s="1"/>
  <c r="J1097" i="3" s="1"/>
  <c r="J1098" i="3" s="1"/>
  <c r="J1099" i="3" s="1"/>
  <c r="J1100" i="3" s="1"/>
  <c r="J1101" i="3" s="1"/>
  <c r="J1102" i="3" s="1"/>
  <c r="J1103" i="3" s="1"/>
  <c r="H1082" i="3"/>
  <c r="H1083" i="3" s="1"/>
  <c r="H1084" i="3" s="1"/>
  <c r="H1085" i="3" s="1"/>
  <c r="H1086" i="3" s="1"/>
  <c r="K1125" i="3"/>
  <c r="I1125" i="3" s="1"/>
  <c r="I1124" i="3"/>
  <c r="AD1127" i="14"/>
  <c r="AD1125" i="14"/>
  <c r="AD1126" i="14"/>
  <c r="Y1039" i="14"/>
  <c r="Z1039" i="14" s="1"/>
  <c r="AA1039" i="14" s="1"/>
  <c r="AD1130" i="14"/>
  <c r="AD1129" i="14"/>
  <c r="AD1128" i="14"/>
  <c r="AD1126" i="3"/>
  <c r="AD1128" i="3"/>
  <c r="AD1127" i="3"/>
  <c r="AD1125" i="3"/>
  <c r="AD1124" i="14"/>
  <c r="J1039" i="14"/>
  <c r="J1040" i="14" s="1"/>
  <c r="J1041" i="14" s="1"/>
  <c r="J1042" i="14" s="1"/>
  <c r="J1043" i="14" s="1"/>
  <c r="J1044" i="14" s="1"/>
  <c r="J1045" i="14" s="1"/>
  <c r="J1046" i="14" s="1"/>
  <c r="J1047" i="14" s="1"/>
  <c r="J1048" i="14" s="1"/>
  <c r="J1049" i="14" s="1"/>
  <c r="J1050" i="14" s="1"/>
  <c r="J1051" i="14" s="1"/>
  <c r="J1052" i="14" s="1"/>
  <c r="J1053" i="14" s="1"/>
  <c r="J1054" i="14" s="1"/>
  <c r="J1055" i="14" s="1"/>
  <c r="J1056" i="14" s="1"/>
  <c r="J1057" i="14" s="1"/>
  <c r="J1058" i="14" s="1"/>
  <c r="J1059" i="14" s="1"/>
  <c r="AC1067" i="14"/>
  <c r="AC1066" i="14"/>
  <c r="AC1065" i="14"/>
  <c r="AC1064" i="14"/>
  <c r="Y1036" i="14"/>
  <c r="Z1036" i="14" s="1"/>
  <c r="AA1036" i="14" s="1"/>
  <c r="L1036" i="14"/>
  <c r="Y1035" i="14"/>
  <c r="Z1035" i="14" s="1"/>
  <c r="AA1035" i="14" s="1"/>
  <c r="AC1068" i="14"/>
  <c r="AC1070" i="14"/>
  <c r="L1035" i="14"/>
  <c r="L1039" i="14"/>
  <c r="AC1069" i="14"/>
  <c r="L1034" i="14"/>
  <c r="AC1068" i="3"/>
  <c r="Y1034" i="14"/>
  <c r="Z1034" i="14" s="1"/>
  <c r="AA1034" i="14" s="1"/>
  <c r="Y1033" i="14"/>
  <c r="Z1033" i="14" s="1"/>
  <c r="AA1033" i="14" s="1"/>
  <c r="L1033" i="14"/>
  <c r="L1037" i="3"/>
  <c r="Y1037" i="3"/>
  <c r="Z1037" i="3" s="1"/>
  <c r="AA1037" i="3" s="1"/>
  <c r="K1037" i="3"/>
  <c r="K1038" i="3" s="1"/>
  <c r="K1039" i="3" s="1"/>
  <c r="AC1066" i="3"/>
  <c r="AC1067" i="3"/>
  <c r="Y1034" i="3"/>
  <c r="Z1034" i="3" s="1"/>
  <c r="AA1034" i="3" s="1"/>
  <c r="AC1065" i="3"/>
  <c r="L1034" i="3"/>
  <c r="F1033" i="3"/>
  <c r="G1033" i="3" s="1"/>
  <c r="Q1063" i="3"/>
  <c r="R1063" i="3" s="1"/>
  <c r="K1039" i="14"/>
  <c r="Z1037" i="14"/>
  <c r="AA1037" i="14" s="1"/>
  <c r="Z1036" i="3"/>
  <c r="AA1036" i="3" s="1"/>
  <c r="F1031" i="14"/>
  <c r="S1122" i="14" s="1"/>
  <c r="T1122" i="14" s="1"/>
  <c r="X1031" i="3"/>
  <c r="D1031" i="3"/>
  <c r="S1122" i="3" s="1"/>
  <c r="T1122" i="3" s="1"/>
  <c r="L38" i="13"/>
  <c r="A38" i="13"/>
  <c r="X1030" i="14"/>
  <c r="E1030" i="14"/>
  <c r="D1030" i="14"/>
  <c r="C1030" i="14"/>
  <c r="B1030" i="14"/>
  <c r="A1030" i="14"/>
  <c r="X1030" i="3"/>
  <c r="D1030" i="3"/>
  <c r="S1121" i="3" s="1"/>
  <c r="T1121" i="3" s="1"/>
  <c r="X1029" i="14"/>
  <c r="E1029" i="14"/>
  <c r="D1029" i="14"/>
  <c r="C1029" i="14"/>
  <c r="B1029" i="14"/>
  <c r="A1029" i="14"/>
  <c r="L37" i="13"/>
  <c r="A37" i="13"/>
  <c r="X1029" i="3"/>
  <c r="D1029" i="3"/>
  <c r="X1028" i="14"/>
  <c r="E1028" i="14"/>
  <c r="D1028" i="14"/>
  <c r="C1028" i="14"/>
  <c r="B1028" i="14"/>
  <c r="A1028" i="14"/>
  <c r="L36" i="13"/>
  <c r="A36" i="13"/>
  <c r="K1168" i="3" l="1"/>
  <c r="J1104" i="3"/>
  <c r="J1105" i="3" s="1"/>
  <c r="J1106" i="3" s="1"/>
  <c r="J1107" i="3" s="1"/>
  <c r="J1108" i="3" s="1"/>
  <c r="J1109" i="3" s="1"/>
  <c r="J1110" i="3" s="1"/>
  <c r="J1111" i="3" s="1"/>
  <c r="J1112" i="3" s="1"/>
  <c r="J1113" i="3" s="1"/>
  <c r="J1114" i="3" s="1"/>
  <c r="J1115" i="3" s="1"/>
  <c r="J1116" i="3" s="1"/>
  <c r="J1117" i="3" s="1"/>
  <c r="J1118" i="3" s="1"/>
  <c r="J1119" i="3" s="1"/>
  <c r="J1120" i="3" s="1"/>
  <c r="J1121" i="3" s="1"/>
  <c r="J1122" i="3" s="1"/>
  <c r="H1103" i="3"/>
  <c r="H1104" i="3" s="1"/>
  <c r="H1105" i="3" s="1"/>
  <c r="H1106" i="3" s="1"/>
  <c r="AC1064" i="3"/>
  <c r="AD1124" i="3"/>
  <c r="Q1060" i="3"/>
  <c r="R1060" i="3" s="1"/>
  <c r="S1120" i="3"/>
  <c r="T1120" i="3" s="1"/>
  <c r="L1033" i="3"/>
  <c r="Y1033" i="3"/>
  <c r="Z1033" i="3" s="1"/>
  <c r="AA1033" i="3" s="1"/>
  <c r="H1032" i="14"/>
  <c r="I1032" i="14" s="1"/>
  <c r="Q1062" i="14"/>
  <c r="R1062" i="14" s="1"/>
  <c r="F1032" i="3"/>
  <c r="G1032" i="3" s="1"/>
  <c r="Q1062" i="3"/>
  <c r="R1062" i="3" s="1"/>
  <c r="F1031" i="3"/>
  <c r="G1031" i="3" s="1"/>
  <c r="AD1122" i="3" s="1"/>
  <c r="Q1061" i="3"/>
  <c r="R1061" i="3" s="1"/>
  <c r="F1030" i="3"/>
  <c r="G1030" i="3" s="1"/>
  <c r="K1040" i="14"/>
  <c r="K1041" i="14" s="1"/>
  <c r="K1040" i="3"/>
  <c r="K1041" i="3" s="1"/>
  <c r="F1030" i="14"/>
  <c r="S1121" i="14" s="1"/>
  <c r="T1121" i="14" s="1"/>
  <c r="F1029" i="14"/>
  <c r="S1120" i="14" s="1"/>
  <c r="T1120" i="14" s="1"/>
  <c r="F1028" i="14"/>
  <c r="X1028" i="3"/>
  <c r="D1028" i="3"/>
  <c r="L35" i="13"/>
  <c r="A35" i="13"/>
  <c r="X1027" i="14"/>
  <c r="E1027" i="14"/>
  <c r="D1027" i="14"/>
  <c r="C1027" i="14"/>
  <c r="B1027" i="14"/>
  <c r="A1027" i="14"/>
  <c r="X1027" i="3"/>
  <c r="D1027" i="3"/>
  <c r="S1118" i="3" s="1"/>
  <c r="T1118" i="3" s="1"/>
  <c r="B5" i="8" l="1"/>
  <c r="J18" i="16" s="1"/>
  <c r="J4" i="16" s="1"/>
  <c r="K4" i="16" s="1"/>
  <c r="J1123" i="3"/>
  <c r="H1122" i="3"/>
  <c r="L1031" i="3"/>
  <c r="Y1032" i="14"/>
  <c r="Z1032" i="14" s="1"/>
  <c r="AA1032" i="14" s="1"/>
  <c r="AD1123" i="14"/>
  <c r="Y1031" i="3"/>
  <c r="L1032" i="3"/>
  <c r="AD1123" i="3"/>
  <c r="Y1030" i="3"/>
  <c r="Z1030" i="3" s="1"/>
  <c r="AA1030" i="3" s="1"/>
  <c r="AD1121" i="3"/>
  <c r="Q1059" i="14"/>
  <c r="R1059" i="14" s="1"/>
  <c r="S1119" i="14"/>
  <c r="T1119" i="14" s="1"/>
  <c r="Q1059" i="3"/>
  <c r="R1059" i="3" s="1"/>
  <c r="S1119" i="3"/>
  <c r="T1119" i="3" s="1"/>
  <c r="AC1062" i="3"/>
  <c r="L1032" i="14"/>
  <c r="AC1063" i="14"/>
  <c r="Y1032" i="3"/>
  <c r="Z1032" i="3" s="1"/>
  <c r="AA1032" i="3" s="1"/>
  <c r="AC1063" i="3"/>
  <c r="L1030" i="3"/>
  <c r="H1031" i="14"/>
  <c r="I1031" i="14" s="1"/>
  <c r="Q1061" i="14"/>
  <c r="R1061" i="14" s="1"/>
  <c r="AC1061" i="3"/>
  <c r="H1030" i="14"/>
  <c r="I1030" i="14" s="1"/>
  <c r="Q1060" i="14"/>
  <c r="R1060" i="14" s="1"/>
  <c r="H1029" i="14"/>
  <c r="I1029" i="14" s="1"/>
  <c r="F1029" i="3"/>
  <c r="G1029" i="3" s="1"/>
  <c r="F1028" i="3"/>
  <c r="G1028" i="3" s="1"/>
  <c r="Q1058" i="3"/>
  <c r="R1058" i="3" s="1"/>
  <c r="K1042" i="14"/>
  <c r="K1042" i="3"/>
  <c r="Z1031" i="3"/>
  <c r="AA1031" i="3" s="1"/>
  <c r="F1027" i="14"/>
  <c r="S1118" i="14" s="1"/>
  <c r="T1118" i="14" s="1"/>
  <c r="A1025" i="14"/>
  <c r="B1025" i="14"/>
  <c r="C1025" i="14"/>
  <c r="D1025" i="14"/>
  <c r="E1025" i="14"/>
  <c r="X1025" i="14"/>
  <c r="A1026" i="14"/>
  <c r="B1026" i="14"/>
  <c r="F1026" i="14" s="1"/>
  <c r="S1117" i="14" s="1"/>
  <c r="T1117" i="14" s="1"/>
  <c r="C1026" i="14"/>
  <c r="D1026" i="14"/>
  <c r="E1026" i="14"/>
  <c r="X1026" i="14"/>
  <c r="L34" i="13"/>
  <c r="A34" i="13"/>
  <c r="X1026" i="3"/>
  <c r="D1026" i="3"/>
  <c r="S1117" i="3" s="1"/>
  <c r="T1117" i="3" s="1"/>
  <c r="J1124" i="3" l="1"/>
  <c r="H1123" i="3"/>
  <c r="AD1119" i="3"/>
  <c r="AC1062" i="14"/>
  <c r="AD1122" i="14"/>
  <c r="AD1121" i="14"/>
  <c r="L1029" i="14"/>
  <c r="AD1120" i="14"/>
  <c r="AC1060" i="3"/>
  <c r="AD1120" i="3"/>
  <c r="AC1059" i="3"/>
  <c r="Y1029" i="14"/>
  <c r="Z1029" i="14" s="1"/>
  <c r="AA1029" i="14" s="1"/>
  <c r="Y1031" i="14"/>
  <c r="Z1031" i="14" s="1"/>
  <c r="AA1031" i="14" s="1"/>
  <c r="L1031" i="14"/>
  <c r="L1029" i="3"/>
  <c r="AC1061" i="14"/>
  <c r="L1028" i="3"/>
  <c r="AC1060" i="14"/>
  <c r="Y1028" i="3"/>
  <c r="Z1028" i="3" s="1"/>
  <c r="AA1028" i="3" s="1"/>
  <c r="Y1029" i="3"/>
  <c r="Z1029" i="3" s="1"/>
  <c r="AA1029" i="3" s="1"/>
  <c r="H1028" i="14"/>
  <c r="I1028" i="14" s="1"/>
  <c r="Q1058" i="14"/>
  <c r="R1058" i="14" s="1"/>
  <c r="H1027" i="14"/>
  <c r="I1027" i="14" s="1"/>
  <c r="Q1057" i="14"/>
  <c r="R1057" i="14" s="1"/>
  <c r="F1027" i="3"/>
  <c r="G1027" i="3" s="1"/>
  <c r="Q1057" i="3"/>
  <c r="R1057" i="3" s="1"/>
  <c r="K1043" i="14"/>
  <c r="K1043" i="3"/>
  <c r="Y1030" i="14"/>
  <c r="L1030" i="14"/>
  <c r="F1025" i="14"/>
  <c r="J1125" i="3" l="1"/>
  <c r="H1124" i="3"/>
  <c r="AC1059" i="14"/>
  <c r="AD1119" i="14"/>
  <c r="Y1027" i="14"/>
  <c r="Z1027" i="14" s="1"/>
  <c r="AA1027" i="14" s="1"/>
  <c r="AD1118" i="14"/>
  <c r="AC1058" i="3"/>
  <c r="AD1118" i="3"/>
  <c r="Q1056" i="14"/>
  <c r="R1056" i="14" s="1"/>
  <c r="S1116" i="14"/>
  <c r="T1116" i="14" s="1"/>
  <c r="L1028" i="14"/>
  <c r="Y1027" i="3"/>
  <c r="Z1027" i="3" s="1"/>
  <c r="AA1027" i="3" s="1"/>
  <c r="H1026" i="14"/>
  <c r="I1026" i="14" s="1"/>
  <c r="Y1028" i="14"/>
  <c r="Z1028" i="14" s="1"/>
  <c r="AA1028" i="14" s="1"/>
  <c r="L1027" i="14"/>
  <c r="AC1058" i="14"/>
  <c r="L1027" i="3"/>
  <c r="K1044" i="14"/>
  <c r="K1044" i="3"/>
  <c r="Z1030" i="14"/>
  <c r="AA1030" i="14" s="1"/>
  <c r="J1126" i="3" l="1"/>
  <c r="H1125" i="3"/>
  <c r="AC1057" i="14"/>
  <c r="AD1117" i="14"/>
  <c r="L1026" i="14"/>
  <c r="Y1026" i="14"/>
  <c r="Z1026" i="14" s="1"/>
  <c r="AA1026" i="14" s="1"/>
  <c r="K1045" i="14"/>
  <c r="K1045" i="3"/>
  <c r="L33" i="13"/>
  <c r="A33" i="13"/>
  <c r="X1025" i="3"/>
  <c r="D1025" i="3"/>
  <c r="S1116" i="3" s="1"/>
  <c r="T1116" i="3" s="1"/>
  <c r="L32" i="13"/>
  <c r="A32" i="13"/>
  <c r="X1024" i="14"/>
  <c r="E1024" i="14"/>
  <c r="D1024" i="14"/>
  <c r="C1024" i="14"/>
  <c r="B1024" i="14"/>
  <c r="A1024" i="14"/>
  <c r="X1024" i="3"/>
  <c r="D1024" i="3"/>
  <c r="S1115" i="3" s="1"/>
  <c r="T1115" i="3" s="1"/>
  <c r="J1127" i="3" l="1"/>
  <c r="J1128" i="3" s="1"/>
  <c r="J1129" i="3" s="1"/>
  <c r="J1130" i="3" s="1"/>
  <c r="J1131" i="3" s="1"/>
  <c r="J1132" i="3" s="1"/>
  <c r="J1133" i="3" s="1"/>
  <c r="J1134" i="3" s="1"/>
  <c r="J1135" i="3" s="1"/>
  <c r="J1136" i="3" s="1"/>
  <c r="J1137" i="3" s="1"/>
  <c r="J1138" i="3" s="1"/>
  <c r="J1139" i="3" s="1"/>
  <c r="J1140" i="3" s="1"/>
  <c r="J1141" i="3" s="1"/>
  <c r="J1142" i="3" s="1"/>
  <c r="J1143" i="3" s="1"/>
  <c r="J1144" i="3" s="1"/>
  <c r="J1145" i="3" s="1"/>
  <c r="J1146" i="3" s="1"/>
  <c r="J1147" i="3" s="1"/>
  <c r="H1126" i="3"/>
  <c r="F1026" i="3"/>
  <c r="G1026" i="3" s="1"/>
  <c r="Q1056" i="3"/>
  <c r="R1056" i="3" s="1"/>
  <c r="F1025" i="3"/>
  <c r="G1025" i="3" s="1"/>
  <c r="Q1055" i="3"/>
  <c r="R1055" i="3" s="1"/>
  <c r="K1046" i="14"/>
  <c r="K1046" i="3"/>
  <c r="F1024" i="14"/>
  <c r="S1115" i="14" s="1"/>
  <c r="T1115" i="14" s="1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B995" i="14"/>
  <c r="F995" i="14" s="1"/>
  <c r="S1086" i="14" s="1"/>
  <c r="T1086" i="14" s="1"/>
  <c r="D995" i="14"/>
  <c r="E995" i="14"/>
  <c r="B996" i="14"/>
  <c r="F996" i="14" s="1"/>
  <c r="S1087" i="14" s="1"/>
  <c r="T1087" i="14" s="1"/>
  <c r="D996" i="14"/>
  <c r="E996" i="14"/>
  <c r="B997" i="14"/>
  <c r="F997" i="14" s="1"/>
  <c r="D997" i="14"/>
  <c r="E997" i="14"/>
  <c r="B998" i="14"/>
  <c r="F998" i="14" s="1"/>
  <c r="D998" i="14"/>
  <c r="E998" i="14"/>
  <c r="B999" i="14"/>
  <c r="F999" i="14" s="1"/>
  <c r="D999" i="14"/>
  <c r="E999" i="14"/>
  <c r="B1000" i="14"/>
  <c r="F1000" i="14" s="1"/>
  <c r="S1091" i="14" s="1"/>
  <c r="T1091" i="14" s="1"/>
  <c r="D1000" i="14"/>
  <c r="E1000" i="14"/>
  <c r="B1001" i="14"/>
  <c r="F1001" i="14" s="1"/>
  <c r="S1092" i="14" s="1"/>
  <c r="T1092" i="14" s="1"/>
  <c r="D1001" i="14"/>
  <c r="E1001" i="14"/>
  <c r="B1002" i="14"/>
  <c r="F1002" i="14" s="1"/>
  <c r="D1002" i="14"/>
  <c r="E1002" i="14"/>
  <c r="B1003" i="14"/>
  <c r="F1003" i="14" s="1"/>
  <c r="D1003" i="14"/>
  <c r="E1003" i="14"/>
  <c r="B1004" i="14"/>
  <c r="F1004" i="14" s="1"/>
  <c r="D1004" i="14"/>
  <c r="E1004" i="14"/>
  <c r="D1005" i="14"/>
  <c r="E1005" i="14"/>
  <c r="B1006" i="14"/>
  <c r="F1006" i="14" s="1"/>
  <c r="D1006" i="14"/>
  <c r="E1006" i="14"/>
  <c r="B1007" i="14"/>
  <c r="F1007" i="14" s="1"/>
  <c r="D1007" i="14"/>
  <c r="E1007" i="14"/>
  <c r="B1008" i="14"/>
  <c r="F1008" i="14" s="1"/>
  <c r="D1008" i="14"/>
  <c r="E1008" i="14"/>
  <c r="B1009" i="14"/>
  <c r="F1009" i="14" s="1"/>
  <c r="D1009" i="14"/>
  <c r="E1009" i="14"/>
  <c r="B1010" i="14"/>
  <c r="F1010" i="14" s="1"/>
  <c r="D1010" i="14"/>
  <c r="E1010" i="14"/>
  <c r="B1011" i="14"/>
  <c r="F1011" i="14" s="1"/>
  <c r="D1011" i="14"/>
  <c r="E1011" i="14"/>
  <c r="B1012" i="14"/>
  <c r="F1012" i="14" s="1"/>
  <c r="D1012" i="14"/>
  <c r="E1012" i="14"/>
  <c r="B1013" i="14"/>
  <c r="F1013" i="14" s="1"/>
  <c r="D1013" i="14"/>
  <c r="E1013" i="14"/>
  <c r="B1014" i="14"/>
  <c r="F1014" i="14" s="1"/>
  <c r="D1014" i="14"/>
  <c r="E1014" i="14"/>
  <c r="B1015" i="14"/>
  <c r="F1015" i="14" s="1"/>
  <c r="D1015" i="14"/>
  <c r="E1015" i="14"/>
  <c r="B1016" i="14"/>
  <c r="F1016" i="14" s="1"/>
  <c r="D1016" i="14"/>
  <c r="E1016" i="14"/>
  <c r="B1017" i="14"/>
  <c r="F1017" i="14" s="1"/>
  <c r="D1017" i="14"/>
  <c r="E1017" i="14"/>
  <c r="B1018" i="14"/>
  <c r="F1018" i="14" s="1"/>
  <c r="D1018" i="14"/>
  <c r="E1018" i="14"/>
  <c r="B1019" i="14"/>
  <c r="F1019" i="14" s="1"/>
  <c r="D1019" i="14"/>
  <c r="E1019" i="14"/>
  <c r="B1020" i="14"/>
  <c r="F1020" i="14" s="1"/>
  <c r="D1020" i="14"/>
  <c r="E1020" i="14"/>
  <c r="B1021" i="14"/>
  <c r="F1021" i="14" s="1"/>
  <c r="D1021" i="14"/>
  <c r="E1021" i="14"/>
  <c r="B1022" i="14"/>
  <c r="F1022" i="14" s="1"/>
  <c r="D1022" i="14"/>
  <c r="E1022" i="14"/>
  <c r="B1023" i="14"/>
  <c r="F1023" i="14" s="1"/>
  <c r="S1114" i="14" s="1"/>
  <c r="T1114" i="14" s="1"/>
  <c r="D1023" i="14"/>
  <c r="E1023" i="14"/>
  <c r="C994" i="14"/>
  <c r="D994" i="14"/>
  <c r="E994" i="14"/>
  <c r="B994" i="14"/>
  <c r="F994" i="14" s="1"/>
  <c r="S1085" i="14" s="1"/>
  <c r="T1085" i="14" s="1"/>
  <c r="X1023" i="14"/>
  <c r="A1023" i="14"/>
  <c r="L31" i="13"/>
  <c r="A31" i="13"/>
  <c r="X1023" i="3"/>
  <c r="D1023" i="3"/>
  <c r="S1114" i="3" s="1"/>
  <c r="T1114" i="3" s="1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994" i="14"/>
  <c r="X1022" i="14"/>
  <c r="L30" i="13"/>
  <c r="A30" i="13"/>
  <c r="X1022" i="3"/>
  <c r="D1022" i="3"/>
  <c r="S1113" i="3" s="1"/>
  <c r="T1113" i="3" s="1"/>
  <c r="X1021" i="14"/>
  <c r="X1020" i="14"/>
  <c r="X1019" i="14"/>
  <c r="X1018" i="14"/>
  <c r="X1017" i="14"/>
  <c r="X1016" i="14"/>
  <c r="X1015" i="14"/>
  <c r="X1014" i="14"/>
  <c r="X1013" i="14"/>
  <c r="X1012" i="14"/>
  <c r="X1011" i="14"/>
  <c r="X1010" i="14"/>
  <c r="X1009" i="14"/>
  <c r="X1008" i="14"/>
  <c r="X1007" i="14"/>
  <c r="X1006" i="14"/>
  <c r="X1005" i="14"/>
  <c r="X1004" i="14"/>
  <c r="X1003" i="14"/>
  <c r="X1002" i="14"/>
  <c r="X1001" i="14"/>
  <c r="X1000" i="14"/>
  <c r="X999" i="14"/>
  <c r="X998" i="14"/>
  <c r="X997" i="14"/>
  <c r="X996" i="14"/>
  <c r="X995" i="14"/>
  <c r="X994" i="14"/>
  <c r="X993" i="14"/>
  <c r="F993" i="14"/>
  <c r="S1084" i="14" s="1"/>
  <c r="T1084" i="14" s="1"/>
  <c r="X992" i="14"/>
  <c r="F992" i="14"/>
  <c r="X991" i="14"/>
  <c r="F991" i="14"/>
  <c r="X990" i="14"/>
  <c r="F990" i="14"/>
  <c r="X989" i="14"/>
  <c r="F989" i="14"/>
  <c r="S1080" i="14" s="1"/>
  <c r="T1080" i="14" s="1"/>
  <c r="X988" i="14"/>
  <c r="F988" i="14"/>
  <c r="S1079" i="14" s="1"/>
  <c r="T1079" i="14" s="1"/>
  <c r="X987" i="14"/>
  <c r="F987" i="14"/>
  <c r="S1078" i="14" s="1"/>
  <c r="T1078" i="14" s="1"/>
  <c r="X986" i="14"/>
  <c r="F986" i="14"/>
  <c r="S1077" i="14" s="1"/>
  <c r="T1077" i="14" s="1"/>
  <c r="X985" i="14"/>
  <c r="F985" i="14"/>
  <c r="S1076" i="14" s="1"/>
  <c r="T1076" i="14" s="1"/>
  <c r="X984" i="14"/>
  <c r="F984" i="14"/>
  <c r="X983" i="14"/>
  <c r="F983" i="14"/>
  <c r="S1074" i="14" s="1"/>
  <c r="T1074" i="14" s="1"/>
  <c r="X982" i="14"/>
  <c r="F982" i="14"/>
  <c r="X981" i="14"/>
  <c r="F981" i="14"/>
  <c r="S1072" i="14" s="1"/>
  <c r="T1072" i="14" s="1"/>
  <c r="X980" i="14"/>
  <c r="F980" i="14"/>
  <c r="S1071" i="14" s="1"/>
  <c r="T1071" i="14" s="1"/>
  <c r="X979" i="14"/>
  <c r="F979" i="14"/>
  <c r="S1070" i="14" s="1"/>
  <c r="T1070" i="14" s="1"/>
  <c r="X978" i="14"/>
  <c r="F978" i="14"/>
  <c r="S1069" i="14" s="1"/>
  <c r="T1069" i="14" s="1"/>
  <c r="X977" i="14"/>
  <c r="F977" i="14"/>
  <c r="S1068" i="14" s="1"/>
  <c r="T1068" i="14" s="1"/>
  <c r="X976" i="14"/>
  <c r="F976" i="14"/>
  <c r="X975" i="14"/>
  <c r="F975" i="14"/>
  <c r="S1066" i="14" s="1"/>
  <c r="T1066" i="14" s="1"/>
  <c r="X974" i="14"/>
  <c r="F974" i="14"/>
  <c r="S1065" i="14" s="1"/>
  <c r="T1065" i="14" s="1"/>
  <c r="X973" i="14"/>
  <c r="F973" i="14"/>
  <c r="S1064" i="14" s="1"/>
  <c r="T1064" i="14" s="1"/>
  <c r="X972" i="14"/>
  <c r="F972" i="14"/>
  <c r="S1063" i="14" s="1"/>
  <c r="T1063" i="14" s="1"/>
  <c r="X971" i="14"/>
  <c r="F971" i="14"/>
  <c r="S1062" i="14" s="1"/>
  <c r="T1062" i="14" s="1"/>
  <c r="X970" i="14"/>
  <c r="F970" i="14"/>
  <c r="S1061" i="14" s="1"/>
  <c r="T1061" i="14" s="1"/>
  <c r="X969" i="14"/>
  <c r="F969" i="14"/>
  <c r="S1060" i="14" s="1"/>
  <c r="T1060" i="14" s="1"/>
  <c r="X968" i="14"/>
  <c r="F968" i="14"/>
  <c r="S1059" i="14" s="1"/>
  <c r="T1059" i="14" s="1"/>
  <c r="X967" i="14"/>
  <c r="F967" i="14"/>
  <c r="S1058" i="14" s="1"/>
  <c r="T1058" i="14" s="1"/>
  <c r="X966" i="14"/>
  <c r="F966" i="14"/>
  <c r="S1057" i="14" s="1"/>
  <c r="T1057" i="14" s="1"/>
  <c r="X965" i="14"/>
  <c r="F965" i="14"/>
  <c r="S1056" i="14" s="1"/>
  <c r="T1056" i="14" s="1"/>
  <c r="X964" i="14"/>
  <c r="F964" i="14"/>
  <c r="X963" i="14"/>
  <c r="F963" i="14"/>
  <c r="X962" i="14"/>
  <c r="F962" i="14"/>
  <c r="X961" i="14"/>
  <c r="F961" i="14"/>
  <c r="X960" i="14"/>
  <c r="F960" i="14"/>
  <c r="X959" i="14"/>
  <c r="F959" i="14"/>
  <c r="X958" i="14"/>
  <c r="F958" i="14"/>
  <c r="X957" i="14"/>
  <c r="F957" i="14"/>
  <c r="S1048" i="14" s="1"/>
  <c r="T1048" i="14" s="1"/>
  <c r="X956" i="14"/>
  <c r="F956" i="14"/>
  <c r="X955" i="14"/>
  <c r="F955" i="14"/>
  <c r="X954" i="14"/>
  <c r="F954" i="14"/>
  <c r="X953" i="14"/>
  <c r="F953" i="14"/>
  <c r="X952" i="14"/>
  <c r="F952" i="14"/>
  <c r="X951" i="14"/>
  <c r="F951" i="14"/>
  <c r="X950" i="14"/>
  <c r="F950" i="14"/>
  <c r="X949" i="14"/>
  <c r="F949" i="14"/>
  <c r="S1040" i="14" s="1"/>
  <c r="T1040" i="14" s="1"/>
  <c r="X948" i="14"/>
  <c r="F948" i="14"/>
  <c r="X947" i="14"/>
  <c r="F947" i="14"/>
  <c r="X946" i="14"/>
  <c r="F946" i="14"/>
  <c r="X945" i="14"/>
  <c r="F945" i="14"/>
  <c r="X944" i="14"/>
  <c r="F944" i="14"/>
  <c r="X943" i="14"/>
  <c r="F943" i="14"/>
  <c r="X942" i="14"/>
  <c r="F942" i="14"/>
  <c r="X941" i="14"/>
  <c r="F941" i="14"/>
  <c r="S1032" i="14" s="1"/>
  <c r="T1032" i="14" s="1"/>
  <c r="X940" i="14"/>
  <c r="F940" i="14"/>
  <c r="X939" i="14"/>
  <c r="F939" i="14"/>
  <c r="S1030" i="14" s="1"/>
  <c r="T1030" i="14" s="1"/>
  <c r="X938" i="14"/>
  <c r="F938" i="14"/>
  <c r="S1029" i="14" s="1"/>
  <c r="T1029" i="14" s="1"/>
  <c r="X937" i="14"/>
  <c r="F937" i="14"/>
  <c r="X936" i="14"/>
  <c r="F936" i="14"/>
  <c r="X935" i="14"/>
  <c r="F935" i="14"/>
  <c r="X934" i="14"/>
  <c r="F934" i="14"/>
  <c r="X933" i="14"/>
  <c r="F933" i="14"/>
  <c r="Q962" i="14" s="1"/>
  <c r="R962" i="14" s="1"/>
  <c r="X932" i="14"/>
  <c r="F932" i="14"/>
  <c r="Q961" i="14" s="1"/>
  <c r="R961" i="14" s="1"/>
  <c r="X931" i="14"/>
  <c r="F931" i="14"/>
  <c r="X930" i="14"/>
  <c r="F930" i="14"/>
  <c r="X929" i="14"/>
  <c r="F929" i="14"/>
  <c r="H930" i="14" s="1"/>
  <c r="I930" i="14" s="1"/>
  <c r="X928" i="14"/>
  <c r="F928" i="14"/>
  <c r="X927" i="14"/>
  <c r="F927" i="14"/>
  <c r="X926" i="14"/>
  <c r="F926" i="14"/>
  <c r="X925" i="14"/>
  <c r="F925" i="14"/>
  <c r="X924" i="14"/>
  <c r="F924" i="14"/>
  <c r="X923" i="14"/>
  <c r="F923" i="14"/>
  <c r="X922" i="14"/>
  <c r="F922" i="14"/>
  <c r="H923" i="14" s="1"/>
  <c r="I923" i="14" s="1"/>
  <c r="X921" i="14"/>
  <c r="F921" i="14"/>
  <c r="X920" i="14"/>
  <c r="F920" i="14"/>
  <c r="X919" i="14"/>
  <c r="F919" i="14"/>
  <c r="H920" i="14" s="1"/>
  <c r="I920" i="14" s="1"/>
  <c r="X918" i="14"/>
  <c r="U918" i="14"/>
  <c r="V918" i="14" s="1"/>
  <c r="F918" i="14"/>
  <c r="X917" i="14"/>
  <c r="F917" i="14"/>
  <c r="X916" i="14"/>
  <c r="F916" i="14"/>
  <c r="X915" i="14"/>
  <c r="F915" i="14"/>
  <c r="H916" i="14" s="1"/>
  <c r="I916" i="14" s="1"/>
  <c r="X914" i="14"/>
  <c r="F914" i="14"/>
  <c r="H915" i="14" s="1"/>
  <c r="I915" i="14" s="1"/>
  <c r="X913" i="14"/>
  <c r="F913" i="14"/>
  <c r="H914" i="14" s="1"/>
  <c r="I914" i="14" s="1"/>
  <c r="X912" i="14"/>
  <c r="F912" i="14"/>
  <c r="X911" i="14"/>
  <c r="F911" i="14"/>
  <c r="H912" i="14" s="1"/>
  <c r="I912" i="14" s="1"/>
  <c r="X910" i="14"/>
  <c r="F910" i="14"/>
  <c r="X909" i="14"/>
  <c r="F909" i="14"/>
  <c r="X908" i="14"/>
  <c r="F908" i="14"/>
  <c r="X907" i="14"/>
  <c r="F907" i="14"/>
  <c r="Q936" i="14" s="1"/>
  <c r="R936" i="14" s="1"/>
  <c r="X906" i="14"/>
  <c r="F906" i="14"/>
  <c r="H907" i="14" s="1"/>
  <c r="I907" i="14" s="1"/>
  <c r="X905" i="14"/>
  <c r="F905" i="14"/>
  <c r="X904" i="14"/>
  <c r="F904" i="14"/>
  <c r="Q933" i="14" s="1"/>
  <c r="R933" i="14" s="1"/>
  <c r="X903" i="14"/>
  <c r="F903" i="14"/>
  <c r="X902" i="14"/>
  <c r="F902" i="14"/>
  <c r="S991" i="14" s="1"/>
  <c r="T991" i="14" s="1"/>
  <c r="X901" i="14"/>
  <c r="F901" i="14"/>
  <c r="X900" i="14"/>
  <c r="F900" i="14"/>
  <c r="X899" i="14"/>
  <c r="F899" i="14"/>
  <c r="Q928" i="14" s="1"/>
  <c r="R928" i="14" s="1"/>
  <c r="X898" i="14"/>
  <c r="F898" i="14"/>
  <c r="X897" i="14"/>
  <c r="F897" i="14"/>
  <c r="X896" i="14"/>
  <c r="F896" i="14"/>
  <c r="X895" i="14"/>
  <c r="F895" i="14"/>
  <c r="X894" i="14"/>
  <c r="F894" i="14"/>
  <c r="H895" i="14" s="1"/>
  <c r="I895" i="14" s="1"/>
  <c r="X893" i="14"/>
  <c r="F893" i="14"/>
  <c r="X892" i="14"/>
  <c r="F892" i="14"/>
  <c r="X891" i="14"/>
  <c r="F891" i="14"/>
  <c r="X890" i="14"/>
  <c r="F890" i="14"/>
  <c r="H891" i="14" s="1"/>
  <c r="I891" i="14" s="1"/>
  <c r="X889" i="14"/>
  <c r="F889" i="14"/>
  <c r="X888" i="14"/>
  <c r="F888" i="14"/>
  <c r="X887" i="14"/>
  <c r="F887" i="14"/>
  <c r="G888" i="14" s="1"/>
  <c r="G889" i="14" s="1"/>
  <c r="G890" i="14" s="1"/>
  <c r="G891" i="14" s="1"/>
  <c r="G892" i="14" s="1"/>
  <c r="G893" i="14" s="1"/>
  <c r="G894" i="14" s="1"/>
  <c r="G895" i="14" s="1"/>
  <c r="G896" i="14" s="1"/>
  <c r="G897" i="14" s="1"/>
  <c r="G898" i="14" s="1"/>
  <c r="G899" i="14" s="1"/>
  <c r="G900" i="14" s="1"/>
  <c r="G901" i="14" s="1"/>
  <c r="G902" i="14" s="1"/>
  <c r="G903" i="14" s="1"/>
  <c r="G904" i="14" s="1"/>
  <c r="G905" i="14" s="1"/>
  <c r="G906" i="14" s="1"/>
  <c r="G907" i="14" s="1"/>
  <c r="G908" i="14" s="1"/>
  <c r="X886" i="14"/>
  <c r="F886" i="14"/>
  <c r="H887" i="14" s="1"/>
  <c r="I887" i="14" s="1"/>
  <c r="X885" i="14"/>
  <c r="F885" i="14"/>
  <c r="H886" i="14" s="1"/>
  <c r="I886" i="14" s="1"/>
  <c r="X884" i="14"/>
  <c r="F884" i="14"/>
  <c r="Q913" i="14" s="1"/>
  <c r="R913" i="14" s="1"/>
  <c r="X883" i="14"/>
  <c r="F883" i="14"/>
  <c r="Q912" i="14" s="1"/>
  <c r="R912" i="14" s="1"/>
  <c r="X882" i="14"/>
  <c r="F882" i="14"/>
  <c r="H883" i="14" s="1"/>
  <c r="I883" i="14" s="1"/>
  <c r="X881" i="14"/>
  <c r="F881" i="14"/>
  <c r="X880" i="14"/>
  <c r="F880" i="14"/>
  <c r="Q909" i="14" s="1"/>
  <c r="R909" i="14" s="1"/>
  <c r="X879" i="14"/>
  <c r="F879" i="14"/>
  <c r="S968" i="14" s="1"/>
  <c r="T968" i="14" s="1"/>
  <c r="X878" i="14"/>
  <c r="F878" i="14"/>
  <c r="S967" i="14" s="1"/>
  <c r="T967" i="14" s="1"/>
  <c r="X877" i="14"/>
  <c r="F877" i="14"/>
  <c r="S966" i="14" s="1"/>
  <c r="T966" i="14" s="1"/>
  <c r="X876" i="14"/>
  <c r="F876" i="14"/>
  <c r="X875" i="14"/>
  <c r="F875" i="14"/>
  <c r="S964" i="14" s="1"/>
  <c r="T964" i="14" s="1"/>
  <c r="X874" i="14"/>
  <c r="F874" i="14"/>
  <c r="S963" i="14" s="1"/>
  <c r="T963" i="14" s="1"/>
  <c r="X873" i="14"/>
  <c r="F873" i="14"/>
  <c r="S962" i="14" s="1"/>
  <c r="T962" i="14" s="1"/>
  <c r="X872" i="14"/>
  <c r="F872" i="14"/>
  <c r="X871" i="14"/>
  <c r="F871" i="14"/>
  <c r="S960" i="14" s="1"/>
  <c r="T960" i="14" s="1"/>
  <c r="X870" i="14"/>
  <c r="F870" i="14"/>
  <c r="S959" i="14" s="1"/>
  <c r="T959" i="14" s="1"/>
  <c r="X869" i="14"/>
  <c r="F869" i="14"/>
  <c r="S958" i="14" s="1"/>
  <c r="T958" i="14" s="1"/>
  <c r="X868" i="14"/>
  <c r="F868" i="14"/>
  <c r="X867" i="14"/>
  <c r="F867" i="14"/>
  <c r="S956" i="14" s="1"/>
  <c r="T956" i="14" s="1"/>
  <c r="X866" i="14"/>
  <c r="F866" i="14"/>
  <c r="S955" i="14" s="1"/>
  <c r="T955" i="14" s="1"/>
  <c r="X865" i="14"/>
  <c r="F865" i="14"/>
  <c r="S954" i="14" s="1"/>
  <c r="T954" i="14" s="1"/>
  <c r="X864" i="14"/>
  <c r="F864" i="14"/>
  <c r="X863" i="14"/>
  <c r="F863" i="14"/>
  <c r="S952" i="14" s="1"/>
  <c r="T952" i="14" s="1"/>
  <c r="X862" i="14"/>
  <c r="F862" i="14"/>
  <c r="S951" i="14" s="1"/>
  <c r="T951" i="14" s="1"/>
  <c r="X861" i="14"/>
  <c r="F861" i="14"/>
  <c r="S950" i="14" s="1"/>
  <c r="T950" i="14" s="1"/>
  <c r="X860" i="14"/>
  <c r="F860" i="14"/>
  <c r="X859" i="14"/>
  <c r="F859" i="14"/>
  <c r="S948" i="14" s="1"/>
  <c r="T948" i="14" s="1"/>
  <c r="X858" i="14"/>
  <c r="F858" i="14"/>
  <c r="S947" i="14" s="1"/>
  <c r="T947" i="14" s="1"/>
  <c r="X857" i="14"/>
  <c r="F857" i="14"/>
  <c r="X856" i="14"/>
  <c r="F856" i="14"/>
  <c r="X855" i="14"/>
  <c r="F855" i="14"/>
  <c r="S944" i="14" s="1"/>
  <c r="T944" i="14" s="1"/>
  <c r="X854" i="14"/>
  <c r="F854" i="14"/>
  <c r="X853" i="14"/>
  <c r="F853" i="14"/>
  <c r="S942" i="14" s="1"/>
  <c r="T942" i="14" s="1"/>
  <c r="X852" i="14"/>
  <c r="F852" i="14"/>
  <c r="X851" i="14"/>
  <c r="F851" i="14"/>
  <c r="X850" i="14"/>
  <c r="F850" i="14"/>
  <c r="S939" i="14" s="1"/>
  <c r="T939" i="14" s="1"/>
  <c r="X849" i="14"/>
  <c r="F849" i="14"/>
  <c r="S938" i="14" s="1"/>
  <c r="T938" i="14" s="1"/>
  <c r="X848" i="14"/>
  <c r="F848" i="14"/>
  <c r="X847" i="14"/>
  <c r="F847" i="14"/>
  <c r="S936" i="14" s="1"/>
  <c r="T936" i="14" s="1"/>
  <c r="X846" i="14"/>
  <c r="F846" i="14"/>
  <c r="S935" i="14" s="1"/>
  <c r="T935" i="14" s="1"/>
  <c r="X845" i="14"/>
  <c r="F845" i="14"/>
  <c r="S934" i="14" s="1"/>
  <c r="T934" i="14" s="1"/>
  <c r="X844" i="14"/>
  <c r="F844" i="14"/>
  <c r="X843" i="14"/>
  <c r="F843" i="14"/>
  <c r="S932" i="14" s="1"/>
  <c r="T932" i="14" s="1"/>
  <c r="X842" i="14"/>
  <c r="F842" i="14"/>
  <c r="S931" i="14" s="1"/>
  <c r="T931" i="14" s="1"/>
  <c r="X841" i="14"/>
  <c r="F841" i="14"/>
  <c r="S930" i="14" s="1"/>
  <c r="T930" i="14" s="1"/>
  <c r="X840" i="14"/>
  <c r="F840" i="14"/>
  <c r="X839" i="14"/>
  <c r="F839" i="14"/>
  <c r="S928" i="14" s="1"/>
  <c r="T928" i="14" s="1"/>
  <c r="X838" i="14"/>
  <c r="F838" i="14"/>
  <c r="S927" i="14" s="1"/>
  <c r="T927" i="14" s="1"/>
  <c r="X837" i="14"/>
  <c r="F837" i="14"/>
  <c r="H838" i="14" s="1"/>
  <c r="I838" i="14" s="1"/>
  <c r="X836" i="14"/>
  <c r="F836" i="14"/>
  <c r="U1202" i="14" s="1"/>
  <c r="V1202" i="14" s="1"/>
  <c r="X835" i="14"/>
  <c r="F835" i="14"/>
  <c r="X834" i="14"/>
  <c r="F834" i="14"/>
  <c r="X833" i="14"/>
  <c r="F833" i="14"/>
  <c r="X832" i="14"/>
  <c r="F832" i="14"/>
  <c r="X831" i="14"/>
  <c r="F831" i="14"/>
  <c r="X830" i="14"/>
  <c r="F830" i="14"/>
  <c r="X829" i="14"/>
  <c r="F829" i="14"/>
  <c r="X828" i="14"/>
  <c r="F828" i="14"/>
  <c r="X827" i="14"/>
  <c r="F827" i="14"/>
  <c r="U1193" i="14" s="1"/>
  <c r="V1193" i="14" s="1"/>
  <c r="X826" i="14"/>
  <c r="F826" i="14"/>
  <c r="X825" i="14"/>
  <c r="F825" i="14"/>
  <c r="X824" i="14"/>
  <c r="F824" i="14"/>
  <c r="X823" i="14"/>
  <c r="F823" i="14"/>
  <c r="X822" i="14"/>
  <c r="F822" i="14"/>
  <c r="X821" i="14"/>
  <c r="F821" i="14"/>
  <c r="X820" i="14"/>
  <c r="F820" i="14"/>
  <c r="X819" i="14"/>
  <c r="F819" i="14"/>
  <c r="X818" i="14"/>
  <c r="F818" i="14"/>
  <c r="X817" i="14"/>
  <c r="F817" i="14"/>
  <c r="X816" i="14"/>
  <c r="F816" i="14"/>
  <c r="X815" i="14"/>
  <c r="F815" i="14"/>
  <c r="X814" i="14"/>
  <c r="F814" i="14"/>
  <c r="X813" i="14"/>
  <c r="F813" i="14"/>
  <c r="X812" i="14"/>
  <c r="F812" i="14"/>
  <c r="X811" i="14"/>
  <c r="F811" i="14"/>
  <c r="X810" i="14"/>
  <c r="F810" i="14"/>
  <c r="X809" i="14"/>
  <c r="F809" i="14"/>
  <c r="X808" i="14"/>
  <c r="F808" i="14"/>
  <c r="X807" i="14"/>
  <c r="F807" i="14"/>
  <c r="X806" i="14"/>
  <c r="F806" i="14"/>
  <c r="X805" i="14"/>
  <c r="F805" i="14"/>
  <c r="X804" i="14"/>
  <c r="F804" i="14"/>
  <c r="X803" i="14"/>
  <c r="F803" i="14"/>
  <c r="X802" i="14"/>
  <c r="F802" i="14"/>
  <c r="X801" i="14"/>
  <c r="F801" i="14"/>
  <c r="X800" i="14"/>
  <c r="F800" i="14"/>
  <c r="X799" i="14"/>
  <c r="F799" i="14"/>
  <c r="U1165" i="14" s="1"/>
  <c r="V1165" i="14" s="1"/>
  <c r="X798" i="14"/>
  <c r="F798" i="14"/>
  <c r="X797" i="14"/>
  <c r="F797" i="14"/>
  <c r="X796" i="14"/>
  <c r="F796" i="14"/>
  <c r="X795" i="14"/>
  <c r="F795" i="14"/>
  <c r="X794" i="14"/>
  <c r="F794" i="14"/>
  <c r="X793" i="14"/>
  <c r="F793" i="14"/>
  <c r="X792" i="14"/>
  <c r="F792" i="14"/>
  <c r="X791" i="14"/>
  <c r="F791" i="14"/>
  <c r="X790" i="14"/>
  <c r="F790" i="14"/>
  <c r="X789" i="14"/>
  <c r="F789" i="14"/>
  <c r="X788" i="14"/>
  <c r="F788" i="14"/>
  <c r="X787" i="14"/>
  <c r="F787" i="14"/>
  <c r="X786" i="14"/>
  <c r="F786" i="14"/>
  <c r="X785" i="14"/>
  <c r="F785" i="14"/>
  <c r="X784" i="14"/>
  <c r="F784" i="14"/>
  <c r="X783" i="14"/>
  <c r="F783" i="14"/>
  <c r="X782" i="14"/>
  <c r="F782" i="14"/>
  <c r="X781" i="14"/>
  <c r="F781" i="14"/>
  <c r="X780" i="14"/>
  <c r="F780" i="14"/>
  <c r="X779" i="14"/>
  <c r="F779" i="14"/>
  <c r="X778" i="14"/>
  <c r="F778" i="14"/>
  <c r="X777" i="14"/>
  <c r="F777" i="14"/>
  <c r="X776" i="14"/>
  <c r="F776" i="14"/>
  <c r="X775" i="14"/>
  <c r="F775" i="14"/>
  <c r="X774" i="14"/>
  <c r="F774" i="14"/>
  <c r="X773" i="14"/>
  <c r="F773" i="14"/>
  <c r="X772" i="14"/>
  <c r="F772" i="14"/>
  <c r="X771" i="14"/>
  <c r="F771" i="14"/>
  <c r="X770" i="14"/>
  <c r="F770" i="14"/>
  <c r="X769" i="14"/>
  <c r="F769" i="14"/>
  <c r="X768" i="14"/>
  <c r="F768" i="14"/>
  <c r="X767" i="14"/>
  <c r="F767" i="14"/>
  <c r="X766" i="14"/>
  <c r="F766" i="14"/>
  <c r="X765" i="14"/>
  <c r="F765" i="14"/>
  <c r="X764" i="14"/>
  <c r="F764" i="14"/>
  <c r="X763" i="14"/>
  <c r="F763" i="14"/>
  <c r="X762" i="14"/>
  <c r="F762" i="14"/>
  <c r="X761" i="14"/>
  <c r="F761" i="14"/>
  <c r="X760" i="14"/>
  <c r="F760" i="14"/>
  <c r="X759" i="14"/>
  <c r="F759" i="14"/>
  <c r="X758" i="14"/>
  <c r="F758" i="14"/>
  <c r="X757" i="14"/>
  <c r="F757" i="14"/>
  <c r="X756" i="14"/>
  <c r="F756" i="14"/>
  <c r="U1122" i="14" s="1"/>
  <c r="V1122" i="14" s="1"/>
  <c r="X755" i="14"/>
  <c r="F755" i="14"/>
  <c r="X754" i="14"/>
  <c r="F754" i="14"/>
  <c r="X753" i="14"/>
  <c r="F753" i="14"/>
  <c r="X752" i="14"/>
  <c r="F752" i="14"/>
  <c r="X751" i="14"/>
  <c r="F751" i="14"/>
  <c r="X750" i="14"/>
  <c r="F750" i="14"/>
  <c r="X749" i="14"/>
  <c r="F749" i="14"/>
  <c r="X748" i="14"/>
  <c r="F748" i="14"/>
  <c r="X747" i="14"/>
  <c r="F747" i="14"/>
  <c r="X746" i="14"/>
  <c r="F746" i="14"/>
  <c r="X745" i="14"/>
  <c r="F745" i="14"/>
  <c r="X744" i="14"/>
  <c r="F744" i="14"/>
  <c r="X743" i="14"/>
  <c r="F743" i="14"/>
  <c r="X742" i="14"/>
  <c r="F742" i="14"/>
  <c r="X741" i="14"/>
  <c r="F741" i="14"/>
  <c r="X740" i="14"/>
  <c r="F740" i="14"/>
  <c r="X739" i="14"/>
  <c r="F739" i="14"/>
  <c r="X738" i="14"/>
  <c r="F738" i="14"/>
  <c r="X737" i="14"/>
  <c r="F737" i="14"/>
  <c r="X736" i="14"/>
  <c r="F736" i="14"/>
  <c r="X735" i="14"/>
  <c r="F735" i="14"/>
  <c r="X734" i="14"/>
  <c r="F734" i="14"/>
  <c r="X733" i="14"/>
  <c r="F733" i="14"/>
  <c r="X732" i="14"/>
  <c r="F732" i="14"/>
  <c r="X731" i="14"/>
  <c r="F731" i="14"/>
  <c r="X730" i="14"/>
  <c r="F730" i="14"/>
  <c r="X729" i="14"/>
  <c r="F729" i="14"/>
  <c r="X728" i="14"/>
  <c r="F728" i="14"/>
  <c r="X727" i="14"/>
  <c r="F727" i="14"/>
  <c r="X726" i="14"/>
  <c r="F726" i="14"/>
  <c r="X725" i="14"/>
  <c r="F725" i="14"/>
  <c r="X724" i="14"/>
  <c r="F724" i="14"/>
  <c r="X723" i="14"/>
  <c r="F723" i="14"/>
  <c r="X722" i="14"/>
  <c r="F722" i="14"/>
  <c r="X721" i="14"/>
  <c r="F721" i="14"/>
  <c r="X720" i="14"/>
  <c r="F720" i="14"/>
  <c r="X719" i="14"/>
  <c r="F719" i="14"/>
  <c r="X718" i="14"/>
  <c r="F718" i="14"/>
  <c r="X717" i="14"/>
  <c r="F717" i="14"/>
  <c r="X716" i="14"/>
  <c r="F716" i="14"/>
  <c r="X715" i="14"/>
  <c r="F715" i="14"/>
  <c r="X714" i="14"/>
  <c r="F714" i="14"/>
  <c r="X713" i="14"/>
  <c r="F713" i="14"/>
  <c r="X712" i="14"/>
  <c r="F712" i="14"/>
  <c r="X711" i="14"/>
  <c r="F711" i="14"/>
  <c r="X710" i="14"/>
  <c r="F710" i="14"/>
  <c r="X709" i="14"/>
  <c r="F709" i="14"/>
  <c r="X708" i="14"/>
  <c r="F708" i="14"/>
  <c r="X707" i="14"/>
  <c r="F707" i="14"/>
  <c r="X706" i="14"/>
  <c r="F706" i="14"/>
  <c r="X705" i="14"/>
  <c r="F705" i="14"/>
  <c r="X704" i="14"/>
  <c r="F704" i="14"/>
  <c r="X703" i="14"/>
  <c r="F703" i="14"/>
  <c r="X702" i="14"/>
  <c r="F702" i="14"/>
  <c r="X701" i="14"/>
  <c r="F701" i="14"/>
  <c r="X700" i="14"/>
  <c r="F700" i="14"/>
  <c r="X699" i="14"/>
  <c r="F699" i="14"/>
  <c r="X698" i="14"/>
  <c r="F698" i="14"/>
  <c r="X697" i="14"/>
  <c r="F697" i="14"/>
  <c r="X696" i="14"/>
  <c r="F696" i="14"/>
  <c r="X695" i="14"/>
  <c r="F695" i="14"/>
  <c r="X694" i="14"/>
  <c r="F694" i="14"/>
  <c r="X693" i="14"/>
  <c r="F693" i="14"/>
  <c r="U1059" i="14" s="1"/>
  <c r="V1059" i="14" s="1"/>
  <c r="X692" i="14"/>
  <c r="F692" i="14"/>
  <c r="X691" i="14"/>
  <c r="F691" i="14"/>
  <c r="X690" i="14"/>
  <c r="F690" i="14"/>
  <c r="U1056" i="14" s="1"/>
  <c r="V1056" i="14" s="1"/>
  <c r="X689" i="14"/>
  <c r="F689" i="14"/>
  <c r="X688" i="14"/>
  <c r="F688" i="14"/>
  <c r="X687" i="14"/>
  <c r="F687" i="14"/>
  <c r="X686" i="14"/>
  <c r="F686" i="14"/>
  <c r="X685" i="14"/>
  <c r="F685" i="14"/>
  <c r="X684" i="14"/>
  <c r="F684" i="14"/>
  <c r="X683" i="14"/>
  <c r="F683" i="14"/>
  <c r="X682" i="14"/>
  <c r="F682" i="14"/>
  <c r="X681" i="14"/>
  <c r="F681" i="14"/>
  <c r="X680" i="14"/>
  <c r="F680" i="14"/>
  <c r="X679" i="14"/>
  <c r="F679" i="14"/>
  <c r="X678" i="14"/>
  <c r="F678" i="14"/>
  <c r="X677" i="14"/>
  <c r="F677" i="14"/>
  <c r="X676" i="14"/>
  <c r="F676" i="14"/>
  <c r="X675" i="14"/>
  <c r="F675" i="14"/>
  <c r="X674" i="14"/>
  <c r="F674" i="14"/>
  <c r="X673" i="14"/>
  <c r="F673" i="14"/>
  <c r="X672" i="14"/>
  <c r="F672" i="14"/>
  <c r="X671" i="14"/>
  <c r="F671" i="14"/>
  <c r="X670" i="14"/>
  <c r="F670" i="14"/>
  <c r="X669" i="14"/>
  <c r="F669" i="14"/>
  <c r="X668" i="14"/>
  <c r="F668" i="14"/>
  <c r="X667" i="14"/>
  <c r="F667" i="14"/>
  <c r="X666" i="14"/>
  <c r="F666" i="14"/>
  <c r="X665" i="14"/>
  <c r="F665" i="14"/>
  <c r="X664" i="14"/>
  <c r="F664" i="14"/>
  <c r="X663" i="14"/>
  <c r="F663" i="14"/>
  <c r="X662" i="14"/>
  <c r="F662" i="14"/>
  <c r="X661" i="14"/>
  <c r="F661" i="14"/>
  <c r="X660" i="14"/>
  <c r="F660" i="14"/>
  <c r="X659" i="14"/>
  <c r="F659" i="14"/>
  <c r="X658" i="14"/>
  <c r="F658" i="14"/>
  <c r="H659" i="14" s="1"/>
  <c r="I659" i="14" s="1"/>
  <c r="X657" i="14"/>
  <c r="F657" i="14"/>
  <c r="H658" i="14" s="1"/>
  <c r="I658" i="14" s="1"/>
  <c r="X656" i="14"/>
  <c r="F656" i="14"/>
  <c r="H657" i="14" s="1"/>
  <c r="I657" i="14" s="1"/>
  <c r="X655" i="14"/>
  <c r="F655" i="14"/>
  <c r="X654" i="14"/>
  <c r="F654" i="14"/>
  <c r="X653" i="14"/>
  <c r="F653" i="14"/>
  <c r="X652" i="14"/>
  <c r="F652" i="14"/>
  <c r="X651" i="14"/>
  <c r="F651" i="14"/>
  <c r="X650" i="14"/>
  <c r="F650" i="14"/>
  <c r="F649" i="14"/>
  <c r="F648" i="14"/>
  <c r="F647" i="14"/>
  <c r="H648" i="14" s="1"/>
  <c r="I648" i="14" s="1"/>
  <c r="F646" i="14"/>
  <c r="F645" i="14"/>
  <c r="F644" i="14"/>
  <c r="F643" i="14"/>
  <c r="F642" i="14"/>
  <c r="F641" i="14"/>
  <c r="H642" i="14" s="1"/>
  <c r="I642" i="14" s="1"/>
  <c r="F640" i="14"/>
  <c r="F639" i="14"/>
  <c r="F638" i="14"/>
  <c r="F637" i="14"/>
  <c r="F636" i="14"/>
  <c r="F635" i="14"/>
  <c r="F634" i="14"/>
  <c r="F633" i="14"/>
  <c r="F632" i="14"/>
  <c r="F631" i="14"/>
  <c r="F630" i="14"/>
  <c r="F629" i="14"/>
  <c r="U993" i="14" s="1"/>
  <c r="V993" i="14" s="1"/>
  <c r="F628" i="14"/>
  <c r="U992" i="14" s="1"/>
  <c r="V992" i="14" s="1"/>
  <c r="F627" i="14"/>
  <c r="U991" i="14" s="1"/>
  <c r="V991" i="14" s="1"/>
  <c r="F626" i="14"/>
  <c r="U990" i="14" s="1"/>
  <c r="V990" i="14" s="1"/>
  <c r="F625" i="14"/>
  <c r="U989" i="14" s="1"/>
  <c r="V989" i="14" s="1"/>
  <c r="F624" i="14"/>
  <c r="U988" i="14" s="1"/>
  <c r="V988" i="14" s="1"/>
  <c r="F623" i="14"/>
  <c r="F622" i="14"/>
  <c r="F621" i="14"/>
  <c r="U985" i="14" s="1"/>
  <c r="V985" i="14" s="1"/>
  <c r="F620" i="14"/>
  <c r="F619" i="14"/>
  <c r="U983" i="14" s="1"/>
  <c r="V983" i="14" s="1"/>
  <c r="F618" i="14"/>
  <c r="U982" i="14" s="1"/>
  <c r="V982" i="14" s="1"/>
  <c r="F617" i="14"/>
  <c r="U981" i="14" s="1"/>
  <c r="V981" i="14" s="1"/>
  <c r="F616" i="14"/>
  <c r="U980" i="14" s="1"/>
  <c r="V980" i="14" s="1"/>
  <c r="F615" i="14"/>
  <c r="U979" i="14" s="1"/>
  <c r="V979" i="14" s="1"/>
  <c r="F614" i="14"/>
  <c r="U978" i="14" s="1"/>
  <c r="V978" i="14" s="1"/>
  <c r="F613" i="14"/>
  <c r="U977" i="14" s="1"/>
  <c r="V977" i="14" s="1"/>
  <c r="F612" i="14"/>
  <c r="U976" i="14" s="1"/>
  <c r="V976" i="14" s="1"/>
  <c r="F611" i="14"/>
  <c r="U975" i="14" s="1"/>
  <c r="V975" i="14" s="1"/>
  <c r="F610" i="14"/>
  <c r="U974" i="14" s="1"/>
  <c r="V974" i="14" s="1"/>
  <c r="F609" i="14"/>
  <c r="U973" i="14" s="1"/>
  <c r="V973" i="14" s="1"/>
  <c r="F608" i="14"/>
  <c r="U972" i="14" s="1"/>
  <c r="V972" i="14" s="1"/>
  <c r="F607" i="14"/>
  <c r="F606" i="14"/>
  <c r="F605" i="14"/>
  <c r="F604" i="14"/>
  <c r="U968" i="14" s="1"/>
  <c r="V968" i="14" s="1"/>
  <c r="F603" i="14"/>
  <c r="U967" i="14" s="1"/>
  <c r="V967" i="14" s="1"/>
  <c r="F602" i="14"/>
  <c r="U966" i="14" s="1"/>
  <c r="V966" i="14" s="1"/>
  <c r="F601" i="14"/>
  <c r="U965" i="14" s="1"/>
  <c r="V965" i="14" s="1"/>
  <c r="F600" i="14"/>
  <c r="U964" i="14" s="1"/>
  <c r="V964" i="14" s="1"/>
  <c r="F599" i="14"/>
  <c r="U963" i="14" s="1"/>
  <c r="V963" i="14" s="1"/>
  <c r="F598" i="14"/>
  <c r="U962" i="14" s="1"/>
  <c r="V962" i="14" s="1"/>
  <c r="F597" i="14"/>
  <c r="U961" i="14" s="1"/>
  <c r="V961" i="14" s="1"/>
  <c r="F596" i="14"/>
  <c r="U960" i="14" s="1"/>
  <c r="V960" i="14" s="1"/>
  <c r="F595" i="14"/>
  <c r="U959" i="14" s="1"/>
  <c r="V959" i="14" s="1"/>
  <c r="F594" i="14"/>
  <c r="U958" i="14" s="1"/>
  <c r="V958" i="14" s="1"/>
  <c r="F593" i="14"/>
  <c r="U957" i="14" s="1"/>
  <c r="V957" i="14" s="1"/>
  <c r="F592" i="14"/>
  <c r="U956" i="14" s="1"/>
  <c r="V956" i="14" s="1"/>
  <c r="F591" i="14"/>
  <c r="U955" i="14" s="1"/>
  <c r="V955" i="14" s="1"/>
  <c r="F590" i="14"/>
  <c r="F589" i="14"/>
  <c r="F588" i="14"/>
  <c r="F587" i="14"/>
  <c r="U951" i="14" s="1"/>
  <c r="V951" i="14" s="1"/>
  <c r="F586" i="14"/>
  <c r="U950" i="14" s="1"/>
  <c r="V950" i="14" s="1"/>
  <c r="F585" i="14"/>
  <c r="F584" i="14"/>
  <c r="F583" i="14"/>
  <c r="F582" i="14"/>
  <c r="U946" i="14" s="1"/>
  <c r="V946" i="14" s="1"/>
  <c r="F581" i="14"/>
  <c r="U945" i="14" s="1"/>
  <c r="V945" i="14" s="1"/>
  <c r="F580" i="14"/>
  <c r="U944" i="14" s="1"/>
  <c r="V944" i="14" s="1"/>
  <c r="F579" i="14"/>
  <c r="U943" i="14" s="1"/>
  <c r="V943" i="14" s="1"/>
  <c r="F578" i="14"/>
  <c r="U942" i="14" s="1"/>
  <c r="V942" i="14" s="1"/>
  <c r="F577" i="14"/>
  <c r="U941" i="14" s="1"/>
  <c r="V941" i="14" s="1"/>
  <c r="F576" i="14"/>
  <c r="U940" i="14" s="1"/>
  <c r="V940" i="14" s="1"/>
  <c r="F575" i="14"/>
  <c r="U939" i="14" s="1"/>
  <c r="V939" i="14" s="1"/>
  <c r="F574" i="14"/>
  <c r="F573" i="14"/>
  <c r="F572" i="14"/>
  <c r="U936" i="14" s="1"/>
  <c r="V936" i="14" s="1"/>
  <c r="F571" i="14"/>
  <c r="U935" i="14" s="1"/>
  <c r="V935" i="14" s="1"/>
  <c r="F570" i="14"/>
  <c r="U934" i="14" s="1"/>
  <c r="V934" i="14" s="1"/>
  <c r="F569" i="14"/>
  <c r="U933" i="14" s="1"/>
  <c r="V933" i="14" s="1"/>
  <c r="F568" i="14"/>
  <c r="F567" i="14"/>
  <c r="U931" i="14" s="1"/>
  <c r="V931" i="14" s="1"/>
  <c r="F566" i="14"/>
  <c r="F565" i="14"/>
  <c r="U929" i="14" s="1"/>
  <c r="V929" i="14" s="1"/>
  <c r="F564" i="14"/>
  <c r="U928" i="14" s="1"/>
  <c r="V928" i="14" s="1"/>
  <c r="F563" i="14"/>
  <c r="U927" i="14" s="1"/>
  <c r="V927" i="14" s="1"/>
  <c r="F562" i="14"/>
  <c r="U926" i="14" s="1"/>
  <c r="V926" i="14" s="1"/>
  <c r="F561" i="14"/>
  <c r="U925" i="14" s="1"/>
  <c r="V925" i="14" s="1"/>
  <c r="F560" i="14"/>
  <c r="U924" i="14" s="1"/>
  <c r="V924" i="14" s="1"/>
  <c r="F559" i="14"/>
  <c r="F558" i="14"/>
  <c r="F557" i="14"/>
  <c r="F556" i="14"/>
  <c r="U920" i="14" s="1"/>
  <c r="V920" i="14" s="1"/>
  <c r="H555" i="14"/>
  <c r="I555" i="14" s="1"/>
  <c r="F555" i="14"/>
  <c r="U919" i="14" s="1"/>
  <c r="V919" i="14" s="1"/>
  <c r="F553" i="14"/>
  <c r="F552" i="14"/>
  <c r="U916" i="14" s="1"/>
  <c r="V916" i="14" s="1"/>
  <c r="F551" i="14"/>
  <c r="U915" i="14" s="1"/>
  <c r="V915" i="14" s="1"/>
  <c r="F550" i="14"/>
  <c r="U914" i="14" s="1"/>
  <c r="V914" i="14" s="1"/>
  <c r="F549" i="14"/>
  <c r="U913" i="14" s="1"/>
  <c r="V913" i="14" s="1"/>
  <c r="F548" i="14"/>
  <c r="U912" i="14" s="1"/>
  <c r="V912" i="14" s="1"/>
  <c r="F547" i="14"/>
  <c r="U911" i="14" s="1"/>
  <c r="V911" i="14" s="1"/>
  <c r="F546" i="14"/>
  <c r="U910" i="14" s="1"/>
  <c r="V910" i="14" s="1"/>
  <c r="F545" i="14"/>
  <c r="U909" i="14" s="1"/>
  <c r="V909" i="14" s="1"/>
  <c r="F544" i="14"/>
  <c r="H545" i="14" s="1"/>
  <c r="I545" i="14" s="1"/>
  <c r="F543" i="14"/>
  <c r="H544" i="14" s="1"/>
  <c r="I544" i="14" s="1"/>
  <c r="L544" i="14" s="1"/>
  <c r="F542" i="14"/>
  <c r="H543" i="14" s="1"/>
  <c r="I543" i="14" s="1"/>
  <c r="L543" i="14" s="1"/>
  <c r="F541" i="14"/>
  <c r="H542" i="14" s="1"/>
  <c r="I542" i="14" s="1"/>
  <c r="L542" i="14" s="1"/>
  <c r="F540" i="14"/>
  <c r="H541" i="14" s="1"/>
  <c r="I541" i="14" s="1"/>
  <c r="L541" i="14" s="1"/>
  <c r="F539" i="14"/>
  <c r="F538" i="14"/>
  <c r="H539" i="14" s="1"/>
  <c r="I539" i="14" s="1"/>
  <c r="L539" i="14" s="1"/>
  <c r="F537" i="14"/>
  <c r="H538" i="14" s="1"/>
  <c r="I538" i="14" s="1"/>
  <c r="L538" i="14" s="1"/>
  <c r="F536" i="14"/>
  <c r="H537" i="14" s="1"/>
  <c r="I537" i="14" s="1"/>
  <c r="L537" i="14" s="1"/>
  <c r="F535" i="14"/>
  <c r="H536" i="14" s="1"/>
  <c r="I536" i="14" s="1"/>
  <c r="L536" i="14" s="1"/>
  <c r="F534" i="14"/>
  <c r="H535" i="14" s="1"/>
  <c r="I535" i="14" s="1"/>
  <c r="L535" i="14" s="1"/>
  <c r="F533" i="14"/>
  <c r="H534" i="14" s="1"/>
  <c r="I534" i="14" s="1"/>
  <c r="L534" i="14" s="1"/>
  <c r="F532" i="14"/>
  <c r="H533" i="14" s="1"/>
  <c r="I533" i="14" s="1"/>
  <c r="L533" i="14" s="1"/>
  <c r="F531" i="14"/>
  <c r="H532" i="14" s="1"/>
  <c r="I532" i="14" s="1"/>
  <c r="L532" i="14" s="1"/>
  <c r="F530" i="14"/>
  <c r="H531" i="14" s="1"/>
  <c r="I531" i="14" s="1"/>
  <c r="L531" i="14" s="1"/>
  <c r="F529" i="14"/>
  <c r="H530" i="14" s="1"/>
  <c r="I530" i="14" s="1"/>
  <c r="L530" i="14" s="1"/>
  <c r="F528" i="14"/>
  <c r="H529" i="14" s="1"/>
  <c r="I529" i="14" s="1"/>
  <c r="L529" i="14" s="1"/>
  <c r="F527" i="14"/>
  <c r="H528" i="14" s="1"/>
  <c r="I528" i="14" s="1"/>
  <c r="L528" i="14" s="1"/>
  <c r="F526" i="14"/>
  <c r="H527" i="14" s="1"/>
  <c r="I527" i="14" s="1"/>
  <c r="L527" i="14" s="1"/>
  <c r="F525" i="14"/>
  <c r="H526" i="14" s="1"/>
  <c r="I526" i="14" s="1"/>
  <c r="L526" i="14" s="1"/>
  <c r="F524" i="14"/>
  <c r="H525" i="14" s="1"/>
  <c r="I525" i="14" s="1"/>
  <c r="L525" i="14" s="1"/>
  <c r="F523" i="14"/>
  <c r="H524" i="14" s="1"/>
  <c r="I524" i="14" s="1"/>
  <c r="L524" i="14" s="1"/>
  <c r="F522" i="14"/>
  <c r="H523" i="14" s="1"/>
  <c r="I523" i="14" s="1"/>
  <c r="L523" i="14" s="1"/>
  <c r="F521" i="14"/>
  <c r="H522" i="14" s="1"/>
  <c r="I522" i="14" s="1"/>
  <c r="L522" i="14" s="1"/>
  <c r="F520" i="14"/>
  <c r="H521" i="14" s="1"/>
  <c r="I521" i="14" s="1"/>
  <c r="L521" i="14" s="1"/>
  <c r="F519" i="14"/>
  <c r="H520" i="14" s="1"/>
  <c r="I520" i="14" s="1"/>
  <c r="L520" i="14" s="1"/>
  <c r="F518" i="14"/>
  <c r="H519" i="14" s="1"/>
  <c r="F517" i="14"/>
  <c r="H518" i="14" s="1"/>
  <c r="I518" i="14" s="1"/>
  <c r="L518" i="14" s="1"/>
  <c r="F516" i="14"/>
  <c r="H517" i="14" s="1"/>
  <c r="I517" i="14" s="1"/>
  <c r="L517" i="14" s="1"/>
  <c r="F515" i="14"/>
  <c r="H516" i="14" s="1"/>
  <c r="I516" i="14" s="1"/>
  <c r="L516" i="14" s="1"/>
  <c r="F514" i="14"/>
  <c r="H515" i="14" s="1"/>
  <c r="I515" i="14" s="1"/>
  <c r="L515" i="14" s="1"/>
  <c r="F513" i="14"/>
  <c r="H514" i="14" s="1"/>
  <c r="I514" i="14" s="1"/>
  <c r="L514" i="14" s="1"/>
  <c r="F512" i="14"/>
  <c r="H513" i="14" s="1"/>
  <c r="I513" i="14" s="1"/>
  <c r="L513" i="14" s="1"/>
  <c r="F511" i="14"/>
  <c r="H512" i="14" s="1"/>
  <c r="I512" i="14" s="1"/>
  <c r="L512" i="14" s="1"/>
  <c r="F510" i="14"/>
  <c r="H511" i="14" s="1"/>
  <c r="I511" i="14" s="1"/>
  <c r="L511" i="14" s="1"/>
  <c r="F509" i="14"/>
  <c r="H510" i="14" s="1"/>
  <c r="I510" i="14" s="1"/>
  <c r="L510" i="14" s="1"/>
  <c r="F508" i="14"/>
  <c r="H509" i="14" s="1"/>
  <c r="I509" i="14" s="1"/>
  <c r="L509" i="14" s="1"/>
  <c r="F507" i="14"/>
  <c r="H508" i="14" s="1"/>
  <c r="I508" i="14" s="1"/>
  <c r="L508" i="14" s="1"/>
  <c r="F506" i="14"/>
  <c r="H507" i="14" s="1"/>
  <c r="I507" i="14" s="1"/>
  <c r="L507" i="14" s="1"/>
  <c r="F505" i="14"/>
  <c r="H506" i="14" s="1"/>
  <c r="I506" i="14" s="1"/>
  <c r="L506" i="14" s="1"/>
  <c r="F504" i="14"/>
  <c r="H505" i="14" s="1"/>
  <c r="I505" i="14" s="1"/>
  <c r="L505" i="14" s="1"/>
  <c r="F503" i="14"/>
  <c r="H504" i="14" s="1"/>
  <c r="I504" i="14" s="1"/>
  <c r="L504" i="14" s="1"/>
  <c r="F502" i="14"/>
  <c r="H503" i="14" s="1"/>
  <c r="I503" i="14" s="1"/>
  <c r="L503" i="14" s="1"/>
  <c r="F501" i="14"/>
  <c r="H502" i="14" s="1"/>
  <c r="I502" i="14" s="1"/>
  <c r="L502" i="14" s="1"/>
  <c r="F500" i="14"/>
  <c r="H501" i="14" s="1"/>
  <c r="I501" i="14" s="1"/>
  <c r="L501" i="14" s="1"/>
  <c r="F499" i="14"/>
  <c r="H500" i="14" s="1"/>
  <c r="I500" i="14" s="1"/>
  <c r="L500" i="14" s="1"/>
  <c r="F498" i="14"/>
  <c r="H499" i="14" s="1"/>
  <c r="I499" i="14" s="1"/>
  <c r="L499" i="14" s="1"/>
  <c r="F497" i="14"/>
  <c r="H498" i="14" s="1"/>
  <c r="I498" i="14" s="1"/>
  <c r="L498" i="14" s="1"/>
  <c r="F496" i="14"/>
  <c r="H497" i="14" s="1"/>
  <c r="F495" i="14"/>
  <c r="H496" i="14" s="1"/>
  <c r="I496" i="14" s="1"/>
  <c r="L496" i="14" s="1"/>
  <c r="F494" i="14"/>
  <c r="H495" i="14" s="1"/>
  <c r="I495" i="14" s="1"/>
  <c r="L495" i="14" s="1"/>
  <c r="F493" i="14"/>
  <c r="H494" i="14" s="1"/>
  <c r="I494" i="14" s="1"/>
  <c r="L494" i="14" s="1"/>
  <c r="F492" i="14"/>
  <c r="H493" i="14" s="1"/>
  <c r="I493" i="14" s="1"/>
  <c r="L493" i="14" s="1"/>
  <c r="F491" i="14"/>
  <c r="H492" i="14" s="1"/>
  <c r="I492" i="14" s="1"/>
  <c r="L492" i="14" s="1"/>
  <c r="F490" i="14"/>
  <c r="H491" i="14" s="1"/>
  <c r="I491" i="14" s="1"/>
  <c r="L491" i="14" s="1"/>
  <c r="F489" i="14"/>
  <c r="H490" i="14" s="1"/>
  <c r="I490" i="14" s="1"/>
  <c r="L490" i="14" s="1"/>
  <c r="F488" i="14"/>
  <c r="H489" i="14" s="1"/>
  <c r="I489" i="14" s="1"/>
  <c r="L489" i="14" s="1"/>
  <c r="F487" i="14"/>
  <c r="H488" i="14" s="1"/>
  <c r="I488" i="14" s="1"/>
  <c r="L488" i="14" s="1"/>
  <c r="F486" i="14"/>
  <c r="H487" i="14" s="1"/>
  <c r="I487" i="14" s="1"/>
  <c r="L487" i="14" s="1"/>
  <c r="F485" i="14"/>
  <c r="H486" i="14" s="1"/>
  <c r="I486" i="14" s="1"/>
  <c r="L486" i="14" s="1"/>
  <c r="F484" i="14"/>
  <c r="H485" i="14" s="1"/>
  <c r="I485" i="14" s="1"/>
  <c r="L485" i="14" s="1"/>
  <c r="F483" i="14"/>
  <c r="H484" i="14" s="1"/>
  <c r="I484" i="14" s="1"/>
  <c r="L484" i="14" s="1"/>
  <c r="F482" i="14"/>
  <c r="H483" i="14" s="1"/>
  <c r="I483" i="14" s="1"/>
  <c r="L483" i="14" s="1"/>
  <c r="F481" i="14"/>
  <c r="H482" i="14" s="1"/>
  <c r="I482" i="14" s="1"/>
  <c r="L482" i="14" s="1"/>
  <c r="F480" i="14"/>
  <c r="H481" i="14" s="1"/>
  <c r="I481" i="14" s="1"/>
  <c r="L481" i="14" s="1"/>
  <c r="F479" i="14"/>
  <c r="H480" i="14" s="1"/>
  <c r="I480" i="14" s="1"/>
  <c r="L480" i="14" s="1"/>
  <c r="F478" i="14"/>
  <c r="H479" i="14" s="1"/>
  <c r="I479" i="14" s="1"/>
  <c r="L479" i="14" s="1"/>
  <c r="F477" i="14"/>
  <c r="H478" i="14" s="1"/>
  <c r="I478" i="14" s="1"/>
  <c r="L478" i="14" s="1"/>
  <c r="F476" i="14"/>
  <c r="H477" i="14" s="1"/>
  <c r="I477" i="14" s="1"/>
  <c r="L477" i="14" s="1"/>
  <c r="F475" i="14"/>
  <c r="H476" i="14" s="1"/>
  <c r="I476" i="14" s="1"/>
  <c r="L476" i="14" s="1"/>
  <c r="F474" i="14"/>
  <c r="G475" i="14" s="1"/>
  <c r="G476" i="14" s="1"/>
  <c r="G477" i="14" s="1"/>
  <c r="G478" i="14" s="1"/>
  <c r="G479" i="14" s="1"/>
  <c r="G480" i="14" s="1"/>
  <c r="G481" i="14" s="1"/>
  <c r="G482" i="14" s="1"/>
  <c r="G483" i="14" s="1"/>
  <c r="G484" i="14" s="1"/>
  <c r="G485" i="14" s="1"/>
  <c r="G486" i="14" s="1"/>
  <c r="G487" i="14" s="1"/>
  <c r="G488" i="14" s="1"/>
  <c r="G489" i="14" s="1"/>
  <c r="G490" i="14" s="1"/>
  <c r="G491" i="14" s="1"/>
  <c r="G492" i="14" s="1"/>
  <c r="G493" i="14" s="1"/>
  <c r="G494" i="14" s="1"/>
  <c r="G495" i="14" s="1"/>
  <c r="G496" i="14" s="1"/>
  <c r="F473" i="14"/>
  <c r="H474" i="14" s="1"/>
  <c r="I474" i="14" s="1"/>
  <c r="L474" i="14" s="1"/>
  <c r="F472" i="14"/>
  <c r="H473" i="14" s="1"/>
  <c r="I473" i="14" s="1"/>
  <c r="L473" i="14" s="1"/>
  <c r="F471" i="14"/>
  <c r="H472" i="14" s="1"/>
  <c r="I472" i="14" s="1"/>
  <c r="L472" i="14" s="1"/>
  <c r="F470" i="14"/>
  <c r="H471" i="14" s="1"/>
  <c r="I471" i="14" s="1"/>
  <c r="L471" i="14" s="1"/>
  <c r="F469" i="14"/>
  <c r="H470" i="14" s="1"/>
  <c r="I470" i="14" s="1"/>
  <c r="L470" i="14" s="1"/>
  <c r="F468" i="14"/>
  <c r="H469" i="14" s="1"/>
  <c r="I469" i="14" s="1"/>
  <c r="L469" i="14" s="1"/>
  <c r="F467" i="14"/>
  <c r="H468" i="14" s="1"/>
  <c r="I468" i="14" s="1"/>
  <c r="L468" i="14" s="1"/>
  <c r="F466" i="14"/>
  <c r="H467" i="14" s="1"/>
  <c r="I467" i="14" s="1"/>
  <c r="L467" i="14" s="1"/>
  <c r="F465" i="14"/>
  <c r="H466" i="14" s="1"/>
  <c r="I466" i="14" s="1"/>
  <c r="L466" i="14" s="1"/>
  <c r="F464" i="14"/>
  <c r="H465" i="14" s="1"/>
  <c r="I465" i="14" s="1"/>
  <c r="L465" i="14" s="1"/>
  <c r="F463" i="14"/>
  <c r="H464" i="14" s="1"/>
  <c r="I464" i="14" s="1"/>
  <c r="L464" i="14" s="1"/>
  <c r="F462" i="14"/>
  <c r="H463" i="14" s="1"/>
  <c r="I463" i="14" s="1"/>
  <c r="L463" i="14" s="1"/>
  <c r="F461" i="14"/>
  <c r="H462" i="14" s="1"/>
  <c r="I462" i="14" s="1"/>
  <c r="L462" i="14" s="1"/>
  <c r="F460" i="14"/>
  <c r="H461" i="14" s="1"/>
  <c r="I461" i="14" s="1"/>
  <c r="L461" i="14" s="1"/>
  <c r="F459" i="14"/>
  <c r="H460" i="14" s="1"/>
  <c r="I460" i="14" s="1"/>
  <c r="L460" i="14" s="1"/>
  <c r="F458" i="14"/>
  <c r="H459" i="14" s="1"/>
  <c r="I459" i="14" s="1"/>
  <c r="L459" i="14" s="1"/>
  <c r="F457" i="14"/>
  <c r="H458" i="14" s="1"/>
  <c r="I458" i="14" s="1"/>
  <c r="L458" i="14" s="1"/>
  <c r="F456" i="14"/>
  <c r="H457" i="14" s="1"/>
  <c r="I457" i="14" s="1"/>
  <c r="L457" i="14" s="1"/>
  <c r="F455" i="14"/>
  <c r="H456" i="14" s="1"/>
  <c r="I456" i="14" s="1"/>
  <c r="L456" i="14" s="1"/>
  <c r="F454" i="14"/>
  <c r="H455" i="14" s="1"/>
  <c r="I455" i="14" s="1"/>
  <c r="L455" i="14" s="1"/>
  <c r="F453" i="14"/>
  <c r="H454" i="14" s="1"/>
  <c r="F452" i="14"/>
  <c r="H453" i="14" s="1"/>
  <c r="I453" i="14" s="1"/>
  <c r="L453" i="14" s="1"/>
  <c r="F451" i="14"/>
  <c r="H452" i="14" s="1"/>
  <c r="I452" i="14" s="1"/>
  <c r="L452" i="14" s="1"/>
  <c r="F450" i="14"/>
  <c r="H451" i="14" s="1"/>
  <c r="I451" i="14" s="1"/>
  <c r="L451" i="14" s="1"/>
  <c r="F449" i="14"/>
  <c r="H450" i="14" s="1"/>
  <c r="I450" i="14" s="1"/>
  <c r="L450" i="14" s="1"/>
  <c r="F448" i="14"/>
  <c r="H449" i="14" s="1"/>
  <c r="I449" i="14" s="1"/>
  <c r="L449" i="14" s="1"/>
  <c r="F447" i="14"/>
  <c r="H448" i="14" s="1"/>
  <c r="I448" i="14" s="1"/>
  <c r="L448" i="14" s="1"/>
  <c r="F446" i="14"/>
  <c r="H447" i="14" s="1"/>
  <c r="I447" i="14" s="1"/>
  <c r="L447" i="14" s="1"/>
  <c r="F445" i="14"/>
  <c r="H446" i="14" s="1"/>
  <c r="I446" i="14" s="1"/>
  <c r="L446" i="14" s="1"/>
  <c r="F444" i="14"/>
  <c r="H445" i="14" s="1"/>
  <c r="I445" i="14" s="1"/>
  <c r="L445" i="14" s="1"/>
  <c r="F443" i="14"/>
  <c r="H444" i="14" s="1"/>
  <c r="I444" i="14" s="1"/>
  <c r="L444" i="14" s="1"/>
  <c r="F442" i="14"/>
  <c r="H443" i="14" s="1"/>
  <c r="I443" i="14" s="1"/>
  <c r="L443" i="14" s="1"/>
  <c r="B441" i="14"/>
  <c r="F441" i="14" s="1"/>
  <c r="H442" i="14" s="1"/>
  <c r="I442" i="14" s="1"/>
  <c r="L442" i="14" s="1"/>
  <c r="B440" i="14"/>
  <c r="B439" i="14"/>
  <c r="F439" i="14" s="1"/>
  <c r="B438" i="14"/>
  <c r="B437" i="14"/>
  <c r="F437" i="14" s="1"/>
  <c r="F436" i="14"/>
  <c r="F435" i="14"/>
  <c r="H436" i="14" s="1"/>
  <c r="I436" i="14" s="1"/>
  <c r="L436" i="14" s="1"/>
  <c r="F434" i="14"/>
  <c r="H435" i="14" s="1"/>
  <c r="I435" i="14" s="1"/>
  <c r="L435" i="14" s="1"/>
  <c r="F433" i="14"/>
  <c r="H434" i="14" s="1"/>
  <c r="I434" i="14" s="1"/>
  <c r="L434" i="14" s="1"/>
  <c r="F432" i="14"/>
  <c r="H433" i="14" s="1"/>
  <c r="I433" i="14" s="1"/>
  <c r="L433" i="14" s="1"/>
  <c r="F431" i="14"/>
  <c r="H432" i="14" s="1"/>
  <c r="I432" i="14" s="1"/>
  <c r="L432" i="14" s="1"/>
  <c r="F430" i="14"/>
  <c r="H431" i="14" s="1"/>
  <c r="J431" i="14" s="1"/>
  <c r="F429" i="14"/>
  <c r="H430" i="14" s="1"/>
  <c r="I430" i="14" s="1"/>
  <c r="L430" i="14" s="1"/>
  <c r="F428" i="14"/>
  <c r="H429" i="14" s="1"/>
  <c r="I429" i="14" s="1"/>
  <c r="L429" i="14" s="1"/>
  <c r="F427" i="14"/>
  <c r="H428" i="14" s="1"/>
  <c r="I428" i="14" s="1"/>
  <c r="L428" i="14" s="1"/>
  <c r="F426" i="14"/>
  <c r="H427" i="14" s="1"/>
  <c r="I427" i="14" s="1"/>
  <c r="L427" i="14" s="1"/>
  <c r="F425" i="14"/>
  <c r="H426" i="14" s="1"/>
  <c r="I426" i="14" s="1"/>
  <c r="L426" i="14" s="1"/>
  <c r="F424" i="14"/>
  <c r="H425" i="14" s="1"/>
  <c r="I425" i="14" s="1"/>
  <c r="L425" i="14" s="1"/>
  <c r="F423" i="14"/>
  <c r="H424" i="14" s="1"/>
  <c r="I424" i="14" s="1"/>
  <c r="L424" i="14" s="1"/>
  <c r="F422" i="14"/>
  <c r="H423" i="14" s="1"/>
  <c r="I423" i="14" s="1"/>
  <c r="L423" i="14" s="1"/>
  <c r="F421" i="14"/>
  <c r="H422" i="14" s="1"/>
  <c r="I422" i="14" s="1"/>
  <c r="L422" i="14" s="1"/>
  <c r="F420" i="14"/>
  <c r="H421" i="14" s="1"/>
  <c r="I421" i="14" s="1"/>
  <c r="L421" i="14" s="1"/>
  <c r="F419" i="14"/>
  <c r="H420" i="14" s="1"/>
  <c r="I420" i="14" s="1"/>
  <c r="L420" i="14" s="1"/>
  <c r="F418" i="14"/>
  <c r="H419" i="14" s="1"/>
  <c r="I419" i="14" s="1"/>
  <c r="L419" i="14" s="1"/>
  <c r="F417" i="14"/>
  <c r="H418" i="14" s="1"/>
  <c r="I418" i="14" s="1"/>
  <c r="L418" i="14" s="1"/>
  <c r="F416" i="14"/>
  <c r="H417" i="14" s="1"/>
  <c r="I417" i="14" s="1"/>
  <c r="L417" i="14" s="1"/>
  <c r="F415" i="14"/>
  <c r="H416" i="14" s="1"/>
  <c r="I416" i="14" s="1"/>
  <c r="L416" i="14" s="1"/>
  <c r="F414" i="14"/>
  <c r="H415" i="14" s="1"/>
  <c r="I415" i="14" s="1"/>
  <c r="L415" i="14" s="1"/>
  <c r="F413" i="14"/>
  <c r="H414" i="14" s="1"/>
  <c r="I414" i="14" s="1"/>
  <c r="L414" i="14" s="1"/>
  <c r="F412" i="14"/>
  <c r="H413" i="14" s="1"/>
  <c r="I413" i="14" s="1"/>
  <c r="L413" i="14" s="1"/>
  <c r="F411" i="14"/>
  <c r="H412" i="14" s="1"/>
  <c r="I412" i="14" s="1"/>
  <c r="L412" i="14" s="1"/>
  <c r="F410" i="14"/>
  <c r="G411" i="14" s="1"/>
  <c r="G412" i="14" s="1"/>
  <c r="G413" i="14" s="1"/>
  <c r="G414" i="14" s="1"/>
  <c r="G415" i="14" s="1"/>
  <c r="G416" i="14" s="1"/>
  <c r="G417" i="14" s="1"/>
  <c r="G418" i="14" s="1"/>
  <c r="G419" i="14" s="1"/>
  <c r="G420" i="14" s="1"/>
  <c r="G421" i="14" s="1"/>
  <c r="G422" i="14" s="1"/>
  <c r="G423" i="14" s="1"/>
  <c r="G424" i="14" s="1"/>
  <c r="G425" i="14" s="1"/>
  <c r="G426" i="14" s="1"/>
  <c r="G427" i="14" s="1"/>
  <c r="G428" i="14" s="1"/>
  <c r="G429" i="14" s="1"/>
  <c r="G430" i="14" s="1"/>
  <c r="F409" i="14"/>
  <c r="H410" i="14" s="1"/>
  <c r="I410" i="14" s="1"/>
  <c r="L410" i="14" s="1"/>
  <c r="F408" i="14"/>
  <c r="H409" i="14" s="1"/>
  <c r="I409" i="14" s="1"/>
  <c r="L409" i="14" s="1"/>
  <c r="F407" i="14"/>
  <c r="H408" i="14" s="1"/>
  <c r="I408" i="14" s="1"/>
  <c r="L408" i="14" s="1"/>
  <c r="F406" i="14"/>
  <c r="H407" i="14" s="1"/>
  <c r="I407" i="14" s="1"/>
  <c r="L407" i="14" s="1"/>
  <c r="F405" i="14"/>
  <c r="H406" i="14" s="1"/>
  <c r="I406" i="14" s="1"/>
  <c r="L406" i="14" s="1"/>
  <c r="F404" i="14"/>
  <c r="H405" i="14" s="1"/>
  <c r="I405" i="14" s="1"/>
  <c r="L405" i="14" s="1"/>
  <c r="F403" i="14"/>
  <c r="H404" i="14" s="1"/>
  <c r="I404" i="14" s="1"/>
  <c r="L404" i="14" s="1"/>
  <c r="F402" i="14"/>
  <c r="H403" i="14" s="1"/>
  <c r="I403" i="14" s="1"/>
  <c r="L403" i="14" s="1"/>
  <c r="F401" i="14"/>
  <c r="H402" i="14" s="1"/>
  <c r="I402" i="14" s="1"/>
  <c r="L402" i="14" s="1"/>
  <c r="F400" i="14"/>
  <c r="H401" i="14" s="1"/>
  <c r="I401" i="14" s="1"/>
  <c r="L401" i="14" s="1"/>
  <c r="F399" i="14"/>
  <c r="H400" i="14" s="1"/>
  <c r="I400" i="14" s="1"/>
  <c r="L400" i="14" s="1"/>
  <c r="F398" i="14"/>
  <c r="H399" i="14" s="1"/>
  <c r="I399" i="14" s="1"/>
  <c r="L399" i="14" s="1"/>
  <c r="F397" i="14"/>
  <c r="H398" i="14" s="1"/>
  <c r="I398" i="14" s="1"/>
  <c r="L398" i="14" s="1"/>
  <c r="F396" i="14"/>
  <c r="H397" i="14" s="1"/>
  <c r="I397" i="14" s="1"/>
  <c r="L397" i="14" s="1"/>
  <c r="F395" i="14"/>
  <c r="H396" i="14" s="1"/>
  <c r="I396" i="14" s="1"/>
  <c r="L396" i="14" s="1"/>
  <c r="F394" i="14"/>
  <c r="H395" i="14" s="1"/>
  <c r="I395" i="14" s="1"/>
  <c r="L395" i="14" s="1"/>
  <c r="F393" i="14"/>
  <c r="H394" i="14" s="1"/>
  <c r="I394" i="14" s="1"/>
  <c r="L394" i="14" s="1"/>
  <c r="F392" i="14"/>
  <c r="H393" i="14" s="1"/>
  <c r="I393" i="14" s="1"/>
  <c r="L393" i="14" s="1"/>
  <c r="F391" i="14"/>
  <c r="H392" i="14" s="1"/>
  <c r="I392" i="14" s="1"/>
  <c r="L392" i="14" s="1"/>
  <c r="F390" i="14"/>
  <c r="H391" i="14" s="1"/>
  <c r="I391" i="14" s="1"/>
  <c r="L391" i="14" s="1"/>
  <c r="F389" i="14"/>
  <c r="H390" i="14" s="1"/>
  <c r="F388" i="14"/>
  <c r="H389" i="14" s="1"/>
  <c r="I389" i="14" s="1"/>
  <c r="L389" i="14" s="1"/>
  <c r="F387" i="14"/>
  <c r="H388" i="14" s="1"/>
  <c r="I388" i="14" s="1"/>
  <c r="F386" i="14"/>
  <c r="H387" i="14" s="1"/>
  <c r="I387" i="14" s="1"/>
  <c r="L387" i="14" s="1"/>
  <c r="F385" i="14"/>
  <c r="H386" i="14" s="1"/>
  <c r="I386" i="14" s="1"/>
  <c r="L386" i="14" s="1"/>
  <c r="F384" i="14"/>
  <c r="H385" i="14" s="1"/>
  <c r="I385" i="14" s="1"/>
  <c r="L385" i="14" s="1"/>
  <c r="F383" i="14"/>
  <c r="H384" i="14" s="1"/>
  <c r="I384" i="14" s="1"/>
  <c r="L384" i="14" s="1"/>
  <c r="F382" i="14"/>
  <c r="H383" i="14" s="1"/>
  <c r="I383" i="14" s="1"/>
  <c r="F381" i="14"/>
  <c r="H382" i="14" s="1"/>
  <c r="I382" i="14" s="1"/>
  <c r="L382" i="14" s="1"/>
  <c r="F380" i="14"/>
  <c r="H381" i="14" s="1"/>
  <c r="I381" i="14" s="1"/>
  <c r="L381" i="14" s="1"/>
  <c r="F379" i="14"/>
  <c r="H380" i="14" s="1"/>
  <c r="I380" i="14" s="1"/>
  <c r="L380" i="14" s="1"/>
  <c r="F378" i="14"/>
  <c r="H379" i="14" s="1"/>
  <c r="I379" i="14" s="1"/>
  <c r="L379" i="14" s="1"/>
  <c r="F377" i="14"/>
  <c r="H378" i="14" s="1"/>
  <c r="I378" i="14" s="1"/>
  <c r="F376" i="14"/>
  <c r="H377" i="14" s="1"/>
  <c r="I377" i="14" s="1"/>
  <c r="L377" i="14" s="1"/>
  <c r="F375" i="14"/>
  <c r="H376" i="14" s="1"/>
  <c r="I376" i="14" s="1"/>
  <c r="L376" i="14" s="1"/>
  <c r="F374" i="14"/>
  <c r="H375" i="14" s="1"/>
  <c r="I375" i="14" s="1"/>
  <c r="L375" i="14" s="1"/>
  <c r="F373" i="14"/>
  <c r="H374" i="14" s="1"/>
  <c r="I374" i="14" s="1"/>
  <c r="L374" i="14" s="1"/>
  <c r="F372" i="14"/>
  <c r="H373" i="14" s="1"/>
  <c r="I373" i="14" s="1"/>
  <c r="L373" i="14" s="1"/>
  <c r="F371" i="14"/>
  <c r="H372" i="14" s="1"/>
  <c r="I372" i="14" s="1"/>
  <c r="L372" i="14" s="1"/>
  <c r="F370" i="14"/>
  <c r="H371" i="14" s="1"/>
  <c r="I371" i="14" s="1"/>
  <c r="L371" i="14" s="1"/>
  <c r="F369" i="14"/>
  <c r="H370" i="14" s="1"/>
  <c r="I370" i="14" s="1"/>
  <c r="L370" i="14" s="1"/>
  <c r="F368" i="14"/>
  <c r="H369" i="14" s="1"/>
  <c r="I369" i="14" s="1"/>
  <c r="L369" i="14" s="1"/>
  <c r="F367" i="14"/>
  <c r="H368" i="14" s="1"/>
  <c r="I368" i="14" s="1"/>
  <c r="L368" i="14" s="1"/>
  <c r="F366" i="14"/>
  <c r="G367" i="14" s="1"/>
  <c r="G368" i="14" s="1"/>
  <c r="G369" i="14" s="1"/>
  <c r="G370" i="14" s="1"/>
  <c r="G371" i="14" s="1"/>
  <c r="G372" i="14" s="1"/>
  <c r="G373" i="14" s="1"/>
  <c r="G374" i="14" s="1"/>
  <c r="G375" i="14" s="1"/>
  <c r="G376" i="14" s="1"/>
  <c r="G377" i="14" s="1"/>
  <c r="G378" i="14" s="1"/>
  <c r="G379" i="14" s="1"/>
  <c r="G380" i="14" s="1"/>
  <c r="G381" i="14" s="1"/>
  <c r="G382" i="14" s="1"/>
  <c r="G383" i="14" s="1"/>
  <c r="G384" i="14" s="1"/>
  <c r="G385" i="14" s="1"/>
  <c r="G386" i="14" s="1"/>
  <c r="G387" i="14" s="1"/>
  <c r="G388" i="14" s="1"/>
  <c r="G389" i="14" s="1"/>
  <c r="F365" i="14"/>
  <c r="H366" i="14" s="1"/>
  <c r="I366" i="14" s="1"/>
  <c r="L366" i="14" s="1"/>
  <c r="F364" i="14"/>
  <c r="H365" i="14" s="1"/>
  <c r="I365" i="14" s="1"/>
  <c r="L365" i="14" s="1"/>
  <c r="F363" i="14"/>
  <c r="H364" i="14" s="1"/>
  <c r="I364" i="14" s="1"/>
  <c r="K364" i="14" s="1"/>
  <c r="F362" i="14"/>
  <c r="H363" i="14" s="1"/>
  <c r="I363" i="14" s="1"/>
  <c r="L363" i="14" s="1"/>
  <c r="F361" i="14"/>
  <c r="H362" i="14" s="1"/>
  <c r="I362" i="14" s="1"/>
  <c r="L362" i="14" s="1"/>
  <c r="F360" i="14"/>
  <c r="H361" i="14" s="1"/>
  <c r="I361" i="14" s="1"/>
  <c r="L361" i="14" s="1"/>
  <c r="F359" i="14"/>
  <c r="H360" i="14" s="1"/>
  <c r="I360" i="14" s="1"/>
  <c r="F358" i="14"/>
  <c r="H359" i="14" s="1"/>
  <c r="I359" i="14" s="1"/>
  <c r="L359" i="14" s="1"/>
  <c r="F357" i="14"/>
  <c r="H358" i="14" s="1"/>
  <c r="I358" i="14" s="1"/>
  <c r="L358" i="14" s="1"/>
  <c r="F356" i="14"/>
  <c r="H357" i="14" s="1"/>
  <c r="I357" i="14" s="1"/>
  <c r="L357" i="14" s="1"/>
  <c r="F355" i="14"/>
  <c r="H356" i="14" s="1"/>
  <c r="I356" i="14" s="1"/>
  <c r="L356" i="14" s="1"/>
  <c r="F354" i="14"/>
  <c r="H355" i="14" s="1"/>
  <c r="I355" i="14" s="1"/>
  <c r="L355" i="14" s="1"/>
  <c r="F353" i="14"/>
  <c r="H354" i="14" s="1"/>
  <c r="I354" i="14" s="1"/>
  <c r="F352" i="14"/>
  <c r="H353" i="14" s="1"/>
  <c r="I353" i="14" s="1"/>
  <c r="L353" i="14" s="1"/>
  <c r="F351" i="14"/>
  <c r="H352" i="14" s="1"/>
  <c r="I352" i="14" s="1"/>
  <c r="L352" i="14" s="1"/>
  <c r="F350" i="14"/>
  <c r="H351" i="14" s="1"/>
  <c r="I351" i="14" s="1"/>
  <c r="L351" i="14" s="1"/>
  <c r="F349" i="14"/>
  <c r="H350" i="14" s="1"/>
  <c r="I350" i="14" s="1"/>
  <c r="L350" i="14" s="1"/>
  <c r="F348" i="14"/>
  <c r="H349" i="14" s="1"/>
  <c r="I349" i="14" s="1"/>
  <c r="L349" i="14" s="1"/>
  <c r="F347" i="14"/>
  <c r="H348" i="14" s="1"/>
  <c r="I348" i="14" s="1"/>
  <c r="L348" i="14" s="1"/>
  <c r="F346" i="14"/>
  <c r="H347" i="14" s="1"/>
  <c r="I347" i="14" s="1"/>
  <c r="L347" i="14" s="1"/>
  <c r="F345" i="14"/>
  <c r="H346" i="14" s="1"/>
  <c r="I346" i="14" s="1"/>
  <c r="L346" i="14" s="1"/>
  <c r="F344" i="14"/>
  <c r="G345" i="14" s="1"/>
  <c r="G346" i="14" s="1"/>
  <c r="G347" i="14" s="1"/>
  <c r="G348" i="14" s="1"/>
  <c r="G349" i="14" s="1"/>
  <c r="G350" i="14" s="1"/>
  <c r="G351" i="14" s="1"/>
  <c r="G352" i="14" s="1"/>
  <c r="G353" i="14" s="1"/>
  <c r="G354" i="14" s="1"/>
  <c r="G355" i="14" s="1"/>
  <c r="G356" i="14" s="1"/>
  <c r="G357" i="14" s="1"/>
  <c r="G358" i="14" s="1"/>
  <c r="G359" i="14" s="1"/>
  <c r="G360" i="14" s="1"/>
  <c r="G361" i="14" s="1"/>
  <c r="G362" i="14" s="1"/>
  <c r="G363" i="14" s="1"/>
  <c r="G364" i="14" s="1"/>
  <c r="G365" i="14" s="1"/>
  <c r="G366" i="14" s="1"/>
  <c r="F343" i="14"/>
  <c r="H344" i="14" s="1"/>
  <c r="I344" i="14" s="1"/>
  <c r="K344" i="14" s="1"/>
  <c r="F342" i="14"/>
  <c r="H343" i="14" s="1"/>
  <c r="I343" i="14" s="1"/>
  <c r="L343" i="14" s="1"/>
  <c r="F341" i="14"/>
  <c r="H342" i="14" s="1"/>
  <c r="I342" i="14" s="1"/>
  <c r="L342" i="14" s="1"/>
  <c r="F340" i="14"/>
  <c r="H341" i="14" s="1"/>
  <c r="I341" i="14" s="1"/>
  <c r="F339" i="14"/>
  <c r="H340" i="14" s="1"/>
  <c r="I340" i="14" s="1"/>
  <c r="L340" i="14" s="1"/>
  <c r="F338" i="14"/>
  <c r="H339" i="14" s="1"/>
  <c r="I339" i="14" s="1"/>
  <c r="L339" i="14" s="1"/>
  <c r="F337" i="14"/>
  <c r="H338" i="14" s="1"/>
  <c r="I338" i="14" s="1"/>
  <c r="L338" i="14" s="1"/>
  <c r="F336" i="14"/>
  <c r="H337" i="14" s="1"/>
  <c r="I337" i="14" s="1"/>
  <c r="L337" i="14" s="1"/>
  <c r="F335" i="14"/>
  <c r="H336" i="14" s="1"/>
  <c r="I336" i="14" s="1"/>
  <c r="F334" i="14"/>
  <c r="H335" i="14" s="1"/>
  <c r="I335" i="14" s="1"/>
  <c r="L335" i="14" s="1"/>
  <c r="F333" i="14"/>
  <c r="H334" i="14" s="1"/>
  <c r="I334" i="14" s="1"/>
  <c r="L334" i="14" s="1"/>
  <c r="F332" i="14"/>
  <c r="H333" i="14" s="1"/>
  <c r="I333" i="14" s="1"/>
  <c r="F331" i="14"/>
  <c r="H332" i="14" s="1"/>
  <c r="I332" i="14" s="1"/>
  <c r="L332" i="14" s="1"/>
  <c r="F330" i="14"/>
  <c r="H331" i="14" s="1"/>
  <c r="I331" i="14" s="1"/>
  <c r="K331" i="14" s="1"/>
  <c r="F329" i="14"/>
  <c r="H330" i="14" s="1"/>
  <c r="I330" i="14" s="1"/>
  <c r="L330" i="14" s="1"/>
  <c r="F328" i="14"/>
  <c r="H329" i="14" s="1"/>
  <c r="I329" i="14" s="1"/>
  <c r="L329" i="14" s="1"/>
  <c r="F327" i="14"/>
  <c r="H328" i="14" s="1"/>
  <c r="I328" i="14" s="1"/>
  <c r="F326" i="14"/>
  <c r="H327" i="14" s="1"/>
  <c r="I327" i="14" s="1"/>
  <c r="L327" i="14" s="1"/>
  <c r="F325" i="14"/>
  <c r="H326" i="14" s="1"/>
  <c r="I326" i="14" s="1"/>
  <c r="L326" i="14" s="1"/>
  <c r="L324" i="14"/>
  <c r="K324" i="14"/>
  <c r="F324" i="14"/>
  <c r="H325" i="14" s="1"/>
  <c r="I325" i="14" s="1"/>
  <c r="L325" i="14" s="1"/>
  <c r="F323" i="14"/>
  <c r="H324" i="14" s="1"/>
  <c r="J324" i="14" s="1"/>
  <c r="F322" i="14"/>
  <c r="H323" i="14" s="1"/>
  <c r="I323" i="14" s="1"/>
  <c r="L323" i="14" s="1"/>
  <c r="F321" i="14"/>
  <c r="H322" i="14" s="1"/>
  <c r="I322" i="14" s="1"/>
  <c r="L322" i="14" s="1"/>
  <c r="F320" i="14"/>
  <c r="H321" i="14" s="1"/>
  <c r="I321" i="14" s="1"/>
  <c r="L321" i="14" s="1"/>
  <c r="F319" i="14"/>
  <c r="H320" i="14" s="1"/>
  <c r="I320" i="14" s="1"/>
  <c r="L320" i="14" s="1"/>
  <c r="F318" i="14"/>
  <c r="H319" i="14" s="1"/>
  <c r="I319" i="14" s="1"/>
  <c r="L319" i="14" s="1"/>
  <c r="F317" i="14"/>
  <c r="H318" i="14" s="1"/>
  <c r="I318" i="14" s="1"/>
  <c r="L318" i="14" s="1"/>
  <c r="F316" i="14"/>
  <c r="H317" i="14" s="1"/>
  <c r="I317" i="14" s="1"/>
  <c r="L317" i="14" s="1"/>
  <c r="F315" i="14"/>
  <c r="H316" i="14" s="1"/>
  <c r="I316" i="14" s="1"/>
  <c r="L316" i="14" s="1"/>
  <c r="F314" i="14"/>
  <c r="H315" i="14" s="1"/>
  <c r="I315" i="14" s="1"/>
  <c r="L315" i="14" s="1"/>
  <c r="F313" i="14"/>
  <c r="H314" i="14" s="1"/>
  <c r="I314" i="14" s="1"/>
  <c r="L314" i="14" s="1"/>
  <c r="F312" i="14"/>
  <c r="H313" i="14" s="1"/>
  <c r="I313" i="14" s="1"/>
  <c r="L313" i="14" s="1"/>
  <c r="F311" i="14"/>
  <c r="H312" i="14" s="1"/>
  <c r="I312" i="14" s="1"/>
  <c r="L312" i="14" s="1"/>
  <c r="F310" i="14"/>
  <c r="H311" i="14" s="1"/>
  <c r="I311" i="14" s="1"/>
  <c r="L311" i="14" s="1"/>
  <c r="F309" i="14"/>
  <c r="H310" i="14" s="1"/>
  <c r="I310" i="14" s="1"/>
  <c r="L310" i="14" s="1"/>
  <c r="F308" i="14"/>
  <c r="H309" i="14" s="1"/>
  <c r="I309" i="14" s="1"/>
  <c r="L309" i="14" s="1"/>
  <c r="F307" i="14"/>
  <c r="H308" i="14" s="1"/>
  <c r="I308" i="14" s="1"/>
  <c r="L308" i="14" s="1"/>
  <c r="F306" i="14"/>
  <c r="H307" i="14" s="1"/>
  <c r="I307" i="14" s="1"/>
  <c r="L307" i="14" s="1"/>
  <c r="F305" i="14"/>
  <c r="H306" i="14" s="1"/>
  <c r="I306" i="14" s="1"/>
  <c r="L306" i="14" s="1"/>
  <c r="F304" i="14"/>
  <c r="H305" i="14" s="1"/>
  <c r="I305" i="14" s="1"/>
  <c r="L305" i="14" s="1"/>
  <c r="F303" i="14"/>
  <c r="H304" i="14" s="1"/>
  <c r="I304" i="14" s="1"/>
  <c r="L304" i="14" s="1"/>
  <c r="F302" i="14"/>
  <c r="H303" i="14" s="1"/>
  <c r="I303" i="14" s="1"/>
  <c r="L303" i="14" s="1"/>
  <c r="F301" i="14"/>
  <c r="G302" i="14" s="1"/>
  <c r="G303" i="14" s="1"/>
  <c r="G304" i="14" s="1"/>
  <c r="G305" i="14" s="1"/>
  <c r="G306" i="14" s="1"/>
  <c r="G307" i="14" s="1"/>
  <c r="G308" i="14" s="1"/>
  <c r="G309" i="14" s="1"/>
  <c r="G310" i="14" s="1"/>
  <c r="G311" i="14" s="1"/>
  <c r="G312" i="14" s="1"/>
  <c r="G313" i="14" s="1"/>
  <c r="G314" i="14" s="1"/>
  <c r="G315" i="14" s="1"/>
  <c r="G316" i="14" s="1"/>
  <c r="G317" i="14" s="1"/>
  <c r="G318" i="14" s="1"/>
  <c r="G319" i="14" s="1"/>
  <c r="G320" i="14" s="1"/>
  <c r="G321" i="14" s="1"/>
  <c r="G322" i="14" s="1"/>
  <c r="G323" i="14" s="1"/>
  <c r="F300" i="14"/>
  <c r="H301" i="14" s="1"/>
  <c r="I301" i="14" s="1"/>
  <c r="L301" i="14" s="1"/>
  <c r="F299" i="14"/>
  <c r="H300" i="14" s="1"/>
  <c r="I300" i="14" s="1"/>
  <c r="L300" i="14" s="1"/>
  <c r="F298" i="14"/>
  <c r="H299" i="14" s="1"/>
  <c r="I299" i="14" s="1"/>
  <c r="L299" i="14" s="1"/>
  <c r="F297" i="14"/>
  <c r="H298" i="14" s="1"/>
  <c r="I298" i="14" s="1"/>
  <c r="L298" i="14" s="1"/>
  <c r="F296" i="14"/>
  <c r="H297" i="14" s="1"/>
  <c r="I297" i="14" s="1"/>
  <c r="L297" i="14" s="1"/>
  <c r="F295" i="14"/>
  <c r="H296" i="14" s="1"/>
  <c r="I296" i="14" s="1"/>
  <c r="L296" i="14" s="1"/>
  <c r="F294" i="14"/>
  <c r="H295" i="14" s="1"/>
  <c r="I295" i="14" s="1"/>
  <c r="F293" i="14"/>
  <c r="H294" i="14" s="1"/>
  <c r="I294" i="14" s="1"/>
  <c r="L294" i="14" s="1"/>
  <c r="F292" i="14"/>
  <c r="H293" i="14" s="1"/>
  <c r="I293" i="14" s="1"/>
  <c r="L293" i="14" s="1"/>
  <c r="F291" i="14"/>
  <c r="H292" i="14" s="1"/>
  <c r="I292" i="14" s="1"/>
  <c r="L292" i="14" s="1"/>
  <c r="F290" i="14"/>
  <c r="H291" i="14" s="1"/>
  <c r="I291" i="14" s="1"/>
  <c r="L291" i="14" s="1"/>
  <c r="F289" i="14"/>
  <c r="H290" i="14" s="1"/>
  <c r="I290" i="14" s="1"/>
  <c r="L290" i="14" s="1"/>
  <c r="F288" i="14"/>
  <c r="H289" i="14" s="1"/>
  <c r="I289" i="14" s="1"/>
  <c r="L289" i="14" s="1"/>
  <c r="F287" i="14"/>
  <c r="H288" i="14" s="1"/>
  <c r="I288" i="14" s="1"/>
  <c r="L288" i="14" s="1"/>
  <c r="F286" i="14"/>
  <c r="H287" i="14" s="1"/>
  <c r="I287" i="14" s="1"/>
  <c r="L287" i="14" s="1"/>
  <c r="F285" i="14"/>
  <c r="H286" i="14" s="1"/>
  <c r="I286" i="14" s="1"/>
  <c r="L286" i="14" s="1"/>
  <c r="F284" i="14"/>
  <c r="H285" i="14" s="1"/>
  <c r="I285" i="14" s="1"/>
  <c r="L285" i="14" s="1"/>
  <c r="F283" i="14"/>
  <c r="H284" i="14" s="1"/>
  <c r="I284" i="14" s="1"/>
  <c r="L284" i="14" s="1"/>
  <c r="F282" i="14"/>
  <c r="H283" i="14" s="1"/>
  <c r="I283" i="14" s="1"/>
  <c r="L283" i="14" s="1"/>
  <c r="F281" i="14"/>
  <c r="H282" i="14" s="1"/>
  <c r="I282" i="14" s="1"/>
  <c r="L282" i="14" s="1"/>
  <c r="F280" i="14"/>
  <c r="H281" i="14" s="1"/>
  <c r="I281" i="14" s="1"/>
  <c r="L281" i="14" s="1"/>
  <c r="F279" i="14"/>
  <c r="H280" i="14" s="1"/>
  <c r="I280" i="14" s="1"/>
  <c r="L280" i="14" s="1"/>
  <c r="F278" i="14"/>
  <c r="H279" i="14" s="1"/>
  <c r="I279" i="14" s="1"/>
  <c r="L279" i="14" s="1"/>
  <c r="F277" i="14"/>
  <c r="H278" i="14" s="1"/>
  <c r="I278" i="14" s="1"/>
  <c r="L278" i="14" s="1"/>
  <c r="F276" i="14"/>
  <c r="H277" i="14" s="1"/>
  <c r="I277" i="14" s="1"/>
  <c r="L277" i="14" s="1"/>
  <c r="F275" i="14"/>
  <c r="H276" i="14" s="1"/>
  <c r="I276" i="14" s="1"/>
  <c r="L276" i="14" s="1"/>
  <c r="F274" i="14"/>
  <c r="H275" i="14" s="1"/>
  <c r="I275" i="14" s="1"/>
  <c r="L275" i="14" s="1"/>
  <c r="F273" i="14"/>
  <c r="H274" i="14" s="1"/>
  <c r="I274" i="14" s="1"/>
  <c r="L274" i="14" s="1"/>
  <c r="F272" i="14"/>
  <c r="H273" i="14" s="1"/>
  <c r="I273" i="14" s="1"/>
  <c r="L273" i="14" s="1"/>
  <c r="F271" i="14"/>
  <c r="H272" i="14" s="1"/>
  <c r="I272" i="14" s="1"/>
  <c r="L272" i="14" s="1"/>
  <c r="F270" i="14"/>
  <c r="H271" i="14" s="1"/>
  <c r="I271" i="14" s="1"/>
  <c r="L271" i="14" s="1"/>
  <c r="F269" i="14"/>
  <c r="H270" i="14" s="1"/>
  <c r="I270" i="14" s="1"/>
  <c r="L270" i="14" s="1"/>
  <c r="F268" i="14"/>
  <c r="H269" i="14" s="1"/>
  <c r="I269" i="14" s="1"/>
  <c r="L269" i="14" s="1"/>
  <c r="F267" i="14"/>
  <c r="H268" i="14" s="1"/>
  <c r="I268" i="14" s="1"/>
  <c r="L268" i="14" s="1"/>
  <c r="F266" i="14"/>
  <c r="H267" i="14" s="1"/>
  <c r="I267" i="14" s="1"/>
  <c r="L267" i="14" s="1"/>
  <c r="F265" i="14"/>
  <c r="H266" i="14" s="1"/>
  <c r="I266" i="14" s="1"/>
  <c r="L266" i="14" s="1"/>
  <c r="F264" i="14"/>
  <c r="H265" i="14" s="1"/>
  <c r="I265" i="14" s="1"/>
  <c r="L265" i="14" s="1"/>
  <c r="F263" i="14"/>
  <c r="H264" i="14" s="1"/>
  <c r="I264" i="14" s="1"/>
  <c r="L264" i="14" s="1"/>
  <c r="F262" i="14"/>
  <c r="H263" i="14" s="1"/>
  <c r="I263" i="14" s="1"/>
  <c r="L263" i="14" s="1"/>
  <c r="F261" i="14"/>
  <c r="H262" i="14" s="1"/>
  <c r="I262" i="14" s="1"/>
  <c r="L262" i="14" s="1"/>
  <c r="F260" i="14"/>
  <c r="H261" i="14" s="1"/>
  <c r="I261" i="14" s="1"/>
  <c r="L261" i="14" s="1"/>
  <c r="F259" i="14"/>
  <c r="H260" i="14" s="1"/>
  <c r="I260" i="14" s="1"/>
  <c r="L260" i="14" s="1"/>
  <c r="F258" i="14"/>
  <c r="H259" i="14" s="1"/>
  <c r="I259" i="14" s="1"/>
  <c r="L259" i="14" s="1"/>
  <c r="F257" i="14"/>
  <c r="H258" i="14" s="1"/>
  <c r="I258" i="14" s="1"/>
  <c r="L258" i="14" s="1"/>
  <c r="F256" i="14"/>
  <c r="H257" i="14" s="1"/>
  <c r="I257" i="14" s="1"/>
  <c r="L257" i="14" s="1"/>
  <c r="F255" i="14"/>
  <c r="H256" i="14" s="1"/>
  <c r="I256" i="14" s="1"/>
  <c r="L256" i="14" s="1"/>
  <c r="F254" i="14"/>
  <c r="H255" i="14" s="1"/>
  <c r="I255" i="14" s="1"/>
  <c r="L255" i="14" s="1"/>
  <c r="F253" i="14"/>
  <c r="H254" i="14" s="1"/>
  <c r="I254" i="14" s="1"/>
  <c r="L254" i="14" s="1"/>
  <c r="F252" i="14"/>
  <c r="H253" i="14" s="1"/>
  <c r="I253" i="14" s="1"/>
  <c r="L253" i="14" s="1"/>
  <c r="F251" i="14"/>
  <c r="H252" i="14" s="1"/>
  <c r="I252" i="14" s="1"/>
  <c r="L252" i="14" s="1"/>
  <c r="L250" i="14"/>
  <c r="F250" i="14"/>
  <c r="H251" i="14" s="1"/>
  <c r="I251" i="14" s="1"/>
  <c r="F249" i="14"/>
  <c r="H250" i="14" s="1"/>
  <c r="F248" i="14"/>
  <c r="H249" i="14" s="1"/>
  <c r="I249" i="14" s="1"/>
  <c r="L249" i="14" s="1"/>
  <c r="F247" i="14"/>
  <c r="H248" i="14" s="1"/>
  <c r="I248" i="14" s="1"/>
  <c r="L248" i="14" s="1"/>
  <c r="F246" i="14"/>
  <c r="H247" i="14" s="1"/>
  <c r="I247" i="14" s="1"/>
  <c r="L247" i="14" s="1"/>
  <c r="F245" i="14"/>
  <c r="H246" i="14" s="1"/>
  <c r="I246" i="14" s="1"/>
  <c r="L246" i="14" s="1"/>
  <c r="F244" i="14"/>
  <c r="H245" i="14" s="1"/>
  <c r="I245" i="14" s="1"/>
  <c r="L245" i="14" s="1"/>
  <c r="F243" i="14"/>
  <c r="H244" i="14" s="1"/>
  <c r="I244" i="14" s="1"/>
  <c r="L244" i="14" s="1"/>
  <c r="F242" i="14"/>
  <c r="H243" i="14" s="1"/>
  <c r="I243" i="14" s="1"/>
  <c r="L243" i="14" s="1"/>
  <c r="F241" i="14"/>
  <c r="H242" i="14" s="1"/>
  <c r="I242" i="14" s="1"/>
  <c r="L242" i="14" s="1"/>
  <c r="F240" i="14"/>
  <c r="H241" i="14" s="1"/>
  <c r="I241" i="14" s="1"/>
  <c r="L241" i="14" s="1"/>
  <c r="F239" i="14"/>
  <c r="H240" i="14" s="1"/>
  <c r="I240" i="14" s="1"/>
  <c r="L240" i="14" s="1"/>
  <c r="F238" i="14"/>
  <c r="H239" i="14" s="1"/>
  <c r="I239" i="14" s="1"/>
  <c r="L239" i="14" s="1"/>
  <c r="F237" i="14"/>
  <c r="H238" i="14" s="1"/>
  <c r="I238" i="14" s="1"/>
  <c r="L238" i="14" s="1"/>
  <c r="F236" i="14"/>
  <c r="H237" i="14" s="1"/>
  <c r="I237" i="14" s="1"/>
  <c r="L237" i="14" s="1"/>
  <c r="F235" i="14"/>
  <c r="F234" i="14"/>
  <c r="H235" i="14" s="1"/>
  <c r="I235" i="14" s="1"/>
  <c r="L235" i="14" s="1"/>
  <c r="F233" i="14"/>
  <c r="H234" i="14" s="1"/>
  <c r="I234" i="14" s="1"/>
  <c r="L234" i="14" s="1"/>
  <c r="F232" i="14"/>
  <c r="H233" i="14" s="1"/>
  <c r="I233" i="14" s="1"/>
  <c r="L233" i="14" s="1"/>
  <c r="F231" i="14"/>
  <c r="H232" i="14" s="1"/>
  <c r="I232" i="14" s="1"/>
  <c r="L232" i="14" s="1"/>
  <c r="F230" i="14"/>
  <c r="H231" i="14" s="1"/>
  <c r="I231" i="14" s="1"/>
  <c r="L231" i="14" s="1"/>
  <c r="F229" i="14"/>
  <c r="H230" i="14" s="1"/>
  <c r="I230" i="14" s="1"/>
  <c r="L230" i="14" s="1"/>
  <c r="F228" i="14"/>
  <c r="H229" i="14" s="1"/>
  <c r="I229" i="14" s="1"/>
  <c r="F227" i="14"/>
  <c r="H228" i="14" s="1"/>
  <c r="I228" i="14" s="1"/>
  <c r="L228" i="14" s="1"/>
  <c r="F226" i="14"/>
  <c r="H227" i="14" s="1"/>
  <c r="I227" i="14" s="1"/>
  <c r="L227" i="14" s="1"/>
  <c r="F225" i="14"/>
  <c r="H226" i="14" s="1"/>
  <c r="I226" i="14" s="1"/>
  <c r="L226" i="14" s="1"/>
  <c r="F224" i="14"/>
  <c r="H225" i="14" s="1"/>
  <c r="I225" i="14" s="1"/>
  <c r="L225" i="14" s="1"/>
  <c r="F223" i="14"/>
  <c r="H224" i="14" s="1"/>
  <c r="I224" i="14" s="1"/>
  <c r="L224" i="14" s="1"/>
  <c r="F222" i="14"/>
  <c r="H223" i="14" s="1"/>
  <c r="I223" i="14" s="1"/>
  <c r="L223" i="14" s="1"/>
  <c r="F221" i="14"/>
  <c r="H222" i="14" s="1"/>
  <c r="I222" i="14" s="1"/>
  <c r="L222" i="14" s="1"/>
  <c r="F220" i="14"/>
  <c r="H221" i="14" s="1"/>
  <c r="I221" i="14" s="1"/>
  <c r="L221" i="14" s="1"/>
  <c r="F219" i="14"/>
  <c r="H220" i="14" s="1"/>
  <c r="I220" i="14" s="1"/>
  <c r="L220" i="14" s="1"/>
  <c r="F218" i="14"/>
  <c r="H219" i="14" s="1"/>
  <c r="I219" i="14" s="1"/>
  <c r="L219" i="14" s="1"/>
  <c r="F217" i="14"/>
  <c r="H218" i="14" s="1"/>
  <c r="I218" i="14" s="1"/>
  <c r="L218" i="14" s="1"/>
  <c r="F216" i="14"/>
  <c r="H217" i="14" s="1"/>
  <c r="I217" i="14" s="1"/>
  <c r="L215" i="14"/>
  <c r="F215" i="14"/>
  <c r="H216" i="14" s="1"/>
  <c r="I216" i="14" s="1"/>
  <c r="L216" i="14" s="1"/>
  <c r="F214" i="14"/>
  <c r="F213" i="14"/>
  <c r="H214" i="14" s="1"/>
  <c r="I214" i="14" s="1"/>
  <c r="L214" i="14" s="1"/>
  <c r="F212" i="14"/>
  <c r="H213" i="14" s="1"/>
  <c r="I213" i="14" s="1"/>
  <c r="L213" i="14" s="1"/>
  <c r="F211" i="14"/>
  <c r="H212" i="14" s="1"/>
  <c r="I212" i="14" s="1"/>
  <c r="L212" i="14" s="1"/>
  <c r="F210" i="14"/>
  <c r="H211" i="14" s="1"/>
  <c r="I211" i="14" s="1"/>
  <c r="L211" i="14" s="1"/>
  <c r="F209" i="14"/>
  <c r="H210" i="14" s="1"/>
  <c r="I210" i="14" s="1"/>
  <c r="L210" i="14" s="1"/>
  <c r="F208" i="14"/>
  <c r="H209" i="14" s="1"/>
  <c r="I209" i="14" s="1"/>
  <c r="L209" i="14" s="1"/>
  <c r="F207" i="14"/>
  <c r="H208" i="14" s="1"/>
  <c r="I208" i="14" s="1"/>
  <c r="L208" i="14" s="1"/>
  <c r="F206" i="14"/>
  <c r="H207" i="14" s="1"/>
  <c r="I207" i="14" s="1"/>
  <c r="L207" i="14" s="1"/>
  <c r="F205" i="14"/>
  <c r="H206" i="14" s="1"/>
  <c r="I206" i="14" s="1"/>
  <c r="L206" i="14" s="1"/>
  <c r="F204" i="14"/>
  <c r="H205" i="14" s="1"/>
  <c r="I205" i="14" s="1"/>
  <c r="L205" i="14" s="1"/>
  <c r="F203" i="14"/>
  <c r="H204" i="14" s="1"/>
  <c r="I204" i="14" s="1"/>
  <c r="L204" i="14" s="1"/>
  <c r="F202" i="14"/>
  <c r="H203" i="14" s="1"/>
  <c r="I203" i="14" s="1"/>
  <c r="L203" i="14" s="1"/>
  <c r="F201" i="14"/>
  <c r="H202" i="14" s="1"/>
  <c r="I202" i="14" s="1"/>
  <c r="L202" i="14" s="1"/>
  <c r="F200" i="14"/>
  <c r="H201" i="14" s="1"/>
  <c r="I201" i="14" s="1"/>
  <c r="L201" i="14" s="1"/>
  <c r="F199" i="14"/>
  <c r="H200" i="14" s="1"/>
  <c r="I200" i="14" s="1"/>
  <c r="L200" i="14" s="1"/>
  <c r="F198" i="14"/>
  <c r="H199" i="14" s="1"/>
  <c r="I199" i="14" s="1"/>
  <c r="L199" i="14" s="1"/>
  <c r="F197" i="14"/>
  <c r="H198" i="14" s="1"/>
  <c r="I198" i="14" s="1"/>
  <c r="L198" i="14" s="1"/>
  <c r="F196" i="14"/>
  <c r="H197" i="14" s="1"/>
  <c r="I197" i="14" s="1"/>
  <c r="L197" i="14" s="1"/>
  <c r="F195" i="14"/>
  <c r="H196" i="14" s="1"/>
  <c r="I196" i="14" s="1"/>
  <c r="L196" i="14" s="1"/>
  <c r="F194" i="14"/>
  <c r="H195" i="14" s="1"/>
  <c r="I195" i="14" s="1"/>
  <c r="L195" i="14" s="1"/>
  <c r="F193" i="14"/>
  <c r="H194" i="14" s="1"/>
  <c r="I194" i="14" s="1"/>
  <c r="L194" i="14" s="1"/>
  <c r="F192" i="14"/>
  <c r="H193" i="14" s="1"/>
  <c r="J193" i="14" s="1"/>
  <c r="F191" i="14"/>
  <c r="H192" i="14" s="1"/>
  <c r="I192" i="14" s="1"/>
  <c r="L192" i="14" s="1"/>
  <c r="F190" i="14"/>
  <c r="H191" i="14" s="1"/>
  <c r="I191" i="14" s="1"/>
  <c r="L191" i="14" s="1"/>
  <c r="F189" i="14"/>
  <c r="H190" i="14" s="1"/>
  <c r="I190" i="14" s="1"/>
  <c r="L190" i="14" s="1"/>
  <c r="F188" i="14"/>
  <c r="H189" i="14" s="1"/>
  <c r="I189" i="14" s="1"/>
  <c r="L189" i="14" s="1"/>
  <c r="F187" i="14"/>
  <c r="H188" i="14" s="1"/>
  <c r="I188" i="14" s="1"/>
  <c r="F186" i="14"/>
  <c r="H187" i="14" s="1"/>
  <c r="I187" i="14" s="1"/>
  <c r="L187" i="14" s="1"/>
  <c r="L185" i="14"/>
  <c r="F185" i="14"/>
  <c r="H186" i="14" s="1"/>
  <c r="I186" i="14" s="1"/>
  <c r="K186" i="14" s="1"/>
  <c r="F184" i="14"/>
  <c r="H185" i="14" s="1"/>
  <c r="F183" i="14"/>
  <c r="H184" i="14" s="1"/>
  <c r="I184" i="14" s="1"/>
  <c r="F182" i="14"/>
  <c r="H183" i="14" s="1"/>
  <c r="I183" i="14" s="1"/>
  <c r="L183" i="14" s="1"/>
  <c r="F181" i="14"/>
  <c r="H182" i="14" s="1"/>
  <c r="I182" i="14" s="1"/>
  <c r="L182" i="14" s="1"/>
  <c r="F180" i="14"/>
  <c r="H181" i="14" s="1"/>
  <c r="I181" i="14" s="1"/>
  <c r="L181" i="14" s="1"/>
  <c r="F179" i="14"/>
  <c r="H180" i="14" s="1"/>
  <c r="I180" i="14" s="1"/>
  <c r="L180" i="14" s="1"/>
  <c r="F178" i="14"/>
  <c r="H179" i="14" s="1"/>
  <c r="I179" i="14" s="1"/>
  <c r="L179" i="14" s="1"/>
  <c r="F177" i="14"/>
  <c r="H178" i="14" s="1"/>
  <c r="I178" i="14" s="1"/>
  <c r="L178" i="14" s="1"/>
  <c r="F176" i="14"/>
  <c r="H177" i="14" s="1"/>
  <c r="I177" i="14" s="1"/>
  <c r="L177" i="14" s="1"/>
  <c r="F175" i="14"/>
  <c r="H176" i="14" s="1"/>
  <c r="I176" i="14" s="1"/>
  <c r="L176" i="14" s="1"/>
  <c r="F174" i="14"/>
  <c r="H175" i="14" s="1"/>
  <c r="I175" i="14" s="1"/>
  <c r="K175" i="14" s="1"/>
  <c r="F173" i="14"/>
  <c r="H174" i="14" s="1"/>
  <c r="I174" i="14" s="1"/>
  <c r="L174" i="14" s="1"/>
  <c r="F172" i="14"/>
  <c r="H173" i="14" s="1"/>
  <c r="I173" i="14" s="1"/>
  <c r="F171" i="14"/>
  <c r="H172" i="14" s="1"/>
  <c r="I172" i="14" s="1"/>
  <c r="L172" i="14" s="1"/>
  <c r="L170" i="14"/>
  <c r="K170" i="14"/>
  <c r="F170" i="14"/>
  <c r="H171" i="14" s="1"/>
  <c r="I171" i="14" s="1"/>
  <c r="F169" i="14"/>
  <c r="H170" i="14" s="1"/>
  <c r="J170" i="14" s="1"/>
  <c r="F168" i="14"/>
  <c r="H169" i="14" s="1"/>
  <c r="I169" i="14" s="1"/>
  <c r="L169" i="14" s="1"/>
  <c r="F167" i="14"/>
  <c r="H168" i="14" s="1"/>
  <c r="I168" i="14" s="1"/>
  <c r="L168" i="14" s="1"/>
  <c r="F166" i="14"/>
  <c r="H167" i="14" s="1"/>
  <c r="I167" i="14" s="1"/>
  <c r="L167" i="14" s="1"/>
  <c r="F165" i="14"/>
  <c r="H166" i="14" s="1"/>
  <c r="I166" i="14" s="1"/>
  <c r="L166" i="14" s="1"/>
  <c r="F164" i="14"/>
  <c r="H165" i="14" s="1"/>
  <c r="I165" i="14" s="1"/>
  <c r="L165" i="14" s="1"/>
  <c r="F163" i="14"/>
  <c r="H164" i="14" s="1"/>
  <c r="I164" i="14" s="1"/>
  <c r="L164" i="14" s="1"/>
  <c r="F162" i="14"/>
  <c r="H163" i="14" s="1"/>
  <c r="I163" i="14" s="1"/>
  <c r="F161" i="14"/>
  <c r="H162" i="14" s="1"/>
  <c r="I162" i="14" s="1"/>
  <c r="L162" i="14" s="1"/>
  <c r="F160" i="14"/>
  <c r="H161" i="14" s="1"/>
  <c r="I161" i="14" s="1"/>
  <c r="L161" i="14" s="1"/>
  <c r="F159" i="14"/>
  <c r="H160" i="14" s="1"/>
  <c r="I160" i="14" s="1"/>
  <c r="L160" i="14" s="1"/>
  <c r="F158" i="14"/>
  <c r="H159" i="14" s="1"/>
  <c r="I159" i="14" s="1"/>
  <c r="K159" i="14" s="1"/>
  <c r="F157" i="14"/>
  <c r="H158" i="14" s="1"/>
  <c r="I158" i="14" s="1"/>
  <c r="L158" i="14" s="1"/>
  <c r="F156" i="14"/>
  <c r="H157" i="14" s="1"/>
  <c r="I157" i="14" s="1"/>
  <c r="L157" i="14" s="1"/>
  <c r="F155" i="14"/>
  <c r="H156" i="14" s="1"/>
  <c r="I156" i="14" s="1"/>
  <c r="L156" i="14" s="1"/>
  <c r="F154" i="14"/>
  <c r="H155" i="14" s="1"/>
  <c r="I155" i="14" s="1"/>
  <c r="L155" i="14" s="1"/>
  <c r="F153" i="14"/>
  <c r="H154" i="14" s="1"/>
  <c r="I154" i="14" s="1"/>
  <c r="L154" i="14" s="1"/>
  <c r="F152" i="14"/>
  <c r="H153" i="14" s="1"/>
  <c r="I153" i="14" s="1"/>
  <c r="L153" i="14" s="1"/>
  <c r="F151" i="14"/>
  <c r="H152" i="14" s="1"/>
  <c r="I152" i="14" s="1"/>
  <c r="L152" i="14" s="1"/>
  <c r="L150" i="14"/>
  <c r="F150" i="14"/>
  <c r="H151" i="14" s="1"/>
  <c r="I151" i="14" s="1"/>
  <c r="F149" i="14"/>
  <c r="F148" i="14"/>
  <c r="H149" i="14" s="1"/>
  <c r="I149" i="14" s="1"/>
  <c r="L149" i="14" s="1"/>
  <c r="F147" i="14"/>
  <c r="H148" i="14" s="1"/>
  <c r="I148" i="14" s="1"/>
  <c r="F146" i="14"/>
  <c r="H147" i="14" s="1"/>
  <c r="I147" i="14" s="1"/>
  <c r="L147" i="14" s="1"/>
  <c r="L145" i="14"/>
  <c r="F145" i="14"/>
  <c r="H146" i="14" s="1"/>
  <c r="I146" i="14" s="1"/>
  <c r="L146" i="14" s="1"/>
  <c r="F144" i="14"/>
  <c r="H145" i="14" s="1"/>
  <c r="F143" i="14"/>
  <c r="H144" i="14" s="1"/>
  <c r="I144" i="14" s="1"/>
  <c r="K144" i="14" s="1"/>
  <c r="K145" i="14" s="1"/>
  <c r="F142" i="14"/>
  <c r="H143" i="14" s="1"/>
  <c r="I143" i="14" s="1"/>
  <c r="L143" i="14" s="1"/>
  <c r="F141" i="14"/>
  <c r="H142" i="14" s="1"/>
  <c r="I142" i="14" s="1"/>
  <c r="L142" i="14" s="1"/>
  <c r="F140" i="14"/>
  <c r="H141" i="14" s="1"/>
  <c r="I141" i="14" s="1"/>
  <c r="L141" i="14" s="1"/>
  <c r="F139" i="14"/>
  <c r="H140" i="14" s="1"/>
  <c r="I140" i="14" s="1"/>
  <c r="L140" i="14" s="1"/>
  <c r="F138" i="14"/>
  <c r="H139" i="14" s="1"/>
  <c r="I139" i="14" s="1"/>
  <c r="L139" i="14" s="1"/>
  <c r="F137" i="14"/>
  <c r="H138" i="14" s="1"/>
  <c r="I138" i="14" s="1"/>
  <c r="K138" i="14" s="1"/>
  <c r="F136" i="14"/>
  <c r="H137" i="14" s="1"/>
  <c r="I137" i="14" s="1"/>
  <c r="L137" i="14" s="1"/>
  <c r="F135" i="14"/>
  <c r="H136" i="14" s="1"/>
  <c r="I136" i="14" s="1"/>
  <c r="L136" i="14" s="1"/>
  <c r="F134" i="14"/>
  <c r="H135" i="14" s="1"/>
  <c r="I135" i="14" s="1"/>
  <c r="L135" i="14" s="1"/>
  <c r="F133" i="14"/>
  <c r="H134" i="14" s="1"/>
  <c r="I134" i="14" s="1"/>
  <c r="F132" i="14"/>
  <c r="H133" i="14" s="1"/>
  <c r="I133" i="14" s="1"/>
  <c r="L133" i="14" s="1"/>
  <c r="F131" i="14"/>
  <c r="H132" i="14" s="1"/>
  <c r="I132" i="14" s="1"/>
  <c r="L132" i="14" s="1"/>
  <c r="L130" i="14"/>
  <c r="K130" i="14"/>
  <c r="F130" i="14"/>
  <c r="H131" i="14" s="1"/>
  <c r="I131" i="14" s="1"/>
  <c r="L131" i="14" s="1"/>
  <c r="F129" i="14"/>
  <c r="H130" i="14" s="1"/>
  <c r="J130" i="14" s="1"/>
  <c r="F128" i="14"/>
  <c r="H129" i="14" s="1"/>
  <c r="I129" i="14" s="1"/>
  <c r="L129" i="14" s="1"/>
  <c r="F127" i="14"/>
  <c r="H128" i="14" s="1"/>
  <c r="I128" i="14" s="1"/>
  <c r="L128" i="14" s="1"/>
  <c r="F126" i="14"/>
  <c r="H127" i="14" s="1"/>
  <c r="I127" i="14" s="1"/>
  <c r="L127" i="14" s="1"/>
  <c r="F125" i="14"/>
  <c r="H126" i="14" s="1"/>
  <c r="I126" i="14" s="1"/>
  <c r="L126" i="14" s="1"/>
  <c r="F124" i="14"/>
  <c r="H125" i="14" s="1"/>
  <c r="I125" i="14" s="1"/>
  <c r="L125" i="14" s="1"/>
  <c r="F123" i="14"/>
  <c r="H124" i="14" s="1"/>
  <c r="I124" i="14" s="1"/>
  <c r="L124" i="14" s="1"/>
  <c r="F122" i="14"/>
  <c r="H123" i="14" s="1"/>
  <c r="I123" i="14" s="1"/>
  <c r="F121" i="14"/>
  <c r="H122" i="14" s="1"/>
  <c r="I122" i="14" s="1"/>
  <c r="L122" i="14" s="1"/>
  <c r="F120" i="14"/>
  <c r="H121" i="14" s="1"/>
  <c r="I121" i="14" s="1"/>
  <c r="L121" i="14" s="1"/>
  <c r="F119" i="14"/>
  <c r="H120" i="14" s="1"/>
  <c r="I120" i="14" s="1"/>
  <c r="L120" i="14" s="1"/>
  <c r="F118" i="14"/>
  <c r="H119" i="14" s="1"/>
  <c r="I119" i="14" s="1"/>
  <c r="F117" i="14"/>
  <c r="H118" i="14" s="1"/>
  <c r="I118" i="14" s="1"/>
  <c r="L118" i="14" s="1"/>
  <c r="F116" i="14"/>
  <c r="H117" i="14" s="1"/>
  <c r="I117" i="14" s="1"/>
  <c r="L117" i="14" s="1"/>
  <c r="F115" i="14"/>
  <c r="H116" i="14" s="1"/>
  <c r="I116" i="14" s="1"/>
  <c r="L116" i="14" s="1"/>
  <c r="F114" i="14"/>
  <c r="H115" i="14" s="1"/>
  <c r="I115" i="14" s="1"/>
  <c r="F113" i="14"/>
  <c r="H114" i="14" s="1"/>
  <c r="I114" i="14" s="1"/>
  <c r="L114" i="14" s="1"/>
  <c r="F112" i="14"/>
  <c r="H113" i="14" s="1"/>
  <c r="I113" i="14" s="1"/>
  <c r="L113" i="14" s="1"/>
  <c r="F111" i="14"/>
  <c r="H112" i="14" s="1"/>
  <c r="I112" i="14" s="1"/>
  <c r="L112" i="14" s="1"/>
  <c r="F110" i="14"/>
  <c r="H111" i="14" s="1"/>
  <c r="I111" i="14" s="1"/>
  <c r="L111" i="14" s="1"/>
  <c r="F109" i="14"/>
  <c r="H110" i="14" s="1"/>
  <c r="I110" i="14" s="1"/>
  <c r="L110" i="14" s="1"/>
  <c r="L108" i="14"/>
  <c r="K108" i="14"/>
  <c r="F108" i="14"/>
  <c r="H109" i="14" s="1"/>
  <c r="I109" i="14" s="1"/>
  <c r="F107" i="14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F106" i="14"/>
  <c r="H107" i="14" s="1"/>
  <c r="I107" i="14" s="1"/>
  <c r="L107" i="14" s="1"/>
  <c r="F105" i="14"/>
  <c r="H106" i="14" s="1"/>
  <c r="I106" i="14" s="1"/>
  <c r="L106" i="14" s="1"/>
  <c r="F104" i="14"/>
  <c r="H105" i="14" s="1"/>
  <c r="I105" i="14" s="1"/>
  <c r="L105" i="14" s="1"/>
  <c r="F103" i="14"/>
  <c r="H104" i="14" s="1"/>
  <c r="I104" i="14" s="1"/>
  <c r="L104" i="14" s="1"/>
  <c r="F102" i="14"/>
  <c r="H103" i="14" s="1"/>
  <c r="I103" i="14" s="1"/>
  <c r="L103" i="14" s="1"/>
  <c r="F101" i="14"/>
  <c r="H102" i="14" s="1"/>
  <c r="I102" i="14" s="1"/>
  <c r="L102" i="14" s="1"/>
  <c r="F100" i="14"/>
  <c r="H101" i="14" s="1"/>
  <c r="I101" i="14" s="1"/>
  <c r="L101" i="14" s="1"/>
  <c r="F99" i="14"/>
  <c r="H100" i="14" s="1"/>
  <c r="I100" i="14" s="1"/>
  <c r="L100" i="14" s="1"/>
  <c r="F98" i="14"/>
  <c r="H99" i="14" s="1"/>
  <c r="I99" i="14" s="1"/>
  <c r="L99" i="14" s="1"/>
  <c r="F97" i="14"/>
  <c r="H98" i="14" s="1"/>
  <c r="I98" i="14" s="1"/>
  <c r="L98" i="14" s="1"/>
  <c r="F96" i="14"/>
  <c r="H97" i="14" s="1"/>
  <c r="I97" i="14" s="1"/>
  <c r="L97" i="14" s="1"/>
  <c r="F95" i="14"/>
  <c r="H96" i="14" s="1"/>
  <c r="I96" i="14" s="1"/>
  <c r="L96" i="14" s="1"/>
  <c r="F94" i="14"/>
  <c r="H95" i="14" s="1"/>
  <c r="I95" i="14" s="1"/>
  <c r="L95" i="14" s="1"/>
  <c r="F93" i="14"/>
  <c r="H94" i="14" s="1"/>
  <c r="I94" i="14" s="1"/>
  <c r="L94" i="14" s="1"/>
  <c r="F92" i="14"/>
  <c r="H93" i="14" s="1"/>
  <c r="I93" i="14" s="1"/>
  <c r="L93" i="14" s="1"/>
  <c r="F91" i="14"/>
  <c r="H92" i="14" s="1"/>
  <c r="I92" i="14" s="1"/>
  <c r="L92" i="14" s="1"/>
  <c r="F90" i="14"/>
  <c r="H91" i="14" s="1"/>
  <c r="I91" i="14" s="1"/>
  <c r="F89" i="14"/>
  <c r="H90" i="14" s="1"/>
  <c r="I90" i="14" s="1"/>
  <c r="L90" i="14" s="1"/>
  <c r="L88" i="14"/>
  <c r="K88" i="14"/>
  <c r="F88" i="14"/>
  <c r="H89" i="14" s="1"/>
  <c r="I89" i="14" s="1"/>
  <c r="L89" i="14" s="1"/>
  <c r="L87" i="14"/>
  <c r="F87" i="14"/>
  <c r="H88" i="14" s="1"/>
  <c r="F86" i="14"/>
  <c r="H87" i="14" s="1"/>
  <c r="J87" i="14" s="1"/>
  <c r="F85" i="14"/>
  <c r="H86" i="14" s="1"/>
  <c r="I86" i="14" s="1"/>
  <c r="L86" i="14" s="1"/>
  <c r="F84" i="14"/>
  <c r="H85" i="14" s="1"/>
  <c r="I85" i="14" s="1"/>
  <c r="L85" i="14" s="1"/>
  <c r="F83" i="14"/>
  <c r="H84" i="14" s="1"/>
  <c r="I84" i="14" s="1"/>
  <c r="F82" i="14"/>
  <c r="H83" i="14" s="1"/>
  <c r="I83" i="14" s="1"/>
  <c r="L83" i="14" s="1"/>
  <c r="F81" i="14"/>
  <c r="H82" i="14" s="1"/>
  <c r="I82" i="14" s="1"/>
  <c r="L82" i="14" s="1"/>
  <c r="F80" i="14"/>
  <c r="H81" i="14" s="1"/>
  <c r="I81" i="14" s="1"/>
  <c r="L81" i="14" s="1"/>
  <c r="F79" i="14"/>
  <c r="H80" i="14" s="1"/>
  <c r="I80" i="14" s="1"/>
  <c r="L80" i="14" s="1"/>
  <c r="F78" i="14"/>
  <c r="H79" i="14" s="1"/>
  <c r="I79" i="14" s="1"/>
  <c r="L79" i="14" s="1"/>
  <c r="F77" i="14"/>
  <c r="H78" i="14" s="1"/>
  <c r="I78" i="14" s="1"/>
  <c r="F76" i="14"/>
  <c r="H77" i="14" s="1"/>
  <c r="I77" i="14" s="1"/>
  <c r="L77" i="14" s="1"/>
  <c r="F75" i="14"/>
  <c r="H76" i="14" s="1"/>
  <c r="I76" i="14" s="1"/>
  <c r="L76" i="14" s="1"/>
  <c r="F74" i="14"/>
  <c r="H75" i="14" s="1"/>
  <c r="I75" i="14" s="1"/>
  <c r="F73" i="14"/>
  <c r="H74" i="14" s="1"/>
  <c r="I74" i="14" s="1"/>
  <c r="L74" i="14" s="1"/>
  <c r="F72" i="14"/>
  <c r="H73" i="14" s="1"/>
  <c r="I73" i="14" s="1"/>
  <c r="L73" i="14" s="1"/>
  <c r="F71" i="14"/>
  <c r="H72" i="14" s="1"/>
  <c r="I72" i="14" s="1"/>
  <c r="L72" i="14" s="1"/>
  <c r="F70" i="14"/>
  <c r="H71" i="14" s="1"/>
  <c r="I71" i="14" s="1"/>
  <c r="L71" i="14" s="1"/>
  <c r="F69" i="14"/>
  <c r="H70" i="14" s="1"/>
  <c r="I70" i="14" s="1"/>
  <c r="L70" i="14" s="1"/>
  <c r="F68" i="14"/>
  <c r="H69" i="14" s="1"/>
  <c r="I69" i="14" s="1"/>
  <c r="F67" i="14"/>
  <c r="H68" i="14" s="1"/>
  <c r="I68" i="14" s="1"/>
  <c r="L68" i="14" s="1"/>
  <c r="F66" i="14"/>
  <c r="H67" i="14" s="1"/>
  <c r="I67" i="14" s="1"/>
  <c r="L67" i="14" s="1"/>
  <c r="L65" i="14"/>
  <c r="K65" i="14"/>
  <c r="F65" i="14"/>
  <c r="H66" i="14" s="1"/>
  <c r="I66" i="14" s="1"/>
  <c r="L66" i="14" s="1"/>
  <c r="F64" i="14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F63" i="14"/>
  <c r="H64" i="14" s="1"/>
  <c r="I64" i="14" s="1"/>
  <c r="L64" i="14" s="1"/>
  <c r="F62" i="14"/>
  <c r="H63" i="14" s="1"/>
  <c r="I63" i="14" s="1"/>
  <c r="L63" i="14" s="1"/>
  <c r="F61" i="14"/>
  <c r="H62" i="14" s="1"/>
  <c r="I62" i="14" s="1"/>
  <c r="L62" i="14" s="1"/>
  <c r="F60" i="14"/>
  <c r="H61" i="14" s="1"/>
  <c r="I61" i="14" s="1"/>
  <c r="L61" i="14" s="1"/>
  <c r="F59" i="14"/>
  <c r="H60" i="14" s="1"/>
  <c r="I60" i="14" s="1"/>
  <c r="L60" i="14" s="1"/>
  <c r="F58" i="14"/>
  <c r="H59" i="14" s="1"/>
  <c r="I59" i="14" s="1"/>
  <c r="L59" i="14" s="1"/>
  <c r="F57" i="14"/>
  <c r="H58" i="14" s="1"/>
  <c r="I58" i="14" s="1"/>
  <c r="L58" i="14" s="1"/>
  <c r="F56" i="14"/>
  <c r="H57" i="14" s="1"/>
  <c r="I57" i="14" s="1"/>
  <c r="L57" i="14" s="1"/>
  <c r="F55" i="14"/>
  <c r="H56" i="14" s="1"/>
  <c r="I56" i="14" s="1"/>
  <c r="L56" i="14" s="1"/>
  <c r="F54" i="14"/>
  <c r="H55" i="14" s="1"/>
  <c r="I55" i="14" s="1"/>
  <c r="L55" i="14" s="1"/>
  <c r="F53" i="14"/>
  <c r="H54" i="14" s="1"/>
  <c r="I54" i="14" s="1"/>
  <c r="L54" i="14" s="1"/>
  <c r="F52" i="14"/>
  <c r="H53" i="14" s="1"/>
  <c r="I53" i="14" s="1"/>
  <c r="L53" i="14" s="1"/>
  <c r="F51" i="14"/>
  <c r="H52" i="14" s="1"/>
  <c r="I52" i="14" s="1"/>
  <c r="L52" i="14" s="1"/>
  <c r="F50" i="14"/>
  <c r="H51" i="14" s="1"/>
  <c r="I51" i="14" s="1"/>
  <c r="L51" i="14" s="1"/>
  <c r="F49" i="14"/>
  <c r="H50" i="14" s="1"/>
  <c r="I50" i="14" s="1"/>
  <c r="L50" i="14" s="1"/>
  <c r="F48" i="14"/>
  <c r="H49" i="14" s="1"/>
  <c r="I49" i="14" s="1"/>
  <c r="L49" i="14" s="1"/>
  <c r="F47" i="14"/>
  <c r="H48" i="14" s="1"/>
  <c r="I48" i="14" s="1"/>
  <c r="L48" i="14" s="1"/>
  <c r="F46" i="14"/>
  <c r="H47" i="14" s="1"/>
  <c r="I47" i="14" s="1"/>
  <c r="L47" i="14" s="1"/>
  <c r="L45" i="14"/>
  <c r="F45" i="14"/>
  <c r="H46" i="14" s="1"/>
  <c r="I46" i="14" s="1"/>
  <c r="L46" i="14" s="1"/>
  <c r="F44" i="14"/>
  <c r="H45" i="14" s="1"/>
  <c r="L43" i="14"/>
  <c r="K43" i="14"/>
  <c r="H43" i="14"/>
  <c r="J43" i="14" s="1"/>
  <c r="F43" i="14"/>
  <c r="H44" i="14" s="1"/>
  <c r="I44" i="14" s="1"/>
  <c r="L44" i="14" s="1"/>
  <c r="F42" i="14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F41" i="14"/>
  <c r="H42" i="14" s="1"/>
  <c r="I42" i="14" s="1"/>
  <c r="L42" i="14" s="1"/>
  <c r="F40" i="14"/>
  <c r="H41" i="14" s="1"/>
  <c r="I41" i="14" s="1"/>
  <c r="L41" i="14" s="1"/>
  <c r="F39" i="14"/>
  <c r="H40" i="14" s="1"/>
  <c r="I40" i="14" s="1"/>
  <c r="L40" i="14" s="1"/>
  <c r="F38" i="14"/>
  <c r="H39" i="14" s="1"/>
  <c r="I39" i="14" s="1"/>
  <c r="L39" i="14" s="1"/>
  <c r="F37" i="14"/>
  <c r="H38" i="14" s="1"/>
  <c r="I38" i="14" s="1"/>
  <c r="L38" i="14" s="1"/>
  <c r="F36" i="14"/>
  <c r="H37" i="14" s="1"/>
  <c r="I37" i="14" s="1"/>
  <c r="L37" i="14" s="1"/>
  <c r="F35" i="14"/>
  <c r="H36" i="14" s="1"/>
  <c r="I36" i="14" s="1"/>
  <c r="L36" i="14" s="1"/>
  <c r="F34" i="14"/>
  <c r="H35" i="14" s="1"/>
  <c r="I35" i="14" s="1"/>
  <c r="L35" i="14" s="1"/>
  <c r="F33" i="14"/>
  <c r="H34" i="14" s="1"/>
  <c r="I34" i="14" s="1"/>
  <c r="L34" i="14" s="1"/>
  <c r="F32" i="14"/>
  <c r="H33" i="14" s="1"/>
  <c r="I33" i="14" s="1"/>
  <c r="L33" i="14" s="1"/>
  <c r="F31" i="14"/>
  <c r="H32" i="14" s="1"/>
  <c r="I32" i="14" s="1"/>
  <c r="L32" i="14" s="1"/>
  <c r="F30" i="14"/>
  <c r="H31" i="14" s="1"/>
  <c r="I31" i="14" s="1"/>
  <c r="L31" i="14" s="1"/>
  <c r="F29" i="14"/>
  <c r="H30" i="14" s="1"/>
  <c r="I30" i="14" s="1"/>
  <c r="L30" i="14" s="1"/>
  <c r="F28" i="14"/>
  <c r="H29" i="14" s="1"/>
  <c r="I29" i="14" s="1"/>
  <c r="L29" i="14" s="1"/>
  <c r="F27" i="14"/>
  <c r="H28" i="14" s="1"/>
  <c r="I28" i="14" s="1"/>
  <c r="L28" i="14" s="1"/>
  <c r="F26" i="14"/>
  <c r="H27" i="14" s="1"/>
  <c r="I27" i="14" s="1"/>
  <c r="L27" i="14" s="1"/>
  <c r="F25" i="14"/>
  <c r="H26" i="14" s="1"/>
  <c r="I26" i="14" s="1"/>
  <c r="L26" i="14" s="1"/>
  <c r="F24" i="14"/>
  <c r="H25" i="14" s="1"/>
  <c r="I25" i="14" s="1"/>
  <c r="L25" i="14" s="1"/>
  <c r="F23" i="14"/>
  <c r="H24" i="14" s="1"/>
  <c r="I24" i="14" s="1"/>
  <c r="L24" i="14" s="1"/>
  <c r="F22" i="14"/>
  <c r="H23" i="14" s="1"/>
  <c r="I23" i="14" s="1"/>
  <c r="L23" i="14" s="1"/>
  <c r="L21" i="14"/>
  <c r="F21" i="14"/>
  <c r="H22" i="14" s="1"/>
  <c r="L20" i="14"/>
  <c r="F20" i="14"/>
  <c r="L19" i="14"/>
  <c r="F19" i="14"/>
  <c r="L18" i="14"/>
  <c r="F18" i="14"/>
  <c r="L17" i="14"/>
  <c r="G17" i="14"/>
  <c r="G18" i="14" s="1"/>
  <c r="G19" i="14" s="1"/>
  <c r="G20" i="14" s="1"/>
  <c r="G21" i="14" s="1"/>
  <c r="F17" i="14"/>
  <c r="L16" i="14"/>
  <c r="F16" i="14"/>
  <c r="L15" i="14"/>
  <c r="F15" i="14"/>
  <c r="L14" i="14"/>
  <c r="F14" i="14"/>
  <c r="L13" i="14"/>
  <c r="F13" i="14"/>
  <c r="L12" i="14"/>
  <c r="F12" i="14"/>
  <c r="L11" i="14"/>
  <c r="F11" i="14"/>
  <c r="L10" i="14"/>
  <c r="F10" i="14"/>
  <c r="L9" i="14"/>
  <c r="F9" i="14"/>
  <c r="L8" i="14"/>
  <c r="F8" i="14"/>
  <c r="L7" i="14"/>
  <c r="F7" i="14"/>
  <c r="L6" i="14"/>
  <c r="F6" i="14"/>
  <c r="L5" i="14"/>
  <c r="F5" i="14"/>
  <c r="L4" i="14"/>
  <c r="F4" i="14"/>
  <c r="L3" i="14"/>
  <c r="G3" i="14"/>
  <c r="G4" i="14" s="1"/>
  <c r="G5" i="14" s="1"/>
  <c r="G6" i="14" s="1"/>
  <c r="G7" i="14" s="1"/>
  <c r="G8" i="14" s="1"/>
  <c r="G9" i="14" s="1"/>
  <c r="F3" i="14"/>
  <c r="L2" i="14"/>
  <c r="L29" i="13"/>
  <c r="A29" i="13"/>
  <c r="X1021" i="3"/>
  <c r="D1021" i="3"/>
  <c r="S1112" i="3" s="1"/>
  <c r="T1112" i="3" s="1"/>
  <c r="G189" i="12"/>
  <c r="F189" i="12"/>
  <c r="E189" i="12"/>
  <c r="D189" i="12"/>
  <c r="H189" i="12" s="1"/>
  <c r="S924" i="14" l="1"/>
  <c r="T924" i="14" s="1"/>
  <c r="U1201" i="14"/>
  <c r="V1201" i="14" s="1"/>
  <c r="S923" i="14"/>
  <c r="T923" i="14" s="1"/>
  <c r="U1200" i="14"/>
  <c r="V1200" i="14" s="1"/>
  <c r="S922" i="14"/>
  <c r="T922" i="14" s="1"/>
  <c r="U1199" i="14"/>
  <c r="V1199" i="14" s="1"/>
  <c r="H833" i="14"/>
  <c r="I833" i="14" s="1"/>
  <c r="U1198" i="14"/>
  <c r="V1198" i="14" s="1"/>
  <c r="S920" i="14"/>
  <c r="T920" i="14" s="1"/>
  <c r="U1197" i="14"/>
  <c r="V1197" i="14" s="1"/>
  <c r="S919" i="14"/>
  <c r="T919" i="14" s="1"/>
  <c r="U1196" i="14"/>
  <c r="V1196" i="14" s="1"/>
  <c r="S918" i="14"/>
  <c r="T918" i="14" s="1"/>
  <c r="U1195" i="14"/>
  <c r="V1195" i="14" s="1"/>
  <c r="S917" i="14"/>
  <c r="T917" i="14" s="1"/>
  <c r="U1194" i="14"/>
  <c r="V1194" i="14" s="1"/>
  <c r="S915" i="14"/>
  <c r="T915" i="14" s="1"/>
  <c r="U1192" i="14"/>
  <c r="V1192" i="14" s="1"/>
  <c r="S914" i="14"/>
  <c r="T914" i="14" s="1"/>
  <c r="U1191" i="14"/>
  <c r="V1191" i="14" s="1"/>
  <c r="S913" i="14"/>
  <c r="T913" i="14" s="1"/>
  <c r="U1190" i="14"/>
  <c r="V1190" i="14" s="1"/>
  <c r="H824" i="14"/>
  <c r="I824" i="14" s="1"/>
  <c r="Y824" i="14" s="1"/>
  <c r="U1189" i="14"/>
  <c r="V1189" i="14" s="1"/>
  <c r="S911" i="14"/>
  <c r="T911" i="14" s="1"/>
  <c r="U1188" i="14"/>
  <c r="V1188" i="14" s="1"/>
  <c r="S910" i="14"/>
  <c r="T910" i="14" s="1"/>
  <c r="U1187" i="14"/>
  <c r="V1187" i="14" s="1"/>
  <c r="S909" i="14"/>
  <c r="T909" i="14" s="1"/>
  <c r="U1186" i="14"/>
  <c r="V1186" i="14" s="1"/>
  <c r="H820" i="14"/>
  <c r="I820" i="14" s="1"/>
  <c r="Y820" i="14" s="1"/>
  <c r="U1185" i="14"/>
  <c r="V1185" i="14" s="1"/>
  <c r="H819" i="14"/>
  <c r="I819" i="14" s="1"/>
  <c r="U1184" i="14"/>
  <c r="V1184" i="14" s="1"/>
  <c r="H818" i="14"/>
  <c r="I818" i="14" s="1"/>
  <c r="Y818" i="14" s="1"/>
  <c r="U1183" i="14"/>
  <c r="V1183" i="14" s="1"/>
  <c r="H817" i="14"/>
  <c r="I817" i="14" s="1"/>
  <c r="U1182" i="14"/>
  <c r="V1182" i="14" s="1"/>
  <c r="H816" i="14"/>
  <c r="I816" i="14" s="1"/>
  <c r="Y816" i="14" s="1"/>
  <c r="U1181" i="14"/>
  <c r="V1181" i="14" s="1"/>
  <c r="H815" i="14"/>
  <c r="I815" i="14" s="1"/>
  <c r="Y815" i="14" s="1"/>
  <c r="U1180" i="14"/>
  <c r="V1180" i="14" s="1"/>
  <c r="H814" i="14"/>
  <c r="I814" i="14" s="1"/>
  <c r="Y814" i="14" s="1"/>
  <c r="U1179" i="14"/>
  <c r="V1179" i="14" s="1"/>
  <c r="H813" i="14"/>
  <c r="I813" i="14" s="1"/>
  <c r="Y813" i="14" s="1"/>
  <c r="U1178" i="14"/>
  <c r="V1178" i="14" s="1"/>
  <c r="H812" i="14"/>
  <c r="I812" i="14" s="1"/>
  <c r="L812" i="14" s="1"/>
  <c r="U1177" i="14"/>
  <c r="V1177" i="14" s="1"/>
  <c r="H811" i="14"/>
  <c r="I811" i="14" s="1"/>
  <c r="Y811" i="14" s="1"/>
  <c r="U1176" i="14"/>
  <c r="V1176" i="14" s="1"/>
  <c r="H810" i="14"/>
  <c r="I810" i="14" s="1"/>
  <c r="Y810" i="14" s="1"/>
  <c r="U1175" i="14"/>
  <c r="V1175" i="14" s="1"/>
  <c r="H809" i="14"/>
  <c r="I809" i="14" s="1"/>
  <c r="U1174" i="14"/>
  <c r="V1174" i="14" s="1"/>
  <c r="H808" i="14"/>
  <c r="I808" i="14" s="1"/>
  <c r="L808" i="14" s="1"/>
  <c r="U1173" i="14"/>
  <c r="V1173" i="14" s="1"/>
  <c r="H807" i="14"/>
  <c r="I807" i="14" s="1"/>
  <c r="L807" i="14" s="1"/>
  <c r="U1172" i="14"/>
  <c r="V1172" i="14" s="1"/>
  <c r="H806" i="14"/>
  <c r="I806" i="14" s="1"/>
  <c r="Y806" i="14" s="1"/>
  <c r="U1171" i="14"/>
  <c r="V1171" i="14" s="1"/>
  <c r="H805" i="14"/>
  <c r="I805" i="14" s="1"/>
  <c r="L805" i="14" s="1"/>
  <c r="U1170" i="14"/>
  <c r="V1170" i="14" s="1"/>
  <c r="H804" i="14"/>
  <c r="I804" i="14" s="1"/>
  <c r="Y804" i="14" s="1"/>
  <c r="U1169" i="14"/>
  <c r="V1169" i="14" s="1"/>
  <c r="H803" i="14"/>
  <c r="I803" i="14" s="1"/>
  <c r="L803" i="14" s="1"/>
  <c r="U1168" i="14"/>
  <c r="V1168" i="14" s="1"/>
  <c r="H802" i="14"/>
  <c r="I802" i="14" s="1"/>
  <c r="Y802" i="14" s="1"/>
  <c r="U1167" i="14"/>
  <c r="V1167" i="14" s="1"/>
  <c r="H801" i="14"/>
  <c r="I801" i="14" s="1"/>
  <c r="L801" i="14" s="1"/>
  <c r="U1166" i="14"/>
  <c r="V1166" i="14" s="1"/>
  <c r="H799" i="14"/>
  <c r="I799" i="14" s="1"/>
  <c r="Y799" i="14" s="1"/>
  <c r="U1164" i="14"/>
  <c r="V1164" i="14" s="1"/>
  <c r="H798" i="14"/>
  <c r="I798" i="14" s="1"/>
  <c r="Y798" i="14" s="1"/>
  <c r="U1163" i="14"/>
  <c r="V1163" i="14" s="1"/>
  <c r="H797" i="14"/>
  <c r="I797" i="14" s="1"/>
  <c r="Y797" i="14" s="1"/>
  <c r="U1162" i="14"/>
  <c r="V1162" i="14" s="1"/>
  <c r="H796" i="14"/>
  <c r="I796" i="14" s="1"/>
  <c r="Y796" i="14" s="1"/>
  <c r="U1161" i="14"/>
  <c r="V1161" i="14" s="1"/>
  <c r="H795" i="14"/>
  <c r="I795" i="14" s="1"/>
  <c r="Y795" i="14" s="1"/>
  <c r="U1160" i="14"/>
  <c r="V1160" i="14" s="1"/>
  <c r="H794" i="14"/>
  <c r="I794" i="14" s="1"/>
  <c r="Y794" i="14" s="1"/>
  <c r="U1159" i="14"/>
  <c r="V1159" i="14" s="1"/>
  <c r="H793" i="14"/>
  <c r="I793" i="14" s="1"/>
  <c r="Y793" i="14" s="1"/>
  <c r="U1158" i="14"/>
  <c r="V1158" i="14" s="1"/>
  <c r="H792" i="14"/>
  <c r="I792" i="14" s="1"/>
  <c r="Y792" i="14" s="1"/>
  <c r="U1157" i="14"/>
  <c r="V1157" i="14" s="1"/>
  <c r="H791" i="14"/>
  <c r="I791" i="14" s="1"/>
  <c r="Y791" i="14" s="1"/>
  <c r="U1156" i="14"/>
  <c r="V1156" i="14" s="1"/>
  <c r="H790" i="14"/>
  <c r="I790" i="14" s="1"/>
  <c r="Y790" i="14" s="1"/>
  <c r="U1155" i="14"/>
  <c r="V1155" i="14" s="1"/>
  <c r="H789" i="14"/>
  <c r="I789" i="14" s="1"/>
  <c r="L789" i="14" s="1"/>
  <c r="U1154" i="14"/>
  <c r="V1154" i="14" s="1"/>
  <c r="H788" i="14"/>
  <c r="I788" i="14" s="1"/>
  <c r="Y788" i="14" s="1"/>
  <c r="U1153" i="14"/>
  <c r="V1153" i="14" s="1"/>
  <c r="J1148" i="3"/>
  <c r="J1149" i="3" s="1"/>
  <c r="J1150" i="3" s="1"/>
  <c r="J1151" i="3" s="1"/>
  <c r="J1152" i="3" s="1"/>
  <c r="J1153" i="3" s="1"/>
  <c r="J1154" i="3" s="1"/>
  <c r="H1147" i="3"/>
  <c r="H1148" i="3" s="1"/>
  <c r="H1149" i="3" s="1"/>
  <c r="H1150" i="3" s="1"/>
  <c r="H1151" i="3" s="1"/>
  <c r="H787" i="14"/>
  <c r="I787" i="14" s="1"/>
  <c r="L787" i="14" s="1"/>
  <c r="U1152" i="14"/>
  <c r="V1152" i="14" s="1"/>
  <c r="H786" i="14"/>
  <c r="I786" i="14" s="1"/>
  <c r="Y786" i="14" s="1"/>
  <c r="U1151" i="14"/>
  <c r="V1151" i="14" s="1"/>
  <c r="H785" i="14"/>
  <c r="I785" i="14" s="1"/>
  <c r="L785" i="14" s="1"/>
  <c r="U1150" i="14"/>
  <c r="V1150" i="14" s="1"/>
  <c r="H784" i="14"/>
  <c r="I784" i="14" s="1"/>
  <c r="L784" i="14" s="1"/>
  <c r="U1149" i="14"/>
  <c r="V1149" i="14" s="1"/>
  <c r="H783" i="14"/>
  <c r="I783" i="14" s="1"/>
  <c r="Y783" i="14" s="1"/>
  <c r="U1148" i="14"/>
  <c r="V1148" i="14" s="1"/>
  <c r="H782" i="14"/>
  <c r="I782" i="14" s="1"/>
  <c r="Y782" i="14" s="1"/>
  <c r="U1147" i="14"/>
  <c r="V1147" i="14" s="1"/>
  <c r="H781" i="14"/>
  <c r="I781" i="14" s="1"/>
  <c r="Y781" i="14" s="1"/>
  <c r="U1146" i="14"/>
  <c r="V1146" i="14" s="1"/>
  <c r="H780" i="14"/>
  <c r="I780" i="14" s="1"/>
  <c r="Y780" i="14" s="1"/>
  <c r="U1145" i="14"/>
  <c r="V1145" i="14" s="1"/>
  <c r="H779" i="14"/>
  <c r="J779" i="14" s="1"/>
  <c r="U1144" i="14"/>
  <c r="V1144" i="14" s="1"/>
  <c r="H778" i="14"/>
  <c r="I778" i="14" s="1"/>
  <c r="Y778" i="14" s="1"/>
  <c r="U1143" i="14"/>
  <c r="V1143" i="14" s="1"/>
  <c r="H777" i="14"/>
  <c r="I777" i="14" s="1"/>
  <c r="L777" i="14" s="1"/>
  <c r="U1142" i="14"/>
  <c r="V1142" i="14" s="1"/>
  <c r="H776" i="14"/>
  <c r="I776" i="14" s="1"/>
  <c r="L776" i="14" s="1"/>
  <c r="U1141" i="14"/>
  <c r="V1141" i="14" s="1"/>
  <c r="H775" i="14"/>
  <c r="I775" i="14" s="1"/>
  <c r="Y775" i="14" s="1"/>
  <c r="U1140" i="14"/>
  <c r="V1140" i="14" s="1"/>
  <c r="H774" i="14"/>
  <c r="I774" i="14" s="1"/>
  <c r="Y774" i="14" s="1"/>
  <c r="Z774" i="14" s="1"/>
  <c r="AA774" i="14" s="1"/>
  <c r="U1139" i="14"/>
  <c r="V1139" i="14" s="1"/>
  <c r="H773" i="14"/>
  <c r="I773" i="14" s="1"/>
  <c r="L773" i="14" s="1"/>
  <c r="U1138" i="14"/>
  <c r="V1138" i="14" s="1"/>
  <c r="H772" i="14"/>
  <c r="I772" i="14" s="1"/>
  <c r="Y772" i="14" s="1"/>
  <c r="U1137" i="14"/>
  <c r="V1137" i="14" s="1"/>
  <c r="H771" i="14"/>
  <c r="I771" i="14" s="1"/>
  <c r="Y771" i="14" s="1"/>
  <c r="Z771" i="14" s="1"/>
  <c r="AA771" i="14" s="1"/>
  <c r="U1136" i="14"/>
  <c r="V1136" i="14" s="1"/>
  <c r="H770" i="14"/>
  <c r="I770" i="14" s="1"/>
  <c r="Y770" i="14" s="1"/>
  <c r="Z770" i="14" s="1"/>
  <c r="AA770" i="14" s="1"/>
  <c r="U1135" i="14"/>
  <c r="V1135" i="14" s="1"/>
  <c r="H769" i="14"/>
  <c r="I769" i="14" s="1"/>
  <c r="L769" i="14" s="1"/>
  <c r="U1134" i="14"/>
  <c r="V1134" i="14" s="1"/>
  <c r="H768" i="14"/>
  <c r="I768" i="14" s="1"/>
  <c r="Y768" i="14" s="1"/>
  <c r="U1133" i="14"/>
  <c r="V1133" i="14" s="1"/>
  <c r="H767" i="14"/>
  <c r="I767" i="14" s="1"/>
  <c r="L767" i="14" s="1"/>
  <c r="U1132" i="14"/>
  <c r="V1132" i="14" s="1"/>
  <c r="H766" i="14"/>
  <c r="I766" i="14" s="1"/>
  <c r="Y766" i="14" s="1"/>
  <c r="U1131" i="14"/>
  <c r="V1131" i="14" s="1"/>
  <c r="AD1116" i="3"/>
  <c r="H765" i="14"/>
  <c r="I765" i="14" s="1"/>
  <c r="L765" i="14" s="1"/>
  <c r="U1130" i="14"/>
  <c r="V1130" i="14" s="1"/>
  <c r="H764" i="14"/>
  <c r="I764" i="14" s="1"/>
  <c r="L764" i="14" s="1"/>
  <c r="U1129" i="14"/>
  <c r="V1129" i="14" s="1"/>
  <c r="H763" i="14"/>
  <c r="I763" i="14" s="1"/>
  <c r="Y763" i="14" s="1"/>
  <c r="U1128" i="14"/>
  <c r="V1128" i="14" s="1"/>
  <c r="H762" i="14"/>
  <c r="I762" i="14" s="1"/>
  <c r="Y762" i="14" s="1"/>
  <c r="U1127" i="14"/>
  <c r="V1127" i="14" s="1"/>
  <c r="H761" i="14"/>
  <c r="I761" i="14" s="1"/>
  <c r="L761" i="14" s="1"/>
  <c r="U1126" i="14"/>
  <c r="V1126" i="14" s="1"/>
  <c r="H760" i="14"/>
  <c r="I760" i="14" s="1"/>
  <c r="Y760" i="14" s="1"/>
  <c r="U1125" i="14"/>
  <c r="V1125" i="14" s="1"/>
  <c r="H759" i="14"/>
  <c r="I759" i="14" s="1"/>
  <c r="Y759" i="14" s="1"/>
  <c r="U1124" i="14"/>
  <c r="V1124" i="14" s="1"/>
  <c r="H758" i="14"/>
  <c r="I758" i="14" s="1"/>
  <c r="Y758" i="14" s="1"/>
  <c r="Z758" i="14" s="1"/>
  <c r="AA758" i="14" s="1"/>
  <c r="U1123" i="14"/>
  <c r="V1123" i="14" s="1"/>
  <c r="H756" i="14"/>
  <c r="I756" i="14" s="1"/>
  <c r="L756" i="14" s="1"/>
  <c r="U1121" i="14"/>
  <c r="V1121" i="14" s="1"/>
  <c r="H755" i="14"/>
  <c r="I755" i="14" s="1"/>
  <c r="Y755" i="14" s="1"/>
  <c r="U1120" i="14"/>
  <c r="V1120" i="14" s="1"/>
  <c r="H754" i="14"/>
  <c r="I754" i="14" s="1"/>
  <c r="Y754" i="14" s="1"/>
  <c r="Z754" i="14" s="1"/>
  <c r="AA754" i="14" s="1"/>
  <c r="U1119" i="14"/>
  <c r="V1119" i="14" s="1"/>
  <c r="H753" i="14"/>
  <c r="I753" i="14" s="1"/>
  <c r="L753" i="14" s="1"/>
  <c r="U1118" i="14"/>
  <c r="V1118" i="14" s="1"/>
  <c r="H752" i="14"/>
  <c r="I752" i="14" s="1"/>
  <c r="Y752" i="14" s="1"/>
  <c r="Z752" i="14" s="1"/>
  <c r="AA752" i="14" s="1"/>
  <c r="U1117" i="14"/>
  <c r="V1117" i="14" s="1"/>
  <c r="AC1057" i="3"/>
  <c r="AD1117" i="3"/>
  <c r="H751" i="14"/>
  <c r="I751" i="14" s="1"/>
  <c r="Y751" i="14" s="1"/>
  <c r="U1116" i="14"/>
  <c r="V1116" i="14" s="1"/>
  <c r="H750" i="14"/>
  <c r="I750" i="14" s="1"/>
  <c r="Y750" i="14" s="1"/>
  <c r="U1115" i="14"/>
  <c r="V1115" i="14" s="1"/>
  <c r="H749" i="14"/>
  <c r="I749" i="14" s="1"/>
  <c r="Y749" i="14" s="1"/>
  <c r="Z749" i="14" s="1"/>
  <c r="AA749" i="14" s="1"/>
  <c r="U1114" i="14"/>
  <c r="V1114" i="14" s="1"/>
  <c r="Q1053" i="14"/>
  <c r="R1053" i="14" s="1"/>
  <c r="S1113" i="14"/>
  <c r="T1113" i="14" s="1"/>
  <c r="H748" i="14"/>
  <c r="I748" i="14" s="1"/>
  <c r="Y748" i="14" s="1"/>
  <c r="U1113" i="14"/>
  <c r="V1113" i="14" s="1"/>
  <c r="H747" i="14"/>
  <c r="I747" i="14" s="1"/>
  <c r="L747" i="14" s="1"/>
  <c r="U1112" i="14"/>
  <c r="V1112" i="14" s="1"/>
  <c r="Q1052" i="14"/>
  <c r="R1052" i="14" s="1"/>
  <c r="S1112" i="14"/>
  <c r="T1112" i="14" s="1"/>
  <c r="Q1051" i="14"/>
  <c r="R1051" i="14" s="1"/>
  <c r="S1111" i="14"/>
  <c r="T1111" i="14" s="1"/>
  <c r="H746" i="14"/>
  <c r="I746" i="14" s="1"/>
  <c r="Y746" i="14" s="1"/>
  <c r="U1111" i="14"/>
  <c r="V1111" i="14" s="1"/>
  <c r="Q1050" i="14"/>
  <c r="R1050" i="14" s="1"/>
  <c r="S1110" i="14"/>
  <c r="T1110" i="14" s="1"/>
  <c r="H745" i="14"/>
  <c r="I745" i="14" s="1"/>
  <c r="L745" i="14" s="1"/>
  <c r="U1110" i="14"/>
  <c r="V1110" i="14" s="1"/>
  <c r="H744" i="14"/>
  <c r="I744" i="14" s="1"/>
  <c r="L744" i="14" s="1"/>
  <c r="U1109" i="14"/>
  <c r="V1109" i="14" s="1"/>
  <c r="Q1049" i="14"/>
  <c r="R1049" i="14" s="1"/>
  <c r="S1109" i="14"/>
  <c r="T1109" i="14" s="1"/>
  <c r="H743" i="14"/>
  <c r="I743" i="14" s="1"/>
  <c r="L743" i="14" s="1"/>
  <c r="U1108" i="14"/>
  <c r="V1108" i="14" s="1"/>
  <c r="Q1048" i="14"/>
  <c r="R1048" i="14" s="1"/>
  <c r="S1108" i="14"/>
  <c r="T1108" i="14" s="1"/>
  <c r="H742" i="14"/>
  <c r="I742" i="14" s="1"/>
  <c r="Y742" i="14" s="1"/>
  <c r="Z742" i="14" s="1"/>
  <c r="AA742" i="14" s="1"/>
  <c r="U1107" i="14"/>
  <c r="V1107" i="14" s="1"/>
  <c r="Q1047" i="14"/>
  <c r="R1047" i="14" s="1"/>
  <c r="S1107" i="14"/>
  <c r="T1107" i="14" s="1"/>
  <c r="H741" i="14"/>
  <c r="I741" i="14" s="1"/>
  <c r="Y741" i="14" s="1"/>
  <c r="Z741" i="14" s="1"/>
  <c r="AA741" i="14" s="1"/>
  <c r="U1106" i="14"/>
  <c r="V1106" i="14" s="1"/>
  <c r="Q1046" i="14"/>
  <c r="R1046" i="14" s="1"/>
  <c r="S1106" i="14"/>
  <c r="T1106" i="14" s="1"/>
  <c r="Q1045" i="14"/>
  <c r="R1045" i="14" s="1"/>
  <c r="S1105" i="14"/>
  <c r="T1105" i="14" s="1"/>
  <c r="H740" i="14"/>
  <c r="I740" i="14" s="1"/>
  <c r="L740" i="14" s="1"/>
  <c r="U1105" i="14"/>
  <c r="V1105" i="14" s="1"/>
  <c r="Q1044" i="14"/>
  <c r="R1044" i="14" s="1"/>
  <c r="S1104" i="14"/>
  <c r="T1104" i="14" s="1"/>
  <c r="H739" i="14"/>
  <c r="I739" i="14" s="1"/>
  <c r="Y739" i="14" s="1"/>
  <c r="Z739" i="14" s="1"/>
  <c r="AA739" i="14" s="1"/>
  <c r="U1104" i="14"/>
  <c r="V1104" i="14" s="1"/>
  <c r="Q1043" i="14"/>
  <c r="R1043" i="14" s="1"/>
  <c r="S1103" i="14"/>
  <c r="T1103" i="14" s="1"/>
  <c r="H738" i="14"/>
  <c r="I738" i="14" s="1"/>
  <c r="Y738" i="14" s="1"/>
  <c r="U1103" i="14"/>
  <c r="V1103" i="14" s="1"/>
  <c r="H737" i="14"/>
  <c r="I737" i="14" s="1"/>
  <c r="L737" i="14" s="1"/>
  <c r="U1102" i="14"/>
  <c r="V1102" i="14" s="1"/>
  <c r="Q1042" i="14"/>
  <c r="R1042" i="14" s="1"/>
  <c r="S1102" i="14"/>
  <c r="T1102" i="14" s="1"/>
  <c r="H736" i="14"/>
  <c r="I736" i="14" s="1"/>
  <c r="Y736" i="14" s="1"/>
  <c r="Z736" i="14" s="1"/>
  <c r="AA736" i="14" s="1"/>
  <c r="U1101" i="14"/>
  <c r="V1101" i="14" s="1"/>
  <c r="Q1041" i="14"/>
  <c r="R1041" i="14" s="1"/>
  <c r="S1101" i="14"/>
  <c r="T1101" i="14" s="1"/>
  <c r="Q1040" i="14"/>
  <c r="R1040" i="14" s="1"/>
  <c r="S1100" i="14"/>
  <c r="T1100" i="14" s="1"/>
  <c r="H735" i="14"/>
  <c r="I735" i="14" s="1"/>
  <c r="L735" i="14" s="1"/>
  <c r="U1100" i="14"/>
  <c r="V1100" i="14" s="1"/>
  <c r="H734" i="14"/>
  <c r="J734" i="14" s="1"/>
  <c r="U1099" i="14"/>
  <c r="V1099" i="14" s="1"/>
  <c r="Q1039" i="14"/>
  <c r="R1039" i="14" s="1"/>
  <c r="S1099" i="14"/>
  <c r="T1099" i="14" s="1"/>
  <c r="H733" i="14"/>
  <c r="I733" i="14" s="1"/>
  <c r="L733" i="14" s="1"/>
  <c r="U1098" i="14"/>
  <c r="V1098" i="14" s="1"/>
  <c r="Q1038" i="14"/>
  <c r="R1038" i="14" s="1"/>
  <c r="S1098" i="14"/>
  <c r="T1098" i="14" s="1"/>
  <c r="Q1037" i="14"/>
  <c r="R1037" i="14" s="1"/>
  <c r="S1097" i="14"/>
  <c r="T1097" i="14" s="1"/>
  <c r="H732" i="14"/>
  <c r="I732" i="14" s="1"/>
  <c r="Y732" i="14" s="1"/>
  <c r="U1097" i="14"/>
  <c r="V1097" i="14" s="1"/>
  <c r="H731" i="14"/>
  <c r="I731" i="14" s="1"/>
  <c r="L731" i="14" s="1"/>
  <c r="U1096" i="14"/>
  <c r="V1096" i="14" s="1"/>
  <c r="Q1035" i="14"/>
  <c r="R1035" i="14" s="1"/>
  <c r="S1095" i="14"/>
  <c r="T1095" i="14" s="1"/>
  <c r="H730" i="14"/>
  <c r="I730" i="14" s="1"/>
  <c r="Y730" i="14" s="1"/>
  <c r="U1095" i="14"/>
  <c r="V1095" i="14" s="1"/>
  <c r="Q1034" i="14"/>
  <c r="R1034" i="14" s="1"/>
  <c r="S1094" i="14"/>
  <c r="T1094" i="14" s="1"/>
  <c r="H729" i="14"/>
  <c r="I729" i="14" s="1"/>
  <c r="L729" i="14" s="1"/>
  <c r="U1094" i="14"/>
  <c r="V1094" i="14" s="1"/>
  <c r="Q1033" i="14"/>
  <c r="R1033" i="14" s="1"/>
  <c r="S1093" i="14"/>
  <c r="T1093" i="14" s="1"/>
  <c r="H728" i="14"/>
  <c r="I728" i="14" s="1"/>
  <c r="L728" i="14" s="1"/>
  <c r="U1093" i="14"/>
  <c r="V1093" i="14" s="1"/>
  <c r="H727" i="14"/>
  <c r="I727" i="14" s="1"/>
  <c r="L727" i="14" s="1"/>
  <c r="U1092" i="14"/>
  <c r="V1092" i="14" s="1"/>
  <c r="H726" i="14"/>
  <c r="I726" i="14" s="1"/>
  <c r="Y726" i="14" s="1"/>
  <c r="Z726" i="14" s="1"/>
  <c r="AA726" i="14" s="1"/>
  <c r="U1091" i="14"/>
  <c r="V1091" i="14" s="1"/>
  <c r="H725" i="14"/>
  <c r="I725" i="14" s="1"/>
  <c r="L725" i="14" s="1"/>
  <c r="U1090" i="14"/>
  <c r="V1090" i="14" s="1"/>
  <c r="Q1030" i="14"/>
  <c r="R1030" i="14" s="1"/>
  <c r="S1090" i="14"/>
  <c r="T1090" i="14" s="1"/>
  <c r="Q1029" i="14"/>
  <c r="R1029" i="14" s="1"/>
  <c r="S1089" i="14"/>
  <c r="T1089" i="14" s="1"/>
  <c r="H724" i="14"/>
  <c r="I724" i="14" s="1"/>
  <c r="Y724" i="14" s="1"/>
  <c r="Z724" i="14" s="1"/>
  <c r="AA724" i="14" s="1"/>
  <c r="U1089" i="14"/>
  <c r="V1089" i="14" s="1"/>
  <c r="Q1028" i="14"/>
  <c r="R1028" i="14" s="1"/>
  <c r="S1088" i="14"/>
  <c r="T1088" i="14" s="1"/>
  <c r="H723" i="14"/>
  <c r="I723" i="14" s="1"/>
  <c r="Y723" i="14" s="1"/>
  <c r="Z723" i="14" s="1"/>
  <c r="AA723" i="14" s="1"/>
  <c r="U1088" i="14"/>
  <c r="V1088" i="14" s="1"/>
  <c r="H722" i="14"/>
  <c r="I722" i="14" s="1"/>
  <c r="Y722" i="14" s="1"/>
  <c r="Z722" i="14" s="1"/>
  <c r="AA722" i="14" s="1"/>
  <c r="U1087" i="14"/>
  <c r="V1087" i="14" s="1"/>
  <c r="H721" i="14"/>
  <c r="I721" i="14" s="1"/>
  <c r="Y721" i="14" s="1"/>
  <c r="U1086" i="14"/>
  <c r="V1086" i="14" s="1"/>
  <c r="H720" i="14"/>
  <c r="I720" i="14" s="1"/>
  <c r="Y720" i="14" s="1"/>
  <c r="Z720" i="14" s="1"/>
  <c r="AA720" i="14" s="1"/>
  <c r="U1085" i="14"/>
  <c r="V1085" i="14" s="1"/>
  <c r="H719" i="14"/>
  <c r="I719" i="14" s="1"/>
  <c r="L719" i="14" s="1"/>
  <c r="U1084" i="14"/>
  <c r="V1084" i="14" s="1"/>
  <c r="H718" i="14"/>
  <c r="I718" i="14" s="1"/>
  <c r="Y718" i="14" s="1"/>
  <c r="U1083" i="14"/>
  <c r="V1083" i="14" s="1"/>
  <c r="H993" i="14"/>
  <c r="I993" i="14" s="1"/>
  <c r="Y993" i="14" s="1"/>
  <c r="Z993" i="14" s="1"/>
  <c r="AA993" i="14" s="1"/>
  <c r="S1083" i="14"/>
  <c r="T1083" i="14" s="1"/>
  <c r="H992" i="14"/>
  <c r="I992" i="14" s="1"/>
  <c r="L992" i="14" s="1"/>
  <c r="S1082" i="14"/>
  <c r="T1082" i="14" s="1"/>
  <c r="H717" i="14"/>
  <c r="I717" i="14" s="1"/>
  <c r="L717" i="14" s="1"/>
  <c r="U1082" i="14"/>
  <c r="V1082" i="14" s="1"/>
  <c r="H991" i="14"/>
  <c r="I991" i="14" s="1"/>
  <c r="L991" i="14" s="1"/>
  <c r="S1081" i="14"/>
  <c r="T1081" i="14" s="1"/>
  <c r="H716" i="14"/>
  <c r="I716" i="14" s="1"/>
  <c r="L716" i="14" s="1"/>
  <c r="U1081" i="14"/>
  <c r="V1081" i="14" s="1"/>
  <c r="H715" i="14"/>
  <c r="I715" i="14" s="1"/>
  <c r="Y715" i="14" s="1"/>
  <c r="U1080" i="14"/>
  <c r="V1080" i="14" s="1"/>
  <c r="H714" i="14"/>
  <c r="I714" i="14" s="1"/>
  <c r="Y714" i="14" s="1"/>
  <c r="Z714" i="14" s="1"/>
  <c r="AA714" i="14" s="1"/>
  <c r="U1079" i="14"/>
  <c r="V1079" i="14" s="1"/>
  <c r="H713" i="14"/>
  <c r="I713" i="14" s="1"/>
  <c r="Y713" i="14" s="1"/>
  <c r="Z713" i="14" s="1"/>
  <c r="AA713" i="14" s="1"/>
  <c r="U1078" i="14"/>
  <c r="V1078" i="14" s="1"/>
  <c r="H712" i="14"/>
  <c r="I712" i="14" s="1"/>
  <c r="Y712" i="14" s="1"/>
  <c r="Z712" i="14" s="1"/>
  <c r="AA712" i="14" s="1"/>
  <c r="U1077" i="14"/>
  <c r="V1077" i="14" s="1"/>
  <c r="H711" i="14"/>
  <c r="I711" i="14" s="1"/>
  <c r="Y711" i="14" s="1"/>
  <c r="Z711" i="14" s="1"/>
  <c r="AA711" i="14" s="1"/>
  <c r="U1076" i="14"/>
  <c r="V1076" i="14" s="1"/>
  <c r="H709" i="14"/>
  <c r="I709" i="14" s="1"/>
  <c r="L709" i="14" s="1"/>
  <c r="U1074" i="14"/>
  <c r="V1074" i="14" s="1"/>
  <c r="H710" i="14"/>
  <c r="I710" i="14" s="1"/>
  <c r="Y710" i="14" s="1"/>
  <c r="Z710" i="14" s="1"/>
  <c r="AA710" i="14" s="1"/>
  <c r="U1075" i="14"/>
  <c r="V1075" i="14" s="1"/>
  <c r="H985" i="14"/>
  <c r="I985" i="14" s="1"/>
  <c r="Y985" i="14" s="1"/>
  <c r="Z985" i="14" s="1"/>
  <c r="AA985" i="14" s="1"/>
  <c r="S1075" i="14"/>
  <c r="T1075" i="14" s="1"/>
  <c r="H983" i="14"/>
  <c r="I983" i="14" s="1"/>
  <c r="L983" i="14" s="1"/>
  <c r="S1073" i="14"/>
  <c r="T1073" i="14" s="1"/>
  <c r="H708" i="14"/>
  <c r="I708" i="14" s="1"/>
  <c r="Y708" i="14" s="1"/>
  <c r="U1073" i="14"/>
  <c r="V1073" i="14" s="1"/>
  <c r="H707" i="14"/>
  <c r="I707" i="14" s="1"/>
  <c r="Y707" i="14" s="1"/>
  <c r="U1072" i="14"/>
  <c r="V1072" i="14" s="1"/>
  <c r="H706" i="14"/>
  <c r="I706" i="14" s="1"/>
  <c r="Y706" i="14" s="1"/>
  <c r="U1071" i="14"/>
  <c r="V1071" i="14" s="1"/>
  <c r="H705" i="14"/>
  <c r="I705" i="14" s="1"/>
  <c r="L705" i="14" s="1"/>
  <c r="U1070" i="14"/>
  <c r="V1070" i="14" s="1"/>
  <c r="H704" i="14"/>
  <c r="I704" i="14" s="1"/>
  <c r="Y704" i="14" s="1"/>
  <c r="U1069" i="14"/>
  <c r="V1069" i="14" s="1"/>
  <c r="H703" i="14"/>
  <c r="I703" i="14" s="1"/>
  <c r="L703" i="14" s="1"/>
  <c r="U1068" i="14"/>
  <c r="V1068" i="14" s="1"/>
  <c r="H702" i="14"/>
  <c r="I702" i="14" s="1"/>
  <c r="Y702" i="14" s="1"/>
  <c r="U1067" i="14"/>
  <c r="V1067" i="14" s="1"/>
  <c r="H977" i="14"/>
  <c r="I977" i="14" s="1"/>
  <c r="Y977" i="14" s="1"/>
  <c r="Z977" i="14" s="1"/>
  <c r="AA977" i="14" s="1"/>
  <c r="S1067" i="14"/>
  <c r="T1067" i="14" s="1"/>
  <c r="Y1026" i="3"/>
  <c r="Z1026" i="3" s="1"/>
  <c r="AA1026" i="3" s="1"/>
  <c r="L1026" i="3"/>
  <c r="AC1056" i="3"/>
  <c r="H701" i="14"/>
  <c r="I701" i="14" s="1"/>
  <c r="L701" i="14" s="1"/>
  <c r="U1066" i="14"/>
  <c r="V1066" i="14" s="1"/>
  <c r="H700" i="14"/>
  <c r="I700" i="14" s="1"/>
  <c r="Y700" i="14" s="1"/>
  <c r="Z700" i="14" s="1"/>
  <c r="AA700" i="14" s="1"/>
  <c r="U1065" i="14"/>
  <c r="V1065" i="14" s="1"/>
  <c r="H699" i="14"/>
  <c r="I699" i="14" s="1"/>
  <c r="Y699" i="14" s="1"/>
  <c r="Z699" i="14" s="1"/>
  <c r="AA699" i="14" s="1"/>
  <c r="U1064" i="14"/>
  <c r="V1064" i="14" s="1"/>
  <c r="H698" i="14"/>
  <c r="I698" i="14" s="1"/>
  <c r="Y698" i="14" s="1"/>
  <c r="U1063" i="14"/>
  <c r="V1063" i="14" s="1"/>
  <c r="H697" i="14"/>
  <c r="I697" i="14" s="1"/>
  <c r="L697" i="14" s="1"/>
  <c r="U1062" i="14"/>
  <c r="V1062" i="14" s="1"/>
  <c r="H696" i="14"/>
  <c r="I696" i="14" s="1"/>
  <c r="L696" i="14" s="1"/>
  <c r="U1061" i="14"/>
  <c r="V1061" i="14" s="1"/>
  <c r="H695" i="14"/>
  <c r="I695" i="14" s="1"/>
  <c r="L695" i="14" s="1"/>
  <c r="U1060" i="14"/>
  <c r="V1060" i="14" s="1"/>
  <c r="H694" i="14"/>
  <c r="I694" i="14" s="1"/>
  <c r="L694" i="14" s="1"/>
  <c r="H693" i="14"/>
  <c r="I693" i="14" s="1"/>
  <c r="Y693" i="14" s="1"/>
  <c r="U1058" i="14"/>
  <c r="V1058" i="14" s="1"/>
  <c r="H692" i="14"/>
  <c r="I692" i="14" s="1"/>
  <c r="Y692" i="14" s="1"/>
  <c r="U1057" i="14"/>
  <c r="V1057" i="14" s="1"/>
  <c r="Q993" i="14"/>
  <c r="R993" i="14" s="1"/>
  <c r="S1055" i="14"/>
  <c r="T1055" i="14" s="1"/>
  <c r="H1025" i="14"/>
  <c r="I1025" i="14" s="1"/>
  <c r="Q1055" i="14"/>
  <c r="R1055" i="14" s="1"/>
  <c r="H690" i="14"/>
  <c r="I690" i="14" s="1"/>
  <c r="Y690" i="14" s="1"/>
  <c r="U1055" i="14"/>
  <c r="V1055" i="14" s="1"/>
  <c r="Q992" i="14"/>
  <c r="R992" i="14" s="1"/>
  <c r="S1054" i="14"/>
  <c r="T1054" i="14" s="1"/>
  <c r="H1024" i="14"/>
  <c r="I1024" i="14" s="1"/>
  <c r="Q1054" i="14"/>
  <c r="R1054" i="14" s="1"/>
  <c r="H689" i="14"/>
  <c r="I689" i="14" s="1"/>
  <c r="U1054" i="14"/>
  <c r="V1054" i="14" s="1"/>
  <c r="F1024" i="3"/>
  <c r="G1024" i="3" s="1"/>
  <c r="Q1054" i="3"/>
  <c r="R1054" i="3" s="1"/>
  <c r="H688" i="14"/>
  <c r="I688" i="14" s="1"/>
  <c r="Y688" i="14" s="1"/>
  <c r="U1053" i="14"/>
  <c r="V1053" i="14" s="1"/>
  <c r="Q991" i="14"/>
  <c r="R991" i="14" s="1"/>
  <c r="S1053" i="14"/>
  <c r="T1053" i="14" s="1"/>
  <c r="F1023" i="3"/>
  <c r="G1023" i="3" s="1"/>
  <c r="Q1053" i="3"/>
  <c r="R1053" i="3" s="1"/>
  <c r="H687" i="14"/>
  <c r="I687" i="14" s="1"/>
  <c r="Y687" i="14" s="1"/>
  <c r="U1052" i="14"/>
  <c r="V1052" i="14" s="1"/>
  <c r="Q990" i="14"/>
  <c r="R990" i="14" s="1"/>
  <c r="S1052" i="14"/>
  <c r="T1052" i="14" s="1"/>
  <c r="F1022" i="3"/>
  <c r="G1022" i="3" s="1"/>
  <c r="Q1052" i="3"/>
  <c r="R1052" i="3" s="1"/>
  <c r="H686" i="14"/>
  <c r="I686" i="14" s="1"/>
  <c r="Y686" i="14" s="1"/>
  <c r="U1051" i="14"/>
  <c r="V1051" i="14" s="1"/>
  <c r="Q989" i="14"/>
  <c r="R989" i="14" s="1"/>
  <c r="S1051" i="14"/>
  <c r="T1051" i="14" s="1"/>
  <c r="H685" i="14"/>
  <c r="I685" i="14" s="1"/>
  <c r="Y685" i="14" s="1"/>
  <c r="U1050" i="14"/>
  <c r="V1050" i="14" s="1"/>
  <c r="Q988" i="14"/>
  <c r="R988" i="14" s="1"/>
  <c r="S1050" i="14"/>
  <c r="T1050" i="14" s="1"/>
  <c r="H684" i="14"/>
  <c r="I684" i="14" s="1"/>
  <c r="L684" i="14" s="1"/>
  <c r="U1049" i="14"/>
  <c r="V1049" i="14" s="1"/>
  <c r="Q987" i="14"/>
  <c r="R987" i="14" s="1"/>
  <c r="S1049" i="14"/>
  <c r="T1049" i="14" s="1"/>
  <c r="H683" i="14"/>
  <c r="I683" i="14" s="1"/>
  <c r="L683" i="14" s="1"/>
  <c r="U1048" i="14"/>
  <c r="V1048" i="14" s="1"/>
  <c r="U1000" i="14"/>
  <c r="V1000" i="14" s="1"/>
  <c r="U998" i="14"/>
  <c r="V998" i="14" s="1"/>
  <c r="Q985" i="14"/>
  <c r="R985" i="14" s="1"/>
  <c r="S1047" i="14"/>
  <c r="T1047" i="14" s="1"/>
  <c r="H682" i="14"/>
  <c r="I682" i="14" s="1"/>
  <c r="Y682" i="14" s="1"/>
  <c r="U1047" i="14"/>
  <c r="V1047" i="14" s="1"/>
  <c r="K1047" i="14"/>
  <c r="K1047" i="3"/>
  <c r="U1017" i="14"/>
  <c r="V1017" i="14" s="1"/>
  <c r="U1001" i="14"/>
  <c r="V1001" i="14" s="1"/>
  <c r="H681" i="14"/>
  <c r="I681" i="14" s="1"/>
  <c r="L681" i="14" s="1"/>
  <c r="U1046" i="14"/>
  <c r="V1046" i="14" s="1"/>
  <c r="Q984" i="14"/>
  <c r="R984" i="14" s="1"/>
  <c r="S1046" i="14"/>
  <c r="T1046" i="14" s="1"/>
  <c r="U994" i="14"/>
  <c r="V994" i="14" s="1"/>
  <c r="Q983" i="14"/>
  <c r="R983" i="14" s="1"/>
  <c r="S1045" i="14"/>
  <c r="T1045" i="14" s="1"/>
  <c r="H680" i="14"/>
  <c r="I680" i="14" s="1"/>
  <c r="L680" i="14" s="1"/>
  <c r="U1045" i="14"/>
  <c r="V1045" i="14" s="1"/>
  <c r="H679" i="14"/>
  <c r="I679" i="14" s="1"/>
  <c r="Y679" i="14" s="1"/>
  <c r="Z679" i="14" s="1"/>
  <c r="AA679" i="14" s="1"/>
  <c r="U1044" i="14"/>
  <c r="V1044" i="14" s="1"/>
  <c r="Q982" i="14"/>
  <c r="R982" i="14" s="1"/>
  <c r="S1044" i="14"/>
  <c r="T1044" i="14" s="1"/>
  <c r="H678" i="14"/>
  <c r="I678" i="14" s="1"/>
  <c r="Y678" i="14" s="1"/>
  <c r="U1043" i="14"/>
  <c r="V1043" i="14" s="1"/>
  <c r="Q981" i="14"/>
  <c r="R981" i="14" s="1"/>
  <c r="S1043" i="14"/>
  <c r="T1043" i="14" s="1"/>
  <c r="H677" i="14"/>
  <c r="I677" i="14" s="1"/>
  <c r="Y677" i="14" s="1"/>
  <c r="Z677" i="14" s="1"/>
  <c r="AA677" i="14" s="1"/>
  <c r="U1042" i="14"/>
  <c r="V1042" i="14" s="1"/>
  <c r="H952" i="14"/>
  <c r="J952" i="14" s="1"/>
  <c r="S1042" i="14"/>
  <c r="T1042" i="14" s="1"/>
  <c r="Q979" i="14"/>
  <c r="R979" i="14" s="1"/>
  <c r="S1041" i="14"/>
  <c r="T1041" i="14" s="1"/>
  <c r="H676" i="14"/>
  <c r="I676" i="14" s="1"/>
  <c r="L676" i="14" s="1"/>
  <c r="U1041" i="14"/>
  <c r="V1041" i="14" s="1"/>
  <c r="U995" i="14"/>
  <c r="V995" i="14" s="1"/>
  <c r="U1014" i="14"/>
  <c r="V1014" i="14" s="1"/>
  <c r="U997" i="14"/>
  <c r="V997" i="14" s="1"/>
  <c r="H675" i="14"/>
  <c r="I675" i="14" s="1"/>
  <c r="Y675" i="14" s="1"/>
  <c r="U1040" i="14"/>
  <c r="V1040" i="14" s="1"/>
  <c r="U1021" i="14"/>
  <c r="V1021" i="14" s="1"/>
  <c r="U1011" i="14"/>
  <c r="V1011" i="14" s="1"/>
  <c r="Q977" i="14"/>
  <c r="R977" i="14" s="1"/>
  <c r="S1039" i="14"/>
  <c r="T1039" i="14" s="1"/>
  <c r="H674" i="14"/>
  <c r="I674" i="14" s="1"/>
  <c r="L674" i="14" s="1"/>
  <c r="U1039" i="14"/>
  <c r="V1039" i="14" s="1"/>
  <c r="U1007" i="14"/>
  <c r="V1007" i="14" s="1"/>
  <c r="Q976" i="14"/>
  <c r="R976" i="14" s="1"/>
  <c r="S1038" i="14"/>
  <c r="T1038" i="14" s="1"/>
  <c r="H672" i="14"/>
  <c r="I672" i="14" s="1"/>
  <c r="L672" i="14" s="1"/>
  <c r="U1037" i="14"/>
  <c r="V1037" i="14" s="1"/>
  <c r="H673" i="14"/>
  <c r="I673" i="14" s="1"/>
  <c r="L673" i="14" s="1"/>
  <c r="U1038" i="14"/>
  <c r="V1038" i="14" s="1"/>
  <c r="Q975" i="14"/>
  <c r="R975" i="14" s="1"/>
  <c r="S1037" i="14"/>
  <c r="T1037" i="14" s="1"/>
  <c r="U999" i="14"/>
  <c r="V999" i="14" s="1"/>
  <c r="U1006" i="14"/>
  <c r="V1006" i="14" s="1"/>
  <c r="U996" i="14"/>
  <c r="V996" i="14" s="1"/>
  <c r="U1015" i="14"/>
  <c r="V1015" i="14" s="1"/>
  <c r="S1022" i="14"/>
  <c r="T1022" i="14" s="1"/>
  <c r="U1004" i="14"/>
  <c r="V1004" i="14" s="1"/>
  <c r="Y838" i="14"/>
  <c r="H1020" i="14"/>
  <c r="I1020" i="14" s="1"/>
  <c r="H1009" i="14"/>
  <c r="I1009" i="14" s="1"/>
  <c r="Q1001" i="14"/>
  <c r="R1001" i="14" s="1"/>
  <c r="Q1019" i="14"/>
  <c r="R1019" i="14" s="1"/>
  <c r="H1013" i="14"/>
  <c r="I1013" i="14" s="1"/>
  <c r="S1017" i="14"/>
  <c r="T1017" i="14" s="1"/>
  <c r="Q1003" i="14"/>
  <c r="R1003" i="14" s="1"/>
  <c r="H1018" i="14"/>
  <c r="I1018" i="14" s="1"/>
  <c r="H1012" i="14"/>
  <c r="I1012" i="14" s="1"/>
  <c r="S1001" i="14"/>
  <c r="T1001" i="14" s="1"/>
  <c r="H1002" i="14"/>
  <c r="I1002" i="14" s="1"/>
  <c r="Q1032" i="14"/>
  <c r="R1032" i="14" s="1"/>
  <c r="H661" i="14"/>
  <c r="I661" i="14" s="1"/>
  <c r="Y661" i="14" s="1"/>
  <c r="U1026" i="14"/>
  <c r="V1026" i="14" s="1"/>
  <c r="H669" i="14"/>
  <c r="I669" i="14" s="1"/>
  <c r="Y669" i="14" s="1"/>
  <c r="U1034" i="14"/>
  <c r="V1034" i="14" s="1"/>
  <c r="H996" i="14"/>
  <c r="I996" i="14" s="1"/>
  <c r="Q1026" i="14"/>
  <c r="R1026" i="14" s="1"/>
  <c r="H662" i="14"/>
  <c r="I662" i="14" s="1"/>
  <c r="Y662" i="14" s="1"/>
  <c r="U1027" i="14"/>
  <c r="V1027" i="14" s="1"/>
  <c r="H670" i="14"/>
  <c r="I670" i="14" s="1"/>
  <c r="Y670" i="14" s="1"/>
  <c r="U1035" i="14"/>
  <c r="V1035" i="14" s="1"/>
  <c r="Q969" i="14"/>
  <c r="R969" i="14" s="1"/>
  <c r="S1031" i="14"/>
  <c r="T1031" i="14" s="1"/>
  <c r="H997" i="14"/>
  <c r="I997" i="14" s="1"/>
  <c r="Q1027" i="14"/>
  <c r="R1027" i="14" s="1"/>
  <c r="H663" i="14"/>
  <c r="I663" i="14" s="1"/>
  <c r="Y663" i="14" s="1"/>
  <c r="Z663" i="14" s="1"/>
  <c r="AA663" i="14" s="1"/>
  <c r="U1028" i="14"/>
  <c r="V1028" i="14" s="1"/>
  <c r="H671" i="14"/>
  <c r="J671" i="14" s="1"/>
  <c r="U1036" i="14"/>
  <c r="V1036" i="14" s="1"/>
  <c r="Q1011" i="14"/>
  <c r="R1011" i="14" s="1"/>
  <c r="H664" i="14"/>
  <c r="I664" i="14" s="1"/>
  <c r="Y664" i="14" s="1"/>
  <c r="U1029" i="14"/>
  <c r="V1029" i="14" s="1"/>
  <c r="Q963" i="14"/>
  <c r="R963" i="14" s="1"/>
  <c r="S1025" i="14"/>
  <c r="T1025" i="14" s="1"/>
  <c r="Q971" i="14"/>
  <c r="R971" i="14" s="1"/>
  <c r="S1033" i="14"/>
  <c r="T1033" i="14" s="1"/>
  <c r="H665" i="14"/>
  <c r="I665" i="14" s="1"/>
  <c r="Y665" i="14" s="1"/>
  <c r="U1030" i="14"/>
  <c r="V1030" i="14" s="1"/>
  <c r="Q964" i="14"/>
  <c r="R964" i="14" s="1"/>
  <c r="S1026" i="14"/>
  <c r="T1026" i="14" s="1"/>
  <c r="Q972" i="14"/>
  <c r="R972" i="14" s="1"/>
  <c r="S1034" i="14"/>
  <c r="T1034" i="14" s="1"/>
  <c r="H1017" i="14"/>
  <c r="I1017" i="14" s="1"/>
  <c r="H1001" i="14"/>
  <c r="I1001" i="14" s="1"/>
  <c r="Q1031" i="14"/>
  <c r="R1031" i="14" s="1"/>
  <c r="U1023" i="14"/>
  <c r="V1023" i="14" s="1"/>
  <c r="M2" i="14"/>
  <c r="H832" i="14"/>
  <c r="I832" i="14" s="1"/>
  <c r="H666" i="14"/>
  <c r="I666" i="14" s="1"/>
  <c r="Y666" i="14" s="1"/>
  <c r="U1031" i="14"/>
  <c r="V1031" i="14" s="1"/>
  <c r="Q965" i="14"/>
  <c r="R965" i="14" s="1"/>
  <c r="S1027" i="14"/>
  <c r="T1027" i="14" s="1"/>
  <c r="Q973" i="14"/>
  <c r="R973" i="14" s="1"/>
  <c r="S1035" i="14"/>
  <c r="T1035" i="14" s="1"/>
  <c r="H1011" i="14"/>
  <c r="I1011" i="14" s="1"/>
  <c r="U1024" i="14"/>
  <c r="V1024" i="14" s="1"/>
  <c r="H667" i="14"/>
  <c r="I667" i="14" s="1"/>
  <c r="Y667" i="14" s="1"/>
  <c r="Z667" i="14" s="1"/>
  <c r="AA667" i="14" s="1"/>
  <c r="U1032" i="14"/>
  <c r="V1032" i="14" s="1"/>
  <c r="Q966" i="14"/>
  <c r="R966" i="14" s="1"/>
  <c r="S1028" i="14"/>
  <c r="T1028" i="14" s="1"/>
  <c r="Q974" i="14"/>
  <c r="R974" i="14" s="1"/>
  <c r="S1036" i="14"/>
  <c r="T1036" i="14" s="1"/>
  <c r="Q1006" i="14"/>
  <c r="R1006" i="14" s="1"/>
  <c r="Q1016" i="14"/>
  <c r="R1016" i="14" s="1"/>
  <c r="H994" i="14"/>
  <c r="J994" i="14" s="1"/>
  <c r="Q1024" i="14"/>
  <c r="R1024" i="14" s="1"/>
  <c r="H660" i="14"/>
  <c r="I660" i="14" s="1"/>
  <c r="Y660" i="14" s="1"/>
  <c r="Z660" i="14" s="1"/>
  <c r="AA660" i="14" s="1"/>
  <c r="U1025" i="14"/>
  <c r="V1025" i="14" s="1"/>
  <c r="H668" i="14"/>
  <c r="I668" i="14" s="1"/>
  <c r="U1033" i="14"/>
  <c r="V1033" i="14" s="1"/>
  <c r="Q999" i="14"/>
  <c r="R999" i="14" s="1"/>
  <c r="Q1007" i="14"/>
  <c r="R1007" i="14" s="1"/>
  <c r="H995" i="14"/>
  <c r="I995" i="14" s="1"/>
  <c r="Q1025" i="14"/>
  <c r="R1025" i="14" s="1"/>
  <c r="S1024" i="14"/>
  <c r="T1024" i="14" s="1"/>
  <c r="Y1025" i="3"/>
  <c r="L1025" i="3"/>
  <c r="H1023" i="14"/>
  <c r="I1023" i="14" s="1"/>
  <c r="H1007" i="14"/>
  <c r="I1007" i="14" s="1"/>
  <c r="U1010" i="14"/>
  <c r="V1010" i="14" s="1"/>
  <c r="H1010" i="14"/>
  <c r="I1010" i="14" s="1"/>
  <c r="Q1023" i="14"/>
  <c r="R1023" i="14" s="1"/>
  <c r="S1023" i="14"/>
  <c r="T1023" i="14" s="1"/>
  <c r="H1021" i="14"/>
  <c r="I1021" i="14" s="1"/>
  <c r="Q998" i="14"/>
  <c r="R998" i="14" s="1"/>
  <c r="H1015" i="14"/>
  <c r="I1015" i="14" s="1"/>
  <c r="H999" i="14"/>
  <c r="I999" i="14" s="1"/>
  <c r="H1004" i="14"/>
  <c r="I1004" i="14" s="1"/>
  <c r="H1019" i="14"/>
  <c r="I1019" i="14" s="1"/>
  <c r="H1003" i="14"/>
  <c r="I1003" i="14" s="1"/>
  <c r="Q1010" i="14"/>
  <c r="R1010" i="14" s="1"/>
  <c r="Q1002" i="14"/>
  <c r="R1002" i="14" s="1"/>
  <c r="Q1020" i="14"/>
  <c r="R1020" i="14" s="1"/>
  <c r="H998" i="14"/>
  <c r="I998" i="14" s="1"/>
  <c r="H1014" i="14"/>
  <c r="I1014" i="14" s="1"/>
  <c r="H1022" i="14"/>
  <c r="I1022" i="14" s="1"/>
  <c r="S1018" i="14"/>
  <c r="T1018" i="14" s="1"/>
  <c r="Q1004" i="14"/>
  <c r="R1004" i="14" s="1"/>
  <c r="Q1014" i="14"/>
  <c r="R1014" i="14" s="1"/>
  <c r="H1000" i="14"/>
  <c r="I1000" i="14" s="1"/>
  <c r="H1008" i="14"/>
  <c r="I1008" i="14" s="1"/>
  <c r="H1016" i="14"/>
  <c r="I1016" i="14" s="1"/>
  <c r="S1010" i="14"/>
  <c r="T1010" i="14" s="1"/>
  <c r="Q1017" i="14"/>
  <c r="R1017" i="14" s="1"/>
  <c r="H829" i="14"/>
  <c r="I829" i="14" s="1"/>
  <c r="G87" i="14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J194" i="14"/>
  <c r="J195" i="14" s="1"/>
  <c r="J196" i="14" s="1"/>
  <c r="J197" i="14" s="1"/>
  <c r="J198" i="14" s="1"/>
  <c r="J199" i="14" s="1"/>
  <c r="J200" i="14" s="1"/>
  <c r="J201" i="14" s="1"/>
  <c r="J202" i="14" s="1"/>
  <c r="J203" i="14" s="1"/>
  <c r="J204" i="14" s="1"/>
  <c r="J205" i="14" s="1"/>
  <c r="J206" i="14" s="1"/>
  <c r="J207" i="14" s="1"/>
  <c r="J208" i="14" s="1"/>
  <c r="J209" i="14" s="1"/>
  <c r="J210" i="14" s="1"/>
  <c r="J211" i="14" s="1"/>
  <c r="J212" i="14" s="1"/>
  <c r="J213" i="14" s="1"/>
  <c r="J214" i="14" s="1"/>
  <c r="H562" i="14"/>
  <c r="I562" i="14" s="1"/>
  <c r="L562" i="14" s="1"/>
  <c r="G734" i="14"/>
  <c r="G735" i="14" s="1"/>
  <c r="G736" i="14" s="1"/>
  <c r="G737" i="14" s="1"/>
  <c r="G738" i="14" s="1"/>
  <c r="G739" i="14" s="1"/>
  <c r="G740" i="14" s="1"/>
  <c r="G741" i="14" s="1"/>
  <c r="G742" i="14" s="1"/>
  <c r="G743" i="14" s="1"/>
  <c r="G744" i="14" s="1"/>
  <c r="G745" i="14" s="1"/>
  <c r="G746" i="14" s="1"/>
  <c r="G747" i="14" s="1"/>
  <c r="G748" i="14" s="1"/>
  <c r="G749" i="14" s="1"/>
  <c r="G750" i="14" s="1"/>
  <c r="G751" i="14" s="1"/>
  <c r="G752" i="14" s="1"/>
  <c r="G753" i="14" s="1"/>
  <c r="G754" i="14" s="1"/>
  <c r="G755" i="14" s="1"/>
  <c r="G756" i="14" s="1"/>
  <c r="H588" i="14"/>
  <c r="I588" i="14" s="1"/>
  <c r="L588" i="14" s="1"/>
  <c r="H603" i="14"/>
  <c r="I603" i="14" s="1"/>
  <c r="L603" i="14" s="1"/>
  <c r="H856" i="14"/>
  <c r="I856" i="14" s="1"/>
  <c r="L856" i="14" s="1"/>
  <c r="G324" i="14"/>
  <c r="G325" i="14" s="1"/>
  <c r="G326" i="14" s="1"/>
  <c r="G327" i="14" s="1"/>
  <c r="G328" i="14" s="1"/>
  <c r="G329" i="14" s="1"/>
  <c r="G330" i="14" s="1"/>
  <c r="G331" i="14" s="1"/>
  <c r="G332" i="14" s="1"/>
  <c r="G333" i="14" s="1"/>
  <c r="G334" i="14" s="1"/>
  <c r="G335" i="14" s="1"/>
  <c r="G336" i="14" s="1"/>
  <c r="G337" i="14" s="1"/>
  <c r="G338" i="14" s="1"/>
  <c r="G339" i="14" s="1"/>
  <c r="G340" i="14" s="1"/>
  <c r="G341" i="14" s="1"/>
  <c r="G342" i="14" s="1"/>
  <c r="G343" i="14" s="1"/>
  <c r="G344" i="14" s="1"/>
  <c r="G431" i="14"/>
  <c r="G432" i="14" s="1"/>
  <c r="G433" i="14" s="1"/>
  <c r="G434" i="14" s="1"/>
  <c r="G435" i="14" s="1"/>
  <c r="G436" i="14" s="1"/>
  <c r="G437" i="14" s="1"/>
  <c r="G438" i="14" s="1"/>
  <c r="G439" i="14" s="1"/>
  <c r="G440" i="14" s="1"/>
  <c r="G441" i="14" s="1"/>
  <c r="G442" i="14" s="1"/>
  <c r="G443" i="14" s="1"/>
  <c r="G444" i="14" s="1"/>
  <c r="G445" i="14" s="1"/>
  <c r="G446" i="14" s="1"/>
  <c r="G447" i="14" s="1"/>
  <c r="G448" i="14" s="1"/>
  <c r="G449" i="14" s="1"/>
  <c r="G450" i="14" s="1"/>
  <c r="G451" i="14" s="1"/>
  <c r="G452" i="14" s="1"/>
  <c r="G453" i="14" s="1"/>
  <c r="H345" i="14"/>
  <c r="J345" i="14" s="1"/>
  <c r="J346" i="14" s="1"/>
  <c r="J347" i="14" s="1"/>
  <c r="J348" i="14" s="1"/>
  <c r="J349" i="14" s="1"/>
  <c r="J350" i="14" s="1"/>
  <c r="J351" i="14" s="1"/>
  <c r="J352" i="14" s="1"/>
  <c r="J353" i="14" s="1"/>
  <c r="J354" i="14" s="1"/>
  <c r="J355" i="14" s="1"/>
  <c r="J356" i="14" s="1"/>
  <c r="J357" i="14" s="1"/>
  <c r="J358" i="14" s="1"/>
  <c r="J359" i="14" s="1"/>
  <c r="J360" i="14" s="1"/>
  <c r="J361" i="14" s="1"/>
  <c r="J362" i="14" s="1"/>
  <c r="J363" i="14" s="1"/>
  <c r="J364" i="14" s="1"/>
  <c r="J365" i="14" s="1"/>
  <c r="J366" i="14" s="1"/>
  <c r="G497" i="14"/>
  <c r="G498" i="14" s="1"/>
  <c r="G499" i="14" s="1"/>
  <c r="G500" i="14" s="1"/>
  <c r="G501" i="14" s="1"/>
  <c r="G502" i="14" s="1"/>
  <c r="G503" i="14" s="1"/>
  <c r="G504" i="14" s="1"/>
  <c r="G505" i="14" s="1"/>
  <c r="G506" i="14" s="1"/>
  <c r="G507" i="14" s="1"/>
  <c r="G508" i="14" s="1"/>
  <c r="G509" i="14" s="1"/>
  <c r="G510" i="14" s="1"/>
  <c r="G511" i="14" s="1"/>
  <c r="G512" i="14" s="1"/>
  <c r="G513" i="14" s="1"/>
  <c r="G514" i="14" s="1"/>
  <c r="G515" i="14" s="1"/>
  <c r="G516" i="14" s="1"/>
  <c r="G517" i="14" s="1"/>
  <c r="G518" i="14" s="1"/>
  <c r="G714" i="14"/>
  <c r="G715" i="14" s="1"/>
  <c r="G716" i="14" s="1"/>
  <c r="G717" i="14" s="1"/>
  <c r="G718" i="14" s="1"/>
  <c r="G719" i="14" s="1"/>
  <c r="G720" i="14" s="1"/>
  <c r="G721" i="14" s="1"/>
  <c r="G722" i="14" s="1"/>
  <c r="G723" i="14" s="1"/>
  <c r="G724" i="14" s="1"/>
  <c r="G725" i="14" s="1"/>
  <c r="G726" i="14" s="1"/>
  <c r="G727" i="14" s="1"/>
  <c r="G728" i="14" s="1"/>
  <c r="G729" i="14" s="1"/>
  <c r="G730" i="14" s="1"/>
  <c r="G731" i="14" s="1"/>
  <c r="G732" i="14" s="1"/>
  <c r="G733" i="14" s="1"/>
  <c r="Y895" i="14"/>
  <c r="G390" i="14"/>
  <c r="G391" i="14" s="1"/>
  <c r="G392" i="14" s="1"/>
  <c r="G393" i="14" s="1"/>
  <c r="G394" i="14" s="1"/>
  <c r="G395" i="14" s="1"/>
  <c r="G396" i="14" s="1"/>
  <c r="G397" i="14" s="1"/>
  <c r="G398" i="14" s="1"/>
  <c r="G399" i="14" s="1"/>
  <c r="G400" i="14" s="1"/>
  <c r="G401" i="14" s="1"/>
  <c r="G402" i="14" s="1"/>
  <c r="G403" i="14" s="1"/>
  <c r="G404" i="14" s="1"/>
  <c r="G405" i="14" s="1"/>
  <c r="G406" i="14" s="1"/>
  <c r="G407" i="14" s="1"/>
  <c r="G408" i="14" s="1"/>
  <c r="G409" i="14" s="1"/>
  <c r="G410" i="14" s="1"/>
  <c r="H637" i="14"/>
  <c r="I637" i="14" s="1"/>
  <c r="L637" i="14" s="1"/>
  <c r="H550" i="14"/>
  <c r="I550" i="14" s="1"/>
  <c r="L550" i="14" s="1"/>
  <c r="H842" i="14"/>
  <c r="I842" i="14" s="1"/>
  <c r="L842" i="14" s="1"/>
  <c r="H944" i="14"/>
  <c r="I944" i="14" s="1"/>
  <c r="Y944" i="14" s="1"/>
  <c r="H612" i="14"/>
  <c r="I612" i="14" s="1"/>
  <c r="L612" i="14" s="1"/>
  <c r="H108" i="14"/>
  <c r="J108" i="14" s="1"/>
  <c r="J109" i="14" s="1"/>
  <c r="J110" i="14" s="1"/>
  <c r="J111" i="14" s="1"/>
  <c r="J112" i="14" s="1"/>
  <c r="J113" i="14" s="1"/>
  <c r="J114" i="14" s="1"/>
  <c r="J115" i="14" s="1"/>
  <c r="J116" i="14" s="1"/>
  <c r="J117" i="14" s="1"/>
  <c r="J118" i="14" s="1"/>
  <c r="J119" i="14" s="1"/>
  <c r="J120" i="14" s="1"/>
  <c r="J121" i="14" s="1"/>
  <c r="J122" i="14" s="1"/>
  <c r="J123" i="14" s="1"/>
  <c r="J124" i="14" s="1"/>
  <c r="J125" i="14" s="1"/>
  <c r="J126" i="14" s="1"/>
  <c r="J127" i="14" s="1"/>
  <c r="J128" i="14" s="1"/>
  <c r="J129" i="14" s="1"/>
  <c r="H979" i="14"/>
  <c r="I979" i="14" s="1"/>
  <c r="G170" i="14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185" i="14" s="1"/>
  <c r="G186" i="14" s="1"/>
  <c r="G187" i="14" s="1"/>
  <c r="G188" i="14" s="1"/>
  <c r="G189" i="14" s="1"/>
  <c r="G190" i="14" s="1"/>
  <c r="G191" i="14" s="1"/>
  <c r="G192" i="14" s="1"/>
  <c r="G994" i="14"/>
  <c r="G995" i="14" s="1"/>
  <c r="G996" i="14" s="1"/>
  <c r="G997" i="14" s="1"/>
  <c r="G998" i="14" s="1"/>
  <c r="G999" i="14" s="1"/>
  <c r="G1000" i="14" s="1"/>
  <c r="G1001" i="14" s="1"/>
  <c r="G1002" i="14" s="1"/>
  <c r="G1003" i="14" s="1"/>
  <c r="G1004" i="14" s="1"/>
  <c r="G1005" i="14" s="1"/>
  <c r="G1006" i="14" s="1"/>
  <c r="H475" i="14"/>
  <c r="I475" i="14" s="1"/>
  <c r="K475" i="14" s="1"/>
  <c r="K476" i="14" s="1"/>
  <c r="K477" i="14" s="1"/>
  <c r="K478" i="14" s="1"/>
  <c r="K479" i="14" s="1"/>
  <c r="K480" i="14" s="1"/>
  <c r="K481" i="14" s="1"/>
  <c r="K482" i="14" s="1"/>
  <c r="K483" i="14" s="1"/>
  <c r="K484" i="14" s="1"/>
  <c r="K485" i="14" s="1"/>
  <c r="K486" i="14" s="1"/>
  <c r="K487" i="14" s="1"/>
  <c r="K488" i="14" s="1"/>
  <c r="K489" i="14" s="1"/>
  <c r="K490" i="14" s="1"/>
  <c r="K491" i="14" s="1"/>
  <c r="K492" i="14" s="1"/>
  <c r="K493" i="14" s="1"/>
  <c r="K494" i="14" s="1"/>
  <c r="K495" i="14" s="1"/>
  <c r="K496" i="14" s="1"/>
  <c r="H580" i="14"/>
  <c r="I580" i="14" s="1"/>
  <c r="L580" i="14" s="1"/>
  <c r="Y776" i="14"/>
  <c r="H411" i="14"/>
  <c r="I411" i="14" s="1"/>
  <c r="K411" i="14" s="1"/>
  <c r="K412" i="14" s="1"/>
  <c r="K413" i="14" s="1"/>
  <c r="K414" i="14" s="1"/>
  <c r="K415" i="14" s="1"/>
  <c r="K416" i="14" s="1"/>
  <c r="K417" i="14" s="1"/>
  <c r="K418" i="14" s="1"/>
  <c r="K419" i="14" s="1"/>
  <c r="K420" i="14" s="1"/>
  <c r="K421" i="14" s="1"/>
  <c r="K422" i="14" s="1"/>
  <c r="K423" i="14" s="1"/>
  <c r="K424" i="14" s="1"/>
  <c r="K425" i="14" s="1"/>
  <c r="K426" i="14" s="1"/>
  <c r="K427" i="14" s="1"/>
  <c r="K428" i="14" s="1"/>
  <c r="K429" i="14" s="1"/>
  <c r="K430" i="14" s="1"/>
  <c r="L331" i="14"/>
  <c r="H571" i="14"/>
  <c r="I571" i="14" s="1"/>
  <c r="L571" i="14" s="1"/>
  <c r="H644" i="14"/>
  <c r="I644" i="14" s="1"/>
  <c r="L644" i="14" s="1"/>
  <c r="H572" i="14"/>
  <c r="I572" i="14" s="1"/>
  <c r="L572" i="14" s="1"/>
  <c r="K139" i="14"/>
  <c r="H646" i="14"/>
  <c r="I646" i="14" s="1"/>
  <c r="L646" i="14" s="1"/>
  <c r="H986" i="14"/>
  <c r="I986" i="14" s="1"/>
  <c r="H933" i="14"/>
  <c r="I933" i="14" s="1"/>
  <c r="G563" i="14"/>
  <c r="G564" i="14" s="1"/>
  <c r="G565" i="14" s="1"/>
  <c r="G566" i="14" s="1"/>
  <c r="G567" i="14" s="1"/>
  <c r="G568" i="14" s="1"/>
  <c r="G569" i="14" s="1"/>
  <c r="G570" i="14" s="1"/>
  <c r="G571" i="14" s="1"/>
  <c r="G572" i="14" s="1"/>
  <c r="G573" i="14" s="1"/>
  <c r="G574" i="14" s="1"/>
  <c r="G575" i="14" s="1"/>
  <c r="G576" i="14" s="1"/>
  <c r="G577" i="14" s="1"/>
  <c r="G578" i="14" s="1"/>
  <c r="G579" i="14" s="1"/>
  <c r="G580" i="14" s="1"/>
  <c r="G581" i="14" s="1"/>
  <c r="G582" i="14" s="1"/>
  <c r="G583" i="14" s="1"/>
  <c r="G584" i="14" s="1"/>
  <c r="L344" i="14"/>
  <c r="H936" i="14"/>
  <c r="I936" i="14" s="1"/>
  <c r="Y936" i="14" s="1"/>
  <c r="H943" i="14"/>
  <c r="I943" i="14" s="1"/>
  <c r="U1022" i="14"/>
  <c r="V1022" i="14" s="1"/>
  <c r="L144" i="14"/>
  <c r="H610" i="14"/>
  <c r="I610" i="14" s="1"/>
  <c r="L610" i="14" s="1"/>
  <c r="H871" i="14"/>
  <c r="I871" i="14" s="1"/>
  <c r="Y871" i="14" s="1"/>
  <c r="M8" i="14"/>
  <c r="G779" i="14"/>
  <c r="G780" i="14" s="1"/>
  <c r="G781" i="14" s="1"/>
  <c r="G782" i="14" s="1"/>
  <c r="G783" i="14" s="1"/>
  <c r="G784" i="14" s="1"/>
  <c r="G785" i="14" s="1"/>
  <c r="G786" i="14" s="1"/>
  <c r="G787" i="14" s="1"/>
  <c r="G788" i="14" s="1"/>
  <c r="G789" i="14" s="1"/>
  <c r="G790" i="14" s="1"/>
  <c r="G791" i="14" s="1"/>
  <c r="G792" i="14" s="1"/>
  <c r="G793" i="14" s="1"/>
  <c r="G794" i="14" s="1"/>
  <c r="G795" i="14" s="1"/>
  <c r="G796" i="14" s="1"/>
  <c r="G797" i="14" s="1"/>
  <c r="G798" i="14" s="1"/>
  <c r="G799" i="14" s="1"/>
  <c r="H938" i="14"/>
  <c r="I938" i="14" s="1"/>
  <c r="H974" i="14"/>
  <c r="I974" i="14" s="1"/>
  <c r="H866" i="14"/>
  <c r="J866" i="14" s="1"/>
  <c r="M14" i="14"/>
  <c r="H946" i="14"/>
  <c r="I946" i="14" s="1"/>
  <c r="L946" i="14" s="1"/>
  <c r="H960" i="14"/>
  <c r="I960" i="14" s="1"/>
  <c r="H587" i="14"/>
  <c r="I587" i="14" s="1"/>
  <c r="L587" i="14" s="1"/>
  <c r="H839" i="14"/>
  <c r="I839" i="14" s="1"/>
  <c r="Y839" i="14" s="1"/>
  <c r="H854" i="14"/>
  <c r="I854" i="14" s="1"/>
  <c r="L854" i="14" s="1"/>
  <c r="H868" i="14"/>
  <c r="I868" i="14" s="1"/>
  <c r="L868" i="14" s="1"/>
  <c r="H875" i="14"/>
  <c r="I875" i="14" s="1"/>
  <c r="Y875" i="14" s="1"/>
  <c r="H927" i="14"/>
  <c r="I927" i="14" s="1"/>
  <c r="Y927" i="14" s="1"/>
  <c r="L364" i="14"/>
  <c r="H970" i="14"/>
  <c r="I970" i="14" s="1"/>
  <c r="G130" i="14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H862" i="14"/>
  <c r="I862" i="14" s="1"/>
  <c r="Y862" i="14" s="1"/>
  <c r="H437" i="14"/>
  <c r="I437" i="14" s="1"/>
  <c r="L437" i="14" s="1"/>
  <c r="H620" i="14"/>
  <c r="I620" i="14" s="1"/>
  <c r="L620" i="14" s="1"/>
  <c r="H978" i="14"/>
  <c r="I978" i="14" s="1"/>
  <c r="L295" i="14"/>
  <c r="K295" i="14"/>
  <c r="K296" i="14" s="1"/>
  <c r="K297" i="14" s="1"/>
  <c r="K298" i="14" s="1"/>
  <c r="K299" i="14" s="1"/>
  <c r="K300" i="14" s="1"/>
  <c r="K301" i="14" s="1"/>
  <c r="K176" i="14"/>
  <c r="K177" i="14" s="1"/>
  <c r="K178" i="14" s="1"/>
  <c r="L109" i="14"/>
  <c r="K109" i="14"/>
  <c r="K110" i="14" s="1"/>
  <c r="J171" i="14"/>
  <c r="J172" i="14" s="1"/>
  <c r="J173" i="14" s="1"/>
  <c r="J174" i="14" s="1"/>
  <c r="J175" i="14" s="1"/>
  <c r="J176" i="14" s="1"/>
  <c r="J177" i="14" s="1"/>
  <c r="J178" i="14" s="1"/>
  <c r="J179" i="14" s="1"/>
  <c r="J180" i="14" s="1"/>
  <c r="J181" i="14" s="1"/>
  <c r="J182" i="14" s="1"/>
  <c r="J183" i="14" s="1"/>
  <c r="J184" i="14" s="1"/>
  <c r="J185" i="14" s="1"/>
  <c r="J186" i="14" s="1"/>
  <c r="J187" i="14" s="1"/>
  <c r="J188" i="14" s="1"/>
  <c r="J189" i="14" s="1"/>
  <c r="J190" i="14" s="1"/>
  <c r="J191" i="14" s="1"/>
  <c r="J192" i="14" s="1"/>
  <c r="L134" i="14"/>
  <c r="K134" i="14"/>
  <c r="K135" i="14" s="1"/>
  <c r="K136" i="14" s="1"/>
  <c r="L173" i="14"/>
  <c r="K173" i="14"/>
  <c r="K341" i="14"/>
  <c r="L341" i="14"/>
  <c r="K171" i="14"/>
  <c r="L171" i="14"/>
  <c r="K325" i="14"/>
  <c r="K326" i="14" s="1"/>
  <c r="J432" i="14"/>
  <c r="J433" i="14" s="1"/>
  <c r="J434" i="14" s="1"/>
  <c r="J435" i="14" s="1"/>
  <c r="J436" i="14" s="1"/>
  <c r="H823" i="14"/>
  <c r="J823" i="14" s="1"/>
  <c r="M10" i="14"/>
  <c r="H851" i="14"/>
  <c r="I851" i="14" s="1"/>
  <c r="L851" i="14" s="1"/>
  <c r="H863" i="14"/>
  <c r="I863" i="14" s="1"/>
  <c r="L863" i="14" s="1"/>
  <c r="H903" i="14"/>
  <c r="I903" i="14" s="1"/>
  <c r="Y903" i="14" s="1"/>
  <c r="H921" i="14"/>
  <c r="I921" i="14" s="1"/>
  <c r="Y921" i="14" s="1"/>
  <c r="H962" i="14"/>
  <c r="I962" i="14" s="1"/>
  <c r="H981" i="14"/>
  <c r="I981" i="14" s="1"/>
  <c r="H987" i="14"/>
  <c r="I987" i="14" s="1"/>
  <c r="M4" i="14"/>
  <c r="H563" i="14"/>
  <c r="H593" i="14"/>
  <c r="I593" i="14" s="1"/>
  <c r="L593" i="14" s="1"/>
  <c r="H604" i="14"/>
  <c r="I604" i="14" s="1"/>
  <c r="L604" i="14" s="1"/>
  <c r="H614" i="14"/>
  <c r="I614" i="14" s="1"/>
  <c r="L614" i="14" s="1"/>
  <c r="H626" i="14"/>
  <c r="I626" i="14" s="1"/>
  <c r="L626" i="14" s="1"/>
  <c r="H831" i="14"/>
  <c r="I831" i="14" s="1"/>
  <c r="H951" i="14"/>
  <c r="I951" i="14" s="1"/>
  <c r="L951" i="14" s="1"/>
  <c r="H957" i="14"/>
  <c r="I957" i="14" s="1"/>
  <c r="H592" i="14"/>
  <c r="I592" i="14" s="1"/>
  <c r="L592" i="14" s="1"/>
  <c r="G193" i="14"/>
  <c r="G194" i="14" s="1"/>
  <c r="G195" i="14" s="1"/>
  <c r="G196" i="14" s="1"/>
  <c r="G197" i="14" s="1"/>
  <c r="G198" i="14" s="1"/>
  <c r="G199" i="14" s="1"/>
  <c r="G200" i="14" s="1"/>
  <c r="G201" i="14" s="1"/>
  <c r="G202" i="14" s="1"/>
  <c r="G203" i="14" s="1"/>
  <c r="G204" i="14" s="1"/>
  <c r="G205" i="14" s="1"/>
  <c r="G206" i="14" s="1"/>
  <c r="G207" i="14" s="1"/>
  <c r="G208" i="14" s="1"/>
  <c r="G209" i="14" s="1"/>
  <c r="G210" i="14" s="1"/>
  <c r="G211" i="14" s="1"/>
  <c r="G212" i="14" s="1"/>
  <c r="G213" i="14" s="1"/>
  <c r="G214" i="14" s="1"/>
  <c r="K280" i="14"/>
  <c r="K281" i="14" s="1"/>
  <c r="K282" i="14" s="1"/>
  <c r="K283" i="14" s="1"/>
  <c r="K284" i="14" s="1"/>
  <c r="K285" i="14" s="1"/>
  <c r="K286" i="14" s="1"/>
  <c r="K287" i="14" s="1"/>
  <c r="K288" i="14" s="1"/>
  <c r="K289" i="14" s="1"/>
  <c r="K290" i="14" s="1"/>
  <c r="K291" i="14" s="1"/>
  <c r="K292" i="14" s="1"/>
  <c r="K293" i="14" s="1"/>
  <c r="H825" i="14"/>
  <c r="I825" i="14" s="1"/>
  <c r="H594" i="14"/>
  <c r="I594" i="14" s="1"/>
  <c r="L594" i="14" s="1"/>
  <c r="H627" i="14"/>
  <c r="I627" i="14" s="1"/>
  <c r="L627" i="14" s="1"/>
  <c r="H650" i="14"/>
  <c r="J650" i="14" s="1"/>
  <c r="H864" i="14"/>
  <c r="I864" i="14" s="1"/>
  <c r="Y864" i="14" s="1"/>
  <c r="H934" i="14"/>
  <c r="I934" i="14" s="1"/>
  <c r="Y934" i="14" s="1"/>
  <c r="H982" i="14"/>
  <c r="I982" i="14" s="1"/>
  <c r="H546" i="14"/>
  <c r="I546" i="14" s="1"/>
  <c r="L546" i="14" s="1"/>
  <c r="H641" i="14"/>
  <c r="I641" i="14" s="1"/>
  <c r="L641" i="14" s="1"/>
  <c r="M12" i="14"/>
  <c r="H556" i="14"/>
  <c r="I556" i="14" s="1"/>
  <c r="L556" i="14" s="1"/>
  <c r="H595" i="14"/>
  <c r="I595" i="14" s="1"/>
  <c r="L595" i="14" s="1"/>
  <c r="H859" i="14"/>
  <c r="I859" i="14" s="1"/>
  <c r="L859" i="14" s="1"/>
  <c r="H878" i="14"/>
  <c r="I878" i="14" s="1"/>
  <c r="Y878" i="14" s="1"/>
  <c r="H989" i="14"/>
  <c r="I989" i="14" s="1"/>
  <c r="Q1013" i="14"/>
  <c r="R1013" i="14" s="1"/>
  <c r="M6" i="14"/>
  <c r="H547" i="14"/>
  <c r="I547" i="14" s="1"/>
  <c r="L547" i="14" s="1"/>
  <c r="H577" i="14"/>
  <c r="I577" i="14" s="1"/>
  <c r="L577" i="14" s="1"/>
  <c r="H821" i="14"/>
  <c r="I821" i="14" s="1"/>
  <c r="H971" i="14"/>
  <c r="I971" i="14" s="1"/>
  <c r="K160" i="14"/>
  <c r="K161" i="14" s="1"/>
  <c r="J258" i="14"/>
  <c r="J259" i="14" s="1"/>
  <c r="J260" i="14" s="1"/>
  <c r="J261" i="14" s="1"/>
  <c r="J262" i="14" s="1"/>
  <c r="J263" i="14" s="1"/>
  <c r="J264" i="14" s="1"/>
  <c r="J265" i="14" s="1"/>
  <c r="J266" i="14" s="1"/>
  <c r="J267" i="14" s="1"/>
  <c r="J268" i="14" s="1"/>
  <c r="J269" i="14" s="1"/>
  <c r="J270" i="14" s="1"/>
  <c r="J271" i="14" s="1"/>
  <c r="J272" i="14" s="1"/>
  <c r="J273" i="14" s="1"/>
  <c r="J274" i="14" s="1"/>
  <c r="J275" i="14" s="1"/>
  <c r="J276" i="14" s="1"/>
  <c r="J277" i="14" s="1"/>
  <c r="J278" i="14" s="1"/>
  <c r="J279" i="14" s="1"/>
  <c r="H609" i="14"/>
  <c r="I609" i="14" s="1"/>
  <c r="L609" i="14" s="1"/>
  <c r="H619" i="14"/>
  <c r="I619" i="14" s="1"/>
  <c r="L619" i="14" s="1"/>
  <c r="H827" i="14"/>
  <c r="I827" i="14" s="1"/>
  <c r="H872" i="14"/>
  <c r="I872" i="14" s="1"/>
  <c r="Y872" i="14" s="1"/>
  <c r="H935" i="14"/>
  <c r="I935" i="14" s="1"/>
  <c r="L935" i="14" s="1"/>
  <c r="H941" i="14"/>
  <c r="I941" i="14" s="1"/>
  <c r="L941" i="14" s="1"/>
  <c r="H959" i="14"/>
  <c r="I959" i="14" s="1"/>
  <c r="H965" i="14"/>
  <c r="I965" i="14" s="1"/>
  <c r="M17" i="14"/>
  <c r="G454" i="14"/>
  <c r="G455" i="14" s="1"/>
  <c r="G456" i="14" s="1"/>
  <c r="G457" i="14" s="1"/>
  <c r="G458" i="14" s="1"/>
  <c r="G459" i="14" s="1"/>
  <c r="G460" i="14" s="1"/>
  <c r="G461" i="14" s="1"/>
  <c r="G462" i="14" s="1"/>
  <c r="G463" i="14" s="1"/>
  <c r="G464" i="14" s="1"/>
  <c r="G465" i="14" s="1"/>
  <c r="G466" i="14" s="1"/>
  <c r="G467" i="14" s="1"/>
  <c r="G468" i="14" s="1"/>
  <c r="G469" i="14" s="1"/>
  <c r="G470" i="14" s="1"/>
  <c r="G471" i="14" s="1"/>
  <c r="G472" i="14" s="1"/>
  <c r="G473" i="14" s="1"/>
  <c r="G474" i="14" s="1"/>
  <c r="G519" i="14"/>
  <c r="G520" i="14" s="1"/>
  <c r="G521" i="14" s="1"/>
  <c r="G522" i="14" s="1"/>
  <c r="G523" i="14" s="1"/>
  <c r="G524" i="14" s="1"/>
  <c r="G525" i="14" s="1"/>
  <c r="G526" i="14" s="1"/>
  <c r="G527" i="14" s="1"/>
  <c r="G528" i="14" s="1"/>
  <c r="G529" i="14" s="1"/>
  <c r="G530" i="14" s="1"/>
  <c r="G531" i="14" s="1"/>
  <c r="G532" i="14" s="1"/>
  <c r="G533" i="14" s="1"/>
  <c r="G534" i="14" s="1"/>
  <c r="G535" i="14" s="1"/>
  <c r="G536" i="14" s="1"/>
  <c r="G537" i="14" s="1"/>
  <c r="G538" i="14" s="1"/>
  <c r="G539" i="14" s="1"/>
  <c r="H548" i="14"/>
  <c r="I548" i="14" s="1"/>
  <c r="L548" i="14" s="1"/>
  <c r="H578" i="14"/>
  <c r="I578" i="14" s="1"/>
  <c r="L578" i="14" s="1"/>
  <c r="H643" i="14"/>
  <c r="I643" i="14" s="1"/>
  <c r="L643" i="14" s="1"/>
  <c r="H860" i="14"/>
  <c r="I860" i="14" s="1"/>
  <c r="Y860" i="14" s="1"/>
  <c r="H625" i="14"/>
  <c r="I625" i="14" s="1"/>
  <c r="L625" i="14" s="1"/>
  <c r="H834" i="14"/>
  <c r="I834" i="14" s="1"/>
  <c r="H848" i="14"/>
  <c r="I848" i="14" s="1"/>
  <c r="L848" i="14" s="1"/>
  <c r="H913" i="14"/>
  <c r="I913" i="14" s="1"/>
  <c r="Y913" i="14" s="1"/>
  <c r="Q931" i="14"/>
  <c r="R931" i="14" s="1"/>
  <c r="H954" i="14"/>
  <c r="I954" i="14" s="1"/>
  <c r="Y954" i="14" s="1"/>
  <c r="Z954" i="14" s="1"/>
  <c r="AA954" i="14" s="1"/>
  <c r="H990" i="14"/>
  <c r="I990" i="14" s="1"/>
  <c r="Q1022" i="14"/>
  <c r="R1022" i="14" s="1"/>
  <c r="J44" i="14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325" i="14"/>
  <c r="J326" i="14" s="1"/>
  <c r="J327" i="14" s="1"/>
  <c r="J328" i="14" s="1"/>
  <c r="J329" i="14" s="1"/>
  <c r="J330" i="14" s="1"/>
  <c r="J331" i="14" s="1"/>
  <c r="J332" i="14" s="1"/>
  <c r="J333" i="14" s="1"/>
  <c r="J334" i="14" s="1"/>
  <c r="J335" i="14" s="1"/>
  <c r="J336" i="14" s="1"/>
  <c r="J337" i="14" s="1"/>
  <c r="J338" i="14" s="1"/>
  <c r="J339" i="14" s="1"/>
  <c r="J340" i="14" s="1"/>
  <c r="J341" i="14" s="1"/>
  <c r="J342" i="14" s="1"/>
  <c r="J343" i="14" s="1"/>
  <c r="J344" i="14" s="1"/>
  <c r="H549" i="14"/>
  <c r="I549" i="14" s="1"/>
  <c r="L549" i="14" s="1"/>
  <c r="H561" i="14"/>
  <c r="I561" i="14" s="1"/>
  <c r="L561" i="14" s="1"/>
  <c r="H579" i="14"/>
  <c r="I579" i="14" s="1"/>
  <c r="L579" i="14" s="1"/>
  <c r="H611" i="14"/>
  <c r="I611" i="14" s="1"/>
  <c r="L611" i="14" s="1"/>
  <c r="G823" i="14"/>
  <c r="G824" i="14" s="1"/>
  <c r="G825" i="14" s="1"/>
  <c r="G826" i="14" s="1"/>
  <c r="G827" i="14" s="1"/>
  <c r="G828" i="14" s="1"/>
  <c r="G829" i="14" s="1"/>
  <c r="G830" i="14" s="1"/>
  <c r="G831" i="14" s="1"/>
  <c r="G832" i="14" s="1"/>
  <c r="G833" i="14" s="1"/>
  <c r="G834" i="14" s="1"/>
  <c r="G835" i="14" s="1"/>
  <c r="G836" i="14" s="1"/>
  <c r="G837" i="14" s="1"/>
  <c r="G838" i="14" s="1"/>
  <c r="G839" i="14" s="1"/>
  <c r="G840" i="14" s="1"/>
  <c r="G841" i="14" s="1"/>
  <c r="G842" i="14" s="1"/>
  <c r="G843" i="14" s="1"/>
  <c r="H949" i="14"/>
  <c r="I949" i="14" s="1"/>
  <c r="H973" i="14"/>
  <c r="I973" i="14" s="1"/>
  <c r="Q1021" i="14"/>
  <c r="R1021" i="14" s="1"/>
  <c r="G1017" i="14"/>
  <c r="G1018" i="14" s="1"/>
  <c r="G1019" i="14" s="1"/>
  <c r="G1020" i="14" s="1"/>
  <c r="G1021" i="14" s="1"/>
  <c r="G1022" i="14" s="1"/>
  <c r="G1023" i="14" s="1"/>
  <c r="G1024" i="14" s="1"/>
  <c r="G1025" i="14" s="1"/>
  <c r="G1026" i="14" s="1"/>
  <c r="G1027" i="14" s="1"/>
  <c r="G1028" i="14" s="1"/>
  <c r="G1029" i="14" s="1"/>
  <c r="G1030" i="14" s="1"/>
  <c r="G1031" i="14" s="1"/>
  <c r="G1032" i="14" s="1"/>
  <c r="G1033" i="14" s="1"/>
  <c r="G1034" i="14" s="1"/>
  <c r="G1035" i="14" s="1"/>
  <c r="G1036" i="14" s="1"/>
  <c r="K89" i="14"/>
  <c r="L251" i="14"/>
  <c r="K251" i="14"/>
  <c r="K252" i="14" s="1"/>
  <c r="K253" i="14" s="1"/>
  <c r="K254" i="14" s="1"/>
  <c r="K255" i="14" s="1"/>
  <c r="K84" i="14"/>
  <c r="K85" i="14" s="1"/>
  <c r="K86" i="14" s="1"/>
  <c r="L84" i="14"/>
  <c r="L123" i="14"/>
  <c r="K123" i="14"/>
  <c r="K124" i="14" s="1"/>
  <c r="K125" i="14" s="1"/>
  <c r="K126" i="14" s="1"/>
  <c r="K127" i="14" s="1"/>
  <c r="K128" i="14" s="1"/>
  <c r="K129" i="14" s="1"/>
  <c r="L151" i="14"/>
  <c r="K151" i="14"/>
  <c r="K152" i="14" s="1"/>
  <c r="K153" i="14" s="1"/>
  <c r="J22" i="14"/>
  <c r="I22" i="14"/>
  <c r="L22" i="14" s="1"/>
  <c r="M54" i="14" s="1"/>
  <c r="K115" i="14"/>
  <c r="K116" i="14" s="1"/>
  <c r="L115" i="14"/>
  <c r="L91" i="14"/>
  <c r="K91" i="14"/>
  <c r="K92" i="14" s="1"/>
  <c r="K93" i="14" s="1"/>
  <c r="K94" i="14" s="1"/>
  <c r="K95" i="14" s="1"/>
  <c r="K96" i="14" s="1"/>
  <c r="K97" i="14" s="1"/>
  <c r="K98" i="14" s="1"/>
  <c r="K99" i="14" s="1"/>
  <c r="K100" i="14" s="1"/>
  <c r="K101" i="14" s="1"/>
  <c r="K102" i="14" s="1"/>
  <c r="K103" i="14" s="1"/>
  <c r="K104" i="14" s="1"/>
  <c r="G10" i="14"/>
  <c r="G11" i="14"/>
  <c r="G12" i="14" s="1"/>
  <c r="G13" i="14" s="1"/>
  <c r="G14" i="14" s="1"/>
  <c r="G15" i="14" s="1"/>
  <c r="L78" i="14"/>
  <c r="K78" i="14"/>
  <c r="K79" i="14" s="1"/>
  <c r="K80" i="14" s="1"/>
  <c r="K81" i="14" s="1"/>
  <c r="K82" i="14" s="1"/>
  <c r="J88" i="14"/>
  <c r="J89" i="14" s="1"/>
  <c r="J90" i="14" s="1"/>
  <c r="J91" i="14" s="1"/>
  <c r="J92" i="14" s="1"/>
  <c r="J93" i="14" s="1"/>
  <c r="J94" i="14" s="1"/>
  <c r="J95" i="14" s="1"/>
  <c r="J96" i="14" s="1"/>
  <c r="J97" i="14" s="1"/>
  <c r="J98" i="14" s="1"/>
  <c r="J99" i="14" s="1"/>
  <c r="J100" i="14" s="1"/>
  <c r="J101" i="14" s="1"/>
  <c r="J102" i="14" s="1"/>
  <c r="J103" i="14" s="1"/>
  <c r="J104" i="14" s="1"/>
  <c r="J105" i="14" s="1"/>
  <c r="J106" i="14" s="1"/>
  <c r="J107" i="14" s="1"/>
  <c r="L75" i="14"/>
  <c r="K75" i="14"/>
  <c r="K69" i="14"/>
  <c r="L69" i="14"/>
  <c r="L119" i="14"/>
  <c r="K119" i="14"/>
  <c r="K120" i="14" s="1"/>
  <c r="K121" i="14" s="1"/>
  <c r="L163" i="14"/>
  <c r="K163" i="14"/>
  <c r="K164" i="14" s="1"/>
  <c r="K165" i="14" s="1"/>
  <c r="K166" i="14" s="1"/>
  <c r="L148" i="14"/>
  <c r="K148" i="14"/>
  <c r="M18" i="14"/>
  <c r="H65" i="14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J75" i="14" s="1"/>
  <c r="J76" i="14" s="1"/>
  <c r="J77" i="14" s="1"/>
  <c r="J78" i="14" s="1"/>
  <c r="J79" i="14" s="1"/>
  <c r="J80" i="14" s="1"/>
  <c r="J81" i="14" s="1"/>
  <c r="J82" i="14" s="1"/>
  <c r="J83" i="14" s="1"/>
  <c r="J84" i="14" s="1"/>
  <c r="J85" i="14" s="1"/>
  <c r="J86" i="14" s="1"/>
  <c r="K180" i="14"/>
  <c r="H215" i="14"/>
  <c r="J215" i="14" s="1"/>
  <c r="J216" i="14" s="1"/>
  <c r="J217" i="14" s="1"/>
  <c r="J218" i="14" s="1"/>
  <c r="J219" i="14" s="1"/>
  <c r="J220" i="14" s="1"/>
  <c r="J221" i="14" s="1"/>
  <c r="J222" i="14" s="1"/>
  <c r="J223" i="14" s="1"/>
  <c r="J224" i="14" s="1"/>
  <c r="J225" i="14" s="1"/>
  <c r="J226" i="14" s="1"/>
  <c r="J227" i="14" s="1"/>
  <c r="J228" i="14" s="1"/>
  <c r="J229" i="14" s="1"/>
  <c r="J230" i="14" s="1"/>
  <c r="J231" i="14" s="1"/>
  <c r="J232" i="14" s="1"/>
  <c r="J233" i="14" s="1"/>
  <c r="J234" i="14" s="1"/>
  <c r="J235" i="14" s="1"/>
  <c r="G215" i="14"/>
  <c r="G216" i="14" s="1"/>
  <c r="G217" i="14" s="1"/>
  <c r="G218" i="14" s="1"/>
  <c r="G219" i="14" s="1"/>
  <c r="G220" i="14" s="1"/>
  <c r="G221" i="14" s="1"/>
  <c r="G222" i="14" s="1"/>
  <c r="G223" i="14" s="1"/>
  <c r="G224" i="14" s="1"/>
  <c r="G225" i="14" s="1"/>
  <c r="G226" i="14" s="1"/>
  <c r="G227" i="14" s="1"/>
  <c r="G228" i="14" s="1"/>
  <c r="G229" i="14" s="1"/>
  <c r="G230" i="14" s="1"/>
  <c r="G231" i="14" s="1"/>
  <c r="G232" i="14" s="1"/>
  <c r="G233" i="14" s="1"/>
  <c r="G234" i="14" s="1"/>
  <c r="G235" i="14" s="1"/>
  <c r="H236" i="14"/>
  <c r="G236" i="14"/>
  <c r="G237" i="14" s="1"/>
  <c r="G238" i="14" s="1"/>
  <c r="G239" i="14" s="1"/>
  <c r="G240" i="14" s="1"/>
  <c r="G241" i="14" s="1"/>
  <c r="G242" i="14" s="1"/>
  <c r="G243" i="14" s="1"/>
  <c r="G244" i="14" s="1"/>
  <c r="G245" i="14" s="1"/>
  <c r="G246" i="14" s="1"/>
  <c r="G247" i="14" s="1"/>
  <c r="G248" i="14" s="1"/>
  <c r="G249" i="14" s="1"/>
  <c r="G250" i="14" s="1"/>
  <c r="G251" i="14" s="1"/>
  <c r="G252" i="14" s="1"/>
  <c r="G253" i="14" s="1"/>
  <c r="G254" i="14" s="1"/>
  <c r="G255" i="14" s="1"/>
  <c r="G256" i="14" s="1"/>
  <c r="G257" i="14" s="1"/>
  <c r="M19" i="14"/>
  <c r="M3" i="14"/>
  <c r="M7" i="14"/>
  <c r="M11" i="14"/>
  <c r="M15" i="14"/>
  <c r="K235" i="14"/>
  <c r="K274" i="14"/>
  <c r="K275" i="14" s="1"/>
  <c r="K229" i="14"/>
  <c r="K230" i="14" s="1"/>
  <c r="K231" i="14" s="1"/>
  <c r="K232" i="14" s="1"/>
  <c r="K233" i="14" s="1"/>
  <c r="L229" i="14"/>
  <c r="K155" i="14"/>
  <c r="K156" i="14" s="1"/>
  <c r="L159" i="14"/>
  <c r="K258" i="14"/>
  <c r="K259" i="14" s="1"/>
  <c r="K365" i="14"/>
  <c r="M16" i="14"/>
  <c r="M20" i="14"/>
  <c r="K132" i="14"/>
  <c r="K106" i="14"/>
  <c r="L891" i="14"/>
  <c r="Y891" i="14"/>
  <c r="L186" i="14"/>
  <c r="L336" i="14"/>
  <c r="K336" i="14"/>
  <c r="K337" i="14" s="1"/>
  <c r="K338" i="14" s="1"/>
  <c r="K339" i="14" s="1"/>
  <c r="L184" i="14"/>
  <c r="K184" i="14"/>
  <c r="M21" i="14"/>
  <c r="L378" i="14"/>
  <c r="K378" i="14"/>
  <c r="K379" i="14" s="1"/>
  <c r="K380" i="14" s="1"/>
  <c r="M5" i="14"/>
  <c r="M9" i="14"/>
  <c r="M13" i="14"/>
  <c r="H150" i="14"/>
  <c r="J150" i="14" s="1"/>
  <c r="J151" i="14" s="1"/>
  <c r="J152" i="14" s="1"/>
  <c r="J153" i="14" s="1"/>
  <c r="J154" i="14" s="1"/>
  <c r="J155" i="14" s="1"/>
  <c r="J156" i="14" s="1"/>
  <c r="J157" i="14" s="1"/>
  <c r="J158" i="14" s="1"/>
  <c r="J159" i="14" s="1"/>
  <c r="J160" i="14" s="1"/>
  <c r="J161" i="14" s="1"/>
  <c r="J162" i="14" s="1"/>
  <c r="J163" i="14" s="1"/>
  <c r="J164" i="14" s="1"/>
  <c r="J165" i="14" s="1"/>
  <c r="J166" i="14" s="1"/>
  <c r="J167" i="14" s="1"/>
  <c r="J168" i="14" s="1"/>
  <c r="J169" i="14" s="1"/>
  <c r="G150" i="14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K168" i="14"/>
  <c r="L175" i="14"/>
  <c r="L188" i="14"/>
  <c r="K188" i="14"/>
  <c r="K189" i="14" s="1"/>
  <c r="K190" i="14" s="1"/>
  <c r="L138" i="14"/>
  <c r="G22" i="14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K261" i="14"/>
  <c r="K262" i="14" s="1"/>
  <c r="K263" i="14" s="1"/>
  <c r="K264" i="14" s="1"/>
  <c r="K265" i="14" s="1"/>
  <c r="K266" i="14" s="1"/>
  <c r="K267" i="14" s="1"/>
  <c r="K268" i="14" s="1"/>
  <c r="K269" i="14" s="1"/>
  <c r="K270" i="14" s="1"/>
  <c r="J131" i="14"/>
  <c r="J132" i="14" s="1"/>
  <c r="J133" i="14" s="1"/>
  <c r="J134" i="14" s="1"/>
  <c r="J135" i="14" s="1"/>
  <c r="J136" i="14" s="1"/>
  <c r="J137" i="14" s="1"/>
  <c r="J138" i="14" s="1"/>
  <c r="J139" i="14" s="1"/>
  <c r="J140" i="14" s="1"/>
  <c r="J141" i="14" s="1"/>
  <c r="J142" i="14" s="1"/>
  <c r="J143" i="14" s="1"/>
  <c r="J144" i="14" s="1"/>
  <c r="J145" i="14" s="1"/>
  <c r="J146" i="14" s="1"/>
  <c r="J147" i="14" s="1"/>
  <c r="J148" i="14" s="1"/>
  <c r="J149" i="14" s="1"/>
  <c r="L217" i="14"/>
  <c r="K217" i="14"/>
  <c r="K218" i="14" s="1"/>
  <c r="J280" i="14"/>
  <c r="J281" i="14" s="1"/>
  <c r="J282" i="14" s="1"/>
  <c r="J283" i="14" s="1"/>
  <c r="J284" i="14" s="1"/>
  <c r="J285" i="14" s="1"/>
  <c r="J286" i="14" s="1"/>
  <c r="J287" i="14" s="1"/>
  <c r="J288" i="14" s="1"/>
  <c r="J289" i="14" s="1"/>
  <c r="J290" i="14" s="1"/>
  <c r="J291" i="14" s="1"/>
  <c r="J292" i="14" s="1"/>
  <c r="J293" i="14" s="1"/>
  <c r="J294" i="14" s="1"/>
  <c r="J295" i="14" s="1"/>
  <c r="J296" i="14" s="1"/>
  <c r="J297" i="14" s="1"/>
  <c r="J298" i="14" s="1"/>
  <c r="J299" i="14" s="1"/>
  <c r="J300" i="14" s="1"/>
  <c r="J301" i="14" s="1"/>
  <c r="H302" i="14"/>
  <c r="L333" i="14"/>
  <c r="K333" i="14"/>
  <c r="K334" i="14" s="1"/>
  <c r="L388" i="14"/>
  <c r="K388" i="14"/>
  <c r="U921" i="14"/>
  <c r="V921" i="14" s="1"/>
  <c r="H558" i="14"/>
  <c r="I558" i="14" s="1"/>
  <c r="I193" i="14"/>
  <c r="K220" i="14"/>
  <c r="K221" i="14" s="1"/>
  <c r="K222" i="14" s="1"/>
  <c r="K223" i="14" s="1"/>
  <c r="K224" i="14" s="1"/>
  <c r="K225" i="14" s="1"/>
  <c r="K226" i="14" s="1"/>
  <c r="L328" i="14"/>
  <c r="K328" i="14"/>
  <c r="K329" i="14" s="1"/>
  <c r="L360" i="14"/>
  <c r="K360" i="14"/>
  <c r="K361" i="14" s="1"/>
  <c r="K362" i="14" s="1"/>
  <c r="I519" i="14"/>
  <c r="J519" i="14"/>
  <c r="J520" i="14" s="1"/>
  <c r="J521" i="14" s="1"/>
  <c r="J522" i="14" s="1"/>
  <c r="J523" i="14" s="1"/>
  <c r="J524" i="14" s="1"/>
  <c r="J525" i="14" s="1"/>
  <c r="J526" i="14" s="1"/>
  <c r="J527" i="14" s="1"/>
  <c r="J528" i="14" s="1"/>
  <c r="J529" i="14" s="1"/>
  <c r="J530" i="14" s="1"/>
  <c r="J531" i="14" s="1"/>
  <c r="J532" i="14" s="1"/>
  <c r="J533" i="14" s="1"/>
  <c r="J534" i="14" s="1"/>
  <c r="J535" i="14" s="1"/>
  <c r="J536" i="14" s="1"/>
  <c r="J537" i="14" s="1"/>
  <c r="J538" i="14" s="1"/>
  <c r="J539" i="14" s="1"/>
  <c r="L354" i="14"/>
  <c r="K354" i="14"/>
  <c r="K355" i="14" s="1"/>
  <c r="K356" i="14" s="1"/>
  <c r="K357" i="14" s="1"/>
  <c r="K358" i="14" s="1"/>
  <c r="L383" i="14"/>
  <c r="K383" i="14"/>
  <c r="K384" i="14" s="1"/>
  <c r="K385" i="14" s="1"/>
  <c r="K386" i="14" s="1"/>
  <c r="J390" i="14"/>
  <c r="J391" i="14" s="1"/>
  <c r="J392" i="14" s="1"/>
  <c r="J393" i="14" s="1"/>
  <c r="J394" i="14" s="1"/>
  <c r="J395" i="14" s="1"/>
  <c r="J396" i="14" s="1"/>
  <c r="J397" i="14" s="1"/>
  <c r="J398" i="14" s="1"/>
  <c r="J399" i="14" s="1"/>
  <c r="J400" i="14" s="1"/>
  <c r="J401" i="14" s="1"/>
  <c r="J402" i="14" s="1"/>
  <c r="J403" i="14" s="1"/>
  <c r="J404" i="14" s="1"/>
  <c r="J405" i="14" s="1"/>
  <c r="J406" i="14" s="1"/>
  <c r="J407" i="14" s="1"/>
  <c r="J408" i="14" s="1"/>
  <c r="J409" i="14" s="1"/>
  <c r="J410" i="14" s="1"/>
  <c r="I390" i="14"/>
  <c r="G258" i="14"/>
  <c r="G259" i="14" s="1"/>
  <c r="G260" i="14" s="1"/>
  <c r="G261" i="14" s="1"/>
  <c r="G262" i="14" s="1"/>
  <c r="G263" i="14" s="1"/>
  <c r="G264" i="14" s="1"/>
  <c r="G265" i="14" s="1"/>
  <c r="G266" i="14" s="1"/>
  <c r="G267" i="14" s="1"/>
  <c r="G268" i="14" s="1"/>
  <c r="G269" i="14" s="1"/>
  <c r="G270" i="14" s="1"/>
  <c r="G271" i="14" s="1"/>
  <c r="G272" i="14" s="1"/>
  <c r="G273" i="14" s="1"/>
  <c r="G274" i="14" s="1"/>
  <c r="G275" i="14" s="1"/>
  <c r="G276" i="14" s="1"/>
  <c r="G277" i="14" s="1"/>
  <c r="G278" i="14" s="1"/>
  <c r="G279" i="14" s="1"/>
  <c r="G280" i="14"/>
  <c r="G281" i="14" s="1"/>
  <c r="G282" i="14" s="1"/>
  <c r="G283" i="14" s="1"/>
  <c r="G284" i="14" s="1"/>
  <c r="G285" i="14" s="1"/>
  <c r="G286" i="14" s="1"/>
  <c r="G287" i="14" s="1"/>
  <c r="G288" i="14" s="1"/>
  <c r="G289" i="14" s="1"/>
  <c r="G290" i="14" s="1"/>
  <c r="G291" i="14" s="1"/>
  <c r="G292" i="14" s="1"/>
  <c r="G293" i="14" s="1"/>
  <c r="G294" i="14" s="1"/>
  <c r="G295" i="14" s="1"/>
  <c r="G296" i="14" s="1"/>
  <c r="G297" i="14" s="1"/>
  <c r="G298" i="14" s="1"/>
  <c r="G299" i="14" s="1"/>
  <c r="G300" i="14" s="1"/>
  <c r="G301" i="14" s="1"/>
  <c r="H440" i="14"/>
  <c r="I440" i="14" s="1"/>
  <c r="L440" i="14" s="1"/>
  <c r="F440" i="14"/>
  <c r="H441" i="14" s="1"/>
  <c r="I441" i="14" s="1"/>
  <c r="L441" i="14" s="1"/>
  <c r="U1002" i="14"/>
  <c r="V1002" i="14" s="1"/>
  <c r="H639" i="14"/>
  <c r="I639" i="14" s="1"/>
  <c r="U923" i="14"/>
  <c r="V923" i="14" s="1"/>
  <c r="H560" i="14"/>
  <c r="I560" i="14" s="1"/>
  <c r="U930" i="14"/>
  <c r="V930" i="14" s="1"/>
  <c r="H567" i="14"/>
  <c r="I567" i="14" s="1"/>
  <c r="L545" i="14"/>
  <c r="H367" i="14"/>
  <c r="U987" i="14"/>
  <c r="V987" i="14" s="1"/>
  <c r="H624" i="14"/>
  <c r="I624" i="14" s="1"/>
  <c r="H438" i="14"/>
  <c r="I438" i="14" s="1"/>
  <c r="L438" i="14" s="1"/>
  <c r="F438" i="14"/>
  <c r="H439" i="14" s="1"/>
  <c r="I439" i="14" s="1"/>
  <c r="L439" i="14" s="1"/>
  <c r="H540" i="14"/>
  <c r="G540" i="14"/>
  <c r="G541" i="14" s="1"/>
  <c r="G542" i="14" s="1"/>
  <c r="G543" i="14" s="1"/>
  <c r="G544" i="14" s="1"/>
  <c r="G545" i="14" s="1"/>
  <c r="G546" i="14" s="1"/>
  <c r="G547" i="14" s="1"/>
  <c r="G548" i="14" s="1"/>
  <c r="G549" i="14" s="1"/>
  <c r="G550" i="14" s="1"/>
  <c r="G551" i="14" s="1"/>
  <c r="G552" i="14" s="1"/>
  <c r="G553" i="14" s="1"/>
  <c r="G554" i="14" s="1"/>
  <c r="G555" i="14" s="1"/>
  <c r="G556" i="14" s="1"/>
  <c r="G557" i="14" s="1"/>
  <c r="G558" i="14" s="1"/>
  <c r="G559" i="14" s="1"/>
  <c r="G560" i="14" s="1"/>
  <c r="G561" i="14" s="1"/>
  <c r="G562" i="14" s="1"/>
  <c r="H570" i="14"/>
  <c r="I570" i="14" s="1"/>
  <c r="J454" i="14"/>
  <c r="J455" i="14" s="1"/>
  <c r="J456" i="14" s="1"/>
  <c r="J457" i="14" s="1"/>
  <c r="J458" i="14" s="1"/>
  <c r="J459" i="14" s="1"/>
  <c r="J460" i="14" s="1"/>
  <c r="J461" i="14" s="1"/>
  <c r="J462" i="14" s="1"/>
  <c r="J463" i="14" s="1"/>
  <c r="J464" i="14" s="1"/>
  <c r="J465" i="14" s="1"/>
  <c r="J466" i="14" s="1"/>
  <c r="J467" i="14" s="1"/>
  <c r="J468" i="14" s="1"/>
  <c r="J469" i="14" s="1"/>
  <c r="J470" i="14" s="1"/>
  <c r="J471" i="14" s="1"/>
  <c r="J472" i="14" s="1"/>
  <c r="J473" i="14" s="1"/>
  <c r="J474" i="14" s="1"/>
  <c r="I454" i="14"/>
  <c r="U949" i="14"/>
  <c r="V949" i="14" s="1"/>
  <c r="H586" i="14"/>
  <c r="I586" i="14" s="1"/>
  <c r="I497" i="14"/>
  <c r="J497" i="14"/>
  <c r="J498" i="14" s="1"/>
  <c r="J499" i="14" s="1"/>
  <c r="J500" i="14" s="1"/>
  <c r="J501" i="14" s="1"/>
  <c r="J502" i="14" s="1"/>
  <c r="J503" i="14" s="1"/>
  <c r="J504" i="14" s="1"/>
  <c r="J505" i="14" s="1"/>
  <c r="J506" i="14" s="1"/>
  <c r="J507" i="14" s="1"/>
  <c r="J508" i="14" s="1"/>
  <c r="J509" i="14" s="1"/>
  <c r="J510" i="14" s="1"/>
  <c r="J511" i="14" s="1"/>
  <c r="J512" i="14" s="1"/>
  <c r="J513" i="14" s="1"/>
  <c r="J514" i="14" s="1"/>
  <c r="J515" i="14" s="1"/>
  <c r="J516" i="14" s="1"/>
  <c r="J517" i="14" s="1"/>
  <c r="J518" i="14" s="1"/>
  <c r="U969" i="14"/>
  <c r="V969" i="14" s="1"/>
  <c r="H606" i="14"/>
  <c r="G606" i="14"/>
  <c r="G607" i="14" s="1"/>
  <c r="G608" i="14" s="1"/>
  <c r="G609" i="14" s="1"/>
  <c r="G610" i="14" s="1"/>
  <c r="G611" i="14" s="1"/>
  <c r="G612" i="14" s="1"/>
  <c r="G613" i="14" s="1"/>
  <c r="G614" i="14" s="1"/>
  <c r="G615" i="14" s="1"/>
  <c r="G616" i="14" s="1"/>
  <c r="G617" i="14" s="1"/>
  <c r="G618" i="14" s="1"/>
  <c r="G619" i="14" s="1"/>
  <c r="G620" i="14" s="1"/>
  <c r="G621" i="14" s="1"/>
  <c r="G622" i="14" s="1"/>
  <c r="G623" i="14" s="1"/>
  <c r="G624" i="14" s="1"/>
  <c r="G625" i="14" s="1"/>
  <c r="G626" i="14" s="1"/>
  <c r="G627" i="14" s="1"/>
  <c r="U970" i="14"/>
  <c r="V970" i="14" s="1"/>
  <c r="H607" i="14"/>
  <c r="I607" i="14" s="1"/>
  <c r="U1003" i="14"/>
  <c r="V1003" i="14" s="1"/>
  <c r="H640" i="14"/>
  <c r="I640" i="14" s="1"/>
  <c r="U971" i="14"/>
  <c r="V971" i="14" s="1"/>
  <c r="H608" i="14"/>
  <c r="I608" i="14" s="1"/>
  <c r="I431" i="14"/>
  <c r="U952" i="14"/>
  <c r="V952" i="14" s="1"/>
  <c r="H589" i="14"/>
  <c r="I589" i="14" s="1"/>
  <c r="U947" i="14"/>
  <c r="V947" i="14" s="1"/>
  <c r="H584" i="14"/>
  <c r="I584" i="14" s="1"/>
  <c r="U984" i="14"/>
  <c r="V984" i="14" s="1"/>
  <c r="H621" i="14"/>
  <c r="I621" i="14" s="1"/>
  <c r="L555" i="14"/>
  <c r="U932" i="14"/>
  <c r="V932" i="14" s="1"/>
  <c r="H569" i="14"/>
  <c r="I569" i="14" s="1"/>
  <c r="H576" i="14"/>
  <c r="I576" i="14" s="1"/>
  <c r="U953" i="14"/>
  <c r="V953" i="14" s="1"/>
  <c r="H590" i="14"/>
  <c r="I590" i="14" s="1"/>
  <c r="L648" i="14"/>
  <c r="Y812" i="14"/>
  <c r="U948" i="14"/>
  <c r="V948" i="14" s="1"/>
  <c r="H585" i="14"/>
  <c r="G585" i="14"/>
  <c r="G586" i="14" s="1"/>
  <c r="G587" i="14" s="1"/>
  <c r="G588" i="14" s="1"/>
  <c r="G589" i="14" s="1"/>
  <c r="G590" i="14" s="1"/>
  <c r="G591" i="14" s="1"/>
  <c r="G592" i="14" s="1"/>
  <c r="G593" i="14" s="1"/>
  <c r="G594" i="14" s="1"/>
  <c r="G595" i="14" s="1"/>
  <c r="G596" i="14" s="1"/>
  <c r="G597" i="14" s="1"/>
  <c r="G598" i="14" s="1"/>
  <c r="G599" i="14" s="1"/>
  <c r="G600" i="14" s="1"/>
  <c r="G601" i="14" s="1"/>
  <c r="G602" i="14" s="1"/>
  <c r="G603" i="14" s="1"/>
  <c r="G604" i="14" s="1"/>
  <c r="G605" i="14" s="1"/>
  <c r="U954" i="14"/>
  <c r="V954" i="14" s="1"/>
  <c r="H591" i="14"/>
  <c r="I591" i="14" s="1"/>
  <c r="Y657" i="14"/>
  <c r="Z657" i="14" s="1"/>
  <c r="AA657" i="14" s="1"/>
  <c r="L657" i="14"/>
  <c r="U986" i="14"/>
  <c r="V986" i="14" s="1"/>
  <c r="H623" i="14"/>
  <c r="I623" i="14" s="1"/>
  <c r="U1019" i="14"/>
  <c r="V1019" i="14" s="1"/>
  <c r="H654" i="14"/>
  <c r="I654" i="14" s="1"/>
  <c r="L642" i="14"/>
  <c r="Y659" i="14"/>
  <c r="L659" i="14"/>
  <c r="H557" i="14"/>
  <c r="I557" i="14" s="1"/>
  <c r="U937" i="14"/>
  <c r="V937" i="14" s="1"/>
  <c r="H574" i="14"/>
  <c r="I574" i="14" s="1"/>
  <c r="Y658" i="14"/>
  <c r="L658" i="14"/>
  <c r="H573" i="14"/>
  <c r="I573" i="14" s="1"/>
  <c r="U917" i="14"/>
  <c r="V917" i="14" s="1"/>
  <c r="H554" i="14"/>
  <c r="I554" i="14" s="1"/>
  <c r="U922" i="14"/>
  <c r="V922" i="14" s="1"/>
  <c r="H559" i="14"/>
  <c r="I559" i="14" s="1"/>
  <c r="U938" i="14"/>
  <c r="V938" i="14" s="1"/>
  <c r="H575" i="14"/>
  <c r="I575" i="14" s="1"/>
  <c r="U1016" i="14"/>
  <c r="V1016" i="14" s="1"/>
  <c r="H651" i="14"/>
  <c r="I651" i="14" s="1"/>
  <c r="H622" i="14"/>
  <c r="I622" i="14" s="1"/>
  <c r="G650" i="14"/>
  <c r="G651" i="14" s="1"/>
  <c r="G652" i="14" s="1"/>
  <c r="G653" i="14" s="1"/>
  <c r="G654" i="14" s="1"/>
  <c r="G655" i="14" s="1"/>
  <c r="G656" i="14" s="1"/>
  <c r="G657" i="14" s="1"/>
  <c r="G658" i="14" s="1"/>
  <c r="G659" i="14" s="1"/>
  <c r="G660" i="14" s="1"/>
  <c r="G661" i="14" s="1"/>
  <c r="G662" i="14" s="1"/>
  <c r="G663" i="14" s="1"/>
  <c r="G664" i="14" s="1"/>
  <c r="G665" i="14" s="1"/>
  <c r="G666" i="14" s="1"/>
  <c r="G667" i="14" s="1"/>
  <c r="G668" i="14" s="1"/>
  <c r="G669" i="14" s="1"/>
  <c r="G670" i="14" s="1"/>
  <c r="H691" i="14"/>
  <c r="G691" i="14"/>
  <c r="G692" i="14" s="1"/>
  <c r="G693" i="14" s="1"/>
  <c r="G694" i="14" s="1"/>
  <c r="G695" i="14" s="1"/>
  <c r="G696" i="14" s="1"/>
  <c r="G697" i="14" s="1"/>
  <c r="G698" i="14" s="1"/>
  <c r="G699" i="14" s="1"/>
  <c r="G700" i="14" s="1"/>
  <c r="G701" i="14" s="1"/>
  <c r="G702" i="14" s="1"/>
  <c r="G703" i="14" s="1"/>
  <c r="G704" i="14" s="1"/>
  <c r="G705" i="14" s="1"/>
  <c r="G706" i="14" s="1"/>
  <c r="G707" i="14" s="1"/>
  <c r="G708" i="14" s="1"/>
  <c r="G709" i="14" s="1"/>
  <c r="G710" i="14" s="1"/>
  <c r="G711" i="14" s="1"/>
  <c r="G712" i="14" s="1"/>
  <c r="G713" i="14" s="1"/>
  <c r="H605" i="14"/>
  <c r="I605" i="14" s="1"/>
  <c r="H618" i="14"/>
  <c r="I618" i="14" s="1"/>
  <c r="L886" i="14"/>
  <c r="Y886" i="14"/>
  <c r="H601" i="14"/>
  <c r="I601" i="14" s="1"/>
  <c r="H616" i="14"/>
  <c r="I616" i="14" s="1"/>
  <c r="H635" i="14"/>
  <c r="I635" i="14" s="1"/>
  <c r="U1009" i="14"/>
  <c r="V1009" i="14" s="1"/>
  <c r="U1008" i="14"/>
  <c r="V1008" i="14" s="1"/>
  <c r="G671" i="14"/>
  <c r="G672" i="14" s="1"/>
  <c r="G673" i="14" s="1"/>
  <c r="G674" i="14" s="1"/>
  <c r="G675" i="14" s="1"/>
  <c r="G676" i="14" s="1"/>
  <c r="G677" i="14" s="1"/>
  <c r="G678" i="14" s="1"/>
  <c r="G679" i="14" s="1"/>
  <c r="G680" i="14" s="1"/>
  <c r="G681" i="14" s="1"/>
  <c r="G682" i="14" s="1"/>
  <c r="G683" i="14" s="1"/>
  <c r="G684" i="14" s="1"/>
  <c r="G685" i="14" s="1"/>
  <c r="G686" i="14" s="1"/>
  <c r="G687" i="14" s="1"/>
  <c r="G688" i="14" s="1"/>
  <c r="G689" i="14" s="1"/>
  <c r="G690" i="14" s="1"/>
  <c r="H552" i="14"/>
  <c r="I552" i="14" s="1"/>
  <c r="H582" i="14"/>
  <c r="I582" i="14" s="1"/>
  <c r="H599" i="14"/>
  <c r="I599" i="14" s="1"/>
  <c r="H631" i="14"/>
  <c r="I631" i="14" s="1"/>
  <c r="H633" i="14"/>
  <c r="I633" i="14" s="1"/>
  <c r="U1018" i="14"/>
  <c r="V1018" i="14" s="1"/>
  <c r="H653" i="14"/>
  <c r="I653" i="14" s="1"/>
  <c r="H565" i="14"/>
  <c r="I565" i="14" s="1"/>
  <c r="H597" i="14"/>
  <c r="I597" i="14" s="1"/>
  <c r="H629" i="14"/>
  <c r="I629" i="14" s="1"/>
  <c r="H652" i="14"/>
  <c r="I652" i="14" s="1"/>
  <c r="U1020" i="14"/>
  <c r="V1020" i="14" s="1"/>
  <c r="H655" i="14"/>
  <c r="I655" i="14" s="1"/>
  <c r="H638" i="14"/>
  <c r="I638" i="14" s="1"/>
  <c r="S965" i="14"/>
  <c r="T965" i="14" s="1"/>
  <c r="H877" i="14"/>
  <c r="I877" i="14" s="1"/>
  <c r="S1011" i="14"/>
  <c r="T1011" i="14" s="1"/>
  <c r="Q950" i="14"/>
  <c r="R950" i="14" s="1"/>
  <c r="H922" i="14"/>
  <c r="I922" i="14" s="1"/>
  <c r="H602" i="14"/>
  <c r="I602" i="14" s="1"/>
  <c r="H636" i="14"/>
  <c r="I636" i="14" s="1"/>
  <c r="U1012" i="14"/>
  <c r="V1012" i="14" s="1"/>
  <c r="U1013" i="14"/>
  <c r="V1013" i="14" s="1"/>
  <c r="H649" i="14"/>
  <c r="I649" i="14" s="1"/>
  <c r="H568" i="14"/>
  <c r="I568" i="14" s="1"/>
  <c r="H600" i="14"/>
  <c r="I600" i="14" s="1"/>
  <c r="H617" i="14"/>
  <c r="I617" i="14" s="1"/>
  <c r="H634" i="14"/>
  <c r="I634" i="14" s="1"/>
  <c r="H553" i="14"/>
  <c r="I553" i="14" s="1"/>
  <c r="H566" i="14"/>
  <c r="I566" i="14" s="1"/>
  <c r="H583" i="14"/>
  <c r="I583" i="14" s="1"/>
  <c r="H598" i="14"/>
  <c r="I598" i="14" s="1"/>
  <c r="H615" i="14"/>
  <c r="I615" i="14" s="1"/>
  <c r="G628" i="14"/>
  <c r="G629" i="14" s="1"/>
  <c r="G630" i="14" s="1"/>
  <c r="G631" i="14" s="1"/>
  <c r="G632" i="14" s="1"/>
  <c r="G633" i="14" s="1"/>
  <c r="G634" i="14" s="1"/>
  <c r="G635" i="14" s="1"/>
  <c r="G636" i="14" s="1"/>
  <c r="G637" i="14" s="1"/>
  <c r="G638" i="14" s="1"/>
  <c r="G639" i="14" s="1"/>
  <c r="G640" i="14" s="1"/>
  <c r="G641" i="14" s="1"/>
  <c r="G642" i="14" s="1"/>
  <c r="G643" i="14" s="1"/>
  <c r="G644" i="14" s="1"/>
  <c r="G645" i="14" s="1"/>
  <c r="G646" i="14" s="1"/>
  <c r="G647" i="14" s="1"/>
  <c r="G648" i="14" s="1"/>
  <c r="G649" i="14" s="1"/>
  <c r="H630" i="14"/>
  <c r="I630" i="14" s="1"/>
  <c r="H632" i="14"/>
  <c r="I632" i="14" s="1"/>
  <c r="H647" i="14"/>
  <c r="I647" i="14" s="1"/>
  <c r="H656" i="14"/>
  <c r="I656" i="14" s="1"/>
  <c r="G757" i="14"/>
  <c r="G758" i="14" s="1"/>
  <c r="G759" i="14" s="1"/>
  <c r="G760" i="14" s="1"/>
  <c r="G761" i="14" s="1"/>
  <c r="G762" i="14" s="1"/>
  <c r="G763" i="14" s="1"/>
  <c r="G764" i="14" s="1"/>
  <c r="G765" i="14" s="1"/>
  <c r="G766" i="14" s="1"/>
  <c r="G767" i="14" s="1"/>
  <c r="G768" i="14" s="1"/>
  <c r="G769" i="14" s="1"/>
  <c r="G770" i="14" s="1"/>
  <c r="G771" i="14" s="1"/>
  <c r="G772" i="14" s="1"/>
  <c r="G773" i="14" s="1"/>
  <c r="G774" i="14" s="1"/>
  <c r="G775" i="14" s="1"/>
  <c r="G776" i="14" s="1"/>
  <c r="G777" i="14" s="1"/>
  <c r="G778" i="14" s="1"/>
  <c r="H757" i="14"/>
  <c r="H551" i="14"/>
  <c r="I551" i="14" s="1"/>
  <c r="H564" i="14"/>
  <c r="I564" i="14" s="1"/>
  <c r="H581" i="14"/>
  <c r="I581" i="14" s="1"/>
  <c r="H596" i="14"/>
  <c r="I596" i="14" s="1"/>
  <c r="H613" i="14"/>
  <c r="I613" i="14" s="1"/>
  <c r="H628" i="14"/>
  <c r="H645" i="14"/>
  <c r="I645" i="14" s="1"/>
  <c r="L916" i="14"/>
  <c r="Y916" i="14"/>
  <c r="L820" i="14"/>
  <c r="H849" i="14"/>
  <c r="I849" i="14" s="1"/>
  <c r="S937" i="14"/>
  <c r="T937" i="14" s="1"/>
  <c r="S946" i="14"/>
  <c r="T946" i="14" s="1"/>
  <c r="H858" i="14"/>
  <c r="I858" i="14" s="1"/>
  <c r="S970" i="14"/>
  <c r="T970" i="14" s="1"/>
  <c r="H882" i="14"/>
  <c r="I882" i="14" s="1"/>
  <c r="Q910" i="14"/>
  <c r="R910" i="14" s="1"/>
  <c r="S912" i="14"/>
  <c r="T912" i="14" s="1"/>
  <c r="Y887" i="14"/>
  <c r="L887" i="14"/>
  <c r="Y914" i="14"/>
  <c r="L914" i="14"/>
  <c r="S943" i="14"/>
  <c r="T943" i="14" s="1"/>
  <c r="H855" i="14"/>
  <c r="I855" i="14" s="1"/>
  <c r="S977" i="14"/>
  <c r="T977" i="14" s="1"/>
  <c r="H889" i="14"/>
  <c r="I889" i="14" s="1"/>
  <c r="Q917" i="14"/>
  <c r="R917" i="14" s="1"/>
  <c r="L792" i="14"/>
  <c r="L817" i="14"/>
  <c r="Y817" i="14"/>
  <c r="Y883" i="14"/>
  <c r="L883" i="14"/>
  <c r="S1014" i="14"/>
  <c r="T1014" i="14" s="1"/>
  <c r="Q952" i="14"/>
  <c r="R952" i="14" s="1"/>
  <c r="H924" i="14"/>
  <c r="I924" i="14" s="1"/>
  <c r="H800" i="14"/>
  <c r="G800" i="14"/>
  <c r="G801" i="14" s="1"/>
  <c r="G802" i="14" s="1"/>
  <c r="G803" i="14" s="1"/>
  <c r="G804" i="14" s="1"/>
  <c r="G805" i="14" s="1"/>
  <c r="G806" i="14" s="1"/>
  <c r="G807" i="14" s="1"/>
  <c r="G808" i="14" s="1"/>
  <c r="G809" i="14" s="1"/>
  <c r="G810" i="14" s="1"/>
  <c r="G811" i="14" s="1"/>
  <c r="G812" i="14" s="1"/>
  <c r="G813" i="14" s="1"/>
  <c r="G814" i="14" s="1"/>
  <c r="G815" i="14" s="1"/>
  <c r="G816" i="14" s="1"/>
  <c r="G817" i="14" s="1"/>
  <c r="G818" i="14" s="1"/>
  <c r="G819" i="14" s="1"/>
  <c r="G820" i="14" s="1"/>
  <c r="G821" i="14" s="1"/>
  <c r="G822" i="14" s="1"/>
  <c r="L813" i="14"/>
  <c r="H828" i="14"/>
  <c r="I828" i="14" s="1"/>
  <c r="S916" i="14"/>
  <c r="T916" i="14" s="1"/>
  <c r="L838" i="14"/>
  <c r="S940" i="14"/>
  <c r="T940" i="14" s="1"/>
  <c r="H852" i="14"/>
  <c r="I852" i="14" s="1"/>
  <c r="L809" i="14"/>
  <c r="Y809" i="14"/>
  <c r="Y833" i="14"/>
  <c r="L833" i="14"/>
  <c r="L895" i="14"/>
  <c r="L907" i="14"/>
  <c r="Y907" i="14"/>
  <c r="Y819" i="14"/>
  <c r="L819" i="14"/>
  <c r="S957" i="14"/>
  <c r="T957" i="14" s="1"/>
  <c r="H869" i="14"/>
  <c r="I869" i="14" s="1"/>
  <c r="H876" i="14"/>
  <c r="I876" i="14" s="1"/>
  <c r="S972" i="14"/>
  <c r="T972" i="14" s="1"/>
  <c r="H884" i="14"/>
  <c r="I884" i="14" s="1"/>
  <c r="S979" i="14"/>
  <c r="T979" i="14" s="1"/>
  <c r="Q919" i="14"/>
  <c r="R919" i="14" s="1"/>
  <c r="S981" i="14"/>
  <c r="T981" i="14" s="1"/>
  <c r="H893" i="14"/>
  <c r="I893" i="14" s="1"/>
  <c r="L915" i="14"/>
  <c r="Y915" i="14"/>
  <c r="S1021" i="14"/>
  <c r="T1021" i="14" s="1"/>
  <c r="Q959" i="14"/>
  <c r="R959" i="14" s="1"/>
  <c r="H931" i="14"/>
  <c r="I931" i="14" s="1"/>
  <c r="H837" i="14"/>
  <c r="I837" i="14" s="1"/>
  <c r="S925" i="14"/>
  <c r="T925" i="14" s="1"/>
  <c r="S983" i="14"/>
  <c r="T983" i="14" s="1"/>
  <c r="Q923" i="14"/>
  <c r="R923" i="14" s="1"/>
  <c r="S985" i="14"/>
  <c r="T985" i="14" s="1"/>
  <c r="H897" i="14"/>
  <c r="I897" i="14" s="1"/>
  <c r="Q925" i="14"/>
  <c r="R925" i="14" s="1"/>
  <c r="L930" i="14"/>
  <c r="Y930" i="14"/>
  <c r="S987" i="14"/>
  <c r="T987" i="14" s="1"/>
  <c r="Q927" i="14"/>
  <c r="R927" i="14" s="1"/>
  <c r="S989" i="14"/>
  <c r="T989" i="14" s="1"/>
  <c r="H901" i="14"/>
  <c r="I901" i="14" s="1"/>
  <c r="Q929" i="14"/>
  <c r="R929" i="14" s="1"/>
  <c r="S993" i="14"/>
  <c r="T993" i="14" s="1"/>
  <c r="H905" i="14"/>
  <c r="I905" i="14" s="1"/>
  <c r="S997" i="14"/>
  <c r="T997" i="14" s="1"/>
  <c r="H909" i="14"/>
  <c r="Q921" i="14"/>
  <c r="R921" i="14" s="1"/>
  <c r="Q970" i="14"/>
  <c r="R970" i="14" s="1"/>
  <c r="H942" i="14"/>
  <c r="I942" i="14" s="1"/>
  <c r="H836" i="14"/>
  <c r="I836" i="14" s="1"/>
  <c r="S945" i="14"/>
  <c r="T945" i="14" s="1"/>
  <c r="H857" i="14"/>
  <c r="I857" i="14" s="1"/>
  <c r="S974" i="14"/>
  <c r="T974" i="14" s="1"/>
  <c r="Q914" i="14"/>
  <c r="R914" i="14" s="1"/>
  <c r="S921" i="14"/>
  <c r="T921" i="14" s="1"/>
  <c r="H830" i="14"/>
  <c r="I830" i="14" s="1"/>
  <c r="S976" i="14"/>
  <c r="T976" i="14" s="1"/>
  <c r="H888" i="14"/>
  <c r="Q916" i="14"/>
  <c r="R916" i="14" s="1"/>
  <c r="S1002" i="14"/>
  <c r="T1002" i="14" s="1"/>
  <c r="Q942" i="14"/>
  <c r="R942" i="14" s="1"/>
  <c r="Q937" i="14"/>
  <c r="R937" i="14" s="1"/>
  <c r="H822" i="14"/>
  <c r="I822" i="14" s="1"/>
  <c r="H826" i="14"/>
  <c r="I826" i="14" s="1"/>
  <c r="S933" i="14"/>
  <c r="T933" i="14" s="1"/>
  <c r="H845" i="14"/>
  <c r="I845" i="14" s="1"/>
  <c r="S969" i="14"/>
  <c r="T969" i="14" s="1"/>
  <c r="H881" i="14"/>
  <c r="I881" i="14" s="1"/>
  <c r="G844" i="14"/>
  <c r="G845" i="14" s="1"/>
  <c r="G846" i="14" s="1"/>
  <c r="G847" i="14" s="1"/>
  <c r="G848" i="14" s="1"/>
  <c r="G849" i="14" s="1"/>
  <c r="G850" i="14" s="1"/>
  <c r="G851" i="14" s="1"/>
  <c r="G852" i="14" s="1"/>
  <c r="G853" i="14" s="1"/>
  <c r="G854" i="14" s="1"/>
  <c r="G855" i="14" s="1"/>
  <c r="G856" i="14" s="1"/>
  <c r="G857" i="14" s="1"/>
  <c r="G858" i="14" s="1"/>
  <c r="G859" i="14" s="1"/>
  <c r="G860" i="14" s="1"/>
  <c r="G861" i="14" s="1"/>
  <c r="G862" i="14" s="1"/>
  <c r="G863" i="14" s="1"/>
  <c r="G864" i="14" s="1"/>
  <c r="G865" i="14" s="1"/>
  <c r="H847" i="14"/>
  <c r="I847" i="14" s="1"/>
  <c r="H850" i="14"/>
  <c r="I850" i="14" s="1"/>
  <c r="H870" i="14"/>
  <c r="I870" i="14" s="1"/>
  <c r="L920" i="14"/>
  <c r="Y920" i="14"/>
  <c r="H958" i="14"/>
  <c r="I958" i="14" s="1"/>
  <c r="Q986" i="14"/>
  <c r="R986" i="14" s="1"/>
  <c r="H844" i="14"/>
  <c r="S953" i="14"/>
  <c r="T953" i="14" s="1"/>
  <c r="H865" i="14"/>
  <c r="I865" i="14" s="1"/>
  <c r="S961" i="14"/>
  <c r="T961" i="14" s="1"/>
  <c r="H873" i="14"/>
  <c r="I873" i="14" s="1"/>
  <c r="H880" i="14"/>
  <c r="I880" i="14" s="1"/>
  <c r="S978" i="14"/>
  <c r="T978" i="14" s="1"/>
  <c r="H890" i="14"/>
  <c r="I890" i="14" s="1"/>
  <c r="S980" i="14"/>
  <c r="T980" i="14" s="1"/>
  <c r="H892" i="14"/>
  <c r="I892" i="14" s="1"/>
  <c r="Q918" i="14"/>
  <c r="R918" i="14" s="1"/>
  <c r="Y923" i="14"/>
  <c r="L923" i="14"/>
  <c r="S926" i="14"/>
  <c r="T926" i="14" s="1"/>
  <c r="H835" i="14"/>
  <c r="I835" i="14" s="1"/>
  <c r="H867" i="14"/>
  <c r="I867" i="14" s="1"/>
  <c r="S971" i="14"/>
  <c r="T971" i="14" s="1"/>
  <c r="Q911" i="14"/>
  <c r="R911" i="14" s="1"/>
  <c r="S982" i="14"/>
  <c r="T982" i="14" s="1"/>
  <c r="H894" i="14"/>
  <c r="I894" i="14" s="1"/>
  <c r="Q922" i="14"/>
  <c r="R922" i="14" s="1"/>
  <c r="S984" i="14"/>
  <c r="T984" i="14" s="1"/>
  <c r="H896" i="14"/>
  <c r="I896" i="14" s="1"/>
  <c r="S1006" i="14"/>
  <c r="T1006" i="14" s="1"/>
  <c r="Q946" i="14"/>
  <c r="R946" i="14" s="1"/>
  <c r="H918" i="14"/>
  <c r="I918" i="14" s="1"/>
  <c r="Q924" i="14"/>
  <c r="R924" i="14" s="1"/>
  <c r="S941" i="14"/>
  <c r="T941" i="14" s="1"/>
  <c r="H853" i="14"/>
  <c r="I853" i="14" s="1"/>
  <c r="S986" i="14"/>
  <c r="T986" i="14" s="1"/>
  <c r="Q926" i="14"/>
  <c r="R926" i="14" s="1"/>
  <c r="H898" i="14"/>
  <c r="I898" i="14" s="1"/>
  <c r="S988" i="14"/>
  <c r="T988" i="14" s="1"/>
  <c r="H900" i="14"/>
  <c r="I900" i="14" s="1"/>
  <c r="Y912" i="14"/>
  <c r="S973" i="14"/>
  <c r="T973" i="14" s="1"/>
  <c r="H885" i="14"/>
  <c r="I885" i="14" s="1"/>
  <c r="S990" i="14"/>
  <c r="T990" i="14" s="1"/>
  <c r="Q930" i="14"/>
  <c r="R930" i="14" s="1"/>
  <c r="H902" i="14"/>
  <c r="I902" i="14" s="1"/>
  <c r="S992" i="14"/>
  <c r="T992" i="14" s="1"/>
  <c r="H904" i="14"/>
  <c r="I904" i="14" s="1"/>
  <c r="S994" i="14"/>
  <c r="T994" i="14" s="1"/>
  <c r="H906" i="14"/>
  <c r="I906" i="14" s="1"/>
  <c r="Q934" i="14"/>
  <c r="R934" i="14" s="1"/>
  <c r="S996" i="14"/>
  <c r="T996" i="14" s="1"/>
  <c r="H908" i="14"/>
  <c r="I908" i="14" s="1"/>
  <c r="S998" i="14"/>
  <c r="T998" i="14" s="1"/>
  <c r="Q938" i="14"/>
  <c r="R938" i="14" s="1"/>
  <c r="H910" i="14"/>
  <c r="I910" i="14" s="1"/>
  <c r="S1000" i="14"/>
  <c r="T1000" i="14" s="1"/>
  <c r="Q940" i="14"/>
  <c r="R940" i="14" s="1"/>
  <c r="Q920" i="14"/>
  <c r="R920" i="14" s="1"/>
  <c r="Q932" i="14"/>
  <c r="R932" i="14" s="1"/>
  <c r="H841" i="14"/>
  <c r="I841" i="14" s="1"/>
  <c r="S929" i="14"/>
  <c r="T929" i="14" s="1"/>
  <c r="H899" i="14"/>
  <c r="I899" i="14" s="1"/>
  <c r="G909" i="14"/>
  <c r="G910" i="14" s="1"/>
  <c r="G911" i="14" s="1"/>
  <c r="G912" i="14" s="1"/>
  <c r="G913" i="14" s="1"/>
  <c r="G914" i="14" s="1"/>
  <c r="G915" i="14" s="1"/>
  <c r="G916" i="14" s="1"/>
  <c r="G917" i="14" s="1"/>
  <c r="G918" i="14" s="1"/>
  <c r="G919" i="14" s="1"/>
  <c r="G920" i="14" s="1"/>
  <c r="G921" i="14" s="1"/>
  <c r="G922" i="14" s="1"/>
  <c r="G923" i="14" s="1"/>
  <c r="G924" i="14" s="1"/>
  <c r="G925" i="14" s="1"/>
  <c r="G926" i="14" s="1"/>
  <c r="G927" i="14" s="1"/>
  <c r="G928" i="14" s="1"/>
  <c r="G929" i="14" s="1"/>
  <c r="G930" i="14" s="1"/>
  <c r="G931" i="14" s="1"/>
  <c r="S999" i="14"/>
  <c r="T999" i="14" s="1"/>
  <c r="Q939" i="14"/>
  <c r="R939" i="14" s="1"/>
  <c r="H911" i="14"/>
  <c r="I911" i="14" s="1"/>
  <c r="L912" i="14"/>
  <c r="H843" i="14"/>
  <c r="I843" i="14" s="1"/>
  <c r="H846" i="14"/>
  <c r="I846" i="14" s="1"/>
  <c r="S975" i="14"/>
  <c r="T975" i="14" s="1"/>
  <c r="Q915" i="14"/>
  <c r="R915" i="14" s="1"/>
  <c r="Q954" i="14"/>
  <c r="R954" i="14" s="1"/>
  <c r="S1016" i="14"/>
  <c r="T1016" i="14" s="1"/>
  <c r="H926" i="14"/>
  <c r="I926" i="14" s="1"/>
  <c r="H840" i="14"/>
  <c r="I840" i="14" s="1"/>
  <c r="S949" i="14"/>
  <c r="T949" i="14" s="1"/>
  <c r="H861" i="14"/>
  <c r="I861" i="14" s="1"/>
  <c r="G866" i="14"/>
  <c r="G867" i="14" s="1"/>
  <c r="G868" i="14" s="1"/>
  <c r="G869" i="14" s="1"/>
  <c r="G870" i="14" s="1"/>
  <c r="G871" i="14" s="1"/>
  <c r="G872" i="14" s="1"/>
  <c r="G873" i="14" s="1"/>
  <c r="G874" i="14" s="1"/>
  <c r="G875" i="14" s="1"/>
  <c r="G876" i="14" s="1"/>
  <c r="G877" i="14" s="1"/>
  <c r="G878" i="14" s="1"/>
  <c r="G879" i="14" s="1"/>
  <c r="G880" i="14" s="1"/>
  <c r="G881" i="14" s="1"/>
  <c r="G882" i="14" s="1"/>
  <c r="G883" i="14" s="1"/>
  <c r="G884" i="14" s="1"/>
  <c r="G885" i="14" s="1"/>
  <c r="G886" i="14" s="1"/>
  <c r="G887" i="14" s="1"/>
  <c r="H874" i="14"/>
  <c r="I874" i="14" s="1"/>
  <c r="H879" i="14"/>
  <c r="I879" i="14" s="1"/>
  <c r="H950" i="14"/>
  <c r="I950" i="14" s="1"/>
  <c r="Q978" i="14"/>
  <c r="R978" i="14" s="1"/>
  <c r="S1007" i="14"/>
  <c r="T1007" i="14" s="1"/>
  <c r="Q947" i="14"/>
  <c r="R947" i="14" s="1"/>
  <c r="S1019" i="14"/>
  <c r="T1019" i="14" s="1"/>
  <c r="Q957" i="14"/>
  <c r="R957" i="14" s="1"/>
  <c r="H929" i="14"/>
  <c r="I929" i="14" s="1"/>
  <c r="S995" i="14"/>
  <c r="T995" i="14" s="1"/>
  <c r="Q935" i="14"/>
  <c r="R935" i="14" s="1"/>
  <c r="S1004" i="14"/>
  <c r="T1004" i="14" s="1"/>
  <c r="Q944" i="14"/>
  <c r="R944" i="14" s="1"/>
  <c r="H928" i="14"/>
  <c r="I928" i="14" s="1"/>
  <c r="Q945" i="14"/>
  <c r="R945" i="14" s="1"/>
  <c r="Q980" i="14"/>
  <c r="R980" i="14" s="1"/>
  <c r="G952" i="14"/>
  <c r="G953" i="14" s="1"/>
  <c r="G954" i="14" s="1"/>
  <c r="G955" i="14" s="1"/>
  <c r="G956" i="14" s="1"/>
  <c r="G957" i="14" s="1"/>
  <c r="G958" i="14" s="1"/>
  <c r="G959" i="14" s="1"/>
  <c r="G960" i="14" s="1"/>
  <c r="G961" i="14" s="1"/>
  <c r="G962" i="14" s="1"/>
  <c r="G963" i="14" s="1"/>
  <c r="G964" i="14" s="1"/>
  <c r="G965" i="14" s="1"/>
  <c r="G966" i="14" s="1"/>
  <c r="G967" i="14" s="1"/>
  <c r="G968" i="14" s="1"/>
  <c r="G969" i="14" s="1"/>
  <c r="G970" i="14" s="1"/>
  <c r="G971" i="14" s="1"/>
  <c r="Q941" i="14"/>
  <c r="R941" i="14" s="1"/>
  <c r="Q949" i="14"/>
  <c r="R949" i="14" s="1"/>
  <c r="S1015" i="14"/>
  <c r="T1015" i="14" s="1"/>
  <c r="Q953" i="14"/>
  <c r="R953" i="14" s="1"/>
  <c r="H940" i="14"/>
  <c r="I940" i="14" s="1"/>
  <c r="Q968" i="14"/>
  <c r="R968" i="14" s="1"/>
  <c r="Q960" i="14"/>
  <c r="R960" i="14" s="1"/>
  <c r="H932" i="14"/>
  <c r="G932" i="14"/>
  <c r="G933" i="14" s="1"/>
  <c r="G934" i="14" s="1"/>
  <c r="G935" i="14" s="1"/>
  <c r="G936" i="14" s="1"/>
  <c r="G937" i="14" s="1"/>
  <c r="G938" i="14" s="1"/>
  <c r="G939" i="14" s="1"/>
  <c r="G940" i="14" s="1"/>
  <c r="G941" i="14" s="1"/>
  <c r="G942" i="14" s="1"/>
  <c r="G943" i="14" s="1"/>
  <c r="G944" i="14" s="1"/>
  <c r="G945" i="14" s="1"/>
  <c r="G946" i="14" s="1"/>
  <c r="G947" i="14" s="1"/>
  <c r="G948" i="14" s="1"/>
  <c r="G949" i="14" s="1"/>
  <c r="G950" i="14" s="1"/>
  <c r="G951" i="14" s="1"/>
  <c r="Q996" i="14"/>
  <c r="R996" i="14" s="1"/>
  <c r="H968" i="14"/>
  <c r="I968" i="14" s="1"/>
  <c r="S1012" i="14"/>
  <c r="T1012" i="14" s="1"/>
  <c r="S1013" i="14"/>
  <c r="T1013" i="14" s="1"/>
  <c r="Q951" i="14"/>
  <c r="R951" i="14" s="1"/>
  <c r="S1003" i="14"/>
  <c r="T1003" i="14" s="1"/>
  <c r="Q943" i="14"/>
  <c r="R943" i="14" s="1"/>
  <c r="H917" i="14"/>
  <c r="I917" i="14" s="1"/>
  <c r="S1020" i="14"/>
  <c r="T1020" i="14" s="1"/>
  <c r="Q958" i="14"/>
  <c r="R958" i="14" s="1"/>
  <c r="H939" i="14"/>
  <c r="I939" i="14" s="1"/>
  <c r="Q967" i="14"/>
  <c r="R967" i="14" s="1"/>
  <c r="H969" i="14"/>
  <c r="I969" i="14" s="1"/>
  <c r="Q997" i="14"/>
  <c r="R997" i="14" s="1"/>
  <c r="S1009" i="14"/>
  <c r="T1009" i="14" s="1"/>
  <c r="S1008" i="14"/>
  <c r="T1008" i="14" s="1"/>
  <c r="Q994" i="14"/>
  <c r="R994" i="14" s="1"/>
  <c r="H966" i="14"/>
  <c r="I966" i="14" s="1"/>
  <c r="Q948" i="14"/>
  <c r="R948" i="14" s="1"/>
  <c r="H919" i="14"/>
  <c r="I919" i="14" s="1"/>
  <c r="Q956" i="14"/>
  <c r="R956" i="14" s="1"/>
  <c r="H925" i="14"/>
  <c r="I925" i="14" s="1"/>
  <c r="H988" i="14"/>
  <c r="I988" i="14" s="1"/>
  <c r="Q1018" i="14"/>
  <c r="R1018" i="14" s="1"/>
  <c r="Q955" i="14"/>
  <c r="R955" i="14" s="1"/>
  <c r="H948" i="14"/>
  <c r="I948" i="14" s="1"/>
  <c r="H956" i="14"/>
  <c r="I956" i="14" s="1"/>
  <c r="H964" i="14"/>
  <c r="I964" i="14" s="1"/>
  <c r="Q1008" i="14"/>
  <c r="R1008" i="14" s="1"/>
  <c r="H980" i="14"/>
  <c r="I980" i="14" s="1"/>
  <c r="Q1009" i="14"/>
  <c r="R1009" i="14" s="1"/>
  <c r="H937" i="14"/>
  <c r="I937" i="14" s="1"/>
  <c r="H945" i="14"/>
  <c r="I945" i="14" s="1"/>
  <c r="H953" i="14"/>
  <c r="I953" i="14" s="1"/>
  <c r="H961" i="14"/>
  <c r="I961" i="14" s="1"/>
  <c r="Q995" i="14"/>
  <c r="R995" i="14" s="1"/>
  <c r="H967" i="14"/>
  <c r="I967" i="14" s="1"/>
  <c r="Q1000" i="14"/>
  <c r="R1000" i="14" s="1"/>
  <c r="H972" i="14"/>
  <c r="G972" i="14"/>
  <c r="G973" i="14" s="1"/>
  <c r="G974" i="14" s="1"/>
  <c r="G975" i="14" s="1"/>
  <c r="G976" i="14" s="1"/>
  <c r="G977" i="14" s="1"/>
  <c r="G978" i="14" s="1"/>
  <c r="G979" i="14" s="1"/>
  <c r="G980" i="14" s="1"/>
  <c r="G981" i="14" s="1"/>
  <c r="G982" i="14" s="1"/>
  <c r="G983" i="14" s="1"/>
  <c r="G984" i="14" s="1"/>
  <c r="G985" i="14" s="1"/>
  <c r="G986" i="14" s="1"/>
  <c r="G987" i="14" s="1"/>
  <c r="G988" i="14" s="1"/>
  <c r="G989" i="14" s="1"/>
  <c r="G990" i="14" s="1"/>
  <c r="G991" i="14" s="1"/>
  <c r="G992" i="14" s="1"/>
  <c r="G993" i="14" s="1"/>
  <c r="H947" i="14"/>
  <c r="I947" i="14" s="1"/>
  <c r="H955" i="14"/>
  <c r="I955" i="14" s="1"/>
  <c r="H963" i="14"/>
  <c r="I963" i="14" s="1"/>
  <c r="H976" i="14"/>
  <c r="I976" i="14" s="1"/>
  <c r="H984" i="14"/>
  <c r="I984" i="14" s="1"/>
  <c r="Q1015" i="14"/>
  <c r="R1015" i="14" s="1"/>
  <c r="Q1012" i="14"/>
  <c r="R1012" i="14" s="1"/>
  <c r="H975" i="14"/>
  <c r="I975" i="14" s="1"/>
  <c r="X1020" i="3"/>
  <c r="D1020" i="3"/>
  <c r="S1111" i="3" s="1"/>
  <c r="T1111" i="3" s="1"/>
  <c r="L28" i="13"/>
  <c r="A28" i="13"/>
  <c r="L804" i="14" l="1"/>
  <c r="L795" i="14"/>
  <c r="L834" i="14"/>
  <c r="L818" i="14"/>
  <c r="Y832" i="14"/>
  <c r="Z944" i="14"/>
  <c r="AA944" i="14" s="1"/>
  <c r="Y831" i="14"/>
  <c r="L824" i="14"/>
  <c r="J824" i="14"/>
  <c r="L829" i="14"/>
  <c r="L827" i="14"/>
  <c r="Y805" i="14"/>
  <c r="Z805" i="14" s="1"/>
  <c r="AA805" i="14" s="1"/>
  <c r="L825" i="14"/>
  <c r="Z936" i="14"/>
  <c r="AA936" i="14" s="1"/>
  <c r="L816" i="14"/>
  <c r="Z934" i="14"/>
  <c r="AA934" i="14" s="1"/>
  <c r="L821" i="14"/>
  <c r="L815" i="14"/>
  <c r="L814" i="14"/>
  <c r="Z930" i="14"/>
  <c r="AA930" i="14" s="1"/>
  <c r="L811" i="14"/>
  <c r="Y803" i="14"/>
  <c r="L794" i="14"/>
  <c r="L810" i="14"/>
  <c r="Z927" i="14"/>
  <c r="AA927" i="14" s="1"/>
  <c r="Y808" i="14"/>
  <c r="Z808" i="14" s="1"/>
  <c r="AA808" i="14" s="1"/>
  <c r="L806" i="14"/>
  <c r="Y807" i="14"/>
  <c r="Z807" i="14" s="1"/>
  <c r="AA807" i="14" s="1"/>
  <c r="L798" i="14"/>
  <c r="Z923" i="14"/>
  <c r="AA923" i="14" s="1"/>
  <c r="L802" i="14"/>
  <c r="Z921" i="14"/>
  <c r="AA921" i="14" s="1"/>
  <c r="Z920" i="14"/>
  <c r="AA920" i="14" s="1"/>
  <c r="Y801" i="14"/>
  <c r="Z801" i="14" s="1"/>
  <c r="AA801" i="14" s="1"/>
  <c r="L799" i="14"/>
  <c r="Z916" i="14"/>
  <c r="AA916" i="14" s="1"/>
  <c r="Z915" i="14"/>
  <c r="AA915" i="14" s="1"/>
  <c r="L796" i="14"/>
  <c r="Z914" i="14"/>
  <c r="AA914" i="14" s="1"/>
  <c r="Z913" i="14"/>
  <c r="AA913" i="14" s="1"/>
  <c r="Z912" i="14"/>
  <c r="AA912" i="14" s="1"/>
  <c r="L791" i="14"/>
  <c r="L797" i="14"/>
  <c r="Y789" i="14"/>
  <c r="Z789" i="14" s="1"/>
  <c r="AA789" i="14" s="1"/>
  <c r="Z907" i="14"/>
  <c r="AA907" i="14" s="1"/>
  <c r="Y773" i="14"/>
  <c r="Z773" i="14" s="1"/>
  <c r="AA773" i="14" s="1"/>
  <c r="L788" i="14"/>
  <c r="L793" i="14"/>
  <c r="Y787" i="14"/>
  <c r="Z787" i="14" s="1"/>
  <c r="AA787" i="14" s="1"/>
  <c r="I779" i="14"/>
  <c r="Y779" i="14" s="1"/>
  <c r="Z903" i="14"/>
  <c r="AA903" i="14" s="1"/>
  <c r="Y785" i="14"/>
  <c r="Z785" i="14" s="1"/>
  <c r="AA785" i="14" s="1"/>
  <c r="L790" i="14"/>
  <c r="Y784" i="14"/>
  <c r="Z784" i="14" s="1"/>
  <c r="AA784" i="14" s="1"/>
  <c r="L774" i="14"/>
  <c r="L782" i="14"/>
  <c r="J1155" i="3"/>
  <c r="J1156" i="3" s="1"/>
  <c r="J1157" i="3" s="1"/>
  <c r="J1158" i="3" s="1"/>
  <c r="L786" i="14"/>
  <c r="L783" i="14"/>
  <c r="J780" i="14"/>
  <c r="J781" i="14" s="1"/>
  <c r="J782" i="14" s="1"/>
  <c r="J783" i="14" s="1"/>
  <c r="J784" i="14" s="1"/>
  <c r="J785" i="14" s="1"/>
  <c r="J786" i="14" s="1"/>
  <c r="J787" i="14" s="1"/>
  <c r="J788" i="14" s="1"/>
  <c r="J789" i="14" s="1"/>
  <c r="J790" i="14" s="1"/>
  <c r="J791" i="14" s="1"/>
  <c r="J792" i="14" s="1"/>
  <c r="J793" i="14" s="1"/>
  <c r="J794" i="14" s="1"/>
  <c r="J795" i="14" s="1"/>
  <c r="J796" i="14" s="1"/>
  <c r="J797" i="14" s="1"/>
  <c r="J798" i="14" s="1"/>
  <c r="J799" i="14" s="1"/>
  <c r="L778" i="14"/>
  <c r="Y777" i="14"/>
  <c r="Z777" i="14" s="1"/>
  <c r="AA777" i="14" s="1"/>
  <c r="Z895" i="14"/>
  <c r="AA895" i="14" s="1"/>
  <c r="L775" i="14"/>
  <c r="Y767" i="14"/>
  <c r="Z767" i="14" s="1"/>
  <c r="AA767" i="14" s="1"/>
  <c r="L781" i="14"/>
  <c r="L780" i="14"/>
  <c r="Z891" i="14"/>
  <c r="AA891" i="14" s="1"/>
  <c r="L771" i="14"/>
  <c r="Y764" i="14"/>
  <c r="Z764" i="14" s="1"/>
  <c r="AA764" i="14" s="1"/>
  <c r="L768" i="14"/>
  <c r="L770" i="14"/>
  <c r="Z887" i="14"/>
  <c r="AA887" i="14" s="1"/>
  <c r="Z886" i="14"/>
  <c r="AA886" i="14" s="1"/>
  <c r="L772" i="14"/>
  <c r="L766" i="14"/>
  <c r="Y769" i="14"/>
  <c r="Z769" i="14" s="1"/>
  <c r="AA769" i="14" s="1"/>
  <c r="L759" i="14"/>
  <c r="L751" i="14"/>
  <c r="Z883" i="14"/>
  <c r="AA883" i="14" s="1"/>
  <c r="Y765" i="14"/>
  <c r="Z765" i="14" s="1"/>
  <c r="AA765" i="14" s="1"/>
  <c r="L763" i="14"/>
  <c r="L762" i="14"/>
  <c r="Y761" i="14"/>
  <c r="Z761" i="14" s="1"/>
  <c r="AA761" i="14" s="1"/>
  <c r="Z878" i="14"/>
  <c r="AA878" i="14" s="1"/>
  <c r="Y743" i="14"/>
  <c r="Z743" i="14" s="1"/>
  <c r="AA743" i="14" s="1"/>
  <c r="L760" i="14"/>
  <c r="Y731" i="14"/>
  <c r="Z731" i="14" s="1"/>
  <c r="AA731" i="14" s="1"/>
  <c r="Y753" i="14"/>
  <c r="Z753" i="14" s="1"/>
  <c r="AA753" i="14" s="1"/>
  <c r="Y747" i="14"/>
  <c r="Z747" i="14" s="1"/>
  <c r="AA747" i="14" s="1"/>
  <c r="L758" i="14"/>
  <c r="Y756" i="14"/>
  <c r="Z756" i="14" s="1"/>
  <c r="AA756" i="14" s="1"/>
  <c r="Z875" i="14"/>
  <c r="AA875" i="14" s="1"/>
  <c r="L755" i="14"/>
  <c r="Y728" i="14"/>
  <c r="Z728" i="14" s="1"/>
  <c r="AA728" i="14" s="1"/>
  <c r="L736" i="14"/>
  <c r="L754" i="14"/>
  <c r="Z872" i="14"/>
  <c r="AA872" i="14" s="1"/>
  <c r="Z871" i="14"/>
  <c r="AA871" i="14" s="1"/>
  <c r="L750" i="14"/>
  <c r="Y744" i="14"/>
  <c r="Z744" i="14" s="1"/>
  <c r="AA744" i="14" s="1"/>
  <c r="Y709" i="14"/>
  <c r="Z709" i="14" s="1"/>
  <c r="AA709" i="14" s="1"/>
  <c r="L748" i="14"/>
  <c r="Y740" i="14"/>
  <c r="Z740" i="14" s="1"/>
  <c r="AA740" i="14" s="1"/>
  <c r="Y717" i="14"/>
  <c r="Z717" i="14" s="1"/>
  <c r="AA717" i="14" s="1"/>
  <c r="L752" i="14"/>
  <c r="Z864" i="14"/>
  <c r="AA864" i="14" s="1"/>
  <c r="AD1115" i="14"/>
  <c r="Y1025" i="14"/>
  <c r="Z1025" i="14" s="1"/>
  <c r="AA1025" i="14" s="1"/>
  <c r="AD1116" i="14"/>
  <c r="Y697" i="14"/>
  <c r="Z697" i="14" s="1"/>
  <c r="AA697" i="14" s="1"/>
  <c r="AD1113" i="14"/>
  <c r="Z862" i="14"/>
  <c r="AA862" i="14" s="1"/>
  <c r="L749" i="14"/>
  <c r="AD1114" i="14"/>
  <c r="AC1055" i="3"/>
  <c r="AD1115" i="3"/>
  <c r="L1023" i="3"/>
  <c r="AD1114" i="3"/>
  <c r="Z860" i="14"/>
  <c r="AA860" i="14" s="1"/>
  <c r="Y745" i="14"/>
  <c r="Z745" i="14" s="1"/>
  <c r="AA745" i="14" s="1"/>
  <c r="Y737" i="14"/>
  <c r="Z737" i="14" s="1"/>
  <c r="AA737" i="14" s="1"/>
  <c r="Y729" i="14"/>
  <c r="Z729" i="14" s="1"/>
  <c r="AA729" i="14" s="1"/>
  <c r="Y733" i="14"/>
  <c r="Z733" i="14" s="1"/>
  <c r="AA733" i="14" s="1"/>
  <c r="AD1113" i="3"/>
  <c r="AD1112" i="14"/>
  <c r="L746" i="14"/>
  <c r="AD1111" i="14"/>
  <c r="AD1110" i="14"/>
  <c r="AD1109" i="14"/>
  <c r="AD1108" i="14"/>
  <c r="L742" i="14"/>
  <c r="L739" i="14"/>
  <c r="Y735" i="14"/>
  <c r="Z735" i="14" s="1"/>
  <c r="AA735" i="14" s="1"/>
  <c r="AD1107" i="14"/>
  <c r="L741" i="14"/>
  <c r="L738" i="14"/>
  <c r="L718" i="14"/>
  <c r="AD1106" i="14"/>
  <c r="AD1105" i="14"/>
  <c r="AD1104" i="14"/>
  <c r="AD1103" i="14"/>
  <c r="J735" i="14"/>
  <c r="J736" i="14" s="1"/>
  <c r="J737" i="14" s="1"/>
  <c r="J738" i="14" s="1"/>
  <c r="J739" i="14" s="1"/>
  <c r="J740" i="14" s="1"/>
  <c r="J741" i="14" s="1"/>
  <c r="J742" i="14" s="1"/>
  <c r="J743" i="14" s="1"/>
  <c r="J744" i="14" s="1"/>
  <c r="J745" i="14" s="1"/>
  <c r="J746" i="14" s="1"/>
  <c r="J747" i="14" s="1"/>
  <c r="J748" i="14" s="1"/>
  <c r="J749" i="14" s="1"/>
  <c r="J750" i="14" s="1"/>
  <c r="J751" i="14" s="1"/>
  <c r="J752" i="14" s="1"/>
  <c r="J753" i="14" s="1"/>
  <c r="J754" i="14" s="1"/>
  <c r="J755" i="14" s="1"/>
  <c r="J756" i="14" s="1"/>
  <c r="Y719" i="14"/>
  <c r="Z719" i="14" s="1"/>
  <c r="AA719" i="14" s="1"/>
  <c r="L730" i="14"/>
  <c r="AD1102" i="14"/>
  <c r="I734" i="14"/>
  <c r="Y734" i="14" s="1"/>
  <c r="AD1101" i="14"/>
  <c r="Y727" i="14"/>
  <c r="Z727" i="14" s="1"/>
  <c r="AA727" i="14" s="1"/>
  <c r="L722" i="14"/>
  <c r="L732" i="14"/>
  <c r="AD1100" i="14"/>
  <c r="L720" i="14"/>
  <c r="Y725" i="14"/>
  <c r="Z725" i="14" s="1"/>
  <c r="AA725" i="14" s="1"/>
  <c r="AD1099" i="14"/>
  <c r="L1007" i="14"/>
  <c r="AD1098" i="14"/>
  <c r="Y992" i="14"/>
  <c r="Z992" i="14" s="1"/>
  <c r="AA992" i="14" s="1"/>
  <c r="L721" i="14"/>
  <c r="L726" i="14"/>
  <c r="Y1002" i="14"/>
  <c r="Z1002" i="14" s="1"/>
  <c r="AA1002" i="14" s="1"/>
  <c r="Z839" i="14"/>
  <c r="AA839" i="14" s="1"/>
  <c r="Y1001" i="14"/>
  <c r="Z1001" i="14" s="1"/>
  <c r="AA1001" i="14" s="1"/>
  <c r="Y1000" i="14"/>
  <c r="Z1000" i="14" s="1"/>
  <c r="AA1000" i="14" s="1"/>
  <c r="Z838" i="14"/>
  <c r="AA838" i="14" s="1"/>
  <c r="L999" i="14"/>
  <c r="L724" i="14"/>
  <c r="Y998" i="14"/>
  <c r="Z998" i="14" s="1"/>
  <c r="AA998" i="14" s="1"/>
  <c r="L723" i="14"/>
  <c r="L997" i="14"/>
  <c r="Y996" i="14"/>
  <c r="Z996" i="14" s="1"/>
  <c r="AA996" i="14" s="1"/>
  <c r="Y991" i="14"/>
  <c r="Z991" i="14" s="1"/>
  <c r="AA991" i="14" s="1"/>
  <c r="L995" i="14"/>
  <c r="Z833" i="14"/>
  <c r="AA833" i="14" s="1"/>
  <c r="Y703" i="14"/>
  <c r="Z703" i="14" s="1"/>
  <c r="AA703" i="14" s="1"/>
  <c r="L993" i="14"/>
  <c r="L944" i="14"/>
  <c r="Y716" i="14"/>
  <c r="Z716" i="14" s="1"/>
  <c r="AA716" i="14" s="1"/>
  <c r="Z832" i="14"/>
  <c r="AA832" i="14" s="1"/>
  <c r="Z831" i="14"/>
  <c r="AA831" i="14" s="1"/>
  <c r="K714" i="14"/>
  <c r="K715" i="14" s="1"/>
  <c r="K716" i="14" s="1"/>
  <c r="K717" i="14" s="1"/>
  <c r="K718" i="14" s="1"/>
  <c r="K719" i="14" s="1"/>
  <c r="K720" i="14" s="1"/>
  <c r="K721" i="14" s="1"/>
  <c r="K722" i="14" s="1"/>
  <c r="K723" i="14" s="1"/>
  <c r="K724" i="14" s="1"/>
  <c r="K725" i="14" s="1"/>
  <c r="K726" i="14" s="1"/>
  <c r="K727" i="14" s="1"/>
  <c r="K728" i="14" s="1"/>
  <c r="K729" i="14" s="1"/>
  <c r="K730" i="14" s="1"/>
  <c r="K731" i="14" s="1"/>
  <c r="K732" i="14" s="1"/>
  <c r="K733" i="14" s="1"/>
  <c r="L714" i="14"/>
  <c r="L708" i="14"/>
  <c r="J714" i="14"/>
  <c r="J715" i="14" s="1"/>
  <c r="J716" i="14" s="1"/>
  <c r="J717" i="14" s="1"/>
  <c r="J718" i="14" s="1"/>
  <c r="J719" i="14" s="1"/>
  <c r="J720" i="14" s="1"/>
  <c r="J721" i="14" s="1"/>
  <c r="J722" i="14" s="1"/>
  <c r="J723" i="14" s="1"/>
  <c r="J724" i="14" s="1"/>
  <c r="J725" i="14" s="1"/>
  <c r="J726" i="14" s="1"/>
  <c r="J727" i="14" s="1"/>
  <c r="J728" i="14" s="1"/>
  <c r="J729" i="14" s="1"/>
  <c r="J730" i="14" s="1"/>
  <c r="J731" i="14" s="1"/>
  <c r="J732" i="14" s="1"/>
  <c r="J733" i="14" s="1"/>
  <c r="Y694" i="14"/>
  <c r="Z694" i="14" s="1"/>
  <c r="AA694" i="14" s="1"/>
  <c r="L712" i="14"/>
  <c r="L715" i="14"/>
  <c r="L990" i="14"/>
  <c r="L985" i="14"/>
  <c r="L989" i="14"/>
  <c r="L713" i="14"/>
  <c r="Y695" i="14"/>
  <c r="Z695" i="14" s="1"/>
  <c r="AA695" i="14" s="1"/>
  <c r="Y983" i="14"/>
  <c r="Z983" i="14" s="1"/>
  <c r="AA983" i="14" s="1"/>
  <c r="Y987" i="14"/>
  <c r="Z987" i="14" s="1"/>
  <c r="AA987" i="14" s="1"/>
  <c r="L977" i="14"/>
  <c r="Y696" i="14"/>
  <c r="Z696" i="14" s="1"/>
  <c r="AA696" i="14" s="1"/>
  <c r="L986" i="14"/>
  <c r="L707" i="14"/>
  <c r="Z824" i="14"/>
  <c r="AA824" i="14" s="1"/>
  <c r="L711" i="14"/>
  <c r="L710" i="14"/>
  <c r="L706" i="14"/>
  <c r="Y705" i="14"/>
  <c r="Z705" i="14" s="1"/>
  <c r="AA705" i="14" s="1"/>
  <c r="L982" i="14"/>
  <c r="L702" i="14"/>
  <c r="Z820" i="14"/>
  <c r="AA820" i="14" s="1"/>
  <c r="L981" i="14"/>
  <c r="Z819" i="14"/>
  <c r="AA819" i="14" s="1"/>
  <c r="Z818" i="14"/>
  <c r="AA818" i="14" s="1"/>
  <c r="L979" i="14"/>
  <c r="Z817" i="14"/>
  <c r="AA817" i="14" s="1"/>
  <c r="Y701" i="14"/>
  <c r="Z701" i="14" s="1"/>
  <c r="AA701" i="14" s="1"/>
  <c r="L704" i="14"/>
  <c r="L700" i="14"/>
  <c r="L678" i="14"/>
  <c r="L978" i="14"/>
  <c r="Z816" i="14"/>
  <c r="AA816" i="14" s="1"/>
  <c r="Z815" i="14"/>
  <c r="AA815" i="14" s="1"/>
  <c r="Z814" i="14"/>
  <c r="AA814" i="14" s="1"/>
  <c r="L698" i="14"/>
  <c r="Z813" i="14"/>
  <c r="AA813" i="14" s="1"/>
  <c r="Y680" i="14"/>
  <c r="Z680" i="14" s="1"/>
  <c r="AA680" i="14" s="1"/>
  <c r="L974" i="14"/>
  <c r="L699" i="14"/>
  <c r="Z812" i="14"/>
  <c r="AA812" i="14" s="1"/>
  <c r="L675" i="14"/>
  <c r="L688" i="14"/>
  <c r="L973" i="14"/>
  <c r="Z811" i="14"/>
  <c r="AA811" i="14" s="1"/>
  <c r="L685" i="14"/>
  <c r="Z810" i="14"/>
  <c r="AA810" i="14" s="1"/>
  <c r="L693" i="14"/>
  <c r="Z809" i="14"/>
  <c r="AA809" i="14" s="1"/>
  <c r="Y971" i="14"/>
  <c r="Z971" i="14" s="1"/>
  <c r="AA971" i="14" s="1"/>
  <c r="I952" i="14"/>
  <c r="AC970" i="14" s="1"/>
  <c r="L970" i="14"/>
  <c r="L690" i="14"/>
  <c r="Z806" i="14"/>
  <c r="AA806" i="14" s="1"/>
  <c r="L921" i="14"/>
  <c r="L686" i="14"/>
  <c r="L692" i="14"/>
  <c r="Y990" i="14"/>
  <c r="Z990" i="14" s="1"/>
  <c r="AA990" i="14" s="1"/>
  <c r="Z804" i="14"/>
  <c r="AA804" i="14" s="1"/>
  <c r="Y965" i="14"/>
  <c r="Z965" i="14" s="1"/>
  <c r="AA965" i="14" s="1"/>
  <c r="Z803" i="14"/>
  <c r="AA803" i="14" s="1"/>
  <c r="J672" i="14"/>
  <c r="J673" i="14" s="1"/>
  <c r="J674" i="14" s="1"/>
  <c r="J675" i="14" s="1"/>
  <c r="J676" i="14" s="1"/>
  <c r="J677" i="14" s="1"/>
  <c r="J678" i="14" s="1"/>
  <c r="J679" i="14" s="1"/>
  <c r="J680" i="14" s="1"/>
  <c r="J681" i="14" s="1"/>
  <c r="J682" i="14" s="1"/>
  <c r="J683" i="14" s="1"/>
  <c r="J684" i="14" s="1"/>
  <c r="J685" i="14" s="1"/>
  <c r="J686" i="14" s="1"/>
  <c r="J687" i="14" s="1"/>
  <c r="J688" i="14" s="1"/>
  <c r="J689" i="14" s="1"/>
  <c r="J690" i="14" s="1"/>
  <c r="L1025" i="14"/>
  <c r="AC1056" i="14"/>
  <c r="Y1024" i="3"/>
  <c r="Z1024" i="3" s="1"/>
  <c r="AA1024" i="3" s="1"/>
  <c r="L1024" i="14"/>
  <c r="AC1055" i="14"/>
  <c r="Z802" i="14"/>
  <c r="AA802" i="14" s="1"/>
  <c r="Y689" i="14"/>
  <c r="Z689" i="14" s="1"/>
  <c r="AA689" i="14" s="1"/>
  <c r="L689" i="14"/>
  <c r="AC1053" i="3"/>
  <c r="Y1023" i="3"/>
  <c r="Z1023" i="3" s="1"/>
  <c r="AA1023" i="3" s="1"/>
  <c r="L1024" i="3"/>
  <c r="AC1054" i="14"/>
  <c r="Y1024" i="14"/>
  <c r="Z1024" i="14" s="1"/>
  <c r="AA1024" i="14" s="1"/>
  <c r="AC1054" i="3"/>
  <c r="Y1022" i="3"/>
  <c r="Z1022" i="3" s="1"/>
  <c r="AA1022" i="3" s="1"/>
  <c r="L1022" i="3"/>
  <c r="L1000" i="14"/>
  <c r="L682" i="14"/>
  <c r="Y848" i="14"/>
  <c r="L687" i="14"/>
  <c r="L962" i="14"/>
  <c r="L1022" i="14"/>
  <c r="AC1053" i="14"/>
  <c r="L1023" i="14"/>
  <c r="Z799" i="14"/>
  <c r="AA799" i="14" s="1"/>
  <c r="Y986" i="14"/>
  <c r="Z986" i="14" s="1"/>
  <c r="AA986" i="14" s="1"/>
  <c r="Y979" i="14"/>
  <c r="Z979" i="14" s="1"/>
  <c r="AA979" i="14" s="1"/>
  <c r="L665" i="14"/>
  <c r="Y684" i="14"/>
  <c r="Z684" i="14" s="1"/>
  <c r="AA684" i="14" s="1"/>
  <c r="L670" i="14"/>
  <c r="Y681" i="14"/>
  <c r="Z681" i="14" s="1"/>
  <c r="AA681" i="14" s="1"/>
  <c r="L1021" i="14"/>
  <c r="AC1052" i="14"/>
  <c r="Z798" i="14"/>
  <c r="AA798" i="14" s="1"/>
  <c r="Y683" i="14"/>
  <c r="Z683" i="14" s="1"/>
  <c r="AA683" i="14" s="1"/>
  <c r="Y960" i="14"/>
  <c r="Z960" i="14" s="1"/>
  <c r="AA960" i="14" s="1"/>
  <c r="AC1051" i="14"/>
  <c r="F1021" i="3"/>
  <c r="G1021" i="3" s="1"/>
  <c r="Q1051" i="3"/>
  <c r="R1051" i="3" s="1"/>
  <c r="L936" i="14"/>
  <c r="L669" i="14"/>
  <c r="AC1050" i="14"/>
  <c r="Y829" i="14"/>
  <c r="Y673" i="14"/>
  <c r="Z673" i="14" s="1"/>
  <c r="AA673" i="14" s="1"/>
  <c r="Z797" i="14"/>
  <c r="AA797" i="14" s="1"/>
  <c r="L959" i="14"/>
  <c r="L960" i="14"/>
  <c r="Y1020" i="14"/>
  <c r="Z1020" i="14" s="1"/>
  <c r="AA1020" i="14" s="1"/>
  <c r="Y1018" i="14"/>
  <c r="Z1018" i="14" s="1"/>
  <c r="AA1018" i="14" s="1"/>
  <c r="AC1049" i="14"/>
  <c r="Z796" i="14"/>
  <c r="AA796" i="14" s="1"/>
  <c r="Z795" i="14"/>
  <c r="AA795" i="14" s="1"/>
  <c r="K1048" i="14"/>
  <c r="Y957" i="14"/>
  <c r="Z957" i="14" s="1"/>
  <c r="AA957" i="14" s="1"/>
  <c r="Y674" i="14"/>
  <c r="Z674" i="14" s="1"/>
  <c r="AA674" i="14" s="1"/>
  <c r="Y1017" i="14"/>
  <c r="Z1017" i="14" s="1"/>
  <c r="AA1017" i="14" s="1"/>
  <c r="AC1048" i="14"/>
  <c r="K1048" i="3"/>
  <c r="Y1016" i="14"/>
  <c r="Z1016" i="14" s="1"/>
  <c r="AA1016" i="14" s="1"/>
  <c r="AC1047" i="14"/>
  <c r="Z794" i="14"/>
  <c r="AA794" i="14" s="1"/>
  <c r="Y995" i="14"/>
  <c r="Z995" i="14" s="1"/>
  <c r="AA995" i="14" s="1"/>
  <c r="L871" i="14"/>
  <c r="Y941" i="14"/>
  <c r="Z793" i="14"/>
  <c r="AA793" i="14" s="1"/>
  <c r="Y859" i="14"/>
  <c r="L1015" i="14"/>
  <c r="AC1046" i="14"/>
  <c r="L1018" i="14"/>
  <c r="L954" i="14"/>
  <c r="Y1014" i="14"/>
  <c r="Z1014" i="14" s="1"/>
  <c r="AA1014" i="14" s="1"/>
  <c r="AC1045" i="14"/>
  <c r="L679" i="14"/>
  <c r="Z792" i="14"/>
  <c r="AA792" i="14" s="1"/>
  <c r="L661" i="14"/>
  <c r="Y672" i="14"/>
  <c r="Z672" i="14" s="1"/>
  <c r="AA672" i="14" s="1"/>
  <c r="Y676" i="14"/>
  <c r="Z676" i="14" s="1"/>
  <c r="AA676" i="14" s="1"/>
  <c r="J1017" i="14"/>
  <c r="J1018" i="14" s="1"/>
  <c r="J1019" i="14" s="1"/>
  <c r="J1020" i="14" s="1"/>
  <c r="J1021" i="14" s="1"/>
  <c r="J1022" i="14" s="1"/>
  <c r="J1023" i="14" s="1"/>
  <c r="J1024" i="14" s="1"/>
  <c r="J1025" i="14" s="1"/>
  <c r="J1026" i="14" s="1"/>
  <c r="J1027" i="14" s="1"/>
  <c r="J1028" i="14" s="1"/>
  <c r="J1029" i="14" s="1"/>
  <c r="J1030" i="14" s="1"/>
  <c r="J1031" i="14" s="1"/>
  <c r="J1032" i="14" s="1"/>
  <c r="J1033" i="14" s="1"/>
  <c r="J1034" i="14" s="1"/>
  <c r="J1035" i="14" s="1"/>
  <c r="J1036" i="14" s="1"/>
  <c r="I823" i="14"/>
  <c r="I671" i="14"/>
  <c r="K671" i="14" s="1"/>
  <c r="K672" i="14" s="1"/>
  <c r="K673" i="14" s="1"/>
  <c r="K674" i="14" s="1"/>
  <c r="K675" i="14" s="1"/>
  <c r="K676" i="14" s="1"/>
  <c r="K677" i="14" s="1"/>
  <c r="K678" i="14" s="1"/>
  <c r="K679" i="14" s="1"/>
  <c r="K680" i="14" s="1"/>
  <c r="K681" i="14" s="1"/>
  <c r="K682" i="14" s="1"/>
  <c r="K683" i="14" s="1"/>
  <c r="K684" i="14" s="1"/>
  <c r="K685" i="14" s="1"/>
  <c r="K686" i="14" s="1"/>
  <c r="K687" i="14" s="1"/>
  <c r="K688" i="14" s="1"/>
  <c r="K689" i="14" s="1"/>
  <c r="K690" i="14" s="1"/>
  <c r="Z791" i="14"/>
  <c r="AA791" i="14" s="1"/>
  <c r="L1002" i="14"/>
  <c r="K1017" i="14"/>
  <c r="K1018" i="14" s="1"/>
  <c r="K1019" i="14" s="1"/>
  <c r="K1020" i="14" s="1"/>
  <c r="K1021" i="14" s="1"/>
  <c r="L1017" i="14"/>
  <c r="AC1044" i="14"/>
  <c r="L667" i="14"/>
  <c r="Y842" i="14"/>
  <c r="Z790" i="14"/>
  <c r="AA790" i="14" s="1"/>
  <c r="L677" i="14"/>
  <c r="L832" i="14"/>
  <c r="AC1043" i="14"/>
  <c r="L663" i="14"/>
  <c r="Y951" i="14"/>
  <c r="Z951" i="14" s="1"/>
  <c r="AA951" i="14" s="1"/>
  <c r="L1011" i="14"/>
  <c r="AC1042" i="14"/>
  <c r="Y999" i="14"/>
  <c r="Z999" i="14" s="1"/>
  <c r="AA999" i="14" s="1"/>
  <c r="L475" i="14"/>
  <c r="Y1010" i="14"/>
  <c r="Z1010" i="14" s="1"/>
  <c r="AA1010" i="14" s="1"/>
  <c r="AC1041" i="14"/>
  <c r="Y935" i="14"/>
  <c r="Y1015" i="14"/>
  <c r="Z1015" i="14" s="1"/>
  <c r="AA1015" i="14" s="1"/>
  <c r="Y863" i="14"/>
  <c r="Z788" i="14"/>
  <c r="AA788" i="14" s="1"/>
  <c r="L1016" i="14"/>
  <c r="Y989" i="14"/>
  <c r="Z989" i="14" s="1"/>
  <c r="AA989" i="14" s="1"/>
  <c r="L1001" i="14"/>
  <c r="Y982" i="14"/>
  <c r="Z982" i="14" s="1"/>
  <c r="AA982" i="14" s="1"/>
  <c r="L1009" i="14"/>
  <c r="AC1040" i="14"/>
  <c r="L664" i="14"/>
  <c r="Y949" i="14"/>
  <c r="J995" i="14"/>
  <c r="J996" i="14" s="1"/>
  <c r="J997" i="14" s="1"/>
  <c r="J998" i="14" s="1"/>
  <c r="J999" i="14" s="1"/>
  <c r="J1000" i="14" s="1"/>
  <c r="J1001" i="14" s="1"/>
  <c r="J1002" i="14" s="1"/>
  <c r="J1003" i="14" s="1"/>
  <c r="J1004" i="14" s="1"/>
  <c r="Y1009" i="14"/>
  <c r="Z1009" i="14" s="1"/>
  <c r="AA1009" i="14" s="1"/>
  <c r="Y1007" i="14"/>
  <c r="Z1007" i="14" s="1"/>
  <c r="AA1007" i="14" s="1"/>
  <c r="L839" i="14"/>
  <c r="L1008" i="14"/>
  <c r="AC1039" i="14"/>
  <c r="Z786" i="14"/>
  <c r="AA786" i="14" s="1"/>
  <c r="L872" i="14"/>
  <c r="AC1038" i="14"/>
  <c r="Y997" i="14"/>
  <c r="Z997" i="14" s="1"/>
  <c r="AA997" i="14" s="1"/>
  <c r="Y1008" i="14"/>
  <c r="Z1008" i="14" s="1"/>
  <c r="AA1008" i="14" s="1"/>
  <c r="L1014" i="14"/>
  <c r="L996" i="14"/>
  <c r="L666" i="14"/>
  <c r="L965" i="14"/>
  <c r="L998" i="14"/>
  <c r="L662" i="14"/>
  <c r="I994" i="14"/>
  <c r="Y978" i="14"/>
  <c r="Z978" i="14" s="1"/>
  <c r="AA978" i="14" s="1"/>
  <c r="Y834" i="14"/>
  <c r="L864" i="14"/>
  <c r="L668" i="14"/>
  <c r="Z783" i="14"/>
  <c r="AA783" i="14" s="1"/>
  <c r="L660" i="14"/>
  <c r="Z782" i="14"/>
  <c r="AA782" i="14" s="1"/>
  <c r="L934" i="14"/>
  <c r="Y1023" i="14"/>
  <c r="Z1023" i="14" s="1"/>
  <c r="AA1023" i="14" s="1"/>
  <c r="Z780" i="14"/>
  <c r="AA780" i="14" s="1"/>
  <c r="L943" i="14"/>
  <c r="Y1003" i="14"/>
  <c r="Z1003" i="14" s="1"/>
  <c r="AA1003" i="14" s="1"/>
  <c r="L903" i="14"/>
  <c r="Z778" i="14"/>
  <c r="AA778" i="14" s="1"/>
  <c r="Y668" i="14"/>
  <c r="Z668" i="14" s="1"/>
  <c r="AA668" i="14" s="1"/>
  <c r="Z781" i="14"/>
  <c r="AA781" i="14" s="1"/>
  <c r="Y933" i="14"/>
  <c r="Z775" i="14"/>
  <c r="AA775" i="14" s="1"/>
  <c r="M27" i="14"/>
  <c r="Z772" i="14"/>
  <c r="AA772" i="14" s="1"/>
  <c r="Y938" i="14"/>
  <c r="Z776" i="14"/>
  <c r="AA776" i="14" s="1"/>
  <c r="Z1025" i="3"/>
  <c r="AA1025" i="3" s="1"/>
  <c r="Y1019" i="14"/>
  <c r="Z1019" i="14" s="1"/>
  <c r="AA1019" i="14" s="1"/>
  <c r="L1019" i="14"/>
  <c r="L1003" i="14"/>
  <c r="Y1011" i="14"/>
  <c r="Z1011" i="14" s="1"/>
  <c r="AA1011" i="14" s="1"/>
  <c r="L1010" i="14"/>
  <c r="Y1022" i="14"/>
  <c r="Z1022" i="14" s="1"/>
  <c r="AA1022" i="14" s="1"/>
  <c r="Y1021" i="14"/>
  <c r="Z1021" i="14" s="1"/>
  <c r="AA1021" i="14" s="1"/>
  <c r="I345" i="14"/>
  <c r="L345" i="14" s="1"/>
  <c r="J475" i="14"/>
  <c r="J476" i="14" s="1"/>
  <c r="J477" i="14" s="1"/>
  <c r="J478" i="14" s="1"/>
  <c r="J479" i="14" s="1"/>
  <c r="J480" i="14" s="1"/>
  <c r="J481" i="14" s="1"/>
  <c r="J482" i="14" s="1"/>
  <c r="J483" i="14" s="1"/>
  <c r="J484" i="14" s="1"/>
  <c r="J485" i="14" s="1"/>
  <c r="J486" i="14" s="1"/>
  <c r="J487" i="14" s="1"/>
  <c r="J488" i="14" s="1"/>
  <c r="J489" i="14" s="1"/>
  <c r="J490" i="14" s="1"/>
  <c r="J491" i="14" s="1"/>
  <c r="J492" i="14" s="1"/>
  <c r="J493" i="14" s="1"/>
  <c r="J494" i="14" s="1"/>
  <c r="J495" i="14" s="1"/>
  <c r="J496" i="14" s="1"/>
  <c r="Y962" i="14"/>
  <c r="Z962" i="14" s="1"/>
  <c r="AA962" i="14" s="1"/>
  <c r="M43" i="14"/>
  <c r="Y856" i="14"/>
  <c r="L971" i="14"/>
  <c r="M48" i="14"/>
  <c r="M52" i="14"/>
  <c r="M58" i="14"/>
  <c r="M50" i="14"/>
  <c r="L933" i="14"/>
  <c r="L411" i="14"/>
  <c r="M33" i="14"/>
  <c r="Y981" i="14"/>
  <c r="Z981" i="14" s="1"/>
  <c r="AA981" i="14" s="1"/>
  <c r="M23" i="14"/>
  <c r="M34" i="14"/>
  <c r="M45" i="14"/>
  <c r="M30" i="14"/>
  <c r="M28" i="14"/>
  <c r="M35" i="14"/>
  <c r="L949" i="14"/>
  <c r="L927" i="14"/>
  <c r="M26" i="14"/>
  <c r="Y970" i="14"/>
  <c r="Z970" i="14" s="1"/>
  <c r="AA970" i="14" s="1"/>
  <c r="Y821" i="14"/>
  <c r="Z821" i="14" s="1"/>
  <c r="AA821" i="14" s="1"/>
  <c r="Y868" i="14"/>
  <c r="M65" i="14"/>
  <c r="J437" i="14"/>
  <c r="J438" i="14" s="1"/>
  <c r="J439" i="14" s="1"/>
  <c r="J440" i="14" s="1"/>
  <c r="J441" i="14" s="1"/>
  <c r="J442" i="14" s="1"/>
  <c r="J443" i="14" s="1"/>
  <c r="J444" i="14" s="1"/>
  <c r="J445" i="14" s="1"/>
  <c r="J446" i="14" s="1"/>
  <c r="J447" i="14" s="1"/>
  <c r="J448" i="14" s="1"/>
  <c r="J449" i="14" s="1"/>
  <c r="J450" i="14" s="1"/>
  <c r="J451" i="14" s="1"/>
  <c r="J452" i="14" s="1"/>
  <c r="J453" i="14" s="1"/>
  <c r="Y973" i="14"/>
  <c r="Z973" i="14" s="1"/>
  <c r="AA973" i="14" s="1"/>
  <c r="J411" i="14"/>
  <c r="J412" i="14" s="1"/>
  <c r="J413" i="14" s="1"/>
  <c r="J414" i="14" s="1"/>
  <c r="J415" i="14" s="1"/>
  <c r="J416" i="14" s="1"/>
  <c r="J417" i="14" s="1"/>
  <c r="J418" i="14" s="1"/>
  <c r="J419" i="14" s="1"/>
  <c r="J420" i="14" s="1"/>
  <c r="J421" i="14" s="1"/>
  <c r="J422" i="14" s="1"/>
  <c r="J423" i="14" s="1"/>
  <c r="J424" i="14" s="1"/>
  <c r="J425" i="14" s="1"/>
  <c r="J426" i="14" s="1"/>
  <c r="J427" i="14" s="1"/>
  <c r="J428" i="14" s="1"/>
  <c r="J429" i="14" s="1"/>
  <c r="J430" i="14" s="1"/>
  <c r="Y974" i="14"/>
  <c r="Z974" i="14" s="1"/>
  <c r="AA974" i="14" s="1"/>
  <c r="M64" i="14"/>
  <c r="I650" i="14"/>
  <c r="Y650" i="14" s="1"/>
  <c r="Z650" i="14" s="1"/>
  <c r="AA650" i="14" s="1"/>
  <c r="Y827" i="14"/>
  <c r="L913" i="14"/>
  <c r="L878" i="14"/>
  <c r="L1020" i="14"/>
  <c r="M49" i="14"/>
  <c r="M22" i="14"/>
  <c r="L862" i="14"/>
  <c r="I866" i="14"/>
  <c r="K866" i="14" s="1"/>
  <c r="K867" i="14" s="1"/>
  <c r="K868" i="14" s="1"/>
  <c r="K869" i="14" s="1"/>
  <c r="K870" i="14" s="1"/>
  <c r="K871" i="14" s="1"/>
  <c r="K872" i="14" s="1"/>
  <c r="K873" i="14" s="1"/>
  <c r="K874" i="14" s="1"/>
  <c r="K875" i="14" s="1"/>
  <c r="K876" i="14" s="1"/>
  <c r="K877" i="14" s="1"/>
  <c r="K878" i="14" s="1"/>
  <c r="K879" i="14" s="1"/>
  <c r="K880" i="14" s="1"/>
  <c r="K881" i="14" s="1"/>
  <c r="K882" i="14" s="1"/>
  <c r="K883" i="14" s="1"/>
  <c r="K884" i="14" s="1"/>
  <c r="K885" i="14" s="1"/>
  <c r="K886" i="14" s="1"/>
  <c r="K887" i="14" s="1"/>
  <c r="M46" i="14"/>
  <c r="M31" i="14"/>
  <c r="M32" i="14"/>
  <c r="Y825" i="14"/>
  <c r="M107" i="14"/>
  <c r="M77" i="14"/>
  <c r="Y946" i="14"/>
  <c r="M59" i="14"/>
  <c r="M56" i="14"/>
  <c r="J825" i="14"/>
  <c r="J826" i="14" s="1"/>
  <c r="J827" i="14" s="1"/>
  <c r="J828" i="14" s="1"/>
  <c r="J829" i="14" s="1"/>
  <c r="J830" i="14" s="1"/>
  <c r="J831" i="14" s="1"/>
  <c r="J832" i="14" s="1"/>
  <c r="J833" i="14" s="1"/>
  <c r="J834" i="14" s="1"/>
  <c r="J835" i="14" s="1"/>
  <c r="J836" i="14" s="1"/>
  <c r="J837" i="14" s="1"/>
  <c r="J838" i="14" s="1"/>
  <c r="J839" i="14" s="1"/>
  <c r="J840" i="14" s="1"/>
  <c r="J841" i="14" s="1"/>
  <c r="J842" i="14" s="1"/>
  <c r="J843" i="14" s="1"/>
  <c r="M113" i="14"/>
  <c r="Y943" i="14"/>
  <c r="M76" i="14"/>
  <c r="L938" i="14"/>
  <c r="Y851" i="14"/>
  <c r="M88" i="14"/>
  <c r="M94" i="14"/>
  <c r="M102" i="14"/>
  <c r="M110" i="14"/>
  <c r="M72" i="14"/>
  <c r="L957" i="14"/>
  <c r="Y959" i="14"/>
  <c r="Z959" i="14" s="1"/>
  <c r="AA959" i="14" s="1"/>
  <c r="Y854" i="14"/>
  <c r="L831" i="14"/>
  <c r="M101" i="14"/>
  <c r="M90" i="14"/>
  <c r="M103" i="14"/>
  <c r="M120" i="14"/>
  <c r="M104" i="14"/>
  <c r="M73" i="14"/>
  <c r="M85" i="14"/>
  <c r="M93" i="14"/>
  <c r="M112" i="14"/>
  <c r="M71" i="14"/>
  <c r="M146" i="14"/>
  <c r="L875" i="14"/>
  <c r="M70" i="14"/>
  <c r="M108" i="14"/>
  <c r="M140" i="14"/>
  <c r="M100" i="14"/>
  <c r="G1009" i="14"/>
  <c r="G1010" i="14" s="1"/>
  <c r="G1011" i="14" s="1"/>
  <c r="G1013" i="14" s="1"/>
  <c r="G1014" i="14" s="1"/>
  <c r="G1015" i="14" s="1"/>
  <c r="G1016" i="14" s="1"/>
  <c r="G1007" i="14"/>
  <c r="G1008" i="14" s="1"/>
  <c r="M118" i="14"/>
  <c r="M39" i="14"/>
  <c r="M136" i="14"/>
  <c r="M133" i="14"/>
  <c r="M62" i="14"/>
  <c r="M92" i="14"/>
  <c r="M116" i="14"/>
  <c r="M96" i="14"/>
  <c r="M91" i="14"/>
  <c r="M97" i="14"/>
  <c r="M135" i="14"/>
  <c r="M167" i="14"/>
  <c r="M131" i="14"/>
  <c r="L987" i="14"/>
  <c r="M66" i="14"/>
  <c r="M68" i="14"/>
  <c r="M128" i="14"/>
  <c r="M74" i="14"/>
  <c r="M53" i="14"/>
  <c r="M123" i="14"/>
  <c r="M137" i="14"/>
  <c r="M126" i="14"/>
  <c r="M122" i="14"/>
  <c r="M125" i="14"/>
  <c r="M115" i="14"/>
  <c r="M117" i="14"/>
  <c r="M127" i="14"/>
  <c r="M99" i="14"/>
  <c r="M75" i="14"/>
  <c r="M83" i="14"/>
  <c r="M61" i="14"/>
  <c r="M89" i="14"/>
  <c r="M24" i="14"/>
  <c r="M111" i="14"/>
  <c r="M129" i="14"/>
  <c r="L860" i="14"/>
  <c r="M132" i="14"/>
  <c r="M106" i="14"/>
  <c r="M55" i="14"/>
  <c r="M29" i="14"/>
  <c r="M63" i="14"/>
  <c r="M42" i="14"/>
  <c r="M164" i="14"/>
  <c r="M119" i="14"/>
  <c r="M57" i="14"/>
  <c r="M47" i="14"/>
  <c r="M40" i="14"/>
  <c r="M109" i="14"/>
  <c r="M121" i="14"/>
  <c r="J563" i="14"/>
  <c r="J564" i="14" s="1"/>
  <c r="J565" i="14" s="1"/>
  <c r="J566" i="14" s="1"/>
  <c r="J567" i="14" s="1"/>
  <c r="J568" i="14" s="1"/>
  <c r="J569" i="14" s="1"/>
  <c r="J570" i="14" s="1"/>
  <c r="J571" i="14" s="1"/>
  <c r="J572" i="14" s="1"/>
  <c r="J573" i="14" s="1"/>
  <c r="J574" i="14" s="1"/>
  <c r="J575" i="14" s="1"/>
  <c r="J576" i="14" s="1"/>
  <c r="J577" i="14" s="1"/>
  <c r="J578" i="14" s="1"/>
  <c r="J579" i="14" s="1"/>
  <c r="J580" i="14" s="1"/>
  <c r="J581" i="14" s="1"/>
  <c r="J582" i="14" s="1"/>
  <c r="J583" i="14" s="1"/>
  <c r="J584" i="14" s="1"/>
  <c r="I563" i="14"/>
  <c r="Y1004" i="14"/>
  <c r="Z1004" i="14" s="1"/>
  <c r="AA1004" i="14" s="1"/>
  <c r="L1004" i="14"/>
  <c r="M41" i="14"/>
  <c r="M81" i="14"/>
  <c r="M98" i="14"/>
  <c r="M38" i="14"/>
  <c r="M130" i="14"/>
  <c r="M37" i="14"/>
  <c r="M79" i="14"/>
  <c r="M87" i="14"/>
  <c r="M36" i="14"/>
  <c r="M105" i="14"/>
  <c r="L885" i="14"/>
  <c r="Y885" i="14"/>
  <c r="Z659" i="14"/>
  <c r="AA659" i="14" s="1"/>
  <c r="L897" i="14"/>
  <c r="Y897" i="14"/>
  <c r="J909" i="14"/>
  <c r="J910" i="14" s="1"/>
  <c r="J911" i="14" s="1"/>
  <c r="J912" i="14" s="1"/>
  <c r="J913" i="14" s="1"/>
  <c r="J914" i="14" s="1"/>
  <c r="J915" i="14" s="1"/>
  <c r="J916" i="14" s="1"/>
  <c r="J917" i="14" s="1"/>
  <c r="J918" i="14" s="1"/>
  <c r="J919" i="14" s="1"/>
  <c r="J920" i="14" s="1"/>
  <c r="J921" i="14" s="1"/>
  <c r="J922" i="14" s="1"/>
  <c r="J923" i="14" s="1"/>
  <c r="J924" i="14" s="1"/>
  <c r="J925" i="14" s="1"/>
  <c r="J926" i="14" s="1"/>
  <c r="J927" i="14" s="1"/>
  <c r="J928" i="14" s="1"/>
  <c r="J929" i="14" s="1"/>
  <c r="J930" i="14" s="1"/>
  <c r="J931" i="14" s="1"/>
  <c r="I909" i="14"/>
  <c r="L830" i="14"/>
  <c r="Y830" i="14"/>
  <c r="L631" i="14"/>
  <c r="J932" i="14"/>
  <c r="J933" i="14" s="1"/>
  <c r="J934" i="14" s="1"/>
  <c r="J935" i="14" s="1"/>
  <c r="J936" i="14" s="1"/>
  <c r="J937" i="14" s="1"/>
  <c r="J938" i="14" s="1"/>
  <c r="J939" i="14" s="1"/>
  <c r="J940" i="14" s="1"/>
  <c r="J941" i="14" s="1"/>
  <c r="J942" i="14" s="1"/>
  <c r="J943" i="14" s="1"/>
  <c r="J944" i="14" s="1"/>
  <c r="J945" i="14" s="1"/>
  <c r="J946" i="14" s="1"/>
  <c r="J947" i="14" s="1"/>
  <c r="J948" i="14" s="1"/>
  <c r="J949" i="14" s="1"/>
  <c r="J950" i="14" s="1"/>
  <c r="J951" i="14" s="1"/>
  <c r="I932" i="14"/>
  <c r="AC940" i="14" s="1"/>
  <c r="J302" i="14"/>
  <c r="J303" i="14" s="1"/>
  <c r="J304" i="14" s="1"/>
  <c r="J305" i="14" s="1"/>
  <c r="J306" i="14" s="1"/>
  <c r="J307" i="14" s="1"/>
  <c r="J308" i="14" s="1"/>
  <c r="J309" i="14" s="1"/>
  <c r="J310" i="14" s="1"/>
  <c r="J311" i="14" s="1"/>
  <c r="J312" i="14" s="1"/>
  <c r="J313" i="14" s="1"/>
  <c r="J314" i="14" s="1"/>
  <c r="J315" i="14" s="1"/>
  <c r="J316" i="14" s="1"/>
  <c r="J317" i="14" s="1"/>
  <c r="J318" i="14" s="1"/>
  <c r="J319" i="14" s="1"/>
  <c r="J320" i="14" s="1"/>
  <c r="J321" i="14" s="1"/>
  <c r="J322" i="14" s="1"/>
  <c r="J323" i="14" s="1"/>
  <c r="I302" i="14"/>
  <c r="Z664" i="14"/>
  <c r="AA664" i="14" s="1"/>
  <c r="L569" i="14"/>
  <c r="L961" i="14"/>
  <c r="Y961" i="14"/>
  <c r="Z961" i="14" s="1"/>
  <c r="AA961" i="14" s="1"/>
  <c r="Z669" i="14"/>
  <c r="AA669" i="14" s="1"/>
  <c r="Z670" i="14"/>
  <c r="AA670" i="14" s="1"/>
  <c r="L605" i="14"/>
  <c r="Z748" i="14"/>
  <c r="AA748" i="14" s="1"/>
  <c r="Y918" i="14"/>
  <c r="L918" i="14"/>
  <c r="L618" i="14"/>
  <c r="L945" i="14"/>
  <c r="Y945" i="14"/>
  <c r="Y845" i="14"/>
  <c r="L845" i="14"/>
  <c r="L905" i="14"/>
  <c r="Y905" i="14"/>
  <c r="L649" i="14"/>
  <c r="Z768" i="14"/>
  <c r="AA768" i="14" s="1"/>
  <c r="Z682" i="14"/>
  <c r="AA682" i="14" s="1"/>
  <c r="L582" i="14"/>
  <c r="Z678" i="14"/>
  <c r="AA678" i="14" s="1"/>
  <c r="Z766" i="14"/>
  <c r="AA766" i="14" s="1"/>
  <c r="Z738" i="14"/>
  <c r="AA738" i="14" s="1"/>
  <c r="M153" i="14"/>
  <c r="M139" i="14"/>
  <c r="M184" i="14"/>
  <c r="L956" i="14"/>
  <c r="Y956" i="14"/>
  <c r="Z956" i="14" s="1"/>
  <c r="AA956" i="14" s="1"/>
  <c r="I844" i="14"/>
  <c r="J844" i="14"/>
  <c r="J845" i="14" s="1"/>
  <c r="J846" i="14" s="1"/>
  <c r="J847" i="14" s="1"/>
  <c r="J848" i="14" s="1"/>
  <c r="J849" i="14" s="1"/>
  <c r="J850" i="14" s="1"/>
  <c r="J851" i="14" s="1"/>
  <c r="J852" i="14" s="1"/>
  <c r="J853" i="14" s="1"/>
  <c r="J854" i="14" s="1"/>
  <c r="J855" i="14" s="1"/>
  <c r="J856" i="14" s="1"/>
  <c r="J857" i="14" s="1"/>
  <c r="J858" i="14" s="1"/>
  <c r="J859" i="14" s="1"/>
  <c r="J860" i="14" s="1"/>
  <c r="J861" i="14" s="1"/>
  <c r="J862" i="14" s="1"/>
  <c r="J863" i="14" s="1"/>
  <c r="J864" i="14" s="1"/>
  <c r="J865" i="14" s="1"/>
  <c r="L937" i="14"/>
  <c r="Y937" i="14"/>
  <c r="Y896" i="14"/>
  <c r="L896" i="14"/>
  <c r="L552" i="14"/>
  <c r="Z658" i="14"/>
  <c r="AA658" i="14" s="1"/>
  <c r="Z693" i="14"/>
  <c r="AA693" i="14" s="1"/>
  <c r="Z698" i="14"/>
  <c r="AA698" i="14" s="1"/>
  <c r="L584" i="14"/>
  <c r="L608" i="14"/>
  <c r="L607" i="14"/>
  <c r="L519" i="14"/>
  <c r="K519" i="14"/>
  <c r="K520" i="14" s="1"/>
  <c r="K521" i="14" s="1"/>
  <c r="K522" i="14" s="1"/>
  <c r="K523" i="14" s="1"/>
  <c r="K524" i="14" s="1"/>
  <c r="K525" i="14" s="1"/>
  <c r="K526" i="14" s="1"/>
  <c r="K527" i="14" s="1"/>
  <c r="K528" i="14" s="1"/>
  <c r="K529" i="14" s="1"/>
  <c r="K530" i="14" s="1"/>
  <c r="K531" i="14" s="1"/>
  <c r="K532" i="14" s="1"/>
  <c r="K533" i="14" s="1"/>
  <c r="K534" i="14" s="1"/>
  <c r="K535" i="14" s="1"/>
  <c r="K536" i="14" s="1"/>
  <c r="K537" i="14" s="1"/>
  <c r="K538" i="14" s="1"/>
  <c r="K539" i="14" s="1"/>
  <c r="M190" i="14"/>
  <c r="M138" i="14"/>
  <c r="M172" i="14"/>
  <c r="M169" i="14"/>
  <c r="Y651" i="14"/>
  <c r="Z651" i="14" s="1"/>
  <c r="AA651" i="14" s="1"/>
  <c r="L651" i="14"/>
  <c r="L640" i="14"/>
  <c r="Y950" i="14"/>
  <c r="Z950" i="14" s="1"/>
  <c r="AA950" i="14" s="1"/>
  <c r="L950" i="14"/>
  <c r="Y852" i="14"/>
  <c r="L852" i="14"/>
  <c r="Y855" i="14"/>
  <c r="L855" i="14"/>
  <c r="Z704" i="14"/>
  <c r="AA704" i="14" s="1"/>
  <c r="Y939" i="14"/>
  <c r="L939" i="14"/>
  <c r="Y879" i="14"/>
  <c r="L879" i="14"/>
  <c r="L846" i="14"/>
  <c r="Y846" i="14"/>
  <c r="Y958" i="14"/>
  <c r="Z958" i="14" s="1"/>
  <c r="AA958" i="14" s="1"/>
  <c r="L958" i="14"/>
  <c r="Y826" i="14"/>
  <c r="L826" i="14"/>
  <c r="L645" i="14"/>
  <c r="L647" i="14"/>
  <c r="L634" i="14"/>
  <c r="J651" i="14"/>
  <c r="J652" i="14" s="1"/>
  <c r="J653" i="14" s="1"/>
  <c r="J654" i="14" s="1"/>
  <c r="J655" i="14" s="1"/>
  <c r="J656" i="14" s="1"/>
  <c r="J657" i="14" s="1"/>
  <c r="J658" i="14" s="1"/>
  <c r="J659" i="14" s="1"/>
  <c r="J660" i="14" s="1"/>
  <c r="J661" i="14" s="1"/>
  <c r="J662" i="14" s="1"/>
  <c r="J663" i="14" s="1"/>
  <c r="J664" i="14" s="1"/>
  <c r="J665" i="14" s="1"/>
  <c r="J666" i="14" s="1"/>
  <c r="J667" i="14" s="1"/>
  <c r="J668" i="14" s="1"/>
  <c r="J669" i="14" s="1"/>
  <c r="J670" i="14" s="1"/>
  <c r="L431" i="14"/>
  <c r="K431" i="14"/>
  <c r="K432" i="14" s="1"/>
  <c r="K433" i="14" s="1"/>
  <c r="K434" i="14" s="1"/>
  <c r="K435" i="14" s="1"/>
  <c r="K436" i="14" s="1"/>
  <c r="K437" i="14" s="1"/>
  <c r="K438" i="14" s="1"/>
  <c r="K439" i="14" s="1"/>
  <c r="K440" i="14" s="1"/>
  <c r="K441" i="14" s="1"/>
  <c r="K442" i="14" s="1"/>
  <c r="K443" i="14" s="1"/>
  <c r="K444" i="14" s="1"/>
  <c r="K445" i="14" s="1"/>
  <c r="K446" i="14" s="1"/>
  <c r="K447" i="14" s="1"/>
  <c r="K448" i="14" s="1"/>
  <c r="K449" i="14" s="1"/>
  <c r="K450" i="14" s="1"/>
  <c r="K451" i="14" s="1"/>
  <c r="K452" i="14" s="1"/>
  <c r="K453" i="14" s="1"/>
  <c r="L624" i="14"/>
  <c r="L567" i="14"/>
  <c r="L639" i="14"/>
  <c r="M147" i="14"/>
  <c r="M187" i="14"/>
  <c r="M192" i="14"/>
  <c r="M166" i="14"/>
  <c r="L948" i="14"/>
  <c r="Y948" i="14"/>
  <c r="Y910" i="14"/>
  <c r="L910" i="14"/>
  <c r="L656" i="14"/>
  <c r="Y656" i="14"/>
  <c r="Z656" i="14" s="1"/>
  <c r="AA656" i="14" s="1"/>
  <c r="Y940" i="14"/>
  <c r="L940" i="14"/>
  <c r="L928" i="14"/>
  <c r="Y928" i="14"/>
  <c r="L874" i="14"/>
  <c r="Y874" i="14"/>
  <c r="Y843" i="14"/>
  <c r="L843" i="14"/>
  <c r="Y900" i="14"/>
  <c r="L900" i="14"/>
  <c r="Y822" i="14"/>
  <c r="L822" i="14"/>
  <c r="L901" i="14"/>
  <c r="Y901" i="14"/>
  <c r="Y884" i="14"/>
  <c r="L884" i="14"/>
  <c r="J628" i="14"/>
  <c r="J629" i="14" s="1"/>
  <c r="J630" i="14" s="1"/>
  <c r="J631" i="14" s="1"/>
  <c r="J632" i="14" s="1"/>
  <c r="J633" i="14" s="1"/>
  <c r="J634" i="14" s="1"/>
  <c r="J635" i="14" s="1"/>
  <c r="J636" i="14" s="1"/>
  <c r="J637" i="14" s="1"/>
  <c r="J638" i="14" s="1"/>
  <c r="J639" i="14" s="1"/>
  <c r="J640" i="14" s="1"/>
  <c r="J641" i="14" s="1"/>
  <c r="J642" i="14" s="1"/>
  <c r="J643" i="14" s="1"/>
  <c r="J644" i="14" s="1"/>
  <c r="J645" i="14" s="1"/>
  <c r="J646" i="14" s="1"/>
  <c r="J647" i="14" s="1"/>
  <c r="J648" i="14" s="1"/>
  <c r="J649" i="14" s="1"/>
  <c r="I628" i="14"/>
  <c r="L632" i="14"/>
  <c r="L617" i="14"/>
  <c r="L636" i="14"/>
  <c r="Z662" i="14"/>
  <c r="AA662" i="14" s="1"/>
  <c r="L575" i="14"/>
  <c r="Z687" i="14"/>
  <c r="AA687" i="14" s="1"/>
  <c r="L570" i="14"/>
  <c r="M183" i="14"/>
  <c r="M189" i="14"/>
  <c r="M144" i="14"/>
  <c r="M69" i="14"/>
  <c r="M82" i="14"/>
  <c r="M44" i="14"/>
  <c r="M149" i="14"/>
  <c r="M51" i="14"/>
  <c r="M134" i="14"/>
  <c r="M80" i="14"/>
  <c r="M124" i="14"/>
  <c r="M114" i="14"/>
  <c r="M78" i="14"/>
  <c r="M84" i="14"/>
  <c r="M60" i="14"/>
  <c r="M86" i="14"/>
  <c r="M165" i="14"/>
  <c r="M188" i="14"/>
  <c r="M95" i="14"/>
  <c r="M67" i="14"/>
  <c r="L964" i="14"/>
  <c r="Y964" i="14"/>
  <c r="Z964" i="14" s="1"/>
  <c r="AA964" i="14" s="1"/>
  <c r="L599" i="14"/>
  <c r="Y919" i="14"/>
  <c r="L919" i="14"/>
  <c r="Y908" i="14"/>
  <c r="L908" i="14"/>
  <c r="L894" i="14"/>
  <c r="Y894" i="14"/>
  <c r="J800" i="14"/>
  <c r="J801" i="14" s="1"/>
  <c r="J802" i="14" s="1"/>
  <c r="J803" i="14" s="1"/>
  <c r="J804" i="14" s="1"/>
  <c r="J805" i="14" s="1"/>
  <c r="J806" i="14" s="1"/>
  <c r="J807" i="14" s="1"/>
  <c r="J808" i="14" s="1"/>
  <c r="J809" i="14" s="1"/>
  <c r="J810" i="14" s="1"/>
  <c r="J811" i="14" s="1"/>
  <c r="J812" i="14" s="1"/>
  <c r="J813" i="14" s="1"/>
  <c r="J814" i="14" s="1"/>
  <c r="J815" i="14" s="1"/>
  <c r="J816" i="14" s="1"/>
  <c r="J817" i="14" s="1"/>
  <c r="J818" i="14" s="1"/>
  <c r="J819" i="14" s="1"/>
  <c r="J820" i="14" s="1"/>
  <c r="J821" i="14" s="1"/>
  <c r="J822" i="14" s="1"/>
  <c r="I800" i="14"/>
  <c r="L858" i="14"/>
  <c r="Y858" i="14"/>
  <c r="L613" i="14"/>
  <c r="L600" i="14"/>
  <c r="Z732" i="14"/>
  <c r="AA732" i="14" s="1"/>
  <c r="J367" i="14"/>
  <c r="J368" i="14" s="1"/>
  <c r="J369" i="14" s="1"/>
  <c r="J370" i="14" s="1"/>
  <c r="J371" i="14" s="1"/>
  <c r="J372" i="14" s="1"/>
  <c r="J373" i="14" s="1"/>
  <c r="J374" i="14" s="1"/>
  <c r="J375" i="14" s="1"/>
  <c r="J376" i="14" s="1"/>
  <c r="J377" i="14" s="1"/>
  <c r="J378" i="14" s="1"/>
  <c r="J379" i="14" s="1"/>
  <c r="J380" i="14" s="1"/>
  <c r="J381" i="14" s="1"/>
  <c r="J382" i="14" s="1"/>
  <c r="J383" i="14" s="1"/>
  <c r="J384" i="14" s="1"/>
  <c r="J385" i="14" s="1"/>
  <c r="J386" i="14" s="1"/>
  <c r="J387" i="14" s="1"/>
  <c r="J388" i="14" s="1"/>
  <c r="J389" i="14" s="1"/>
  <c r="I367" i="14"/>
  <c r="L560" i="14"/>
  <c r="M179" i="14"/>
  <c r="M157" i="14"/>
  <c r="J23" i="14"/>
  <c r="K22" i="14"/>
  <c r="L953" i="14"/>
  <c r="Y953" i="14"/>
  <c r="Z953" i="14" s="1"/>
  <c r="AA953" i="14" s="1"/>
  <c r="M151" i="14"/>
  <c r="L630" i="14"/>
  <c r="L602" i="14"/>
  <c r="Z730" i="14"/>
  <c r="AA730" i="14" s="1"/>
  <c r="L574" i="14"/>
  <c r="Y988" i="14"/>
  <c r="Z988" i="14" s="1"/>
  <c r="AA988" i="14" s="1"/>
  <c r="L988" i="14"/>
  <c r="L917" i="14"/>
  <c r="Y917" i="14"/>
  <c r="L861" i="14"/>
  <c r="Y861" i="14"/>
  <c r="L898" i="14"/>
  <c r="Y898" i="14"/>
  <c r="Y892" i="14"/>
  <c r="L892" i="14"/>
  <c r="Y857" i="14"/>
  <c r="L857" i="14"/>
  <c r="Y876" i="14"/>
  <c r="L876" i="14"/>
  <c r="L924" i="14"/>
  <c r="Y924" i="14"/>
  <c r="L596" i="14"/>
  <c r="L568" i="14"/>
  <c r="L922" i="14"/>
  <c r="Y922" i="14"/>
  <c r="Z715" i="14"/>
  <c r="AA715" i="14" s="1"/>
  <c r="L559" i="14"/>
  <c r="Y654" i="14"/>
  <c r="Z654" i="14" s="1"/>
  <c r="AA654" i="14" s="1"/>
  <c r="L654" i="14"/>
  <c r="L497" i="14"/>
  <c r="K497" i="14"/>
  <c r="K498" i="14" s="1"/>
  <c r="K499" i="14" s="1"/>
  <c r="K500" i="14" s="1"/>
  <c r="K501" i="14" s="1"/>
  <c r="K502" i="14" s="1"/>
  <c r="K503" i="14" s="1"/>
  <c r="K504" i="14" s="1"/>
  <c r="K505" i="14" s="1"/>
  <c r="K506" i="14" s="1"/>
  <c r="K507" i="14" s="1"/>
  <c r="K508" i="14" s="1"/>
  <c r="K509" i="14" s="1"/>
  <c r="K510" i="14" s="1"/>
  <c r="K511" i="14" s="1"/>
  <c r="K512" i="14" s="1"/>
  <c r="K513" i="14" s="1"/>
  <c r="K514" i="14" s="1"/>
  <c r="K515" i="14" s="1"/>
  <c r="K516" i="14" s="1"/>
  <c r="K517" i="14" s="1"/>
  <c r="K518" i="14" s="1"/>
  <c r="M168" i="14"/>
  <c r="M154" i="14"/>
  <c r="M180" i="14"/>
  <c r="M142" i="14"/>
  <c r="L589" i="14"/>
  <c r="M161" i="14"/>
  <c r="M156" i="14"/>
  <c r="M155" i="14"/>
  <c r="Z690" i="14"/>
  <c r="AA690" i="14" s="1"/>
  <c r="J972" i="14"/>
  <c r="J973" i="14" s="1"/>
  <c r="J974" i="14" s="1"/>
  <c r="J975" i="14" s="1"/>
  <c r="J976" i="14" s="1"/>
  <c r="J977" i="14" s="1"/>
  <c r="J978" i="14" s="1"/>
  <c r="J979" i="14" s="1"/>
  <c r="J980" i="14" s="1"/>
  <c r="J981" i="14" s="1"/>
  <c r="J982" i="14" s="1"/>
  <c r="J983" i="14" s="1"/>
  <c r="J984" i="14" s="1"/>
  <c r="J985" i="14" s="1"/>
  <c r="J986" i="14" s="1"/>
  <c r="J987" i="14" s="1"/>
  <c r="J988" i="14" s="1"/>
  <c r="J989" i="14" s="1"/>
  <c r="J990" i="14" s="1"/>
  <c r="J991" i="14" s="1"/>
  <c r="J992" i="14" s="1"/>
  <c r="J993" i="14" s="1"/>
  <c r="I972" i="14"/>
  <c r="Z666" i="14"/>
  <c r="AA666" i="14" s="1"/>
  <c r="Z762" i="14"/>
  <c r="AA762" i="14" s="1"/>
  <c r="L890" i="14"/>
  <c r="Y890" i="14"/>
  <c r="L870" i="14"/>
  <c r="Y870" i="14"/>
  <c r="Y836" i="14"/>
  <c r="L836" i="14"/>
  <c r="Y837" i="14"/>
  <c r="L837" i="14"/>
  <c r="Y849" i="14"/>
  <c r="L849" i="14"/>
  <c r="L564" i="14"/>
  <c r="L598" i="14"/>
  <c r="Z759" i="14"/>
  <c r="AA759" i="14" s="1"/>
  <c r="Y655" i="14"/>
  <c r="Z655" i="14" s="1"/>
  <c r="AA655" i="14" s="1"/>
  <c r="L655" i="14"/>
  <c r="Z708" i="14"/>
  <c r="AA708" i="14" s="1"/>
  <c r="L554" i="14"/>
  <c r="L623" i="14"/>
  <c r="J540" i="14"/>
  <c r="J541" i="14" s="1"/>
  <c r="J542" i="14" s="1"/>
  <c r="J543" i="14" s="1"/>
  <c r="J544" i="14" s="1"/>
  <c r="J545" i="14" s="1"/>
  <c r="J546" i="14" s="1"/>
  <c r="J547" i="14" s="1"/>
  <c r="J548" i="14" s="1"/>
  <c r="J549" i="14" s="1"/>
  <c r="J550" i="14" s="1"/>
  <c r="J551" i="14" s="1"/>
  <c r="J552" i="14" s="1"/>
  <c r="J553" i="14" s="1"/>
  <c r="J554" i="14" s="1"/>
  <c r="J555" i="14" s="1"/>
  <c r="J556" i="14" s="1"/>
  <c r="J557" i="14" s="1"/>
  <c r="J558" i="14" s="1"/>
  <c r="J559" i="14" s="1"/>
  <c r="J560" i="14" s="1"/>
  <c r="J561" i="14" s="1"/>
  <c r="J562" i="14" s="1"/>
  <c r="I540" i="14"/>
  <c r="M141" i="14"/>
  <c r="M175" i="14"/>
  <c r="M186" i="14"/>
  <c r="M174" i="14"/>
  <c r="Y828" i="14"/>
  <c r="L828" i="14"/>
  <c r="L581" i="14"/>
  <c r="M171" i="14"/>
  <c r="Y969" i="14"/>
  <c r="Z969" i="14" s="1"/>
  <c r="AA969" i="14" s="1"/>
  <c r="L969" i="14"/>
  <c r="Y840" i="14"/>
  <c r="L840" i="14"/>
  <c r="L583" i="14"/>
  <c r="L635" i="14"/>
  <c r="Z707" i="14"/>
  <c r="AA707" i="14" s="1"/>
  <c r="Z751" i="14"/>
  <c r="AA751" i="14" s="1"/>
  <c r="L193" i="14"/>
  <c r="M232" i="14" s="1"/>
  <c r="K193" i="14"/>
  <c r="K194" i="14" s="1"/>
  <c r="K195" i="14" s="1"/>
  <c r="K196" i="14" s="1"/>
  <c r="K197" i="14" s="1"/>
  <c r="K198" i="14" s="1"/>
  <c r="K199" i="14" s="1"/>
  <c r="K200" i="14" s="1"/>
  <c r="K201" i="14" s="1"/>
  <c r="K202" i="14" s="1"/>
  <c r="K203" i="14" s="1"/>
  <c r="K204" i="14" s="1"/>
  <c r="K205" i="14" s="1"/>
  <c r="K206" i="14" s="1"/>
  <c r="K207" i="14" s="1"/>
  <c r="K208" i="14" s="1"/>
  <c r="K209" i="14" s="1"/>
  <c r="K210" i="14" s="1"/>
  <c r="K211" i="14" s="1"/>
  <c r="K212" i="14" s="1"/>
  <c r="K213" i="14" s="1"/>
  <c r="K214" i="14" s="1"/>
  <c r="M170" i="14"/>
  <c r="M185" i="14"/>
  <c r="M177" i="14"/>
  <c r="M176" i="14"/>
  <c r="L882" i="14"/>
  <c r="Y882" i="14"/>
  <c r="Y911" i="14"/>
  <c r="L911" i="14"/>
  <c r="Y869" i="14"/>
  <c r="L869" i="14"/>
  <c r="L615" i="14"/>
  <c r="L557" i="14"/>
  <c r="L591" i="14"/>
  <c r="Z702" i="14"/>
  <c r="AA702" i="14" s="1"/>
  <c r="J953" i="14"/>
  <c r="J954" i="14" s="1"/>
  <c r="J955" i="14" s="1"/>
  <c r="J956" i="14" s="1"/>
  <c r="J957" i="14" s="1"/>
  <c r="J958" i="14" s="1"/>
  <c r="J959" i="14" s="1"/>
  <c r="J960" i="14" s="1"/>
  <c r="J961" i="14" s="1"/>
  <c r="J962" i="14" s="1"/>
  <c r="J963" i="14" s="1"/>
  <c r="J964" i="14" s="1"/>
  <c r="J965" i="14" s="1"/>
  <c r="J966" i="14" s="1"/>
  <c r="J967" i="14" s="1"/>
  <c r="J968" i="14" s="1"/>
  <c r="J969" i="14" s="1"/>
  <c r="J970" i="14" s="1"/>
  <c r="J971" i="14" s="1"/>
  <c r="L906" i="14"/>
  <c r="Y906" i="14"/>
  <c r="I888" i="14"/>
  <c r="J888" i="14"/>
  <c r="J889" i="14" s="1"/>
  <c r="J890" i="14" s="1"/>
  <c r="J891" i="14" s="1"/>
  <c r="J892" i="14" s="1"/>
  <c r="J893" i="14" s="1"/>
  <c r="J894" i="14" s="1"/>
  <c r="J895" i="14" s="1"/>
  <c r="J896" i="14" s="1"/>
  <c r="J897" i="14" s="1"/>
  <c r="J898" i="14" s="1"/>
  <c r="J899" i="14" s="1"/>
  <c r="J900" i="14" s="1"/>
  <c r="J901" i="14" s="1"/>
  <c r="J902" i="14" s="1"/>
  <c r="J903" i="14" s="1"/>
  <c r="J904" i="14" s="1"/>
  <c r="J905" i="14" s="1"/>
  <c r="J906" i="14" s="1"/>
  <c r="J907" i="14" s="1"/>
  <c r="J908" i="14" s="1"/>
  <c r="Y931" i="14"/>
  <c r="L931" i="14"/>
  <c r="L551" i="14"/>
  <c r="L877" i="14"/>
  <c r="Y877" i="14"/>
  <c r="Z692" i="14"/>
  <c r="AA692" i="14" s="1"/>
  <c r="Y904" i="14"/>
  <c r="L904" i="14"/>
  <c r="L867" i="14"/>
  <c r="Y867" i="14"/>
  <c r="Y880" i="14"/>
  <c r="L880" i="14"/>
  <c r="L850" i="14"/>
  <c r="Y850" i="14"/>
  <c r="L566" i="14"/>
  <c r="Z755" i="14"/>
  <c r="AA755" i="14" s="1"/>
  <c r="L652" i="14"/>
  <c r="Y652" i="14"/>
  <c r="Z652" i="14" s="1"/>
  <c r="AA652" i="14" s="1"/>
  <c r="Z686" i="14"/>
  <c r="AA686" i="14" s="1"/>
  <c r="L616" i="14"/>
  <c r="J691" i="14"/>
  <c r="J692" i="14" s="1"/>
  <c r="J693" i="14" s="1"/>
  <c r="J694" i="14" s="1"/>
  <c r="J695" i="14" s="1"/>
  <c r="J696" i="14" s="1"/>
  <c r="J697" i="14" s="1"/>
  <c r="J698" i="14" s="1"/>
  <c r="J699" i="14" s="1"/>
  <c r="J700" i="14" s="1"/>
  <c r="J701" i="14" s="1"/>
  <c r="J702" i="14" s="1"/>
  <c r="J703" i="14" s="1"/>
  <c r="J704" i="14" s="1"/>
  <c r="J705" i="14" s="1"/>
  <c r="J706" i="14" s="1"/>
  <c r="J707" i="14" s="1"/>
  <c r="J708" i="14" s="1"/>
  <c r="J709" i="14" s="1"/>
  <c r="J710" i="14" s="1"/>
  <c r="J711" i="14" s="1"/>
  <c r="J712" i="14" s="1"/>
  <c r="J713" i="14" s="1"/>
  <c r="I691" i="14"/>
  <c r="L573" i="14"/>
  <c r="J585" i="14"/>
  <c r="J586" i="14" s="1"/>
  <c r="J587" i="14" s="1"/>
  <c r="J588" i="14" s="1"/>
  <c r="J589" i="14" s="1"/>
  <c r="J590" i="14" s="1"/>
  <c r="J591" i="14" s="1"/>
  <c r="J592" i="14" s="1"/>
  <c r="J593" i="14" s="1"/>
  <c r="J594" i="14" s="1"/>
  <c r="J595" i="14" s="1"/>
  <c r="J596" i="14" s="1"/>
  <c r="J597" i="14" s="1"/>
  <c r="J598" i="14" s="1"/>
  <c r="J599" i="14" s="1"/>
  <c r="J600" i="14" s="1"/>
  <c r="J601" i="14" s="1"/>
  <c r="J602" i="14" s="1"/>
  <c r="J603" i="14" s="1"/>
  <c r="J604" i="14" s="1"/>
  <c r="J605" i="14" s="1"/>
  <c r="I585" i="14"/>
  <c r="L558" i="14"/>
  <c r="M152" i="14"/>
  <c r="M163" i="14"/>
  <c r="M145" i="14"/>
  <c r="M178" i="14"/>
  <c r="L893" i="14"/>
  <c r="Y893" i="14"/>
  <c r="Z760" i="14"/>
  <c r="AA760" i="14" s="1"/>
  <c r="J606" i="14"/>
  <c r="J607" i="14" s="1"/>
  <c r="J608" i="14" s="1"/>
  <c r="J609" i="14" s="1"/>
  <c r="J610" i="14" s="1"/>
  <c r="J611" i="14" s="1"/>
  <c r="J612" i="14" s="1"/>
  <c r="J613" i="14" s="1"/>
  <c r="J614" i="14" s="1"/>
  <c r="J615" i="14" s="1"/>
  <c r="J616" i="14" s="1"/>
  <c r="J617" i="14" s="1"/>
  <c r="J618" i="14" s="1"/>
  <c r="J619" i="14" s="1"/>
  <c r="J620" i="14" s="1"/>
  <c r="J621" i="14" s="1"/>
  <c r="J622" i="14" s="1"/>
  <c r="J623" i="14" s="1"/>
  <c r="J624" i="14" s="1"/>
  <c r="J625" i="14" s="1"/>
  <c r="J626" i="14" s="1"/>
  <c r="J627" i="14" s="1"/>
  <c r="I606" i="14"/>
  <c r="L975" i="14"/>
  <c r="Y975" i="14"/>
  <c r="Z975" i="14" s="1"/>
  <c r="AA975" i="14" s="1"/>
  <c r="Z706" i="14"/>
  <c r="AA706" i="14" s="1"/>
  <c r="Y963" i="14"/>
  <c r="Z963" i="14" s="1"/>
  <c r="AA963" i="14" s="1"/>
  <c r="L963" i="14"/>
  <c r="L929" i="14"/>
  <c r="Y929" i="14"/>
  <c r="L984" i="14"/>
  <c r="Y984" i="14"/>
  <c r="Z984" i="14" s="1"/>
  <c r="AA984" i="14" s="1"/>
  <c r="Y955" i="14"/>
  <c r="Z955" i="14" s="1"/>
  <c r="AA955" i="14" s="1"/>
  <c r="L955" i="14"/>
  <c r="L899" i="14"/>
  <c r="Y899" i="14"/>
  <c r="Y853" i="14"/>
  <c r="L853" i="14"/>
  <c r="Y873" i="14"/>
  <c r="L873" i="14"/>
  <c r="Y847" i="14"/>
  <c r="L847" i="14"/>
  <c r="L553" i="14"/>
  <c r="Z763" i="14"/>
  <c r="AA763" i="14" s="1"/>
  <c r="L629" i="14"/>
  <c r="J867" i="14"/>
  <c r="J868" i="14" s="1"/>
  <c r="J869" i="14" s="1"/>
  <c r="J870" i="14" s="1"/>
  <c r="J871" i="14" s="1"/>
  <c r="J872" i="14" s="1"/>
  <c r="J873" i="14" s="1"/>
  <c r="J874" i="14" s="1"/>
  <c r="J875" i="14" s="1"/>
  <c r="J876" i="14" s="1"/>
  <c r="J877" i="14" s="1"/>
  <c r="J878" i="14" s="1"/>
  <c r="J879" i="14" s="1"/>
  <c r="J880" i="14" s="1"/>
  <c r="J881" i="14" s="1"/>
  <c r="J882" i="14" s="1"/>
  <c r="J883" i="14" s="1"/>
  <c r="J884" i="14" s="1"/>
  <c r="J885" i="14" s="1"/>
  <c r="J886" i="14" s="1"/>
  <c r="J887" i="14" s="1"/>
  <c r="L586" i="14"/>
  <c r="K390" i="14"/>
  <c r="K391" i="14" s="1"/>
  <c r="K392" i="14" s="1"/>
  <c r="K393" i="14" s="1"/>
  <c r="K394" i="14" s="1"/>
  <c r="K395" i="14" s="1"/>
  <c r="K396" i="14" s="1"/>
  <c r="K397" i="14" s="1"/>
  <c r="K398" i="14" s="1"/>
  <c r="K399" i="14" s="1"/>
  <c r="K400" i="14" s="1"/>
  <c r="K401" i="14" s="1"/>
  <c r="K402" i="14" s="1"/>
  <c r="K403" i="14" s="1"/>
  <c r="K404" i="14" s="1"/>
  <c r="K405" i="14" s="1"/>
  <c r="K406" i="14" s="1"/>
  <c r="K407" i="14" s="1"/>
  <c r="K408" i="14" s="1"/>
  <c r="K409" i="14" s="1"/>
  <c r="K410" i="14" s="1"/>
  <c r="L390" i="14"/>
  <c r="Z685" i="14"/>
  <c r="AA685" i="14" s="1"/>
  <c r="M159" i="14"/>
  <c r="M158" i="14"/>
  <c r="M191" i="14"/>
  <c r="L968" i="14"/>
  <c r="Y968" i="14"/>
  <c r="Z968" i="14" s="1"/>
  <c r="AA968" i="14" s="1"/>
  <c r="L926" i="14"/>
  <c r="Y926" i="14"/>
  <c r="M143" i="14"/>
  <c r="M160" i="14"/>
  <c r="Y925" i="14"/>
  <c r="L925" i="14"/>
  <c r="L976" i="14"/>
  <c r="Y976" i="14"/>
  <c r="Z976" i="14" s="1"/>
  <c r="AA976" i="14" s="1"/>
  <c r="Y947" i="14"/>
  <c r="L947" i="14"/>
  <c r="L1013" i="14"/>
  <c r="Y1013" i="14"/>
  <c r="Z1013" i="14" s="1"/>
  <c r="AA1013" i="14" s="1"/>
  <c r="L902" i="14"/>
  <c r="Y902" i="14"/>
  <c r="L835" i="14"/>
  <c r="Y835" i="14"/>
  <c r="Y942" i="14"/>
  <c r="L942" i="14"/>
  <c r="Z746" i="14"/>
  <c r="AA746" i="14" s="1"/>
  <c r="Z721" i="14"/>
  <c r="AA721" i="14" s="1"/>
  <c r="Y653" i="14"/>
  <c r="Z653" i="14" s="1"/>
  <c r="AA653" i="14" s="1"/>
  <c r="L653" i="14"/>
  <c r="Z750" i="14"/>
  <c r="AA750" i="14" s="1"/>
  <c r="Z688" i="14"/>
  <c r="AA688" i="14" s="1"/>
  <c r="L590" i="14"/>
  <c r="Y967" i="14"/>
  <c r="Z967" i="14" s="1"/>
  <c r="AA967" i="14" s="1"/>
  <c r="L967" i="14"/>
  <c r="Y1012" i="14"/>
  <c r="Z1012" i="14" s="1"/>
  <c r="AA1012" i="14" s="1"/>
  <c r="L1012" i="14"/>
  <c r="Y841" i="14"/>
  <c r="L841" i="14"/>
  <c r="Y865" i="14"/>
  <c r="L865" i="14"/>
  <c r="L881" i="14"/>
  <c r="Y881" i="14"/>
  <c r="L889" i="14"/>
  <c r="Y889" i="14"/>
  <c r="J757" i="14"/>
  <c r="J758" i="14" s="1"/>
  <c r="J759" i="14" s="1"/>
  <c r="J760" i="14" s="1"/>
  <c r="J761" i="14" s="1"/>
  <c r="J762" i="14" s="1"/>
  <c r="J763" i="14" s="1"/>
  <c r="J764" i="14" s="1"/>
  <c r="J765" i="14" s="1"/>
  <c r="J766" i="14" s="1"/>
  <c r="J767" i="14" s="1"/>
  <c r="J768" i="14" s="1"/>
  <c r="J769" i="14" s="1"/>
  <c r="J770" i="14" s="1"/>
  <c r="J771" i="14" s="1"/>
  <c r="J772" i="14" s="1"/>
  <c r="J773" i="14" s="1"/>
  <c r="J774" i="14" s="1"/>
  <c r="J775" i="14" s="1"/>
  <c r="J776" i="14" s="1"/>
  <c r="J777" i="14" s="1"/>
  <c r="J778" i="14" s="1"/>
  <c r="I757" i="14"/>
  <c r="L565" i="14"/>
  <c r="L601" i="14"/>
  <c r="Z665" i="14"/>
  <c r="AA665" i="14" s="1"/>
  <c r="Z661" i="14"/>
  <c r="AA661" i="14" s="1"/>
  <c r="K454" i="14"/>
  <c r="K455" i="14" s="1"/>
  <c r="K456" i="14" s="1"/>
  <c r="K457" i="14" s="1"/>
  <c r="K458" i="14" s="1"/>
  <c r="K459" i="14" s="1"/>
  <c r="K460" i="14" s="1"/>
  <c r="K461" i="14" s="1"/>
  <c r="K462" i="14" s="1"/>
  <c r="K463" i="14" s="1"/>
  <c r="K464" i="14" s="1"/>
  <c r="K465" i="14" s="1"/>
  <c r="K466" i="14" s="1"/>
  <c r="K467" i="14" s="1"/>
  <c r="K468" i="14" s="1"/>
  <c r="K469" i="14" s="1"/>
  <c r="K470" i="14" s="1"/>
  <c r="K471" i="14" s="1"/>
  <c r="K472" i="14" s="1"/>
  <c r="K473" i="14" s="1"/>
  <c r="K474" i="14" s="1"/>
  <c r="L454" i="14"/>
  <c r="M173" i="14"/>
  <c r="M181" i="14"/>
  <c r="M25" i="14"/>
  <c r="L638" i="14"/>
  <c r="K638" i="14"/>
  <c r="K639" i="14" s="1"/>
  <c r="K640" i="14" s="1"/>
  <c r="K641" i="14" s="1"/>
  <c r="K642" i="14" s="1"/>
  <c r="K643" i="14" s="1"/>
  <c r="K644" i="14" s="1"/>
  <c r="K645" i="14" s="1"/>
  <c r="K646" i="14" s="1"/>
  <c r="K647" i="14" s="1"/>
  <c r="K648" i="14" s="1"/>
  <c r="K649" i="14" s="1"/>
  <c r="L597" i="14"/>
  <c r="Z718" i="14"/>
  <c r="AA718" i="14" s="1"/>
  <c r="L622" i="14"/>
  <c r="Y980" i="14"/>
  <c r="Z980" i="14" s="1"/>
  <c r="AA980" i="14" s="1"/>
  <c r="L980" i="14"/>
  <c r="Y966" i="14"/>
  <c r="Z966" i="14" s="1"/>
  <c r="AA966" i="14" s="1"/>
  <c r="L966" i="14"/>
  <c r="L633" i="14"/>
  <c r="L576" i="14"/>
  <c r="L621" i="14"/>
  <c r="Z675" i="14"/>
  <c r="AA675" i="14" s="1"/>
  <c r="M182" i="14"/>
  <c r="M150" i="14"/>
  <c r="J236" i="14"/>
  <c r="J237" i="14" s="1"/>
  <c r="J238" i="14" s="1"/>
  <c r="J239" i="14" s="1"/>
  <c r="J240" i="14" s="1"/>
  <c r="J241" i="14" s="1"/>
  <c r="J242" i="14" s="1"/>
  <c r="J243" i="14" s="1"/>
  <c r="J244" i="14" s="1"/>
  <c r="J245" i="14" s="1"/>
  <c r="J246" i="14" s="1"/>
  <c r="J247" i="14" s="1"/>
  <c r="J248" i="14" s="1"/>
  <c r="J249" i="14" s="1"/>
  <c r="J250" i="14" s="1"/>
  <c r="J251" i="14" s="1"/>
  <c r="J252" i="14" s="1"/>
  <c r="J253" i="14" s="1"/>
  <c r="J254" i="14" s="1"/>
  <c r="J255" i="14" s="1"/>
  <c r="J256" i="14" s="1"/>
  <c r="J257" i="14" s="1"/>
  <c r="I236" i="14"/>
  <c r="M162" i="14"/>
  <c r="M148" i="14"/>
  <c r="Z949" i="14" l="1"/>
  <c r="AA949" i="14" s="1"/>
  <c r="Z948" i="14"/>
  <c r="AA948" i="14" s="1"/>
  <c r="Z947" i="14"/>
  <c r="AA947" i="14" s="1"/>
  <c r="Z946" i="14"/>
  <c r="AA946" i="14" s="1"/>
  <c r="Z945" i="14"/>
  <c r="AA945" i="14" s="1"/>
  <c r="Z943" i="14"/>
  <c r="AA943" i="14" s="1"/>
  <c r="Z942" i="14"/>
  <c r="AA942" i="14" s="1"/>
  <c r="Z941" i="14"/>
  <c r="AA941" i="14" s="1"/>
  <c r="Z940" i="14"/>
  <c r="AA940" i="14" s="1"/>
  <c r="Z939" i="14"/>
  <c r="AA939" i="14" s="1"/>
  <c r="Z938" i="14"/>
  <c r="AA938" i="14" s="1"/>
  <c r="Z937" i="14"/>
  <c r="AA937" i="14" s="1"/>
  <c r="L823" i="14"/>
  <c r="Z935" i="14"/>
  <c r="AA935" i="14" s="1"/>
  <c r="Z933" i="14"/>
  <c r="AA933" i="14" s="1"/>
  <c r="Z931" i="14"/>
  <c r="AA931" i="14" s="1"/>
  <c r="Z929" i="14"/>
  <c r="AA929" i="14" s="1"/>
  <c r="Z928" i="14"/>
  <c r="AA928" i="14" s="1"/>
  <c r="Z926" i="14"/>
  <c r="AA926" i="14" s="1"/>
  <c r="Z925" i="14"/>
  <c r="AA925" i="14" s="1"/>
  <c r="Z924" i="14"/>
  <c r="AA924" i="14" s="1"/>
  <c r="Z922" i="14"/>
  <c r="AA922" i="14" s="1"/>
  <c r="Z919" i="14"/>
  <c r="AA919" i="14" s="1"/>
  <c r="Z918" i="14"/>
  <c r="AA918" i="14" s="1"/>
  <c r="Z917" i="14"/>
  <c r="AA917" i="14" s="1"/>
  <c r="L779" i="14"/>
  <c r="K779" i="14"/>
  <c r="K780" i="14" s="1"/>
  <c r="K781" i="14" s="1"/>
  <c r="K782" i="14" s="1"/>
  <c r="K783" i="14" s="1"/>
  <c r="K784" i="14" s="1"/>
  <c r="K785" i="14" s="1"/>
  <c r="K786" i="14" s="1"/>
  <c r="K787" i="14" s="1"/>
  <c r="K788" i="14" s="1"/>
  <c r="K789" i="14" s="1"/>
  <c r="K790" i="14" s="1"/>
  <c r="K791" i="14" s="1"/>
  <c r="K792" i="14" s="1"/>
  <c r="K793" i="14" s="1"/>
  <c r="K794" i="14" s="1"/>
  <c r="K795" i="14" s="1"/>
  <c r="K796" i="14" s="1"/>
  <c r="K797" i="14" s="1"/>
  <c r="K798" i="14" s="1"/>
  <c r="K799" i="14" s="1"/>
  <c r="Z911" i="14"/>
  <c r="AA911" i="14" s="1"/>
  <c r="Z910" i="14"/>
  <c r="AA910" i="14" s="1"/>
  <c r="Z908" i="14"/>
  <c r="AA908" i="14" s="1"/>
  <c r="Z906" i="14"/>
  <c r="AA906" i="14" s="1"/>
  <c r="Z905" i="14"/>
  <c r="AA905" i="14" s="1"/>
  <c r="Z904" i="14"/>
  <c r="AA904" i="14" s="1"/>
  <c r="J1159" i="3"/>
  <c r="J1160" i="3" s="1"/>
  <c r="J1161" i="3" s="1"/>
  <c r="Z902" i="14"/>
  <c r="AA902" i="14" s="1"/>
  <c r="Z901" i="14"/>
  <c r="AA901" i="14" s="1"/>
  <c r="Z900" i="14"/>
  <c r="AA900" i="14" s="1"/>
  <c r="Z899" i="14"/>
  <c r="AA899" i="14" s="1"/>
  <c r="Z898" i="14"/>
  <c r="AA898" i="14" s="1"/>
  <c r="Z897" i="14"/>
  <c r="AA897" i="14" s="1"/>
  <c r="Z896" i="14"/>
  <c r="AA896" i="14" s="1"/>
  <c r="Z894" i="14"/>
  <c r="AA894" i="14" s="1"/>
  <c r="Z893" i="14"/>
  <c r="AA893" i="14" s="1"/>
  <c r="Z892" i="14"/>
  <c r="AA892" i="14" s="1"/>
  <c r="Z890" i="14"/>
  <c r="AA890" i="14" s="1"/>
  <c r="Z889" i="14"/>
  <c r="AA889" i="14" s="1"/>
  <c r="Z885" i="14"/>
  <c r="AA885" i="14" s="1"/>
  <c r="Z884" i="14"/>
  <c r="AA884" i="14" s="1"/>
  <c r="Z882" i="14"/>
  <c r="AA882" i="14" s="1"/>
  <c r="Z881" i="14"/>
  <c r="AA881" i="14" s="1"/>
  <c r="Z880" i="14"/>
  <c r="AA880" i="14" s="1"/>
  <c r="Z879" i="14"/>
  <c r="AA879" i="14" s="1"/>
  <c r="Z877" i="14"/>
  <c r="AA877" i="14" s="1"/>
  <c r="Z876" i="14"/>
  <c r="AA876" i="14" s="1"/>
  <c r="Z874" i="14"/>
  <c r="AA874" i="14" s="1"/>
  <c r="Z873" i="14"/>
  <c r="AA873" i="14" s="1"/>
  <c r="Z870" i="14"/>
  <c r="AA870" i="14" s="1"/>
  <c r="Z869" i="14"/>
  <c r="AA869" i="14" s="1"/>
  <c r="AC963" i="14"/>
  <c r="Z868" i="14"/>
  <c r="AA868" i="14" s="1"/>
  <c r="Z867" i="14"/>
  <c r="AA867" i="14" s="1"/>
  <c r="Z865" i="14"/>
  <c r="AA865" i="14" s="1"/>
  <c r="Z863" i="14"/>
  <c r="AA863" i="14" s="1"/>
  <c r="Z861" i="14"/>
  <c r="AA861" i="14" s="1"/>
  <c r="K734" i="14"/>
  <c r="K735" i="14" s="1"/>
  <c r="K736" i="14" s="1"/>
  <c r="K737" i="14" s="1"/>
  <c r="K738" i="14" s="1"/>
  <c r="K739" i="14" s="1"/>
  <c r="K740" i="14" s="1"/>
  <c r="K741" i="14" s="1"/>
  <c r="K742" i="14" s="1"/>
  <c r="K743" i="14" s="1"/>
  <c r="K744" i="14" s="1"/>
  <c r="K745" i="14" s="1"/>
  <c r="K746" i="14" s="1"/>
  <c r="K747" i="14" s="1"/>
  <c r="K748" i="14" s="1"/>
  <c r="K749" i="14" s="1"/>
  <c r="K750" i="14" s="1"/>
  <c r="K751" i="14" s="1"/>
  <c r="K752" i="14" s="1"/>
  <c r="K753" i="14" s="1"/>
  <c r="K754" i="14" s="1"/>
  <c r="K755" i="14" s="1"/>
  <c r="K756" i="14" s="1"/>
  <c r="L734" i="14"/>
  <c r="Z859" i="14"/>
  <c r="AA859" i="14" s="1"/>
  <c r="AC1052" i="3"/>
  <c r="AD1112" i="3"/>
  <c r="Z858" i="14"/>
  <c r="AA858" i="14" s="1"/>
  <c r="Z857" i="14"/>
  <c r="AA857" i="14" s="1"/>
  <c r="Z856" i="14"/>
  <c r="AA856" i="14" s="1"/>
  <c r="Z855" i="14"/>
  <c r="AA855" i="14" s="1"/>
  <c r="Z854" i="14"/>
  <c r="AA854" i="14" s="1"/>
  <c r="Z853" i="14"/>
  <c r="AA853" i="14" s="1"/>
  <c r="Z852" i="14"/>
  <c r="AA852" i="14" s="1"/>
  <c r="Z851" i="14"/>
  <c r="AA851" i="14" s="1"/>
  <c r="Z850" i="14"/>
  <c r="AA850" i="14" s="1"/>
  <c r="Z849" i="14"/>
  <c r="AA849" i="14" s="1"/>
  <c r="Z848" i="14"/>
  <c r="AA848" i="14" s="1"/>
  <c r="Z847" i="14"/>
  <c r="AA847" i="14" s="1"/>
  <c r="Z846" i="14"/>
  <c r="AA846" i="14" s="1"/>
  <c r="Z845" i="14"/>
  <c r="AA845" i="14" s="1"/>
  <c r="Z843" i="14"/>
  <c r="AA843" i="14" s="1"/>
  <c r="Z842" i="14"/>
  <c r="AA842" i="14" s="1"/>
  <c r="Z841" i="14"/>
  <c r="AA841" i="14" s="1"/>
  <c r="Z840" i="14"/>
  <c r="AA840" i="14" s="1"/>
  <c r="Z837" i="14"/>
  <c r="AA837" i="14" s="1"/>
  <c r="Z836" i="14"/>
  <c r="AA836" i="14" s="1"/>
  <c r="Z835" i="14"/>
  <c r="AA835" i="14" s="1"/>
  <c r="Z834" i="14"/>
  <c r="AA834" i="14" s="1"/>
  <c r="Z830" i="14"/>
  <c r="AA830" i="14" s="1"/>
  <c r="Z829" i="14"/>
  <c r="AA829" i="14" s="1"/>
  <c r="Z828" i="14"/>
  <c r="AA828" i="14" s="1"/>
  <c r="Z827" i="14"/>
  <c r="AA827" i="14" s="1"/>
  <c r="Z826" i="14"/>
  <c r="AA826" i="14" s="1"/>
  <c r="K952" i="14"/>
  <c r="K953" i="14" s="1"/>
  <c r="K954" i="14" s="1"/>
  <c r="K955" i="14" s="1"/>
  <c r="K956" i="14" s="1"/>
  <c r="K957" i="14" s="1"/>
  <c r="K958" i="14" s="1"/>
  <c r="K959" i="14" s="1"/>
  <c r="K960" i="14" s="1"/>
  <c r="K961" i="14" s="1"/>
  <c r="K962" i="14" s="1"/>
  <c r="K963" i="14" s="1"/>
  <c r="K964" i="14" s="1"/>
  <c r="K965" i="14" s="1"/>
  <c r="K966" i="14" s="1"/>
  <c r="K967" i="14" s="1"/>
  <c r="K968" i="14" s="1"/>
  <c r="K969" i="14" s="1"/>
  <c r="K970" i="14" s="1"/>
  <c r="K971" i="14" s="1"/>
  <c r="AC968" i="14"/>
  <c r="AC964" i="14"/>
  <c r="AC965" i="14"/>
  <c r="AC971" i="14"/>
  <c r="AC967" i="14"/>
  <c r="AC962" i="14"/>
  <c r="AC969" i="14"/>
  <c r="Y952" i="14"/>
  <c r="Z952" i="14" s="1"/>
  <c r="AA952" i="14" s="1"/>
  <c r="L952" i="14"/>
  <c r="Z825" i="14"/>
  <c r="AA825" i="14" s="1"/>
  <c r="Z822" i="14"/>
  <c r="AA822" i="14" s="1"/>
  <c r="AC966" i="14"/>
  <c r="K345" i="14"/>
  <c r="K346" i="14" s="1"/>
  <c r="K347" i="14" s="1"/>
  <c r="K348" i="14" s="1"/>
  <c r="K349" i="14" s="1"/>
  <c r="K350" i="14" s="1"/>
  <c r="L1021" i="3"/>
  <c r="K1049" i="14"/>
  <c r="K1049" i="3"/>
  <c r="Y994" i="14"/>
  <c r="L671" i="14"/>
  <c r="Y671" i="14"/>
  <c r="Z671" i="14" s="1"/>
  <c r="AA671" i="14" s="1"/>
  <c r="K823" i="14"/>
  <c r="K824" i="14" s="1"/>
  <c r="K825" i="14" s="1"/>
  <c r="K826" i="14" s="1"/>
  <c r="K827" i="14" s="1"/>
  <c r="K828" i="14" s="1"/>
  <c r="K829" i="14" s="1"/>
  <c r="K830" i="14" s="1"/>
  <c r="K831" i="14" s="1"/>
  <c r="K832" i="14" s="1"/>
  <c r="K833" i="14" s="1"/>
  <c r="K834" i="14" s="1"/>
  <c r="K835" i="14" s="1"/>
  <c r="K836" i="14" s="1"/>
  <c r="K837" i="14" s="1"/>
  <c r="K838" i="14" s="1"/>
  <c r="K839" i="14" s="1"/>
  <c r="K840" i="14" s="1"/>
  <c r="K841" i="14" s="1"/>
  <c r="K842" i="14" s="1"/>
  <c r="K843" i="14" s="1"/>
  <c r="Y823" i="14"/>
  <c r="AC924" i="14"/>
  <c r="M227" i="14"/>
  <c r="AC1002" i="14"/>
  <c r="AC997" i="14"/>
  <c r="Y866" i="14"/>
  <c r="AC1003" i="14"/>
  <c r="K994" i="14"/>
  <c r="K995" i="14" s="1"/>
  <c r="K996" i="14" s="1"/>
  <c r="K997" i="14" s="1"/>
  <c r="K998" i="14" s="1"/>
  <c r="K999" i="14" s="1"/>
  <c r="K1000" i="14" s="1"/>
  <c r="K1001" i="14" s="1"/>
  <c r="K1002" i="14" s="1"/>
  <c r="K1003" i="14" s="1"/>
  <c r="K1004" i="14" s="1"/>
  <c r="AC1004" i="14"/>
  <c r="L994" i="14"/>
  <c r="G1012" i="14"/>
  <c r="Z779" i="14"/>
  <c r="AA779" i="14" s="1"/>
  <c r="L866" i="14"/>
  <c r="M207" i="14"/>
  <c r="AC972" i="14"/>
  <c r="M235" i="14"/>
  <c r="M217" i="14"/>
  <c r="AC946" i="14"/>
  <c r="AC955" i="14"/>
  <c r="K1022" i="14"/>
  <c r="K1023" i="14" s="1"/>
  <c r="K1024" i="14" s="1"/>
  <c r="K1025" i="14" s="1"/>
  <c r="K1026" i="14" s="1"/>
  <c r="K1027" i="14" s="1"/>
  <c r="K1028" i="14" s="1"/>
  <c r="K1029" i="14" s="1"/>
  <c r="K1030" i="14" s="1"/>
  <c r="K1031" i="14" s="1"/>
  <c r="K1032" i="14" s="1"/>
  <c r="K1033" i="14" s="1"/>
  <c r="K1034" i="14" s="1"/>
  <c r="K1035" i="14" s="1"/>
  <c r="K1036" i="14" s="1"/>
  <c r="K650" i="14"/>
  <c r="K651" i="14" s="1"/>
  <c r="K652" i="14" s="1"/>
  <c r="K653" i="14" s="1"/>
  <c r="K654" i="14" s="1"/>
  <c r="K655" i="14" s="1"/>
  <c r="K656" i="14" s="1"/>
  <c r="K657" i="14" s="1"/>
  <c r="K658" i="14" s="1"/>
  <c r="K659" i="14" s="1"/>
  <c r="K660" i="14" s="1"/>
  <c r="K661" i="14" s="1"/>
  <c r="K662" i="14" s="1"/>
  <c r="K663" i="14" s="1"/>
  <c r="K664" i="14" s="1"/>
  <c r="K665" i="14" s="1"/>
  <c r="K666" i="14" s="1"/>
  <c r="K667" i="14" s="1"/>
  <c r="K668" i="14" s="1"/>
  <c r="K669" i="14" s="1"/>
  <c r="K670" i="14" s="1"/>
  <c r="L650" i="14"/>
  <c r="AC943" i="14"/>
  <c r="AC956" i="14"/>
  <c r="AC957" i="14"/>
  <c r="AC944" i="14"/>
  <c r="AC958" i="14"/>
  <c r="AC960" i="14"/>
  <c r="AC954" i="14"/>
  <c r="AC951" i="14"/>
  <c r="AC939" i="14"/>
  <c r="AC953" i="14"/>
  <c r="AC948" i="14"/>
  <c r="AC942" i="14"/>
  <c r="AD1001" i="14"/>
  <c r="AC949" i="14"/>
  <c r="M200" i="14"/>
  <c r="AD922" i="14"/>
  <c r="M228" i="14"/>
  <c r="M205" i="14"/>
  <c r="M210" i="14"/>
  <c r="M201" i="14"/>
  <c r="M211" i="14"/>
  <c r="M216" i="14"/>
  <c r="M230" i="14"/>
  <c r="M203" i="14"/>
  <c r="M202" i="14"/>
  <c r="M199" i="14"/>
  <c r="M197" i="14"/>
  <c r="M225" i="14"/>
  <c r="M233" i="14"/>
  <c r="M226" i="14"/>
  <c r="M223" i="14"/>
  <c r="M206" i="14"/>
  <c r="M204" i="14"/>
  <c r="AC978" i="14"/>
  <c r="AC977" i="14"/>
  <c r="AC996" i="14"/>
  <c r="AC998" i="14"/>
  <c r="AC980" i="14"/>
  <c r="AC984" i="14"/>
  <c r="AC992" i="14"/>
  <c r="AE944" i="14"/>
  <c r="AD1003" i="14"/>
  <c r="AC991" i="14"/>
  <c r="AC941" i="14"/>
  <c r="AC995" i="14"/>
  <c r="M214" i="14"/>
  <c r="AC973" i="14"/>
  <c r="AC976" i="14"/>
  <c r="AD1000" i="14"/>
  <c r="AC947" i="14"/>
  <c r="AC937" i="14"/>
  <c r="AC993" i="14"/>
  <c r="AC986" i="14"/>
  <c r="AD978" i="14"/>
  <c r="AC923" i="14"/>
  <c r="AC932" i="14"/>
  <c r="AC934" i="14"/>
  <c r="AE965" i="14"/>
  <c r="AD983" i="14"/>
  <c r="K563" i="14"/>
  <c r="K564" i="14" s="1"/>
  <c r="K565" i="14" s="1"/>
  <c r="K566" i="14" s="1"/>
  <c r="K567" i="14" s="1"/>
  <c r="K568" i="14" s="1"/>
  <c r="K569" i="14" s="1"/>
  <c r="K570" i="14" s="1"/>
  <c r="K571" i="14" s="1"/>
  <c r="K572" i="14" s="1"/>
  <c r="K573" i="14" s="1"/>
  <c r="K574" i="14" s="1"/>
  <c r="K575" i="14" s="1"/>
  <c r="K576" i="14" s="1"/>
  <c r="K577" i="14" s="1"/>
  <c r="K578" i="14" s="1"/>
  <c r="K579" i="14" s="1"/>
  <c r="K580" i="14" s="1"/>
  <c r="K581" i="14" s="1"/>
  <c r="K582" i="14" s="1"/>
  <c r="K583" i="14" s="1"/>
  <c r="K584" i="14" s="1"/>
  <c r="L563" i="14"/>
  <c r="AD990" i="14"/>
  <c r="AC979" i="14"/>
  <c r="M212" i="14"/>
  <c r="AC930" i="14"/>
  <c r="AC920" i="14"/>
  <c r="AD984" i="14"/>
  <c r="AC989" i="14"/>
  <c r="AC922" i="14"/>
  <c r="AE938" i="14"/>
  <c r="AC931" i="14"/>
  <c r="AD988" i="14"/>
  <c r="AD960" i="14"/>
  <c r="AC928" i="14"/>
  <c r="AD982" i="14"/>
  <c r="AC918" i="14"/>
  <c r="AE1004" i="14"/>
  <c r="AC921" i="14"/>
  <c r="AC929" i="14"/>
  <c r="AD991" i="14"/>
  <c r="AC933" i="14"/>
  <c r="AC927" i="14"/>
  <c r="AD993" i="14"/>
  <c r="AC935" i="14"/>
  <c r="AC925" i="14"/>
  <c r="AE913" i="14"/>
  <c r="AC919" i="14"/>
  <c r="AD995" i="14"/>
  <c r="Y1021" i="3"/>
  <c r="Z1021" i="3" s="1"/>
  <c r="AA1021" i="3" s="1"/>
  <c r="AD980" i="14"/>
  <c r="AD979" i="14"/>
  <c r="AC982" i="14"/>
  <c r="AE930" i="14"/>
  <c r="AD927" i="14"/>
  <c r="Y800" i="14"/>
  <c r="L800" i="14"/>
  <c r="K800" i="14"/>
  <c r="K801" i="14" s="1"/>
  <c r="K802" i="14" s="1"/>
  <c r="K803" i="14" s="1"/>
  <c r="K804" i="14" s="1"/>
  <c r="K805" i="14" s="1"/>
  <c r="K806" i="14" s="1"/>
  <c r="K807" i="14" s="1"/>
  <c r="K808" i="14" s="1"/>
  <c r="K809" i="14" s="1"/>
  <c r="K810" i="14" s="1"/>
  <c r="K811" i="14" s="1"/>
  <c r="K812" i="14" s="1"/>
  <c r="K813" i="14" s="1"/>
  <c r="K814" i="14" s="1"/>
  <c r="K815" i="14" s="1"/>
  <c r="K816" i="14" s="1"/>
  <c r="K817" i="14" s="1"/>
  <c r="K818" i="14" s="1"/>
  <c r="K819" i="14" s="1"/>
  <c r="K820" i="14" s="1"/>
  <c r="K821" i="14" s="1"/>
  <c r="K822" i="14" s="1"/>
  <c r="AE929" i="14"/>
  <c r="AE917" i="14"/>
  <c r="AE954" i="14"/>
  <c r="AE985" i="14"/>
  <c r="AE937" i="14"/>
  <c r="AE910" i="14"/>
  <c r="AE973" i="14"/>
  <c r="AE919" i="14"/>
  <c r="AE931" i="14"/>
  <c r="AE918" i="14"/>
  <c r="AE983" i="14"/>
  <c r="AD968" i="14"/>
  <c r="AD977" i="14"/>
  <c r="AC917" i="14"/>
  <c r="Y888" i="14"/>
  <c r="L888" i="14"/>
  <c r="K888" i="14"/>
  <c r="K889" i="14" s="1"/>
  <c r="K890" i="14" s="1"/>
  <c r="K891" i="14" s="1"/>
  <c r="K892" i="14" s="1"/>
  <c r="K893" i="14" s="1"/>
  <c r="K894" i="14" s="1"/>
  <c r="K895" i="14" s="1"/>
  <c r="K896" i="14" s="1"/>
  <c r="K897" i="14" s="1"/>
  <c r="K898" i="14" s="1"/>
  <c r="K899" i="14" s="1"/>
  <c r="K900" i="14" s="1"/>
  <c r="K901" i="14" s="1"/>
  <c r="K902" i="14" s="1"/>
  <c r="K903" i="14" s="1"/>
  <c r="K904" i="14" s="1"/>
  <c r="K905" i="14" s="1"/>
  <c r="K906" i="14" s="1"/>
  <c r="K907" i="14" s="1"/>
  <c r="K908" i="14" s="1"/>
  <c r="AD975" i="14"/>
  <c r="AD976" i="14"/>
  <c r="AC915" i="14"/>
  <c r="AC916" i="14"/>
  <c r="AD947" i="14"/>
  <c r="AD929" i="14"/>
  <c r="AD912" i="14"/>
  <c r="AD967" i="14"/>
  <c r="AD941" i="14"/>
  <c r="AD963" i="14"/>
  <c r="AD913" i="14"/>
  <c r="AD959" i="14"/>
  <c r="AD955" i="14"/>
  <c r="AD942" i="14"/>
  <c r="AD935" i="14"/>
  <c r="AD973" i="14"/>
  <c r="AD931" i="14"/>
  <c r="AD952" i="14"/>
  <c r="AC913" i="14"/>
  <c r="AD910" i="14"/>
  <c r="AD956" i="14"/>
  <c r="AD962" i="14"/>
  <c r="AD974" i="14"/>
  <c r="AD961" i="14"/>
  <c r="AD944" i="14"/>
  <c r="AD932" i="14"/>
  <c r="AD914" i="14"/>
  <c r="AD925" i="14"/>
  <c r="AD917" i="14"/>
  <c r="AD937" i="14"/>
  <c r="AD958" i="14"/>
  <c r="AD930" i="14"/>
  <c r="AC914" i="14"/>
  <c r="AD969" i="14"/>
  <c r="AD928" i="14"/>
  <c r="AD957" i="14"/>
  <c r="AC909" i="14"/>
  <c r="AD936" i="14"/>
  <c r="AC912" i="14"/>
  <c r="AD946" i="14"/>
  <c r="AD926" i="14"/>
  <c r="AD924" i="14"/>
  <c r="AD921" i="14"/>
  <c r="AD945" i="14"/>
  <c r="AD953" i="14"/>
  <c r="AD934" i="14"/>
  <c r="AD915" i="14"/>
  <c r="AD971" i="14"/>
  <c r="AD954" i="14"/>
  <c r="AD949" i="14"/>
  <c r="AD966" i="14"/>
  <c r="AD964" i="14"/>
  <c r="AD948" i="14"/>
  <c r="AD972" i="14"/>
  <c r="AD943" i="14"/>
  <c r="AD911" i="14"/>
  <c r="AD940" i="14"/>
  <c r="AD965" i="14"/>
  <c r="AC911" i="14"/>
  <c r="AD939" i="14"/>
  <c r="AD950" i="14"/>
  <c r="AD938" i="14"/>
  <c r="AD909" i="14"/>
  <c r="AD970" i="14"/>
  <c r="AD951" i="14"/>
  <c r="AC910" i="14"/>
  <c r="AE951" i="14"/>
  <c r="Z734" i="14"/>
  <c r="AA734" i="14" s="1"/>
  <c r="M220" i="14"/>
  <c r="M208" i="14"/>
  <c r="M218" i="14"/>
  <c r="M234" i="14"/>
  <c r="M229" i="14"/>
  <c r="AD987" i="14"/>
  <c r="AD999" i="14"/>
  <c r="AE909" i="14"/>
  <c r="AD923" i="14"/>
  <c r="AE967" i="14"/>
  <c r="AE912" i="14"/>
  <c r="AE1000" i="14"/>
  <c r="AE969" i="14"/>
  <c r="AE986" i="14"/>
  <c r="AE922" i="14"/>
  <c r="Y691" i="14"/>
  <c r="L691" i="14"/>
  <c r="K691" i="14"/>
  <c r="K692" i="14" s="1"/>
  <c r="K693" i="14" s="1"/>
  <c r="K694" i="14" s="1"/>
  <c r="K695" i="14" s="1"/>
  <c r="K696" i="14" s="1"/>
  <c r="K697" i="14" s="1"/>
  <c r="K698" i="14" s="1"/>
  <c r="K699" i="14" s="1"/>
  <c r="K700" i="14" s="1"/>
  <c r="K701" i="14" s="1"/>
  <c r="K702" i="14" s="1"/>
  <c r="K703" i="14" s="1"/>
  <c r="K704" i="14" s="1"/>
  <c r="K705" i="14" s="1"/>
  <c r="K706" i="14" s="1"/>
  <c r="K707" i="14" s="1"/>
  <c r="K708" i="14" s="1"/>
  <c r="K709" i="14" s="1"/>
  <c r="K710" i="14" s="1"/>
  <c r="K711" i="14" s="1"/>
  <c r="K712" i="14" s="1"/>
  <c r="K713" i="14" s="1"/>
  <c r="AD996" i="14"/>
  <c r="AE934" i="14"/>
  <c r="AE988" i="14"/>
  <c r="AE971" i="14"/>
  <c r="AD994" i="14"/>
  <c r="L302" i="14"/>
  <c r="K302" i="14"/>
  <c r="K303" i="14" s="1"/>
  <c r="K304" i="14" s="1"/>
  <c r="K305" i="14" s="1"/>
  <c r="K306" i="14" s="1"/>
  <c r="K307" i="14" s="1"/>
  <c r="K308" i="14" s="1"/>
  <c r="K309" i="14" s="1"/>
  <c r="K310" i="14" s="1"/>
  <c r="K311" i="14" s="1"/>
  <c r="K312" i="14" s="1"/>
  <c r="K313" i="14" s="1"/>
  <c r="K314" i="14" s="1"/>
  <c r="K315" i="14" s="1"/>
  <c r="K316" i="14" s="1"/>
  <c r="K317" i="14" s="1"/>
  <c r="K318" i="14" s="1"/>
  <c r="K319" i="14" s="1"/>
  <c r="K320" i="14" s="1"/>
  <c r="K321" i="14" s="1"/>
  <c r="K322" i="14" s="1"/>
  <c r="K323" i="14" s="1"/>
  <c r="P997" i="14"/>
  <c r="P989" i="14"/>
  <c r="P981" i="14"/>
  <c r="P973" i="14"/>
  <c r="O997" i="14"/>
  <c r="O989" i="14"/>
  <c r="O981" i="14"/>
  <c r="O973" i="14"/>
  <c r="P1000" i="14"/>
  <c r="P992" i="14"/>
  <c r="P984" i="14"/>
  <c r="P976" i="14"/>
  <c r="P968" i="14"/>
  <c r="O1000" i="14"/>
  <c r="O992" i="14"/>
  <c r="O984" i="14"/>
  <c r="O976" i="14"/>
  <c r="P1003" i="14"/>
  <c r="P995" i="14"/>
  <c r="P987" i="14"/>
  <c r="P979" i="14"/>
  <c r="P971" i="14"/>
  <c r="O1003" i="14"/>
  <c r="O995" i="14"/>
  <c r="O987" i="14"/>
  <c r="O979" i="14"/>
  <c r="O971" i="14"/>
  <c r="P998" i="14"/>
  <c r="P990" i="14"/>
  <c r="P982" i="14"/>
  <c r="P974" i="14"/>
  <c r="O998" i="14"/>
  <c r="O990" i="14"/>
  <c r="O982" i="14"/>
  <c r="O974" i="14"/>
  <c r="P1001" i="14"/>
  <c r="AD998" i="14"/>
  <c r="P993" i="14"/>
  <c r="P985" i="14"/>
  <c r="P977" i="14"/>
  <c r="P969" i="14"/>
  <c r="O1001" i="14"/>
  <c r="O993" i="14"/>
  <c r="O985" i="14"/>
  <c r="O977" i="14"/>
  <c r="O969" i="14"/>
  <c r="P1004" i="14"/>
  <c r="P996" i="14"/>
  <c r="P988" i="14"/>
  <c r="P980" i="14"/>
  <c r="P972" i="14"/>
  <c r="O1004" i="14"/>
  <c r="O996" i="14"/>
  <c r="O988" i="14"/>
  <c r="O980" i="14"/>
  <c r="O972" i="14"/>
  <c r="P999" i="14"/>
  <c r="P991" i="14"/>
  <c r="P983" i="14"/>
  <c r="P975" i="14"/>
  <c r="O1002" i="14"/>
  <c r="O994" i="14"/>
  <c r="O986" i="14"/>
  <c r="O978" i="14"/>
  <c r="O970" i="14"/>
  <c r="O964" i="14"/>
  <c r="O956" i="14"/>
  <c r="O948" i="14"/>
  <c r="O940" i="14"/>
  <c r="O932" i="14"/>
  <c r="O924" i="14"/>
  <c r="P959" i="14"/>
  <c r="P951" i="14"/>
  <c r="P943" i="14"/>
  <c r="P935" i="14"/>
  <c r="O959" i="14"/>
  <c r="O951" i="14"/>
  <c r="O943" i="14"/>
  <c r="O935" i="14"/>
  <c r="P994" i="14"/>
  <c r="P962" i="14"/>
  <c r="P954" i="14"/>
  <c r="P946" i="14"/>
  <c r="O991" i="14"/>
  <c r="O962" i="14"/>
  <c r="P965" i="14"/>
  <c r="P957" i="14"/>
  <c r="P949" i="14"/>
  <c r="P941" i="14"/>
  <c r="P933" i="14"/>
  <c r="P925" i="14"/>
  <c r="O965" i="14"/>
  <c r="O957" i="14"/>
  <c r="O949" i="14"/>
  <c r="O941" i="14"/>
  <c r="AC938" i="14"/>
  <c r="P960" i="14"/>
  <c r="P952" i="14"/>
  <c r="P944" i="14"/>
  <c r="P936" i="14"/>
  <c r="O999" i="14"/>
  <c r="P970" i="14"/>
  <c r="P967" i="14"/>
  <c r="O960" i="14"/>
  <c r="O952" i="14"/>
  <c r="O944" i="14"/>
  <c r="O936" i="14"/>
  <c r="P1002" i="14"/>
  <c r="O967" i="14"/>
  <c r="P963" i="14"/>
  <c r="P955" i="14"/>
  <c r="P947" i="14"/>
  <c r="P939" i="14"/>
  <c r="P978" i="14"/>
  <c r="O975" i="14"/>
  <c r="O963" i="14"/>
  <c r="O955" i="14"/>
  <c r="O947" i="14"/>
  <c r="P958" i="14"/>
  <c r="O968" i="14"/>
  <c r="P966" i="14"/>
  <c r="O958" i="14"/>
  <c r="O950" i="14"/>
  <c r="O966" i="14"/>
  <c r="P961" i="14"/>
  <c r="P953" i="14"/>
  <c r="P945" i="14"/>
  <c r="O954" i="14"/>
  <c r="P950" i="14"/>
  <c r="P938" i="14"/>
  <c r="O937" i="14"/>
  <c r="P931" i="14"/>
  <c r="P924" i="14"/>
  <c r="O920" i="14"/>
  <c r="O912" i="14"/>
  <c r="O938" i="14"/>
  <c r="O931" i="14"/>
  <c r="P926" i="14"/>
  <c r="P915" i="14"/>
  <c r="L909" i="14"/>
  <c r="P956" i="14"/>
  <c r="O939" i="14"/>
  <c r="P948" i="14"/>
  <c r="O946" i="14"/>
  <c r="P928" i="14"/>
  <c r="P918" i="14"/>
  <c r="O928" i="14"/>
  <c r="P930" i="14"/>
  <c r="P921" i="14"/>
  <c r="P913" i="14"/>
  <c r="O983" i="14"/>
  <c r="P964" i="14"/>
  <c r="O961" i="14"/>
  <c r="P940" i="14"/>
  <c r="O930" i="14"/>
  <c r="P923" i="14"/>
  <c r="O921" i="14"/>
  <c r="O913" i="14"/>
  <c r="O923" i="14"/>
  <c r="O953" i="14"/>
  <c r="O916" i="14"/>
  <c r="O925" i="14"/>
  <c r="P919" i="14"/>
  <c r="P911" i="14"/>
  <c r="P927" i="14"/>
  <c r="O919" i="14"/>
  <c r="O911" i="14"/>
  <c r="P942" i="14"/>
  <c r="O927" i="14"/>
  <c r="P914" i="14"/>
  <c r="O945" i="14"/>
  <c r="O942" i="14"/>
  <c r="P929" i="14"/>
  <c r="P922" i="14"/>
  <c r="P917" i="14"/>
  <c r="P912" i="14"/>
  <c r="O929" i="14"/>
  <c r="O917" i="14"/>
  <c r="O922" i="14"/>
  <c r="P932" i="14"/>
  <c r="P920" i="14"/>
  <c r="P986" i="14"/>
  <c r="O914" i="14"/>
  <c r="P934" i="14"/>
  <c r="O918" i="14"/>
  <c r="Y909" i="14"/>
  <c r="O934" i="14"/>
  <c r="O926" i="14"/>
  <c r="O915" i="14"/>
  <c r="P937" i="14"/>
  <c r="P916" i="14"/>
  <c r="P909" i="14"/>
  <c r="P910" i="14"/>
  <c r="O909" i="14"/>
  <c r="O933" i="14"/>
  <c r="O910" i="14"/>
  <c r="K909" i="14"/>
  <c r="K910" i="14" s="1"/>
  <c r="K911" i="14" s="1"/>
  <c r="K912" i="14" s="1"/>
  <c r="K913" i="14" s="1"/>
  <c r="K914" i="14" s="1"/>
  <c r="K915" i="14" s="1"/>
  <c r="K916" i="14" s="1"/>
  <c r="K917" i="14" s="1"/>
  <c r="K918" i="14" s="1"/>
  <c r="K919" i="14" s="1"/>
  <c r="K920" i="14" s="1"/>
  <c r="K921" i="14" s="1"/>
  <c r="K922" i="14" s="1"/>
  <c r="K923" i="14" s="1"/>
  <c r="K924" i="14" s="1"/>
  <c r="K925" i="14" s="1"/>
  <c r="K926" i="14" s="1"/>
  <c r="K927" i="14" s="1"/>
  <c r="K928" i="14" s="1"/>
  <c r="K929" i="14" s="1"/>
  <c r="K930" i="14" s="1"/>
  <c r="K931" i="14" s="1"/>
  <c r="AE966" i="14"/>
  <c r="AE981" i="14"/>
  <c r="AE942" i="14"/>
  <c r="M222" i="14"/>
  <c r="AD985" i="14"/>
  <c r="M213" i="14"/>
  <c r="AD992" i="14"/>
  <c r="AC990" i="14"/>
  <c r="AE975" i="14"/>
  <c r="AE914" i="14"/>
  <c r="AE924" i="14"/>
  <c r="AE972" i="14"/>
  <c r="AC975" i="14"/>
  <c r="AC994" i="14"/>
  <c r="AE976" i="14"/>
  <c r="AE994" i="14"/>
  <c r="K367" i="14"/>
  <c r="K368" i="14" s="1"/>
  <c r="K369" i="14" s="1"/>
  <c r="K370" i="14" s="1"/>
  <c r="K371" i="14" s="1"/>
  <c r="K372" i="14" s="1"/>
  <c r="K373" i="14" s="1"/>
  <c r="K374" i="14" s="1"/>
  <c r="K375" i="14" s="1"/>
  <c r="K376" i="14" s="1"/>
  <c r="L367" i="14"/>
  <c r="AE963" i="14"/>
  <c r="AE996" i="14"/>
  <c r="AC983" i="14"/>
  <c r="M215" i="14"/>
  <c r="AE982" i="14"/>
  <c r="AD1002" i="14"/>
  <c r="AE1001" i="14"/>
  <c r="AE958" i="14"/>
  <c r="AE915" i="14"/>
  <c r="AE979" i="14"/>
  <c r="AE999" i="14"/>
  <c r="AE953" i="14"/>
  <c r="AE992" i="14"/>
  <c r="AC631" i="14"/>
  <c r="L628" i="14"/>
  <c r="K628" i="14"/>
  <c r="K629" i="14" s="1"/>
  <c r="K630" i="14" s="1"/>
  <c r="K631" i="14" s="1"/>
  <c r="K632" i="14" s="1"/>
  <c r="K633" i="14" s="1"/>
  <c r="K634" i="14" s="1"/>
  <c r="K635" i="14" s="1"/>
  <c r="K636" i="14" s="1"/>
  <c r="AE989" i="14"/>
  <c r="AE990" i="14"/>
  <c r="AE991" i="14"/>
  <c r="AE948" i="14"/>
  <c r="AE927" i="14"/>
  <c r="AE911" i="14"/>
  <c r="AC926" i="14"/>
  <c r="AE959" i="14"/>
  <c r="AE980" i="14"/>
  <c r="AE932" i="14"/>
  <c r="AD989" i="14"/>
  <c r="M224" i="14"/>
  <c r="AE926" i="14"/>
  <c r="AC961" i="14"/>
  <c r="L932" i="14"/>
  <c r="K932" i="14"/>
  <c r="K933" i="14" s="1"/>
  <c r="K934" i="14" s="1"/>
  <c r="K935" i="14" s="1"/>
  <c r="K936" i="14" s="1"/>
  <c r="K937" i="14" s="1"/>
  <c r="K938" i="14" s="1"/>
  <c r="K939" i="14" s="1"/>
  <c r="K940" i="14" s="1"/>
  <c r="K941" i="14" s="1"/>
  <c r="K942" i="14" s="1"/>
  <c r="K943" i="14" s="1"/>
  <c r="K944" i="14" s="1"/>
  <c r="K945" i="14" s="1"/>
  <c r="K946" i="14" s="1"/>
  <c r="K947" i="14" s="1"/>
  <c r="K948" i="14" s="1"/>
  <c r="K949" i="14" s="1"/>
  <c r="K950" i="14" s="1"/>
  <c r="K951" i="14" s="1"/>
  <c r="Y932" i="14"/>
  <c r="AC959" i="14"/>
  <c r="AC952" i="14"/>
  <c r="AC945" i="14"/>
  <c r="AE920" i="14"/>
  <c r="AE945" i="14"/>
  <c r="AC981" i="14"/>
  <c r="AE956" i="14"/>
  <c r="AD933" i="14"/>
  <c r="Y844" i="14"/>
  <c r="L844" i="14"/>
  <c r="K844" i="14"/>
  <c r="K845" i="14" s="1"/>
  <c r="K846" i="14" s="1"/>
  <c r="K847" i="14" s="1"/>
  <c r="K848" i="14" s="1"/>
  <c r="K849" i="14" s="1"/>
  <c r="K850" i="14" s="1"/>
  <c r="K851" i="14" s="1"/>
  <c r="K852" i="14" s="1"/>
  <c r="K853" i="14" s="1"/>
  <c r="K854" i="14" s="1"/>
  <c r="K855" i="14" s="1"/>
  <c r="K856" i="14" s="1"/>
  <c r="K857" i="14" s="1"/>
  <c r="K858" i="14" s="1"/>
  <c r="K859" i="14" s="1"/>
  <c r="K860" i="14" s="1"/>
  <c r="K861" i="14" s="1"/>
  <c r="K862" i="14" s="1"/>
  <c r="K863" i="14" s="1"/>
  <c r="K864" i="14" s="1"/>
  <c r="K865" i="14" s="1"/>
  <c r="AD916" i="14"/>
  <c r="M219" i="14"/>
  <c r="AE946" i="14"/>
  <c r="AC974" i="14"/>
  <c r="AE925" i="14"/>
  <c r="AD986" i="14"/>
  <c r="L757" i="14"/>
  <c r="K757" i="14"/>
  <c r="K758" i="14" s="1"/>
  <c r="K759" i="14" s="1"/>
  <c r="K760" i="14" s="1"/>
  <c r="K761" i="14" s="1"/>
  <c r="K762" i="14" s="1"/>
  <c r="K763" i="14" s="1"/>
  <c r="K764" i="14" s="1"/>
  <c r="K765" i="14" s="1"/>
  <c r="K766" i="14" s="1"/>
  <c r="K767" i="14" s="1"/>
  <c r="K768" i="14" s="1"/>
  <c r="K769" i="14" s="1"/>
  <c r="K770" i="14" s="1"/>
  <c r="K771" i="14" s="1"/>
  <c r="K772" i="14" s="1"/>
  <c r="K773" i="14" s="1"/>
  <c r="K774" i="14" s="1"/>
  <c r="K775" i="14" s="1"/>
  <c r="K776" i="14" s="1"/>
  <c r="K777" i="14" s="1"/>
  <c r="K778" i="14" s="1"/>
  <c r="Y757" i="14"/>
  <c r="AE961" i="14"/>
  <c r="K540" i="14"/>
  <c r="K541" i="14" s="1"/>
  <c r="K542" i="14" s="1"/>
  <c r="K543" i="14" s="1"/>
  <c r="K544" i="14" s="1"/>
  <c r="K545" i="14" s="1"/>
  <c r="K546" i="14" s="1"/>
  <c r="K547" i="14" s="1"/>
  <c r="K548" i="14" s="1"/>
  <c r="K549" i="14" s="1"/>
  <c r="K550" i="14" s="1"/>
  <c r="K551" i="14" s="1"/>
  <c r="K552" i="14" s="1"/>
  <c r="K553" i="14" s="1"/>
  <c r="K554" i="14" s="1"/>
  <c r="K555" i="14" s="1"/>
  <c r="K556" i="14" s="1"/>
  <c r="K557" i="14" s="1"/>
  <c r="K558" i="14" s="1"/>
  <c r="K559" i="14" s="1"/>
  <c r="K560" i="14" s="1"/>
  <c r="K561" i="14" s="1"/>
  <c r="K562" i="14" s="1"/>
  <c r="L540" i="14"/>
  <c r="AE960" i="14"/>
  <c r="AC987" i="14"/>
  <c r="AC988" i="14"/>
  <c r="AE943" i="14"/>
  <c r="AE940" i="14"/>
  <c r="AE947" i="14"/>
  <c r="M198" i="14"/>
  <c r="AE964" i="14"/>
  <c r="M231" i="14"/>
  <c r="AE941" i="14"/>
  <c r="M209" i="14"/>
  <c r="AE933" i="14"/>
  <c r="AE950" i="14"/>
  <c r="AE993" i="14"/>
  <c r="AE1002" i="14"/>
  <c r="AE962" i="14"/>
  <c r="Y972" i="14"/>
  <c r="Z972" i="14" s="1"/>
  <c r="AA972" i="14" s="1"/>
  <c r="AC1001" i="14"/>
  <c r="K972" i="14"/>
  <c r="K973" i="14" s="1"/>
  <c r="K974" i="14" s="1"/>
  <c r="K975" i="14" s="1"/>
  <c r="K976" i="14" s="1"/>
  <c r="K977" i="14" s="1"/>
  <c r="K978" i="14" s="1"/>
  <c r="K979" i="14" s="1"/>
  <c r="K980" i="14" s="1"/>
  <c r="K981" i="14" s="1"/>
  <c r="K982" i="14" s="1"/>
  <c r="K983" i="14" s="1"/>
  <c r="K984" i="14" s="1"/>
  <c r="K985" i="14" s="1"/>
  <c r="K986" i="14" s="1"/>
  <c r="K987" i="14" s="1"/>
  <c r="K988" i="14" s="1"/>
  <c r="K989" i="14" s="1"/>
  <c r="K990" i="14" s="1"/>
  <c r="K991" i="14" s="1"/>
  <c r="K992" i="14" s="1"/>
  <c r="K993" i="14" s="1"/>
  <c r="L972" i="14"/>
  <c r="AC999" i="14"/>
  <c r="AC1000" i="14"/>
  <c r="AD981" i="14"/>
  <c r="AD997" i="14"/>
  <c r="AC985" i="14"/>
  <c r="AE995" i="14"/>
  <c r="AC950" i="14"/>
  <c r="AE974" i="14"/>
  <c r="AE955" i="14"/>
  <c r="AE923" i="14"/>
  <c r="K23" i="14"/>
  <c r="J24" i="14"/>
  <c r="AE977" i="14"/>
  <c r="M194" i="14"/>
  <c r="AE939" i="14"/>
  <c r="AE998" i="14"/>
  <c r="AD918" i="14"/>
  <c r="L236" i="14"/>
  <c r="K236" i="14"/>
  <c r="K237" i="14" s="1"/>
  <c r="K238" i="14" s="1"/>
  <c r="K239" i="14" s="1"/>
  <c r="K240" i="14" s="1"/>
  <c r="K241" i="14" s="1"/>
  <c r="K242" i="14" s="1"/>
  <c r="K243" i="14" s="1"/>
  <c r="K244" i="14" s="1"/>
  <c r="K245" i="14" s="1"/>
  <c r="K246" i="14" s="1"/>
  <c r="K247" i="14" s="1"/>
  <c r="K248" i="14" s="1"/>
  <c r="K249" i="14" s="1"/>
  <c r="AE936" i="14"/>
  <c r="AE928" i="14"/>
  <c r="AE952" i="14"/>
  <c r="AD920" i="14"/>
  <c r="AE978" i="14"/>
  <c r="AE997" i="14"/>
  <c r="AE970" i="14"/>
  <c r="L606" i="14"/>
  <c r="K606" i="14"/>
  <c r="K607" i="14" s="1"/>
  <c r="K608" i="14" s="1"/>
  <c r="K609" i="14" s="1"/>
  <c r="K610" i="14" s="1"/>
  <c r="K611" i="14" s="1"/>
  <c r="K612" i="14" s="1"/>
  <c r="K613" i="14" s="1"/>
  <c r="K614" i="14" s="1"/>
  <c r="K615" i="14" s="1"/>
  <c r="K616" i="14" s="1"/>
  <c r="K617" i="14" s="1"/>
  <c r="K618" i="14" s="1"/>
  <c r="K619" i="14" s="1"/>
  <c r="K620" i="14" s="1"/>
  <c r="K621" i="14" s="1"/>
  <c r="K622" i="14" s="1"/>
  <c r="K623" i="14" s="1"/>
  <c r="K624" i="14" s="1"/>
  <c r="K625" i="14" s="1"/>
  <c r="K626" i="14" s="1"/>
  <c r="K627" i="14" s="1"/>
  <c r="AE949" i="14"/>
  <c r="L585" i="14"/>
  <c r="K585" i="14"/>
  <c r="K586" i="14" s="1"/>
  <c r="K587" i="14" s="1"/>
  <c r="K588" i="14" s="1"/>
  <c r="K589" i="14" s="1"/>
  <c r="K590" i="14" s="1"/>
  <c r="K591" i="14" s="1"/>
  <c r="K592" i="14" s="1"/>
  <c r="K593" i="14" s="1"/>
  <c r="K594" i="14" s="1"/>
  <c r="K595" i="14" s="1"/>
  <c r="K596" i="14" s="1"/>
  <c r="K597" i="14" s="1"/>
  <c r="K598" i="14" s="1"/>
  <c r="K599" i="14" s="1"/>
  <c r="K600" i="14" s="1"/>
  <c r="K601" i="14" s="1"/>
  <c r="K602" i="14" s="1"/>
  <c r="K603" i="14" s="1"/>
  <c r="K604" i="14" s="1"/>
  <c r="K605" i="14" s="1"/>
  <c r="AE935" i="14"/>
  <c r="AE921" i="14"/>
  <c r="M195" i="14"/>
  <c r="AE987" i="14"/>
  <c r="M193" i="14"/>
  <c r="M196" i="14"/>
  <c r="M221" i="14"/>
  <c r="AE1003" i="14"/>
  <c r="AE916" i="14"/>
  <c r="AE968" i="14"/>
  <c r="AC936" i="14"/>
  <c r="AE984" i="14"/>
  <c r="AD919" i="14"/>
  <c r="AE957" i="14"/>
  <c r="AD1004" i="14"/>
  <c r="Z932" i="14" l="1"/>
  <c r="AA932" i="14" s="1"/>
  <c r="M266" i="14"/>
  <c r="Z909" i="14"/>
  <c r="AA909" i="14" s="1"/>
  <c r="J1162" i="3"/>
  <c r="J1163" i="3" s="1"/>
  <c r="Z888" i="14"/>
  <c r="AA888" i="14" s="1"/>
  <c r="Z866" i="14"/>
  <c r="AA866" i="14" s="1"/>
  <c r="Z844" i="14"/>
  <c r="AA844" i="14" s="1"/>
  <c r="Z823" i="14"/>
  <c r="AA823" i="14" s="1"/>
  <c r="Z994" i="14"/>
  <c r="AA994" i="14" s="1"/>
  <c r="K1050" i="14"/>
  <c r="K1050" i="3"/>
  <c r="W942" i="14"/>
  <c r="W966" i="14"/>
  <c r="W943" i="14"/>
  <c r="W954" i="14"/>
  <c r="W996" i="14"/>
  <c r="W941" i="14"/>
  <c r="W951" i="14"/>
  <c r="W913" i="14"/>
  <c r="W988" i="14"/>
  <c r="W949" i="14"/>
  <c r="W959" i="14"/>
  <c r="M605" i="14"/>
  <c r="M386" i="14"/>
  <c r="W964" i="14"/>
  <c r="W972" i="14"/>
  <c r="W985" i="14"/>
  <c r="W998" i="14"/>
  <c r="M499" i="14"/>
  <c r="M419" i="14"/>
  <c r="M530" i="14"/>
  <c r="M546" i="14"/>
  <c r="M716" i="14"/>
  <c r="M268" i="14"/>
  <c r="M314" i="14"/>
  <c r="M473" i="14"/>
  <c r="W975" i="14"/>
  <c r="M241" i="14"/>
  <c r="M424" i="14"/>
  <c r="W921" i="14"/>
  <c r="W1001" i="14"/>
  <c r="W967" i="14"/>
  <c r="W957" i="14"/>
  <c r="W986" i="14"/>
  <c r="W973" i="14"/>
  <c r="W927" i="14"/>
  <c r="W958" i="14"/>
  <c r="W911" i="14"/>
  <c r="W983" i="14"/>
  <c r="W968" i="14"/>
  <c r="M950" i="14"/>
  <c r="M388" i="14"/>
  <c r="M380" i="14"/>
  <c r="W969" i="14"/>
  <c r="M306" i="14"/>
  <c r="W990" i="14"/>
  <c r="W923" i="14"/>
  <c r="W980" i="14"/>
  <c r="W993" i="14"/>
  <c r="M239" i="14"/>
  <c r="M535" i="14"/>
  <c r="W970" i="14"/>
  <c r="M508" i="14"/>
  <c r="W926" i="14"/>
  <c r="W978" i="14"/>
  <c r="M253" i="14"/>
  <c r="M356" i="14"/>
  <c r="W930" i="14"/>
  <c r="W1004" i="14"/>
  <c r="W965" i="14"/>
  <c r="W981" i="14"/>
  <c r="W918" i="14"/>
  <c r="W931" i="14"/>
  <c r="W936" i="14"/>
  <c r="W1002" i="14"/>
  <c r="W989" i="14"/>
  <c r="M287" i="14"/>
  <c r="M404" i="14"/>
  <c r="M326" i="14"/>
  <c r="M568" i="14"/>
  <c r="M1003" i="14"/>
  <c r="M245" i="14"/>
  <c r="M454" i="14"/>
  <c r="M331" i="14"/>
  <c r="M387" i="14"/>
  <c r="M548" i="14"/>
  <c r="M375" i="14"/>
  <c r="M329" i="14"/>
  <c r="W935" i="14"/>
  <c r="M262" i="14"/>
  <c r="M289" i="14"/>
  <c r="M501" i="14"/>
  <c r="M449" i="14"/>
  <c r="M581" i="14"/>
  <c r="M437" i="14"/>
  <c r="M390" i="14"/>
  <c r="W934" i="14"/>
  <c r="M622" i="14"/>
  <c r="M912" i="14"/>
  <c r="M237" i="14"/>
  <c r="M561" i="14"/>
  <c r="M503" i="14"/>
  <c r="M434" i="14"/>
  <c r="M861" i="14"/>
  <c r="M586" i="14"/>
  <c r="M439" i="14"/>
  <c r="M271" i="14"/>
  <c r="M420" i="14"/>
  <c r="M335" i="14"/>
  <c r="M407" i="14"/>
  <c r="M478" i="14"/>
  <c r="M505" i="14"/>
  <c r="M710" i="14"/>
  <c r="M591" i="14"/>
  <c r="M534" i="14"/>
  <c r="M315" i="14"/>
  <c r="M399" i="14"/>
  <c r="M355" i="14"/>
  <c r="W952" i="14"/>
  <c r="M559" i="14"/>
  <c r="M274" i="14"/>
  <c r="M275" i="14"/>
  <c r="M516" i="14"/>
  <c r="M653" i="14"/>
  <c r="M328" i="14"/>
  <c r="M295" i="14"/>
  <c r="M511" i="14"/>
  <c r="M412" i="14"/>
  <c r="M353" i="14"/>
  <c r="M506" i="14"/>
  <c r="M389" i="14"/>
  <c r="M360" i="14"/>
  <c r="M465" i="14"/>
  <c r="M397" i="14"/>
  <c r="M416" i="14"/>
  <c r="M766" i="14"/>
  <c r="M370" i="14"/>
  <c r="M346" i="14"/>
  <c r="M517" i="14"/>
  <c r="M446" i="14"/>
  <c r="M494" i="14"/>
  <c r="M273" i="14"/>
  <c r="M316" i="14"/>
  <c r="M556" i="14"/>
  <c r="M362" i="14"/>
  <c r="M583" i="14"/>
  <c r="W933" i="14"/>
  <c r="W999" i="14"/>
  <c r="M625" i="14"/>
  <c r="M875" i="14"/>
  <c r="M939" i="14"/>
  <c r="M911" i="14"/>
  <c r="M768" i="14"/>
  <c r="M886" i="14"/>
  <c r="M553" i="14"/>
  <c r="M871" i="14"/>
  <c r="M865" i="14"/>
  <c r="M636" i="14"/>
  <c r="W953" i="14"/>
  <c r="W946" i="14"/>
  <c r="W956" i="14"/>
  <c r="W977" i="14"/>
  <c r="M807" i="14"/>
  <c r="M839" i="14"/>
  <c r="M304" i="14"/>
  <c r="M528" i="14"/>
  <c r="M955" i="14"/>
  <c r="M790" i="14"/>
  <c r="M895" i="14"/>
  <c r="M615" i="14"/>
  <c r="M815" i="14"/>
  <c r="M869" i="14"/>
  <c r="M649" i="14"/>
  <c r="M373" i="14"/>
  <c r="M321" i="14"/>
  <c r="M669" i="14"/>
  <c r="W939" i="14"/>
  <c r="M270" i="14"/>
  <c r="M679" i="14"/>
  <c r="M542" i="14"/>
  <c r="M481" i="14"/>
  <c r="M573" i="14"/>
  <c r="M824" i="14"/>
  <c r="M792" i="14"/>
  <c r="M773" i="14"/>
  <c r="M784" i="14"/>
  <c r="M770" i="14"/>
  <c r="Z757" i="14"/>
  <c r="AA757" i="14" s="1"/>
  <c r="M609" i="14"/>
  <c r="M726" i="14"/>
  <c r="M747" i="14"/>
  <c r="M645" i="14"/>
  <c r="M798" i="14"/>
  <c r="W915" i="14"/>
  <c r="M637" i="14"/>
  <c r="M1001" i="14"/>
  <c r="M578" i="14"/>
  <c r="M599" i="14"/>
  <c r="M427" i="14"/>
  <c r="M283" i="14"/>
  <c r="M805" i="14"/>
  <c r="M723" i="14"/>
  <c r="M646" i="14"/>
  <c r="J25" i="14"/>
  <c r="K24" i="14"/>
  <c r="M931" i="14"/>
  <c r="M640" i="14"/>
  <c r="M958" i="14"/>
  <c r="M803" i="14"/>
  <c r="M959" i="14"/>
  <c r="M915" i="14"/>
  <c r="M451" i="14"/>
  <c r="N1002" i="14"/>
  <c r="N994" i="14"/>
  <c r="N986" i="14"/>
  <c r="N978" i="14"/>
  <c r="N970" i="14"/>
  <c r="N997" i="14"/>
  <c r="N989" i="14"/>
  <c r="N981" i="14"/>
  <c r="N973" i="14"/>
  <c r="N1000" i="14"/>
  <c r="N992" i="14"/>
  <c r="N984" i="14"/>
  <c r="N976" i="14"/>
  <c r="N968" i="14"/>
  <c r="N1003" i="14"/>
  <c r="N995" i="14"/>
  <c r="N987" i="14"/>
  <c r="N979" i="14"/>
  <c r="N971" i="14"/>
  <c r="N998" i="14"/>
  <c r="N990" i="14"/>
  <c r="N982" i="14"/>
  <c r="N974" i="14"/>
  <c r="N1001" i="14"/>
  <c r="N993" i="14"/>
  <c r="N985" i="14"/>
  <c r="N977" i="14"/>
  <c r="N969" i="14"/>
  <c r="N1004" i="14"/>
  <c r="N996" i="14"/>
  <c r="N988" i="14"/>
  <c r="N980" i="14"/>
  <c r="N972" i="14"/>
  <c r="N983" i="14"/>
  <c r="N964" i="14"/>
  <c r="N956" i="14"/>
  <c r="N948" i="14"/>
  <c r="N940" i="14"/>
  <c r="N932" i="14"/>
  <c r="N959" i="14"/>
  <c r="N951" i="14"/>
  <c r="N991" i="14"/>
  <c r="N962" i="14"/>
  <c r="N954" i="14"/>
  <c r="N946" i="14"/>
  <c r="N938" i="14"/>
  <c r="N930" i="14"/>
  <c r="N922" i="14"/>
  <c r="N965" i="14"/>
  <c r="N957" i="14"/>
  <c r="N949" i="14"/>
  <c r="N941" i="14"/>
  <c r="N933" i="14"/>
  <c r="N999" i="14"/>
  <c r="N960" i="14"/>
  <c r="N952" i="14"/>
  <c r="N944" i="14"/>
  <c r="N936" i="14"/>
  <c r="N967" i="14"/>
  <c r="N975" i="14"/>
  <c r="N963" i="14"/>
  <c r="N955" i="14"/>
  <c r="N958" i="14"/>
  <c r="N950" i="14"/>
  <c r="N935" i="14"/>
  <c r="N934" i="14"/>
  <c r="N937" i="14"/>
  <c r="N924" i="14"/>
  <c r="N920" i="14"/>
  <c r="N912" i="14"/>
  <c r="N943" i="14"/>
  <c r="N931" i="14"/>
  <c r="N939" i="14"/>
  <c r="N926" i="14"/>
  <c r="N928" i="14"/>
  <c r="N918" i="14"/>
  <c r="N910" i="14"/>
  <c r="N961" i="14"/>
  <c r="N921" i="14"/>
  <c r="N923" i="14"/>
  <c r="N953" i="14"/>
  <c r="N916" i="14"/>
  <c r="N966" i="14"/>
  <c r="N925" i="14"/>
  <c r="N947" i="14"/>
  <c r="N919" i="14"/>
  <c r="N911" i="14"/>
  <c r="N927" i="14"/>
  <c r="N945" i="14"/>
  <c r="N942" i="14"/>
  <c r="N914" i="14"/>
  <c r="N929" i="14"/>
  <c r="N917" i="14"/>
  <c r="N913" i="14"/>
  <c r="N915" i="14"/>
  <c r="N909" i="14"/>
  <c r="M794" i="14"/>
  <c r="M468" i="14"/>
  <c r="M943" i="14"/>
  <c r="M872" i="14"/>
  <c r="M717" i="14"/>
  <c r="M732" i="14"/>
  <c r="M867" i="14"/>
  <c r="M713" i="14"/>
  <c r="M879" i="14"/>
  <c r="M901" i="14"/>
  <c r="M981" i="14"/>
  <c r="M707" i="14"/>
  <c r="M361" i="14"/>
  <c r="M575" i="14"/>
  <c r="W945" i="14"/>
  <c r="M261" i="14"/>
  <c r="M453" i="14"/>
  <c r="M859" i="14"/>
  <c r="M873" i="14"/>
  <c r="M405" i="14"/>
  <c r="M860" i="14"/>
  <c r="M357" i="14"/>
  <c r="M318" i="14"/>
  <c r="M348" i="14"/>
  <c r="M308" i="14"/>
  <c r="M673" i="14"/>
  <c r="M878" i="14"/>
  <c r="W950" i="14"/>
  <c r="W994" i="14"/>
  <c r="M365" i="14"/>
  <c r="M351" i="14"/>
  <c r="M482" i="14"/>
  <c r="M436" i="14"/>
  <c r="M569" i="14"/>
  <c r="M597" i="14"/>
  <c r="M698" i="14"/>
  <c r="M960" i="14"/>
  <c r="M941" i="14"/>
  <c r="M877" i="14"/>
  <c r="M663" i="14"/>
  <c r="M641" i="14"/>
  <c r="M661" i="14"/>
  <c r="M715" i="14"/>
  <c r="M665" i="14"/>
  <c r="M769" i="14"/>
  <c r="M510" i="14"/>
  <c r="M337" i="14"/>
  <c r="M891" i="14"/>
  <c r="W961" i="14"/>
  <c r="M657" i="14"/>
  <c r="M683" i="14"/>
  <c r="M590" i="14"/>
  <c r="M263" i="14"/>
  <c r="M735" i="14"/>
  <c r="M470" i="14"/>
  <c r="M479" i="14"/>
  <c r="M856" i="14"/>
  <c r="M667" i="14"/>
  <c r="M461" i="14"/>
  <c r="M633" i="14"/>
  <c r="M919" i="14"/>
  <c r="M394" i="14"/>
  <c r="M627" i="14"/>
  <c r="M913" i="14"/>
  <c r="M246" i="14"/>
  <c r="M347" i="14"/>
  <c r="M779" i="14"/>
  <c r="M992" i="14"/>
  <c r="M238" i="14"/>
  <c r="M602" i="14"/>
  <c r="M702" i="14"/>
  <c r="M982" i="14"/>
  <c r="M243" i="14"/>
  <c r="M662" i="14"/>
  <c r="M712" i="14"/>
  <c r="M990" i="14"/>
  <c r="M541" i="14"/>
  <c r="M820" i="14"/>
  <c r="M701" i="14"/>
  <c r="M938" i="14"/>
  <c r="M284" i="14"/>
  <c r="M634" i="14"/>
  <c r="M796" i="14"/>
  <c r="M381" i="14"/>
  <c r="M612" i="14"/>
  <c r="M907" i="14"/>
  <c r="M298" i="14"/>
  <c r="M554" i="14"/>
  <c r="M771" i="14"/>
  <c r="M841" i="14"/>
  <c r="M259" i="14"/>
  <c r="M476" i="14"/>
  <c r="M817" i="14"/>
  <c r="M256" i="14"/>
  <c r="M349" i="14"/>
  <c r="M825" i="14"/>
  <c r="M1000" i="14"/>
  <c r="M319" i="14"/>
  <c r="M395" i="14"/>
  <c r="M858" i="14"/>
  <c r="M242" i="14"/>
  <c r="M694" i="14"/>
  <c r="M892" i="14"/>
  <c r="M896" i="14"/>
  <c r="M495" i="14"/>
  <c r="M566" i="14"/>
  <c r="M303" i="14"/>
  <c r="M917" i="14"/>
  <c r="M374" i="14"/>
  <c r="M549" i="14"/>
  <c r="M854" i="14"/>
  <c r="M477" i="14"/>
  <c r="M719" i="14"/>
  <c r="M837" i="14"/>
  <c r="M379" i="14"/>
  <c r="M532" i="14"/>
  <c r="M519" i="14"/>
  <c r="M905" i="14"/>
  <c r="M324" i="14"/>
  <c r="M457" i="14"/>
  <c r="M884" i="14"/>
  <c r="M435" i="14"/>
  <c r="M269" i="14"/>
  <c r="M498" i="14"/>
  <c r="M910" i="14"/>
  <c r="M278" i="14"/>
  <c r="M514" i="14"/>
  <c r="M704" i="14"/>
  <c r="M431" i="14"/>
  <c r="M643" i="14"/>
  <c r="M983" i="14"/>
  <c r="M447" i="14"/>
  <c r="M408" i="14"/>
  <c r="M523" i="14"/>
  <c r="M471" i="14"/>
  <c r="M544" i="14"/>
  <c r="M996" i="14"/>
  <c r="M292" i="14"/>
  <c r="M487" i="14"/>
  <c r="M775" i="14"/>
  <c r="M448" i="14"/>
  <c r="M338" i="14"/>
  <c r="M474" i="14"/>
  <c r="M760" i="14"/>
  <c r="M359" i="14"/>
  <c r="M531" i="14"/>
  <c r="M765" i="14"/>
  <c r="M255" i="14"/>
  <c r="M366" i="14"/>
  <c r="M526" i="14"/>
  <c r="M844" i="14"/>
  <c r="M772" i="14"/>
  <c r="M485" i="14"/>
  <c r="M656" i="14"/>
  <c r="M496" i="14"/>
  <c r="M512" i="14"/>
  <c r="M782" i="14"/>
  <c r="M260" i="14"/>
  <c r="M951" i="14"/>
  <c r="M251" i="14"/>
  <c r="M392" i="14"/>
  <c r="M332" i="14"/>
  <c r="M660" i="14"/>
  <c r="M908" i="14"/>
  <c r="M368" i="14"/>
  <c r="M685" i="14"/>
  <c r="M737" i="14"/>
  <c r="M965" i="14"/>
  <c r="M555" i="14"/>
  <c r="M953" i="14"/>
  <c r="M808" i="14"/>
  <c r="M780" i="14"/>
  <c r="M558" i="14"/>
  <c r="M826" i="14"/>
  <c r="M718" i="14"/>
  <c r="M369" i="14"/>
  <c r="M426" i="14"/>
  <c r="M452" i="14"/>
  <c r="M742" i="14"/>
  <c r="M342" i="14"/>
  <c r="M686" i="14"/>
  <c r="M814" i="14"/>
  <c r="M536" i="14"/>
  <c r="M754" i="14"/>
  <c r="M945" i="14"/>
  <c r="M540" i="14"/>
  <c r="M691" i="14"/>
  <c r="M966" i="14"/>
  <c r="M336" i="14"/>
  <c r="M596" i="14"/>
  <c r="M926" i="14"/>
  <c r="M672" i="14"/>
  <c r="M812" i="14"/>
  <c r="M681" i="14"/>
  <c r="M816" i="14"/>
  <c r="M281" i="14"/>
  <c r="M684" i="14"/>
  <c r="M857" i="14"/>
  <c r="M725" i="14"/>
  <c r="M334" i="14"/>
  <c r="M868" i="14"/>
  <c r="M962" i="14"/>
  <c r="M920" i="14"/>
  <c r="M696" i="14"/>
  <c r="M666" i="14"/>
  <c r="M739" i="14"/>
  <c r="M488" i="14"/>
  <c r="M410" i="14"/>
  <c r="M325" i="14"/>
  <c r="M616" i="14"/>
  <c r="M882" i="14"/>
  <c r="M417" i="14"/>
  <c r="M631" i="14"/>
  <c r="M927" i="14"/>
  <c r="M533" i="14"/>
  <c r="M687" i="14"/>
  <c r="M248" i="14"/>
  <c r="M236" i="14"/>
  <c r="M345" i="14"/>
  <c r="M761" i="14"/>
  <c r="M984" i="14"/>
  <c r="M730" i="14"/>
  <c r="M753" i="14"/>
  <c r="M827" i="14"/>
  <c r="M352" i="14"/>
  <c r="M611" i="14"/>
  <c r="M848" i="14"/>
  <c r="M403" i="14"/>
  <c r="M628" i="14"/>
  <c r="M851" i="14"/>
  <c r="M376" i="14"/>
  <c r="M947" i="14"/>
  <c r="M524" i="14"/>
  <c r="M706" i="14"/>
  <c r="M538" i="14"/>
  <c r="M862" i="14"/>
  <c r="M456" i="14"/>
  <c r="M527" i="14"/>
  <c r="M930" i="14"/>
  <c r="M317" i="14"/>
  <c r="M249" i="14"/>
  <c r="M391" i="14"/>
  <c r="M711" i="14"/>
  <c r="M970" i="14"/>
  <c r="M418" i="14"/>
  <c r="M729" i="14"/>
  <c r="M899" i="14"/>
  <c r="M430" i="14"/>
  <c r="M595" i="14"/>
  <c r="M903" i="14"/>
  <c r="M343" i="14"/>
  <c r="M756" i="14"/>
  <c r="M976" i="14"/>
  <c r="M254" i="14"/>
  <c r="M300" i="14"/>
  <c r="M459" i="14"/>
  <c r="M776" i="14"/>
  <c r="M1002" i="14"/>
  <c r="M396" i="14"/>
  <c r="M700" i="14"/>
  <c r="M830" i="14"/>
  <c r="M307" i="14"/>
  <c r="M522" i="14"/>
  <c r="M842" i="14"/>
  <c r="M464" i="14"/>
  <c r="M400" i="14"/>
  <c r="M543" i="14"/>
  <c r="M998" i="14"/>
  <c r="M624" i="14"/>
  <c r="M942" i="14"/>
  <c r="M280" i="14"/>
  <c r="M358" i="14"/>
  <c r="M421" i="14"/>
  <c r="M813" i="14"/>
  <c r="M445" i="14"/>
  <c r="M642" i="14"/>
  <c r="M829" i="14"/>
  <c r="M462" i="14"/>
  <c r="M693" i="14"/>
  <c r="M833" i="14"/>
  <c r="M290" i="14"/>
  <c r="M444" i="14"/>
  <c r="M758" i="14"/>
  <c r="M994" i="14"/>
  <c r="M267" i="14"/>
  <c r="M442" i="14"/>
  <c r="M778" i="14"/>
  <c r="M618" i="14"/>
  <c r="M852" i="14"/>
  <c r="M582" i="14"/>
  <c r="M584" i="14"/>
  <c r="M864" i="14"/>
  <c r="M402" i="14"/>
  <c r="M703" i="14"/>
  <c r="M475" i="14"/>
  <c r="M513" i="14"/>
  <c r="M893" i="14"/>
  <c r="M490" i="14"/>
  <c r="M515" i="14"/>
  <c r="M897" i="14"/>
  <c r="M252" i="14"/>
  <c r="M440" i="14"/>
  <c r="M755" i="14"/>
  <c r="M472" i="14"/>
  <c r="M757" i="14"/>
  <c r="M604" i="14"/>
  <c r="M664" i="14"/>
  <c r="M916" i="14"/>
  <c r="M258" i="14"/>
  <c r="M635" i="14"/>
  <c r="M850" i="14"/>
  <c r="M279" i="14"/>
  <c r="M655" i="14"/>
  <c r="M922" i="14"/>
  <c r="M489" i="14"/>
  <c r="M904" i="14"/>
  <c r="M415" i="14"/>
  <c r="M619" i="14"/>
  <c r="M414" i="14"/>
  <c r="M670" i="14"/>
  <c r="M714" i="14"/>
  <c r="M957" i="14"/>
  <c r="M455" i="14"/>
  <c r="M752" i="14"/>
  <c r="M651" i="14"/>
  <c r="M804" i="14"/>
  <c r="M411" i="14"/>
  <c r="M644" i="14"/>
  <c r="M921" i="14"/>
  <c r="M323" i="14"/>
  <c r="M680" i="14"/>
  <c r="M354" i="14"/>
  <c r="M682" i="14"/>
  <c r="M923" i="14"/>
  <c r="M588" i="14"/>
  <c r="M606" i="14"/>
  <c r="M845" i="14"/>
  <c r="M918" i="14"/>
  <c r="M322" i="14"/>
  <c r="M980" i="14"/>
  <c r="M293" i="14"/>
  <c r="M567" i="14"/>
  <c r="M835" i="14"/>
  <c r="M398" i="14"/>
  <c r="M409" i="14"/>
  <c r="M610" i="14"/>
  <c r="M935" i="14"/>
  <c r="M383" i="14"/>
  <c r="M727" i="14"/>
  <c r="M863" i="14"/>
  <c r="M674" i="14"/>
  <c r="M469" i="14"/>
  <c r="M731" i="14"/>
  <c r="M929" i="14"/>
  <c r="M486" i="14"/>
  <c r="M734" i="14"/>
  <c r="M937" i="14"/>
  <c r="M647" i="14"/>
  <c r="M800" i="14"/>
  <c r="M313" i="14"/>
  <c r="M579" i="14"/>
  <c r="M890" i="14"/>
  <c r="M557" i="14"/>
  <c r="M936" i="14"/>
  <c r="M564" i="14"/>
  <c r="M876" i="14"/>
  <c r="M428" i="14"/>
  <c r="M697" i="14"/>
  <c r="M823" i="14"/>
  <c r="M340" i="14"/>
  <c r="M539" i="14"/>
  <c r="M521" i="14"/>
  <c r="M909" i="14"/>
  <c r="M587" i="14"/>
  <c r="M491" i="14"/>
  <c r="M849" i="14"/>
  <c r="M367" i="14"/>
  <c r="M493" i="14"/>
  <c r="M853" i="14"/>
  <c r="M341" i="14"/>
  <c r="M302" i="14"/>
  <c r="M722" i="14"/>
  <c r="M928" i="14"/>
  <c r="M484" i="14"/>
  <c r="M630" i="14"/>
  <c r="M828" i="14"/>
  <c r="M632" i="14"/>
  <c r="M291" i="14"/>
  <c r="M832" i="14"/>
  <c r="M570" i="14"/>
  <c r="M934" i="14"/>
  <c r="M968" i="14"/>
  <c r="M692" i="14"/>
  <c r="M690" i="14"/>
  <c r="M525" i="14"/>
  <c r="M294" i="14"/>
  <c r="M834" i="14"/>
  <c r="M305" i="14"/>
  <c r="M866" i="14"/>
  <c r="M537" i="14"/>
  <c r="M593" i="14"/>
  <c r="M767" i="14"/>
  <c r="M257" i="14"/>
  <c r="M458" i="14"/>
  <c r="M623" i="14"/>
  <c r="M933" i="14"/>
  <c r="M320" i="14"/>
  <c r="M819" i="14"/>
  <c r="M277" i="14"/>
  <c r="M382" i="14"/>
  <c r="M743" i="14"/>
  <c r="M818" i="14"/>
  <c r="M762" i="14"/>
  <c r="M466" i="14"/>
  <c r="M648" i="14"/>
  <c r="M925" i="14"/>
  <c r="M333" i="14"/>
  <c r="M974" i="14"/>
  <c r="M571" i="14"/>
  <c r="M601" i="14"/>
  <c r="M954" i="14"/>
  <c r="M652" i="14"/>
  <c r="M574" i="14"/>
  <c r="M946" i="14"/>
  <c r="M883" i="14"/>
  <c r="M785" i="14"/>
  <c r="M967" i="14"/>
  <c r="M809" i="14"/>
  <c r="M504" i="14"/>
  <c r="M585" i="14"/>
  <c r="M299" i="14"/>
  <c r="M620" i="14"/>
  <c r="M562" i="14"/>
  <c r="M746" i="14"/>
  <c r="M822" i="14"/>
  <c r="M791" i="14"/>
  <c r="M806" i="14"/>
  <c r="M272" i="14"/>
  <c r="M975" i="14"/>
  <c r="M552" i="14"/>
  <c r="M547" i="14"/>
  <c r="M422" i="14"/>
  <c r="M433" i="14"/>
  <c r="M423" i="14"/>
  <c r="M425" i="14"/>
  <c r="M413" i="14"/>
  <c r="M580" i="14"/>
  <c r="M787" i="14"/>
  <c r="M507" i="14"/>
  <c r="M699" i="14"/>
  <c r="M724" i="14"/>
  <c r="M881" i="14"/>
  <c r="M956" i="14"/>
  <c r="M986" i="14"/>
  <c r="M350" i="14"/>
  <c r="M793" i="14"/>
  <c r="M961" i="14"/>
  <c r="M870" i="14"/>
  <c r="M406" i="14"/>
  <c r="M676" i="14"/>
  <c r="M520" i="14"/>
  <c r="M721" i="14"/>
  <c r="M924" i="14"/>
  <c r="M563" i="14"/>
  <c r="M240" i="14"/>
  <c r="M978" i="14"/>
  <c r="M551" i="14"/>
  <c r="M589" i="14"/>
  <c r="M777" i="14"/>
  <c r="M801" i="14"/>
  <c r="M247" i="14"/>
  <c r="M695" i="14"/>
  <c r="M401" i="14"/>
  <c r="M460" i="14"/>
  <c r="M969" i="14"/>
  <c r="M811" i="14"/>
  <c r="M709" i="14"/>
  <c r="M944" i="14"/>
  <c r="M450" i="14"/>
  <c r="M932" i="14"/>
  <c r="M502" i="14"/>
  <c r="M831" i="14"/>
  <c r="M971" i="14"/>
  <c r="M592" i="14"/>
  <c r="M789" i="14"/>
  <c r="W938" i="14"/>
  <c r="W944" i="14"/>
  <c r="W976" i="14"/>
  <c r="W997" i="14"/>
  <c r="M250" i="14"/>
  <c r="M887" i="14"/>
  <c r="M372" i="14"/>
  <c r="M441" i="14"/>
  <c r="M393" i="14"/>
  <c r="M497" i="14"/>
  <c r="M751" i="14"/>
  <c r="M843" i="14"/>
  <c r="M689" i="14"/>
  <c r="M759" i="14"/>
  <c r="M613" i="14"/>
  <c r="M964" i="14"/>
  <c r="M675" i="14"/>
  <c r="M764" i="14"/>
  <c r="M797" i="14"/>
  <c r="M463" i="14"/>
  <c r="M900" i="14"/>
  <c r="M288" i="14"/>
  <c r="W914" i="14"/>
  <c r="W912" i="14"/>
  <c r="W984" i="14"/>
  <c r="M565" i="14"/>
  <c r="M285" i="14"/>
  <c r="M377" i="14"/>
  <c r="M545" i="14"/>
  <c r="M608" i="14"/>
  <c r="M265" i="14"/>
  <c r="M650" i="14"/>
  <c r="M991" i="14"/>
  <c r="M749" i="14"/>
  <c r="M977" i="14"/>
  <c r="M677" i="14"/>
  <c r="M948" i="14"/>
  <c r="M614" i="14"/>
  <c r="M940" i="14"/>
  <c r="M889" i="14"/>
  <c r="M312" i="14"/>
  <c r="M327" i="14"/>
  <c r="M576" i="14"/>
  <c r="M993" i="14"/>
  <c r="M607" i="14"/>
  <c r="M572" i="14"/>
  <c r="M309" i="14"/>
  <c r="M733" i="14"/>
  <c r="M339" i="14"/>
  <c r="M600" i="14"/>
  <c r="W919" i="14"/>
  <c r="W920" i="14"/>
  <c r="W960" i="14"/>
  <c r="W971" i="14"/>
  <c r="W992" i="14"/>
  <c r="M874" i="14"/>
  <c r="M836" i="14"/>
  <c r="M972" i="14"/>
  <c r="M438" i="14"/>
  <c r="M598" i="14"/>
  <c r="M371" i="14"/>
  <c r="M847" i="14"/>
  <c r="M781" i="14"/>
  <c r="M745" i="14"/>
  <c r="M639" i="14"/>
  <c r="M952" i="14"/>
  <c r="M301" i="14"/>
  <c r="M311" i="14"/>
  <c r="M344" i="14"/>
  <c r="M902" i="14"/>
  <c r="M310" i="14"/>
  <c r="M594" i="14"/>
  <c r="M989" i="14"/>
  <c r="M741" i="14"/>
  <c r="M788" i="14"/>
  <c r="M603" i="14"/>
  <c r="W979" i="14"/>
  <c r="W1000" i="14"/>
  <c r="M846" i="14"/>
  <c r="M443" i="14"/>
  <c r="M1004" i="14"/>
  <c r="M738" i="14"/>
  <c r="M483" i="14"/>
  <c r="M529" i="14"/>
  <c r="M740" i="14"/>
  <c r="M763" i="14"/>
  <c r="M783" i="14"/>
  <c r="M987" i="14"/>
  <c r="M906" i="14"/>
  <c r="M638" i="14"/>
  <c r="M678" i="14"/>
  <c r="M364" i="14"/>
  <c r="M518" i="14"/>
  <c r="M705" i="14"/>
  <c r="M799" i="14"/>
  <c r="M296" i="14"/>
  <c r="M999" i="14"/>
  <c r="M264" i="14"/>
  <c r="M720" i="14"/>
  <c r="W910" i="14"/>
  <c r="W947" i="14"/>
  <c r="W924" i="14"/>
  <c r="W987" i="14"/>
  <c r="M509" i="14"/>
  <c r="M286" i="14"/>
  <c r="M492" i="14"/>
  <c r="M898" i="14"/>
  <c r="M894" i="14"/>
  <c r="Z800" i="14"/>
  <c r="AA800" i="14" s="1"/>
  <c r="M621" i="14"/>
  <c r="M821" i="14"/>
  <c r="M888" i="14"/>
  <c r="M810" i="14"/>
  <c r="M654" i="14"/>
  <c r="M744" i="14"/>
  <c r="M659" i="14"/>
  <c r="M979" i="14"/>
  <c r="M297" i="14"/>
  <c r="M480" i="14"/>
  <c r="M385" i="14"/>
  <c r="M276" i="14"/>
  <c r="M550" i="14"/>
  <c r="M708" i="14"/>
  <c r="W922" i="14"/>
  <c r="W928" i="14"/>
  <c r="W937" i="14"/>
  <c r="W955" i="14"/>
  <c r="W962" i="14"/>
  <c r="W932" i="14"/>
  <c r="W995" i="14"/>
  <c r="M282" i="14"/>
  <c r="M885" i="14"/>
  <c r="Z691" i="14"/>
  <c r="AA691" i="14" s="1"/>
  <c r="M429" i="14"/>
  <c r="M363" i="14"/>
  <c r="M658" i="14"/>
  <c r="M750" i="14"/>
  <c r="M728" i="14"/>
  <c r="M786" i="14"/>
  <c r="M838" i="14"/>
  <c r="M963" i="14"/>
  <c r="M774" i="14"/>
  <c r="M988" i="14"/>
  <c r="M748" i="14"/>
  <c r="M880" i="14"/>
  <c r="M500" i="14"/>
  <c r="M914" i="14"/>
  <c r="M688" i="14"/>
  <c r="M736" i="14"/>
  <c r="M577" i="14"/>
  <c r="M668" i="14"/>
  <c r="W909" i="14"/>
  <c r="W917" i="14"/>
  <c r="W925" i="14"/>
  <c r="W963" i="14"/>
  <c r="W991" i="14"/>
  <c r="W940" i="14"/>
  <c r="W974" i="14"/>
  <c r="W1003" i="14"/>
  <c r="M617" i="14"/>
  <c r="M384" i="14"/>
  <c r="M378" i="14"/>
  <c r="M671" i="14"/>
  <c r="M330" i="14"/>
  <c r="M973" i="14"/>
  <c r="M629" i="14"/>
  <c r="M995" i="14"/>
  <c r="M244" i="14"/>
  <c r="M802" i="14"/>
  <c r="M997" i="14"/>
  <c r="M795" i="14"/>
  <c r="M949" i="14"/>
  <c r="W929" i="14"/>
  <c r="W916" i="14"/>
  <c r="W948" i="14"/>
  <c r="W982" i="14"/>
  <c r="M840" i="14"/>
  <c r="M626" i="14"/>
  <c r="M560" i="14"/>
  <c r="M985" i="14"/>
  <c r="M467" i="14"/>
  <c r="M432" i="14"/>
  <c r="M855" i="14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" i="13"/>
  <c r="A20" i="13"/>
  <c r="A21" i="13"/>
  <c r="A22" i="13"/>
  <c r="A23" i="13"/>
  <c r="A24" i="13"/>
  <c r="A25" i="13"/>
  <c r="A26" i="13"/>
  <c r="A27" i="13"/>
  <c r="X1012" i="3"/>
  <c r="D1012" i="3"/>
  <c r="A16" i="13"/>
  <c r="A17" i="13"/>
  <c r="A18" i="13"/>
  <c r="A19" i="13"/>
  <c r="X1008" i="3"/>
  <c r="D1008" i="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2" i="13"/>
  <c r="D188" i="12"/>
  <c r="H188" i="12" s="1"/>
  <c r="E188" i="12"/>
  <c r="F188" i="12"/>
  <c r="G188" i="12"/>
  <c r="X1019" i="3"/>
  <c r="D1019" i="3"/>
  <c r="S1110" i="3" s="1"/>
  <c r="T1110" i="3" s="1"/>
  <c r="L26" i="13"/>
  <c r="L27" i="13"/>
  <c r="H35" i="8" l="1"/>
  <c r="H37" i="8"/>
  <c r="H39" i="8"/>
  <c r="I41" i="8"/>
  <c r="I43" i="8"/>
  <c r="B33" i="8"/>
  <c r="I37" i="8"/>
  <c r="I39" i="8"/>
  <c r="B42" i="8"/>
  <c r="I35" i="8"/>
  <c r="B34" i="8"/>
  <c r="B51" i="8" s="1"/>
  <c r="B36" i="8"/>
  <c r="B38" i="8"/>
  <c r="B40" i="8"/>
  <c r="C42" i="8"/>
  <c r="C44" i="8"/>
  <c r="G40" i="8"/>
  <c r="I33" i="8"/>
  <c r="I50" i="8" s="1"/>
  <c r="H33" i="8"/>
  <c r="H50" i="8" s="1"/>
  <c r="C34" i="8"/>
  <c r="C51" i="8" s="1"/>
  <c r="C36" i="8"/>
  <c r="C38" i="8"/>
  <c r="C40" i="8"/>
  <c r="D42" i="8"/>
  <c r="D44" i="8"/>
  <c r="H42" i="8"/>
  <c r="B35" i="8"/>
  <c r="C33" i="8"/>
  <c r="C50" i="8" s="1"/>
  <c r="D34" i="8"/>
  <c r="D51" i="8" s="1"/>
  <c r="D36" i="8"/>
  <c r="D38" i="8"/>
  <c r="D40" i="8"/>
  <c r="E42" i="8"/>
  <c r="E44" i="8"/>
  <c r="G36" i="8"/>
  <c r="B41" i="8"/>
  <c r="E34" i="8"/>
  <c r="E51" i="8" s="1"/>
  <c r="E36" i="8"/>
  <c r="E38" i="8"/>
  <c r="E40" i="8"/>
  <c r="F42" i="8"/>
  <c r="F44" i="8"/>
  <c r="G38" i="8"/>
  <c r="C43" i="8"/>
  <c r="F34" i="8"/>
  <c r="F51" i="8" s="1"/>
  <c r="F36" i="8"/>
  <c r="F38" i="8"/>
  <c r="F40" i="8"/>
  <c r="G42" i="8"/>
  <c r="G44" i="8"/>
  <c r="H44" i="8"/>
  <c r="B37" i="8"/>
  <c r="G34" i="8"/>
  <c r="G51" i="8" s="1"/>
  <c r="F41" i="8"/>
  <c r="H34" i="8"/>
  <c r="H51" i="8" s="1"/>
  <c r="H36" i="8"/>
  <c r="H38" i="8"/>
  <c r="H40" i="8"/>
  <c r="I42" i="8"/>
  <c r="I44" i="8"/>
  <c r="B43" i="8"/>
  <c r="B39" i="8"/>
  <c r="B44" i="8"/>
  <c r="I34" i="8"/>
  <c r="I51" i="8" s="1"/>
  <c r="I36" i="8"/>
  <c r="I38" i="8"/>
  <c r="I40" i="8"/>
  <c r="C35" i="8"/>
  <c r="C37" i="8"/>
  <c r="C39" i="8"/>
  <c r="C41" i="8"/>
  <c r="D43" i="8"/>
  <c r="G33" i="8"/>
  <c r="G50" i="8" s="1"/>
  <c r="F43" i="8"/>
  <c r="F37" i="8"/>
  <c r="G43" i="8"/>
  <c r="G41" i="8"/>
  <c r="D35" i="8"/>
  <c r="D37" i="8"/>
  <c r="D39" i="8"/>
  <c r="D41" i="8"/>
  <c r="E43" i="8"/>
  <c r="F33" i="8"/>
  <c r="F50" i="8" s="1"/>
  <c r="F35" i="8"/>
  <c r="D33" i="8"/>
  <c r="D50" i="8" s="1"/>
  <c r="E35" i="8"/>
  <c r="E37" i="8"/>
  <c r="E39" i="8"/>
  <c r="E41" i="8"/>
  <c r="E33" i="8"/>
  <c r="E50" i="8" s="1"/>
  <c r="F39" i="8"/>
  <c r="G35" i="8"/>
  <c r="G37" i="8"/>
  <c r="G39" i="8"/>
  <c r="H41" i="8"/>
  <c r="H43" i="8"/>
  <c r="J1164" i="3"/>
  <c r="J1165" i="3" s="1"/>
  <c r="J1166" i="3" s="1"/>
  <c r="J1167" i="3" s="1"/>
  <c r="Q1043" i="3"/>
  <c r="R1043" i="3" s="1"/>
  <c r="S1103" i="3"/>
  <c r="T1103" i="3" s="1"/>
  <c r="Q1039" i="3"/>
  <c r="R1039" i="3" s="1"/>
  <c r="S1099" i="3"/>
  <c r="T1099" i="3" s="1"/>
  <c r="K1051" i="14"/>
  <c r="K1052" i="14" s="1"/>
  <c r="K1051" i="3"/>
  <c r="K1052" i="3" s="1"/>
  <c r="F1020" i="3"/>
  <c r="G1020" i="3" s="1"/>
  <c r="Q1050" i="3"/>
  <c r="R1050" i="3" s="1"/>
  <c r="AB967" i="14"/>
  <c r="AB916" i="14"/>
  <c r="AB910" i="14"/>
  <c r="AB938" i="14"/>
  <c r="AB932" i="14"/>
  <c r="AB942" i="14"/>
  <c r="AB912" i="14"/>
  <c r="AB923" i="14"/>
  <c r="AB930" i="14"/>
  <c r="AB936" i="14"/>
  <c r="AB941" i="14"/>
  <c r="AB976" i="14"/>
  <c r="AB987" i="14"/>
  <c r="AB954" i="14"/>
  <c r="AB974" i="14"/>
  <c r="AB951" i="14"/>
  <c r="AB927" i="14"/>
  <c r="AB919" i="14"/>
  <c r="AB918" i="14"/>
  <c r="AB920" i="14"/>
  <c r="AB909" i="14"/>
  <c r="AB945" i="14"/>
  <c r="AB1000" i="14"/>
  <c r="AB992" i="14"/>
  <c r="AB929" i="14"/>
  <c r="AB980" i="14"/>
  <c r="AB973" i="14"/>
  <c r="AB968" i="14"/>
  <c r="AB966" i="14"/>
  <c r="AB988" i="14"/>
  <c r="AB971" i="14"/>
  <c r="AB960" i="14"/>
  <c r="AB956" i="14"/>
  <c r="AB989" i="14"/>
  <c r="AB999" i="14"/>
  <c r="AB925" i="14"/>
  <c r="AB1002" i="14"/>
  <c r="AB997" i="14"/>
  <c r="AB1003" i="14"/>
  <c r="AB955" i="14"/>
  <c r="AB937" i="14"/>
  <c r="AB949" i="14"/>
  <c r="AB996" i="14"/>
  <c r="AB970" i="14"/>
  <c r="AB1004" i="14"/>
  <c r="AB984" i="14"/>
  <c r="AB913" i="14"/>
  <c r="AB979" i="14"/>
  <c r="AB990" i="14"/>
  <c r="AB957" i="14"/>
  <c r="AB964" i="14"/>
  <c r="AB969" i="14"/>
  <c r="AB983" i="14"/>
  <c r="AB947" i="14"/>
  <c r="AB935" i="14"/>
  <c r="AB933" i="14"/>
  <c r="AB982" i="14"/>
  <c r="AB917" i="14"/>
  <c r="AB978" i="14"/>
  <c r="AB986" i="14"/>
  <c r="AB922" i="14"/>
  <c r="AB977" i="14"/>
  <c r="AB963" i="14"/>
  <c r="AB958" i="14"/>
  <c r="AB1001" i="14"/>
  <c r="AB915" i="14"/>
  <c r="AB934" i="14"/>
  <c r="AB921" i="14"/>
  <c r="J26" i="14"/>
  <c r="K25" i="14"/>
  <c r="AB998" i="14"/>
  <c r="AB931" i="14"/>
  <c r="AB926" i="14"/>
  <c r="AB975" i="14"/>
  <c r="AB911" i="14"/>
  <c r="AB959" i="14"/>
  <c r="AB981" i="14"/>
  <c r="AB994" i="14"/>
  <c r="AB953" i="14"/>
  <c r="AB948" i="14"/>
  <c r="AB940" i="14"/>
  <c r="AB924" i="14"/>
  <c r="AB991" i="14"/>
  <c r="AB944" i="14"/>
  <c r="AB950" i="14"/>
  <c r="AB985" i="14"/>
  <c r="AB965" i="14"/>
  <c r="AB993" i="14"/>
  <c r="AB961" i="14"/>
  <c r="AB972" i="14"/>
  <c r="AB914" i="14"/>
  <c r="AB939" i="14"/>
  <c r="AB928" i="14"/>
  <c r="AB962" i="14"/>
  <c r="AB943" i="14"/>
  <c r="AB952" i="14"/>
  <c r="AB995" i="14"/>
  <c r="AB946" i="14"/>
  <c r="I29" i="8"/>
  <c r="F29" i="8"/>
  <c r="J29" i="8"/>
  <c r="G29" i="8"/>
  <c r="C29" i="8"/>
  <c r="H29" i="8"/>
  <c r="B29" i="8"/>
  <c r="D29" i="8"/>
  <c r="E29" i="8"/>
  <c r="K44" i="8" l="1"/>
  <c r="K40" i="8"/>
  <c r="K38" i="8"/>
  <c r="K36" i="8"/>
  <c r="K35" i="8"/>
  <c r="K34" i="8"/>
  <c r="K51" i="8" s="1"/>
  <c r="K39" i="8"/>
  <c r="K42" i="8"/>
  <c r="B50" i="8"/>
  <c r="K41" i="8"/>
  <c r="K37" i="8"/>
  <c r="K43" i="8"/>
  <c r="J1168" i="3"/>
  <c r="AC1051" i="3"/>
  <c r="AD1111" i="3"/>
  <c r="K1053" i="14"/>
  <c r="K1054" i="14" s="1"/>
  <c r="K1055" i="14" s="1"/>
  <c r="K1056" i="14" s="1"/>
  <c r="K1053" i="3"/>
  <c r="K1054" i="3" s="1"/>
  <c r="K1055" i="3" s="1"/>
  <c r="K1056" i="3" s="1"/>
  <c r="I45" i="8"/>
  <c r="H45" i="8"/>
  <c r="C45" i="8"/>
  <c r="D45" i="8"/>
  <c r="F45" i="8"/>
  <c r="B45" i="8"/>
  <c r="G45" i="8"/>
  <c r="E45" i="8"/>
  <c r="K26" i="14"/>
  <c r="J27" i="14"/>
  <c r="K29" i="8"/>
  <c r="Y1020" i="3"/>
  <c r="Z1020" i="3" s="1"/>
  <c r="AA1020" i="3" s="1"/>
  <c r="L1020" i="3"/>
  <c r="D1018" i="3"/>
  <c r="S1109" i="3" s="1"/>
  <c r="T1109" i="3" s="1"/>
  <c r="X1018" i="3"/>
  <c r="X1017" i="3"/>
  <c r="D1017" i="3"/>
  <c r="S1108" i="3" s="1"/>
  <c r="T1108" i="3" s="1"/>
  <c r="G187" i="12"/>
  <c r="F187" i="12"/>
  <c r="E187" i="12"/>
  <c r="D187" i="12"/>
  <c r="H187" i="12" s="1"/>
  <c r="B186" i="12"/>
  <c r="K1057" i="14" l="1"/>
  <c r="K1058" i="14" s="1"/>
  <c r="K1059" i="14" s="1"/>
  <c r="K1057" i="3"/>
  <c r="K1058" i="3" s="1"/>
  <c r="K1059" i="3" s="1"/>
  <c r="F1019" i="3"/>
  <c r="G1019" i="3" s="1"/>
  <c r="Q1049" i="3"/>
  <c r="R1049" i="3" s="1"/>
  <c r="F1018" i="3"/>
  <c r="G1018" i="3" s="1"/>
  <c r="Q1048" i="3"/>
  <c r="R1048" i="3" s="1"/>
  <c r="J28" i="14"/>
  <c r="K27" i="14"/>
  <c r="X1016" i="3"/>
  <c r="D1016" i="3"/>
  <c r="AD1109" i="3" l="1"/>
  <c r="AC1050" i="3"/>
  <c r="AD1110" i="3"/>
  <c r="Q1047" i="3"/>
  <c r="R1047" i="3" s="1"/>
  <c r="S1107" i="3"/>
  <c r="T1107" i="3" s="1"/>
  <c r="K1060" i="14"/>
  <c r="K1061" i="14" s="1"/>
  <c r="K1062" i="14" s="1"/>
  <c r="K1063" i="14" s="1"/>
  <c r="K1064" i="14" s="1"/>
  <c r="K1065" i="14" s="1"/>
  <c r="K1066" i="14" s="1"/>
  <c r="K1067" i="14" s="1"/>
  <c r="K1068" i="14" s="1"/>
  <c r="K1069" i="14" s="1"/>
  <c r="K1070" i="14" s="1"/>
  <c r="K1071" i="14" s="1"/>
  <c r="K1072" i="14" s="1"/>
  <c r="K1073" i="14" s="1"/>
  <c r="AC1049" i="3"/>
  <c r="K28" i="14"/>
  <c r="J29" i="14"/>
  <c r="Y1019" i="3"/>
  <c r="Z1019" i="3" s="1"/>
  <c r="AA1019" i="3" s="1"/>
  <c r="L1019" i="3"/>
  <c r="E1017" i="3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F1017" i="3"/>
  <c r="Y1018" i="3"/>
  <c r="Z1018" i="3" s="1"/>
  <c r="AA1018" i="3" s="1"/>
  <c r="L1018" i="3"/>
  <c r="K1074" i="14" l="1"/>
  <c r="K1075" i="14" s="1"/>
  <c r="K1076" i="14" s="1"/>
  <c r="K1077" i="14" s="1"/>
  <c r="K1078" i="14" s="1"/>
  <c r="K1079" i="14" s="1"/>
  <c r="K1080" i="14" s="1"/>
  <c r="K1081" i="14" s="1"/>
  <c r="K1082" i="14" s="1"/>
  <c r="K1083" i="14" s="1"/>
  <c r="K1084" i="14" s="1"/>
  <c r="K1085" i="14" s="1"/>
  <c r="K1086" i="14" s="1"/>
  <c r="K1087" i="14" s="1"/>
  <c r="K1088" i="14" s="1"/>
  <c r="K1089" i="14" s="1"/>
  <c r="K1090" i="14" s="1"/>
  <c r="K1091" i="14" s="1"/>
  <c r="K1092" i="14" s="1"/>
  <c r="K1093" i="14" s="1"/>
  <c r="K1094" i="14" s="1"/>
  <c r="K1095" i="14" s="1"/>
  <c r="K1096" i="14" s="1"/>
  <c r="K1097" i="14" s="1"/>
  <c r="K1098" i="14" s="1"/>
  <c r="K1099" i="14" s="1"/>
  <c r="K1100" i="14" s="1"/>
  <c r="K1101" i="14" s="1"/>
  <c r="K1102" i="14" s="1"/>
  <c r="K1103" i="14" s="1"/>
  <c r="K1104" i="14" s="1"/>
  <c r="K1105" i="14" s="1"/>
  <c r="K1106" i="14" s="1"/>
  <c r="K1107" i="14" s="1"/>
  <c r="K1108" i="14" s="1"/>
  <c r="K1109" i="14" s="1"/>
  <c r="K1110" i="14" s="1"/>
  <c r="K1111" i="14" s="1"/>
  <c r="K1112" i="14" s="1"/>
  <c r="K1113" i="14" s="1"/>
  <c r="K1114" i="14" s="1"/>
  <c r="K1115" i="14" s="1"/>
  <c r="K1116" i="14" s="1"/>
  <c r="K1117" i="14" s="1"/>
  <c r="K1118" i="14" s="1"/>
  <c r="K1119" i="14" s="1"/>
  <c r="K1120" i="14" s="1"/>
  <c r="K1121" i="14" s="1"/>
  <c r="K1122" i="14" s="1"/>
  <c r="K1123" i="14" s="1"/>
  <c r="K1124" i="14" s="1"/>
  <c r="K1125" i="14" s="1"/>
  <c r="K1126" i="14" s="1"/>
  <c r="K1127" i="14" s="1"/>
  <c r="K1128" i="14" s="1"/>
  <c r="K1129" i="14" s="1"/>
  <c r="K1130" i="14" s="1"/>
  <c r="K1131" i="14" s="1"/>
  <c r="K1132" i="14" s="1"/>
  <c r="K1133" i="14" s="1"/>
  <c r="K1134" i="14" s="1"/>
  <c r="K1135" i="14" s="1"/>
  <c r="K1136" i="14" s="1"/>
  <c r="K1137" i="14" s="1"/>
  <c r="K1138" i="14" s="1"/>
  <c r="K1139" i="14" s="1"/>
  <c r="K1140" i="14" s="1"/>
  <c r="K1141" i="14" s="1"/>
  <c r="K1142" i="14" s="1"/>
  <c r="K1143" i="14" s="1"/>
  <c r="K1144" i="14" s="1"/>
  <c r="K1145" i="14" s="1"/>
  <c r="K1146" i="14" s="1"/>
  <c r="K1147" i="14" s="1"/>
  <c r="K1148" i="14" s="1"/>
  <c r="K1149" i="14" s="1"/>
  <c r="K1150" i="14" s="1"/>
  <c r="K1151" i="14" s="1"/>
  <c r="K1152" i="14" s="1"/>
  <c r="K1153" i="14" s="1"/>
  <c r="K1154" i="14" s="1"/>
  <c r="K1155" i="14" s="1"/>
  <c r="K1156" i="14" s="1"/>
  <c r="K1157" i="14" s="1"/>
  <c r="K1158" i="14" s="1"/>
  <c r="K1159" i="14" s="1"/>
  <c r="K1160" i="14" s="1"/>
  <c r="K1161" i="14" s="1"/>
  <c r="K1162" i="14" s="1"/>
  <c r="K1163" i="14" s="1"/>
  <c r="K1164" i="14" s="1"/>
  <c r="K1165" i="14" s="1"/>
  <c r="K1166" i="14" s="1"/>
  <c r="K1167" i="14" s="1"/>
  <c r="K1168" i="14" s="1"/>
  <c r="K1169" i="14" s="1"/>
  <c r="K1170" i="14" s="1"/>
  <c r="K1171" i="14" s="1"/>
  <c r="K1172" i="14" s="1"/>
  <c r="K1173" i="14" s="1"/>
  <c r="K1174" i="14" s="1"/>
  <c r="K1175" i="14" s="1"/>
  <c r="K1176" i="14" s="1"/>
  <c r="K1177" i="14" s="1"/>
  <c r="K1178" i="14" s="1"/>
  <c r="K1179" i="14" s="1"/>
  <c r="K1180" i="14" s="1"/>
  <c r="K1181" i="14" s="1"/>
  <c r="K1182" i="14" s="1"/>
  <c r="K1183" i="14" s="1"/>
  <c r="K1184" i="14" s="1"/>
  <c r="K1185" i="14" s="1"/>
  <c r="K1186" i="14" s="1"/>
  <c r="K1187" i="14" s="1"/>
  <c r="K1188" i="14" s="1"/>
  <c r="K1189" i="14" s="1"/>
  <c r="K1190" i="14" s="1"/>
  <c r="K1191" i="14" s="1"/>
  <c r="K1192" i="14" s="1"/>
  <c r="K1193" i="14" s="1"/>
  <c r="K1194" i="14" s="1"/>
  <c r="K1195" i="14" s="1"/>
  <c r="K1196" i="14" s="1"/>
  <c r="K1197" i="14" s="1"/>
  <c r="K1198" i="14" s="1"/>
  <c r="K1199" i="14" s="1"/>
  <c r="K1200" i="14" s="1"/>
  <c r="K1201" i="14" s="1"/>
  <c r="K1202" i="14" s="1"/>
  <c r="J30" i="14"/>
  <c r="K29" i="14"/>
  <c r="J1017" i="3"/>
  <c r="J1018" i="3" s="1"/>
  <c r="J1019" i="3" s="1"/>
  <c r="J1020" i="3" s="1"/>
  <c r="J1021" i="3" s="1"/>
  <c r="J1022" i="3" s="1"/>
  <c r="J1023" i="3" s="1"/>
  <c r="J1024" i="3" s="1"/>
  <c r="J1025" i="3" s="1"/>
  <c r="J1026" i="3" s="1"/>
  <c r="J1027" i="3" s="1"/>
  <c r="J1028" i="3" s="1"/>
  <c r="J1029" i="3" s="1"/>
  <c r="J1030" i="3" s="1"/>
  <c r="J1031" i="3" s="1"/>
  <c r="J1032" i="3" s="1"/>
  <c r="J1033" i="3" s="1"/>
  <c r="J1034" i="3" s="1"/>
  <c r="J1035" i="3" s="1"/>
  <c r="J1036" i="3" s="1"/>
  <c r="G1017" i="3"/>
  <c r="AD1108" i="3" s="1"/>
  <c r="AC1048" i="3" l="1"/>
  <c r="K1017" i="3"/>
  <c r="K30" i="14"/>
  <c r="J31" i="14"/>
  <c r="Y1017" i="3"/>
  <c r="Z1017" i="3" s="1"/>
  <c r="AA1017" i="3" s="1"/>
  <c r="L1017" i="3"/>
  <c r="U918" i="3"/>
  <c r="V918" i="3" s="1"/>
  <c r="X909" i="3"/>
  <c r="X908" i="3"/>
  <c r="X907" i="3"/>
  <c r="X906" i="3"/>
  <c r="X905" i="3"/>
  <c r="X904" i="3"/>
  <c r="X903" i="3"/>
  <c r="X902" i="3"/>
  <c r="X901" i="3"/>
  <c r="X900" i="3"/>
  <c r="X899" i="3"/>
  <c r="X898" i="3"/>
  <c r="X897" i="3"/>
  <c r="X896" i="3"/>
  <c r="X895" i="3"/>
  <c r="X894" i="3"/>
  <c r="X893" i="3"/>
  <c r="X892" i="3"/>
  <c r="X891" i="3"/>
  <c r="X890" i="3"/>
  <c r="X889" i="3"/>
  <c r="X888" i="3"/>
  <c r="X887" i="3"/>
  <c r="X886" i="3"/>
  <c r="X885" i="3"/>
  <c r="X884" i="3"/>
  <c r="X883" i="3"/>
  <c r="X882" i="3"/>
  <c r="X881" i="3"/>
  <c r="X880" i="3"/>
  <c r="X879" i="3"/>
  <c r="X878" i="3"/>
  <c r="X877" i="3"/>
  <c r="X876" i="3"/>
  <c r="X875" i="3"/>
  <c r="X874" i="3"/>
  <c r="X873" i="3"/>
  <c r="X872" i="3"/>
  <c r="X871" i="3"/>
  <c r="X870" i="3"/>
  <c r="X869" i="3"/>
  <c r="X868" i="3"/>
  <c r="X867" i="3"/>
  <c r="X866" i="3"/>
  <c r="X865" i="3"/>
  <c r="X864" i="3"/>
  <c r="X863" i="3"/>
  <c r="X862" i="3"/>
  <c r="X861" i="3"/>
  <c r="X860" i="3"/>
  <c r="X859" i="3"/>
  <c r="X858" i="3"/>
  <c r="X857" i="3"/>
  <c r="X856" i="3"/>
  <c r="X855" i="3"/>
  <c r="X854" i="3"/>
  <c r="X853" i="3"/>
  <c r="X852" i="3"/>
  <c r="X851" i="3"/>
  <c r="X850" i="3"/>
  <c r="X849" i="3"/>
  <c r="X848" i="3"/>
  <c r="X847" i="3"/>
  <c r="X846" i="3"/>
  <c r="X845" i="3"/>
  <c r="X844" i="3"/>
  <c r="X843" i="3"/>
  <c r="X842" i="3"/>
  <c r="X841" i="3"/>
  <c r="X840" i="3"/>
  <c r="X839" i="3"/>
  <c r="X838" i="3"/>
  <c r="X837" i="3"/>
  <c r="X836" i="3"/>
  <c r="X835" i="3"/>
  <c r="X834" i="3"/>
  <c r="X833" i="3"/>
  <c r="X832" i="3"/>
  <c r="X831" i="3"/>
  <c r="X830" i="3"/>
  <c r="X829" i="3"/>
  <c r="X828" i="3"/>
  <c r="X827" i="3"/>
  <c r="X826" i="3"/>
  <c r="X825" i="3"/>
  <c r="X824" i="3"/>
  <c r="X823" i="3"/>
  <c r="X822" i="3"/>
  <c r="X821" i="3"/>
  <c r="X820" i="3"/>
  <c r="X819" i="3"/>
  <c r="X818" i="3"/>
  <c r="X817" i="3"/>
  <c r="X816" i="3"/>
  <c r="X815" i="3"/>
  <c r="X814" i="3"/>
  <c r="X813" i="3"/>
  <c r="X812" i="3"/>
  <c r="X811" i="3"/>
  <c r="X810" i="3"/>
  <c r="X809" i="3"/>
  <c r="X808" i="3"/>
  <c r="X807" i="3"/>
  <c r="X806" i="3"/>
  <c r="X805" i="3"/>
  <c r="X804" i="3"/>
  <c r="X803" i="3"/>
  <c r="X802" i="3"/>
  <c r="X801" i="3"/>
  <c r="X800" i="3"/>
  <c r="X799" i="3"/>
  <c r="X798" i="3"/>
  <c r="X797" i="3"/>
  <c r="X796" i="3"/>
  <c r="X795" i="3"/>
  <c r="X794" i="3"/>
  <c r="X793" i="3"/>
  <c r="X792" i="3"/>
  <c r="X791" i="3"/>
  <c r="X790" i="3"/>
  <c r="X789" i="3"/>
  <c r="X788" i="3"/>
  <c r="X787" i="3"/>
  <c r="X786" i="3"/>
  <c r="X785" i="3"/>
  <c r="X784" i="3"/>
  <c r="X783" i="3"/>
  <c r="X782" i="3"/>
  <c r="X781" i="3"/>
  <c r="X780" i="3"/>
  <c r="X779" i="3"/>
  <c r="X778" i="3"/>
  <c r="X777" i="3"/>
  <c r="X776" i="3"/>
  <c r="X775" i="3"/>
  <c r="X774" i="3"/>
  <c r="X773" i="3"/>
  <c r="X772" i="3"/>
  <c r="X771" i="3"/>
  <c r="X770" i="3"/>
  <c r="X769" i="3"/>
  <c r="X768" i="3"/>
  <c r="X767" i="3"/>
  <c r="X766" i="3"/>
  <c r="X765" i="3"/>
  <c r="X764" i="3"/>
  <c r="X763" i="3"/>
  <c r="X762" i="3"/>
  <c r="X761" i="3"/>
  <c r="X760" i="3"/>
  <c r="X759" i="3"/>
  <c r="X758" i="3"/>
  <c r="X757" i="3"/>
  <c r="X756" i="3"/>
  <c r="X755" i="3"/>
  <c r="X754" i="3"/>
  <c r="X753" i="3"/>
  <c r="X752" i="3"/>
  <c r="X751" i="3"/>
  <c r="X750" i="3"/>
  <c r="X749" i="3"/>
  <c r="X748" i="3"/>
  <c r="X747" i="3"/>
  <c r="X746" i="3"/>
  <c r="X745" i="3"/>
  <c r="X744" i="3"/>
  <c r="X743" i="3"/>
  <c r="X742" i="3"/>
  <c r="X741" i="3"/>
  <c r="X740" i="3"/>
  <c r="X739" i="3"/>
  <c r="X738" i="3"/>
  <c r="X737" i="3"/>
  <c r="X736" i="3"/>
  <c r="X735" i="3"/>
  <c r="X734" i="3"/>
  <c r="X733" i="3"/>
  <c r="X732" i="3"/>
  <c r="X731" i="3"/>
  <c r="X730" i="3"/>
  <c r="X729" i="3"/>
  <c r="X728" i="3"/>
  <c r="X727" i="3"/>
  <c r="X726" i="3"/>
  <c r="X725" i="3"/>
  <c r="X724" i="3"/>
  <c r="X723" i="3"/>
  <c r="X722" i="3"/>
  <c r="X721" i="3"/>
  <c r="X720" i="3"/>
  <c r="X719" i="3"/>
  <c r="X718" i="3"/>
  <c r="X717" i="3"/>
  <c r="X716" i="3"/>
  <c r="X715" i="3"/>
  <c r="X714" i="3"/>
  <c r="X713" i="3"/>
  <c r="X712" i="3"/>
  <c r="X711" i="3"/>
  <c r="X710" i="3"/>
  <c r="X709" i="3"/>
  <c r="X708" i="3"/>
  <c r="X707" i="3"/>
  <c r="X706" i="3"/>
  <c r="X705" i="3"/>
  <c r="X704" i="3"/>
  <c r="X703" i="3"/>
  <c r="X702" i="3"/>
  <c r="X701" i="3"/>
  <c r="X700" i="3"/>
  <c r="X699" i="3"/>
  <c r="X698" i="3"/>
  <c r="X697" i="3"/>
  <c r="X696" i="3"/>
  <c r="X695" i="3"/>
  <c r="X694" i="3"/>
  <c r="X693" i="3"/>
  <c r="X692" i="3"/>
  <c r="X691" i="3"/>
  <c r="X690" i="3"/>
  <c r="X689" i="3"/>
  <c r="X688" i="3"/>
  <c r="X687" i="3"/>
  <c r="X686" i="3"/>
  <c r="X685" i="3"/>
  <c r="X684" i="3"/>
  <c r="X683" i="3"/>
  <c r="X682" i="3"/>
  <c r="X681" i="3"/>
  <c r="X680" i="3"/>
  <c r="X679" i="3"/>
  <c r="X678" i="3"/>
  <c r="X677" i="3"/>
  <c r="X676" i="3"/>
  <c r="X675" i="3"/>
  <c r="X674" i="3"/>
  <c r="X673" i="3"/>
  <c r="X672" i="3"/>
  <c r="X671" i="3"/>
  <c r="X670" i="3"/>
  <c r="X669" i="3"/>
  <c r="X668" i="3"/>
  <c r="X667" i="3"/>
  <c r="X666" i="3"/>
  <c r="X665" i="3"/>
  <c r="X664" i="3"/>
  <c r="X663" i="3"/>
  <c r="X662" i="3"/>
  <c r="X661" i="3"/>
  <c r="X660" i="3"/>
  <c r="X659" i="3"/>
  <c r="X658" i="3"/>
  <c r="X657" i="3"/>
  <c r="X656" i="3"/>
  <c r="X655" i="3"/>
  <c r="X654" i="3"/>
  <c r="X653" i="3"/>
  <c r="X652" i="3"/>
  <c r="X651" i="3"/>
  <c r="X650" i="3"/>
  <c r="X910" i="3"/>
  <c r="X1015" i="3"/>
  <c r="X1014" i="3"/>
  <c r="X1013" i="3"/>
  <c r="X1011" i="3"/>
  <c r="X1010" i="3"/>
  <c r="X1009" i="3"/>
  <c r="X1007" i="3"/>
  <c r="X1006" i="3"/>
  <c r="X1005" i="3"/>
  <c r="X1004" i="3"/>
  <c r="X1003" i="3"/>
  <c r="X1002" i="3"/>
  <c r="X1001" i="3"/>
  <c r="X1000" i="3"/>
  <c r="X999" i="3"/>
  <c r="X998" i="3"/>
  <c r="X997" i="3"/>
  <c r="X996" i="3"/>
  <c r="X995" i="3"/>
  <c r="X994" i="3"/>
  <c r="X993" i="3"/>
  <c r="X992" i="3"/>
  <c r="X991" i="3"/>
  <c r="X990" i="3"/>
  <c r="X989" i="3"/>
  <c r="X988" i="3"/>
  <c r="X987" i="3"/>
  <c r="X986" i="3"/>
  <c r="X985" i="3"/>
  <c r="X984" i="3"/>
  <c r="X983" i="3"/>
  <c r="X982" i="3"/>
  <c r="X981" i="3"/>
  <c r="X980" i="3"/>
  <c r="X979" i="3"/>
  <c r="X978" i="3"/>
  <c r="X977" i="3"/>
  <c r="X976" i="3"/>
  <c r="X975" i="3"/>
  <c r="X974" i="3"/>
  <c r="X973" i="3"/>
  <c r="X972" i="3"/>
  <c r="X971" i="3"/>
  <c r="X970" i="3"/>
  <c r="X969" i="3"/>
  <c r="X968" i="3"/>
  <c r="X967" i="3"/>
  <c r="X966" i="3"/>
  <c r="X965" i="3"/>
  <c r="X964" i="3"/>
  <c r="X963" i="3"/>
  <c r="X962" i="3"/>
  <c r="X961" i="3"/>
  <c r="X960" i="3"/>
  <c r="X959" i="3"/>
  <c r="X958" i="3"/>
  <c r="X957" i="3"/>
  <c r="X956" i="3"/>
  <c r="X955" i="3"/>
  <c r="X954" i="3"/>
  <c r="X953" i="3"/>
  <c r="X952" i="3"/>
  <c r="X951" i="3"/>
  <c r="X950" i="3"/>
  <c r="X949" i="3"/>
  <c r="X948" i="3"/>
  <c r="X947" i="3"/>
  <c r="X946" i="3"/>
  <c r="X945" i="3"/>
  <c r="X944" i="3"/>
  <c r="X943" i="3"/>
  <c r="X942" i="3"/>
  <c r="X941" i="3"/>
  <c r="X940" i="3"/>
  <c r="X939" i="3"/>
  <c r="X938" i="3"/>
  <c r="X937" i="3"/>
  <c r="X936" i="3"/>
  <c r="X935" i="3"/>
  <c r="X934" i="3"/>
  <c r="X933" i="3"/>
  <c r="X932" i="3"/>
  <c r="X931" i="3"/>
  <c r="X930" i="3"/>
  <c r="X929" i="3"/>
  <c r="X928" i="3"/>
  <c r="X927" i="3"/>
  <c r="X926" i="3"/>
  <c r="X925" i="3"/>
  <c r="X924" i="3"/>
  <c r="X923" i="3"/>
  <c r="X922" i="3"/>
  <c r="X921" i="3"/>
  <c r="X920" i="3"/>
  <c r="X919" i="3"/>
  <c r="X918" i="3"/>
  <c r="X917" i="3"/>
  <c r="X916" i="3"/>
  <c r="X915" i="3"/>
  <c r="X914" i="3"/>
  <c r="X913" i="3"/>
  <c r="X912" i="3"/>
  <c r="X911" i="3"/>
  <c r="K31" i="14" l="1"/>
  <c r="J32" i="14"/>
  <c r="C27" i="8"/>
  <c r="I27" i="8"/>
  <c r="G27" i="8"/>
  <c r="H27" i="8"/>
  <c r="J27" i="8"/>
  <c r="J33" i="14" l="1"/>
  <c r="K32" i="14"/>
  <c r="K24" i="8"/>
  <c r="K33" i="14" l="1"/>
  <c r="J34" i="14"/>
  <c r="G186" i="12"/>
  <c r="F186" i="12"/>
  <c r="E186" i="12"/>
  <c r="D186" i="12"/>
  <c r="G185" i="12"/>
  <c r="F185" i="12"/>
  <c r="E185" i="12"/>
  <c r="D185" i="12"/>
  <c r="H185" i="12" s="1"/>
  <c r="G184" i="12"/>
  <c r="F184" i="12"/>
  <c r="E184" i="12"/>
  <c r="D184" i="12"/>
  <c r="H184" i="12" s="1"/>
  <c r="G183" i="12"/>
  <c r="F183" i="12"/>
  <c r="E183" i="12"/>
  <c r="D183" i="12"/>
  <c r="H183" i="12" s="1"/>
  <c r="G182" i="12"/>
  <c r="F182" i="12"/>
  <c r="E182" i="12"/>
  <c r="D182" i="12"/>
  <c r="H182" i="12" s="1"/>
  <c r="G181" i="12"/>
  <c r="F181" i="12"/>
  <c r="E181" i="12"/>
  <c r="D181" i="12"/>
  <c r="H181" i="12" s="1"/>
  <c r="G180" i="12"/>
  <c r="F180" i="12"/>
  <c r="E180" i="12"/>
  <c r="D180" i="12"/>
  <c r="H180" i="12" s="1"/>
  <c r="G179" i="12"/>
  <c r="F179" i="12"/>
  <c r="E179" i="12"/>
  <c r="D179" i="12"/>
  <c r="H179" i="12" s="1"/>
  <c r="G178" i="12"/>
  <c r="F178" i="12"/>
  <c r="E178" i="12"/>
  <c r="D178" i="12"/>
  <c r="H178" i="12" s="1"/>
  <c r="G177" i="12"/>
  <c r="F177" i="12"/>
  <c r="E177" i="12"/>
  <c r="D177" i="12"/>
  <c r="H177" i="12" s="1"/>
  <c r="G176" i="12"/>
  <c r="F176" i="12"/>
  <c r="E176" i="12"/>
  <c r="D176" i="12"/>
  <c r="H176" i="12" s="1"/>
  <c r="G175" i="12"/>
  <c r="F175" i="12"/>
  <c r="E175" i="12"/>
  <c r="D175" i="12"/>
  <c r="H175" i="12" s="1"/>
  <c r="G174" i="12"/>
  <c r="F174" i="12"/>
  <c r="E174" i="12"/>
  <c r="D174" i="12"/>
  <c r="H174" i="12" s="1"/>
  <c r="G173" i="12"/>
  <c r="F173" i="12"/>
  <c r="E173" i="12"/>
  <c r="D173" i="12"/>
  <c r="H173" i="12" s="1"/>
  <c r="G172" i="12"/>
  <c r="F172" i="12"/>
  <c r="E172" i="12"/>
  <c r="D172" i="12"/>
  <c r="H172" i="12" s="1"/>
  <c r="G171" i="12"/>
  <c r="F171" i="12"/>
  <c r="E171" i="12"/>
  <c r="D171" i="12"/>
  <c r="H171" i="12" s="1"/>
  <c r="G170" i="12"/>
  <c r="F170" i="12"/>
  <c r="E170" i="12"/>
  <c r="D170" i="12"/>
  <c r="H170" i="12" s="1"/>
  <c r="G169" i="12"/>
  <c r="F169" i="12"/>
  <c r="E169" i="12"/>
  <c r="D169" i="12"/>
  <c r="H169" i="12" s="1"/>
  <c r="G168" i="12"/>
  <c r="F168" i="12"/>
  <c r="E168" i="12"/>
  <c r="D168" i="12"/>
  <c r="H168" i="12" s="1"/>
  <c r="G167" i="12"/>
  <c r="F167" i="12"/>
  <c r="E167" i="12"/>
  <c r="D167" i="12"/>
  <c r="H167" i="12" s="1"/>
  <c r="G166" i="12"/>
  <c r="F166" i="12"/>
  <c r="E166" i="12"/>
  <c r="D166" i="12"/>
  <c r="H166" i="12" s="1"/>
  <c r="G165" i="12"/>
  <c r="F165" i="12"/>
  <c r="E165" i="12"/>
  <c r="D165" i="12"/>
  <c r="H165" i="12" s="1"/>
  <c r="G164" i="12"/>
  <c r="F164" i="12"/>
  <c r="E164" i="12"/>
  <c r="D164" i="12"/>
  <c r="H164" i="12" s="1"/>
  <c r="G163" i="12"/>
  <c r="F163" i="12"/>
  <c r="E163" i="12"/>
  <c r="D163" i="12"/>
  <c r="H163" i="12" s="1"/>
  <c r="G162" i="12"/>
  <c r="F162" i="12"/>
  <c r="E162" i="12"/>
  <c r="D162" i="12"/>
  <c r="H162" i="12" s="1"/>
  <c r="G161" i="12"/>
  <c r="F161" i="12"/>
  <c r="E161" i="12"/>
  <c r="D161" i="12"/>
  <c r="H161" i="12" s="1"/>
  <c r="G160" i="12"/>
  <c r="F160" i="12"/>
  <c r="E160" i="12"/>
  <c r="D160" i="12"/>
  <c r="H160" i="12" s="1"/>
  <c r="G159" i="12"/>
  <c r="F159" i="12"/>
  <c r="E159" i="12"/>
  <c r="D159" i="12"/>
  <c r="H159" i="12" s="1"/>
  <c r="G158" i="12"/>
  <c r="F158" i="12"/>
  <c r="E158" i="12"/>
  <c r="D158" i="12"/>
  <c r="H158" i="12" s="1"/>
  <c r="G157" i="12"/>
  <c r="F157" i="12"/>
  <c r="E157" i="12"/>
  <c r="D157" i="12"/>
  <c r="H157" i="12" s="1"/>
  <c r="G156" i="12"/>
  <c r="F156" i="12"/>
  <c r="E156" i="12"/>
  <c r="D156" i="12"/>
  <c r="H156" i="12" s="1"/>
  <c r="G155" i="12"/>
  <c r="F155" i="12"/>
  <c r="E155" i="12"/>
  <c r="D155" i="12"/>
  <c r="H155" i="12" s="1"/>
  <c r="G154" i="12"/>
  <c r="F154" i="12"/>
  <c r="E154" i="12"/>
  <c r="D154" i="12"/>
  <c r="H154" i="12" s="1"/>
  <c r="G153" i="12"/>
  <c r="F153" i="12"/>
  <c r="E153" i="12"/>
  <c r="D153" i="12"/>
  <c r="H153" i="12" s="1"/>
  <c r="G152" i="12"/>
  <c r="F152" i="12"/>
  <c r="E152" i="12"/>
  <c r="D152" i="12"/>
  <c r="H152" i="12" s="1"/>
  <c r="G151" i="12"/>
  <c r="F151" i="12"/>
  <c r="E151" i="12"/>
  <c r="D151" i="12"/>
  <c r="H151" i="12" s="1"/>
  <c r="G150" i="12"/>
  <c r="F150" i="12"/>
  <c r="E150" i="12"/>
  <c r="D150" i="12"/>
  <c r="H150" i="12" s="1"/>
  <c r="G149" i="12"/>
  <c r="F149" i="12"/>
  <c r="E149" i="12"/>
  <c r="D149" i="12"/>
  <c r="H149" i="12" s="1"/>
  <c r="G148" i="12"/>
  <c r="F148" i="12"/>
  <c r="E148" i="12"/>
  <c r="D148" i="12"/>
  <c r="H148" i="12" s="1"/>
  <c r="G147" i="12"/>
  <c r="F147" i="12"/>
  <c r="E147" i="12"/>
  <c r="D147" i="12"/>
  <c r="H147" i="12" s="1"/>
  <c r="G146" i="12"/>
  <c r="F146" i="12"/>
  <c r="E146" i="12"/>
  <c r="D146" i="12"/>
  <c r="H146" i="12" s="1"/>
  <c r="G145" i="12"/>
  <c r="F145" i="12"/>
  <c r="E145" i="12"/>
  <c r="D145" i="12"/>
  <c r="H145" i="12" s="1"/>
  <c r="G144" i="12"/>
  <c r="F144" i="12"/>
  <c r="E144" i="12"/>
  <c r="D144" i="12"/>
  <c r="H144" i="12" s="1"/>
  <c r="G143" i="12"/>
  <c r="F143" i="12"/>
  <c r="E143" i="12"/>
  <c r="D143" i="12"/>
  <c r="H143" i="12" s="1"/>
  <c r="G142" i="12"/>
  <c r="F142" i="12"/>
  <c r="E142" i="12"/>
  <c r="D142" i="12"/>
  <c r="H142" i="12" s="1"/>
  <c r="G141" i="12"/>
  <c r="F141" i="12"/>
  <c r="E141" i="12"/>
  <c r="D141" i="12"/>
  <c r="H141" i="12" s="1"/>
  <c r="G140" i="12"/>
  <c r="F140" i="12"/>
  <c r="E140" i="12"/>
  <c r="D140" i="12"/>
  <c r="H140" i="12" s="1"/>
  <c r="G139" i="12"/>
  <c r="F139" i="12"/>
  <c r="E139" i="12"/>
  <c r="D139" i="12"/>
  <c r="H139" i="12" s="1"/>
  <c r="G138" i="12"/>
  <c r="F138" i="12"/>
  <c r="E138" i="12"/>
  <c r="D138" i="12"/>
  <c r="H138" i="12" s="1"/>
  <c r="G137" i="12"/>
  <c r="F137" i="12"/>
  <c r="E137" i="12"/>
  <c r="D137" i="12"/>
  <c r="H137" i="12" s="1"/>
  <c r="G136" i="12"/>
  <c r="F136" i="12"/>
  <c r="E136" i="12"/>
  <c r="D136" i="12"/>
  <c r="H136" i="12" s="1"/>
  <c r="G135" i="12"/>
  <c r="F135" i="12"/>
  <c r="E135" i="12"/>
  <c r="D135" i="12"/>
  <c r="H135" i="12" s="1"/>
  <c r="G134" i="12"/>
  <c r="F134" i="12"/>
  <c r="E134" i="12"/>
  <c r="D134" i="12"/>
  <c r="H134" i="12" s="1"/>
  <c r="G133" i="12"/>
  <c r="F133" i="12"/>
  <c r="E133" i="12"/>
  <c r="D133" i="12"/>
  <c r="H133" i="12" s="1"/>
  <c r="G132" i="12"/>
  <c r="F132" i="12"/>
  <c r="E132" i="12"/>
  <c r="D132" i="12"/>
  <c r="H132" i="12" s="1"/>
  <c r="G131" i="12"/>
  <c r="F131" i="12"/>
  <c r="E131" i="12"/>
  <c r="D131" i="12"/>
  <c r="H131" i="12" s="1"/>
  <c r="G130" i="12"/>
  <c r="F130" i="12"/>
  <c r="E130" i="12"/>
  <c r="D130" i="12"/>
  <c r="H130" i="12" s="1"/>
  <c r="G129" i="12"/>
  <c r="F129" i="12"/>
  <c r="E129" i="12"/>
  <c r="D129" i="12"/>
  <c r="H129" i="12" s="1"/>
  <c r="G128" i="12"/>
  <c r="F128" i="12"/>
  <c r="E128" i="12"/>
  <c r="D128" i="12"/>
  <c r="H128" i="12" s="1"/>
  <c r="G127" i="12"/>
  <c r="F127" i="12"/>
  <c r="E127" i="12"/>
  <c r="D127" i="12"/>
  <c r="H127" i="12" s="1"/>
  <c r="G126" i="12"/>
  <c r="F126" i="12"/>
  <c r="E126" i="12"/>
  <c r="D126" i="12"/>
  <c r="H126" i="12" s="1"/>
  <c r="G125" i="12"/>
  <c r="F125" i="12"/>
  <c r="E125" i="12"/>
  <c r="D125" i="12"/>
  <c r="H125" i="12" s="1"/>
  <c r="G124" i="12"/>
  <c r="F124" i="12"/>
  <c r="E124" i="12"/>
  <c r="D124" i="12"/>
  <c r="H124" i="12" s="1"/>
  <c r="G123" i="12"/>
  <c r="F123" i="12"/>
  <c r="E123" i="12"/>
  <c r="D123" i="12"/>
  <c r="H123" i="12" s="1"/>
  <c r="G122" i="12"/>
  <c r="F122" i="12"/>
  <c r="E122" i="12"/>
  <c r="D122" i="12"/>
  <c r="H122" i="12" s="1"/>
  <c r="G121" i="12"/>
  <c r="F121" i="12"/>
  <c r="E121" i="12"/>
  <c r="D121" i="12"/>
  <c r="H121" i="12" s="1"/>
  <c r="G120" i="12"/>
  <c r="F120" i="12"/>
  <c r="E120" i="12"/>
  <c r="D120" i="12"/>
  <c r="H120" i="12" s="1"/>
  <c r="G119" i="12"/>
  <c r="F119" i="12"/>
  <c r="E119" i="12"/>
  <c r="D119" i="12"/>
  <c r="H119" i="12" s="1"/>
  <c r="G118" i="12"/>
  <c r="F118" i="12"/>
  <c r="E118" i="12"/>
  <c r="D118" i="12"/>
  <c r="H118" i="12" s="1"/>
  <c r="G117" i="12"/>
  <c r="F117" i="12"/>
  <c r="E117" i="12"/>
  <c r="D117" i="12"/>
  <c r="H117" i="12" s="1"/>
  <c r="G116" i="12"/>
  <c r="F116" i="12"/>
  <c r="E116" i="12"/>
  <c r="D116" i="12"/>
  <c r="H116" i="12" s="1"/>
  <c r="G115" i="12"/>
  <c r="F115" i="12"/>
  <c r="E115" i="12"/>
  <c r="D115" i="12"/>
  <c r="H115" i="12" s="1"/>
  <c r="G114" i="12"/>
  <c r="F114" i="12"/>
  <c r="E114" i="12"/>
  <c r="D114" i="12"/>
  <c r="H114" i="12" s="1"/>
  <c r="G113" i="12"/>
  <c r="F113" i="12"/>
  <c r="E113" i="12"/>
  <c r="D113" i="12"/>
  <c r="H113" i="12" s="1"/>
  <c r="G112" i="12"/>
  <c r="F112" i="12"/>
  <c r="E112" i="12"/>
  <c r="D112" i="12"/>
  <c r="H112" i="12" s="1"/>
  <c r="G111" i="12"/>
  <c r="F111" i="12"/>
  <c r="E111" i="12"/>
  <c r="D111" i="12"/>
  <c r="H111" i="12" s="1"/>
  <c r="G110" i="12"/>
  <c r="F110" i="12"/>
  <c r="E110" i="12"/>
  <c r="D110" i="12"/>
  <c r="H110" i="12" s="1"/>
  <c r="G109" i="12"/>
  <c r="F109" i="12"/>
  <c r="E109" i="12"/>
  <c r="D109" i="12"/>
  <c r="H109" i="12" s="1"/>
  <c r="G108" i="12"/>
  <c r="F108" i="12"/>
  <c r="E108" i="12"/>
  <c r="D108" i="12"/>
  <c r="H108" i="12" s="1"/>
  <c r="G107" i="12"/>
  <c r="F107" i="12"/>
  <c r="E107" i="12"/>
  <c r="D107" i="12"/>
  <c r="H107" i="12" s="1"/>
  <c r="G106" i="12"/>
  <c r="F106" i="12"/>
  <c r="E106" i="12"/>
  <c r="D106" i="12"/>
  <c r="H106" i="12" s="1"/>
  <c r="G105" i="12"/>
  <c r="F105" i="12"/>
  <c r="E105" i="12"/>
  <c r="D105" i="12"/>
  <c r="H105" i="12" s="1"/>
  <c r="G104" i="12"/>
  <c r="F104" i="12"/>
  <c r="E104" i="12"/>
  <c r="D104" i="12"/>
  <c r="H104" i="12" s="1"/>
  <c r="G103" i="12"/>
  <c r="F103" i="12"/>
  <c r="E103" i="12"/>
  <c r="D103" i="12"/>
  <c r="H103" i="12" s="1"/>
  <c r="G102" i="12"/>
  <c r="F102" i="12"/>
  <c r="E102" i="12"/>
  <c r="D102" i="12"/>
  <c r="H102" i="12" s="1"/>
  <c r="G101" i="12"/>
  <c r="F101" i="12"/>
  <c r="E101" i="12"/>
  <c r="D101" i="12"/>
  <c r="H101" i="12" s="1"/>
  <c r="G100" i="12"/>
  <c r="F100" i="12"/>
  <c r="E100" i="12"/>
  <c r="D100" i="12"/>
  <c r="H100" i="12" s="1"/>
  <c r="G99" i="12"/>
  <c r="F99" i="12"/>
  <c r="E99" i="12"/>
  <c r="D99" i="12"/>
  <c r="H99" i="12" s="1"/>
  <c r="G98" i="12"/>
  <c r="F98" i="12"/>
  <c r="E98" i="12"/>
  <c r="D98" i="12"/>
  <c r="H98" i="12" s="1"/>
  <c r="G97" i="12"/>
  <c r="F97" i="12"/>
  <c r="E97" i="12"/>
  <c r="D97" i="12"/>
  <c r="H97" i="12" s="1"/>
  <c r="G96" i="12"/>
  <c r="F96" i="12"/>
  <c r="E96" i="12"/>
  <c r="D96" i="12"/>
  <c r="H96" i="12" s="1"/>
  <c r="G95" i="12"/>
  <c r="F95" i="12"/>
  <c r="E95" i="12"/>
  <c r="D95" i="12"/>
  <c r="H95" i="12" s="1"/>
  <c r="G94" i="12"/>
  <c r="F94" i="12"/>
  <c r="E94" i="12"/>
  <c r="D94" i="12"/>
  <c r="H94" i="12" s="1"/>
  <c r="G93" i="12"/>
  <c r="F93" i="12"/>
  <c r="E93" i="12"/>
  <c r="D93" i="12"/>
  <c r="H93" i="12" s="1"/>
  <c r="G92" i="12"/>
  <c r="F92" i="12"/>
  <c r="E92" i="12"/>
  <c r="D92" i="12"/>
  <c r="H92" i="12" s="1"/>
  <c r="G91" i="12"/>
  <c r="F91" i="12"/>
  <c r="E91" i="12"/>
  <c r="D91" i="12"/>
  <c r="H91" i="12" s="1"/>
  <c r="G90" i="12"/>
  <c r="F90" i="12"/>
  <c r="E90" i="12"/>
  <c r="D90" i="12"/>
  <c r="H90" i="12" s="1"/>
  <c r="G89" i="12"/>
  <c r="F89" i="12"/>
  <c r="E89" i="12"/>
  <c r="D89" i="12"/>
  <c r="H89" i="12" s="1"/>
  <c r="G88" i="12"/>
  <c r="F88" i="12"/>
  <c r="E88" i="12"/>
  <c r="D88" i="12"/>
  <c r="H88" i="12" s="1"/>
  <c r="G87" i="12"/>
  <c r="F87" i="12"/>
  <c r="E87" i="12"/>
  <c r="D87" i="12"/>
  <c r="H87" i="12" s="1"/>
  <c r="G86" i="12"/>
  <c r="F86" i="12"/>
  <c r="E86" i="12"/>
  <c r="D86" i="12"/>
  <c r="H86" i="12" s="1"/>
  <c r="G85" i="12"/>
  <c r="F85" i="12"/>
  <c r="E85" i="12"/>
  <c r="D85" i="12"/>
  <c r="H85" i="12" s="1"/>
  <c r="G84" i="12"/>
  <c r="F84" i="12"/>
  <c r="E84" i="12"/>
  <c r="D84" i="12"/>
  <c r="H84" i="12" s="1"/>
  <c r="G83" i="12"/>
  <c r="F83" i="12"/>
  <c r="E83" i="12"/>
  <c r="D83" i="12"/>
  <c r="H83" i="12" s="1"/>
  <c r="G82" i="12"/>
  <c r="F82" i="12"/>
  <c r="E82" i="12"/>
  <c r="D82" i="12"/>
  <c r="H82" i="12" s="1"/>
  <c r="G81" i="12"/>
  <c r="F81" i="12"/>
  <c r="E81" i="12"/>
  <c r="D81" i="12"/>
  <c r="H81" i="12" s="1"/>
  <c r="G80" i="12"/>
  <c r="F80" i="12"/>
  <c r="E80" i="12"/>
  <c r="D80" i="12"/>
  <c r="H80" i="12" s="1"/>
  <c r="G79" i="12"/>
  <c r="F79" i="12"/>
  <c r="E79" i="12"/>
  <c r="D79" i="12"/>
  <c r="H79" i="12" s="1"/>
  <c r="G78" i="12"/>
  <c r="F78" i="12"/>
  <c r="E78" i="12"/>
  <c r="D78" i="12"/>
  <c r="H78" i="12" s="1"/>
  <c r="G77" i="12"/>
  <c r="F77" i="12"/>
  <c r="E77" i="12"/>
  <c r="D77" i="12"/>
  <c r="H77" i="12" s="1"/>
  <c r="G76" i="12"/>
  <c r="F76" i="12"/>
  <c r="E76" i="12"/>
  <c r="D76" i="12"/>
  <c r="H76" i="12" s="1"/>
  <c r="G75" i="12"/>
  <c r="F75" i="12"/>
  <c r="E75" i="12"/>
  <c r="D75" i="12"/>
  <c r="H75" i="12" s="1"/>
  <c r="G74" i="12"/>
  <c r="F74" i="12"/>
  <c r="E74" i="12"/>
  <c r="D74" i="12"/>
  <c r="H74" i="12" s="1"/>
  <c r="G73" i="12"/>
  <c r="F73" i="12"/>
  <c r="E73" i="12"/>
  <c r="D73" i="12"/>
  <c r="H73" i="12" s="1"/>
  <c r="G72" i="12"/>
  <c r="F72" i="12"/>
  <c r="E72" i="12"/>
  <c r="D72" i="12"/>
  <c r="H72" i="12" s="1"/>
  <c r="G71" i="12"/>
  <c r="F71" i="12"/>
  <c r="E71" i="12"/>
  <c r="D71" i="12"/>
  <c r="H71" i="12" s="1"/>
  <c r="G70" i="12"/>
  <c r="F70" i="12"/>
  <c r="E70" i="12"/>
  <c r="D70" i="12"/>
  <c r="H70" i="12" s="1"/>
  <c r="G69" i="12"/>
  <c r="F69" i="12"/>
  <c r="E69" i="12"/>
  <c r="D69" i="12"/>
  <c r="H69" i="12" s="1"/>
  <c r="G68" i="12"/>
  <c r="F68" i="12"/>
  <c r="E68" i="12"/>
  <c r="D68" i="12"/>
  <c r="H68" i="12" s="1"/>
  <c r="G67" i="12"/>
  <c r="F67" i="12"/>
  <c r="E67" i="12"/>
  <c r="D67" i="12"/>
  <c r="H67" i="12" s="1"/>
  <c r="G66" i="12"/>
  <c r="F66" i="12"/>
  <c r="E66" i="12"/>
  <c r="D66" i="12"/>
  <c r="H66" i="12" s="1"/>
  <c r="G65" i="12"/>
  <c r="F65" i="12"/>
  <c r="E65" i="12"/>
  <c r="D65" i="12"/>
  <c r="H65" i="12" s="1"/>
  <c r="G64" i="12"/>
  <c r="F64" i="12"/>
  <c r="E64" i="12"/>
  <c r="D64" i="12"/>
  <c r="H64" i="12" s="1"/>
  <c r="G63" i="12"/>
  <c r="F63" i="12"/>
  <c r="E63" i="12"/>
  <c r="D63" i="12"/>
  <c r="H63" i="12" s="1"/>
  <c r="G62" i="12"/>
  <c r="F62" i="12"/>
  <c r="E62" i="12"/>
  <c r="D62" i="12"/>
  <c r="H62" i="12" s="1"/>
  <c r="G61" i="12"/>
  <c r="F61" i="12"/>
  <c r="E61" i="12"/>
  <c r="D61" i="12"/>
  <c r="H61" i="12" s="1"/>
  <c r="G60" i="12"/>
  <c r="F60" i="12"/>
  <c r="E60" i="12"/>
  <c r="D60" i="12"/>
  <c r="H60" i="12" s="1"/>
  <c r="G59" i="12"/>
  <c r="F59" i="12"/>
  <c r="E59" i="12"/>
  <c r="D59" i="12"/>
  <c r="H59" i="12" s="1"/>
  <c r="G58" i="12"/>
  <c r="F58" i="12"/>
  <c r="E58" i="12"/>
  <c r="D58" i="12"/>
  <c r="H58" i="12" s="1"/>
  <c r="G57" i="12"/>
  <c r="F57" i="12"/>
  <c r="E57" i="12"/>
  <c r="D57" i="12"/>
  <c r="H57" i="12" s="1"/>
  <c r="G56" i="12"/>
  <c r="F56" i="12"/>
  <c r="E56" i="12"/>
  <c r="D56" i="12"/>
  <c r="H56" i="12" s="1"/>
  <c r="G55" i="12"/>
  <c r="F55" i="12"/>
  <c r="E55" i="12"/>
  <c r="D55" i="12"/>
  <c r="H55" i="12" s="1"/>
  <c r="G54" i="12"/>
  <c r="F54" i="12"/>
  <c r="E54" i="12"/>
  <c r="D54" i="12"/>
  <c r="H54" i="12" s="1"/>
  <c r="G53" i="12"/>
  <c r="F53" i="12"/>
  <c r="E53" i="12"/>
  <c r="D53" i="12"/>
  <c r="H53" i="12" s="1"/>
  <c r="G52" i="12"/>
  <c r="F52" i="12"/>
  <c r="E52" i="12"/>
  <c r="D52" i="12"/>
  <c r="H52" i="12" s="1"/>
  <c r="G51" i="12"/>
  <c r="F51" i="12"/>
  <c r="E51" i="12"/>
  <c r="D51" i="12"/>
  <c r="H51" i="12" s="1"/>
  <c r="G50" i="12"/>
  <c r="F50" i="12"/>
  <c r="E50" i="12"/>
  <c r="D50" i="12"/>
  <c r="H50" i="12" s="1"/>
  <c r="G49" i="12"/>
  <c r="F49" i="12"/>
  <c r="E49" i="12"/>
  <c r="D49" i="12"/>
  <c r="H49" i="12" s="1"/>
  <c r="G48" i="12"/>
  <c r="F48" i="12"/>
  <c r="E48" i="12"/>
  <c r="D48" i="12"/>
  <c r="H48" i="12" s="1"/>
  <c r="G47" i="12"/>
  <c r="F47" i="12"/>
  <c r="E47" i="12"/>
  <c r="D47" i="12"/>
  <c r="H47" i="12" s="1"/>
  <c r="G46" i="12"/>
  <c r="F46" i="12"/>
  <c r="E46" i="12"/>
  <c r="D46" i="12"/>
  <c r="H46" i="12" s="1"/>
  <c r="G45" i="12"/>
  <c r="F45" i="12"/>
  <c r="E45" i="12"/>
  <c r="D45" i="12"/>
  <c r="H45" i="12" s="1"/>
  <c r="G44" i="12"/>
  <c r="F44" i="12"/>
  <c r="E44" i="12"/>
  <c r="D44" i="12"/>
  <c r="H44" i="12" s="1"/>
  <c r="G43" i="12"/>
  <c r="F43" i="12"/>
  <c r="E43" i="12"/>
  <c r="D43" i="12"/>
  <c r="H43" i="12" s="1"/>
  <c r="G42" i="12"/>
  <c r="F42" i="12"/>
  <c r="E42" i="12"/>
  <c r="D42" i="12"/>
  <c r="H42" i="12" s="1"/>
  <c r="G41" i="12"/>
  <c r="F41" i="12"/>
  <c r="E41" i="12"/>
  <c r="D41" i="12"/>
  <c r="H41" i="12" s="1"/>
  <c r="G40" i="12"/>
  <c r="F40" i="12"/>
  <c r="E40" i="12"/>
  <c r="D40" i="12"/>
  <c r="H40" i="12" s="1"/>
  <c r="G39" i="12"/>
  <c r="F39" i="12"/>
  <c r="E39" i="12"/>
  <c r="D39" i="12"/>
  <c r="H39" i="12" s="1"/>
  <c r="G38" i="12"/>
  <c r="F38" i="12"/>
  <c r="E38" i="12"/>
  <c r="D38" i="12"/>
  <c r="H38" i="12" s="1"/>
  <c r="G37" i="12"/>
  <c r="F37" i="12"/>
  <c r="E37" i="12"/>
  <c r="D37" i="12"/>
  <c r="H37" i="12" s="1"/>
  <c r="G36" i="12"/>
  <c r="F36" i="12"/>
  <c r="E36" i="12"/>
  <c r="D36" i="12"/>
  <c r="H36" i="12" s="1"/>
  <c r="G35" i="12"/>
  <c r="F35" i="12"/>
  <c r="E35" i="12"/>
  <c r="D35" i="12"/>
  <c r="H35" i="12" s="1"/>
  <c r="G34" i="12"/>
  <c r="F34" i="12"/>
  <c r="E34" i="12"/>
  <c r="D34" i="12"/>
  <c r="H34" i="12" s="1"/>
  <c r="G33" i="12"/>
  <c r="F33" i="12"/>
  <c r="E33" i="12"/>
  <c r="D33" i="12"/>
  <c r="H33" i="12" s="1"/>
  <c r="G32" i="12"/>
  <c r="F32" i="12"/>
  <c r="E32" i="12"/>
  <c r="D32" i="12"/>
  <c r="H32" i="12" s="1"/>
  <c r="G31" i="12"/>
  <c r="F31" i="12"/>
  <c r="E31" i="12"/>
  <c r="D31" i="12"/>
  <c r="H31" i="12" s="1"/>
  <c r="G30" i="12"/>
  <c r="F30" i="12"/>
  <c r="E30" i="12"/>
  <c r="D30" i="12"/>
  <c r="H30" i="12" s="1"/>
  <c r="G29" i="12"/>
  <c r="F29" i="12"/>
  <c r="E29" i="12"/>
  <c r="D29" i="12"/>
  <c r="H29" i="12" s="1"/>
  <c r="G28" i="12"/>
  <c r="F28" i="12"/>
  <c r="E28" i="12"/>
  <c r="D28" i="12"/>
  <c r="H28" i="12" s="1"/>
  <c r="G27" i="12"/>
  <c r="F27" i="12"/>
  <c r="E27" i="12"/>
  <c r="D27" i="12"/>
  <c r="H27" i="12" s="1"/>
  <c r="G26" i="12"/>
  <c r="F26" i="12"/>
  <c r="E26" i="12"/>
  <c r="D26" i="12"/>
  <c r="H26" i="12" s="1"/>
  <c r="G25" i="12"/>
  <c r="F25" i="12"/>
  <c r="E25" i="12"/>
  <c r="D25" i="12"/>
  <c r="H25" i="12" s="1"/>
  <c r="G24" i="12"/>
  <c r="F24" i="12"/>
  <c r="E24" i="12"/>
  <c r="D24" i="12"/>
  <c r="H24" i="12" s="1"/>
  <c r="G23" i="12"/>
  <c r="F23" i="12"/>
  <c r="E23" i="12"/>
  <c r="D23" i="12"/>
  <c r="H23" i="12" s="1"/>
  <c r="G22" i="12"/>
  <c r="F22" i="12"/>
  <c r="E22" i="12"/>
  <c r="D22" i="12"/>
  <c r="H22" i="12" s="1"/>
  <c r="G21" i="12"/>
  <c r="F21" i="12"/>
  <c r="E21" i="12"/>
  <c r="D21" i="12"/>
  <c r="H21" i="12" s="1"/>
  <c r="G20" i="12"/>
  <c r="F20" i="12"/>
  <c r="E20" i="12"/>
  <c r="D20" i="12"/>
  <c r="H20" i="12" s="1"/>
  <c r="G19" i="12"/>
  <c r="F19" i="12"/>
  <c r="E19" i="12"/>
  <c r="D19" i="12"/>
  <c r="H19" i="12" s="1"/>
  <c r="G18" i="12"/>
  <c r="F18" i="12"/>
  <c r="E18" i="12"/>
  <c r="D18" i="12"/>
  <c r="H18" i="12" s="1"/>
  <c r="G17" i="12"/>
  <c r="F17" i="12"/>
  <c r="E17" i="12"/>
  <c r="D17" i="12"/>
  <c r="H17" i="12" s="1"/>
  <c r="G16" i="12"/>
  <c r="F16" i="12"/>
  <c r="E16" i="12"/>
  <c r="D16" i="12"/>
  <c r="H16" i="12" s="1"/>
  <c r="G15" i="12"/>
  <c r="F15" i="12"/>
  <c r="E15" i="12"/>
  <c r="D15" i="12"/>
  <c r="H15" i="12" s="1"/>
  <c r="G14" i="12"/>
  <c r="F14" i="12"/>
  <c r="E14" i="12"/>
  <c r="D14" i="12"/>
  <c r="H14" i="12" s="1"/>
  <c r="G13" i="12"/>
  <c r="F13" i="12"/>
  <c r="E13" i="12"/>
  <c r="D13" i="12"/>
  <c r="H13" i="12" s="1"/>
  <c r="G12" i="12"/>
  <c r="F12" i="12"/>
  <c r="E12" i="12"/>
  <c r="D12" i="12"/>
  <c r="H12" i="12" s="1"/>
  <c r="G11" i="12"/>
  <c r="F11" i="12"/>
  <c r="E11" i="12"/>
  <c r="D11" i="12"/>
  <c r="H11" i="12" s="1"/>
  <c r="G10" i="12"/>
  <c r="F10" i="12"/>
  <c r="E10" i="12"/>
  <c r="D10" i="12"/>
  <c r="H10" i="12" s="1"/>
  <c r="G9" i="12"/>
  <c r="F9" i="12"/>
  <c r="E9" i="12"/>
  <c r="D9" i="12"/>
  <c r="H9" i="12" s="1"/>
  <c r="G8" i="12"/>
  <c r="F8" i="12"/>
  <c r="E8" i="12"/>
  <c r="D8" i="12"/>
  <c r="H8" i="12" s="1"/>
  <c r="G7" i="12"/>
  <c r="F7" i="12"/>
  <c r="E7" i="12"/>
  <c r="D7" i="12"/>
  <c r="H7" i="12" s="1"/>
  <c r="G6" i="12"/>
  <c r="F6" i="12"/>
  <c r="E6" i="12"/>
  <c r="D6" i="12"/>
  <c r="H6" i="12" s="1"/>
  <c r="G5" i="12"/>
  <c r="F5" i="12"/>
  <c r="E5" i="12"/>
  <c r="D5" i="12"/>
  <c r="H5" i="12" s="1"/>
  <c r="G4" i="12"/>
  <c r="F4" i="12"/>
  <c r="E4" i="12"/>
  <c r="D4" i="12"/>
  <c r="H4" i="12" s="1"/>
  <c r="G3" i="12"/>
  <c r="F3" i="12"/>
  <c r="E3" i="12"/>
  <c r="D3" i="12"/>
  <c r="H3" i="12" s="1"/>
  <c r="G2" i="12"/>
  <c r="F2" i="12"/>
  <c r="E2" i="12"/>
  <c r="D2" i="12"/>
  <c r="H2" i="12" s="1"/>
  <c r="J35" i="14" l="1"/>
  <c r="K34" i="14"/>
  <c r="H186" i="12"/>
  <c r="K35" i="14" l="1"/>
  <c r="J36" i="14"/>
  <c r="F27" i="8"/>
  <c r="E27" i="8"/>
  <c r="D27" i="8"/>
  <c r="B27" i="8"/>
  <c r="J37" i="14" l="1"/>
  <c r="K36" i="14"/>
  <c r="K25" i="8"/>
  <c r="D1015" i="3"/>
  <c r="S1106" i="3" s="1"/>
  <c r="T1106" i="3" s="1"/>
  <c r="D1014" i="3"/>
  <c r="S1105" i="3" s="1"/>
  <c r="T1105" i="3" s="1"/>
  <c r="D1013" i="3"/>
  <c r="S1104" i="3" s="1"/>
  <c r="T1104" i="3" s="1"/>
  <c r="D1011" i="3"/>
  <c r="D1010" i="3"/>
  <c r="S1101" i="3" s="1"/>
  <c r="T1101" i="3" s="1"/>
  <c r="D1009" i="3"/>
  <c r="S1100" i="3" s="1"/>
  <c r="T1100" i="3" s="1"/>
  <c r="D1007" i="3"/>
  <c r="S1098" i="3" s="1"/>
  <c r="T1098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43" i="3"/>
  <c r="L45" i="3"/>
  <c r="L65" i="3"/>
  <c r="L87" i="3"/>
  <c r="L88" i="3"/>
  <c r="L108" i="3"/>
  <c r="L130" i="3"/>
  <c r="L145" i="3"/>
  <c r="L150" i="3"/>
  <c r="L170" i="3"/>
  <c r="L185" i="3"/>
  <c r="L215" i="3"/>
  <c r="L250" i="3"/>
  <c r="L324" i="3"/>
  <c r="L2" i="3"/>
  <c r="D968" i="3"/>
  <c r="S1059" i="3" s="1"/>
  <c r="T1059" i="3" s="1"/>
  <c r="B1005" i="3"/>
  <c r="B1005" i="14" s="1"/>
  <c r="N130" i="3" l="1"/>
  <c r="N7" i="3"/>
  <c r="N12" i="3"/>
  <c r="N17" i="3"/>
  <c r="N6" i="3"/>
  <c r="N11" i="3"/>
  <c r="N16" i="3"/>
  <c r="N21" i="3"/>
  <c r="N5" i="3"/>
  <c r="N10" i="3"/>
  <c r="N15" i="3"/>
  <c r="N20" i="3"/>
  <c r="N4" i="3"/>
  <c r="N9" i="3"/>
  <c r="N14" i="3"/>
  <c r="N19" i="3"/>
  <c r="N3" i="3"/>
  <c r="N8" i="3"/>
  <c r="N13" i="3"/>
  <c r="N18" i="3"/>
  <c r="N2" i="3"/>
  <c r="D26" i="8"/>
  <c r="E26" i="8"/>
  <c r="Q1042" i="3"/>
  <c r="R1042" i="3" s="1"/>
  <c r="S1102" i="3"/>
  <c r="T1102" i="3" s="1"/>
  <c r="Q997" i="3"/>
  <c r="R997" i="3" s="1"/>
  <c r="E13" i="8"/>
  <c r="B10" i="8" s="1"/>
  <c r="F1016" i="3"/>
  <c r="G1016" i="3" s="1"/>
  <c r="Q1046" i="3"/>
  <c r="R1046" i="3" s="1"/>
  <c r="F1015" i="3"/>
  <c r="G1015" i="3" s="1"/>
  <c r="Q1045" i="3"/>
  <c r="R1045" i="3" s="1"/>
  <c r="F1014" i="3"/>
  <c r="G1014" i="3" s="1"/>
  <c r="Q1044" i="3"/>
  <c r="R1044" i="3" s="1"/>
  <c r="F1011" i="3"/>
  <c r="G1011" i="3" s="1"/>
  <c r="Q1041" i="3"/>
  <c r="R1041" i="3" s="1"/>
  <c r="F1010" i="3"/>
  <c r="G1010" i="3" s="1"/>
  <c r="Q1040" i="3"/>
  <c r="R1040" i="3" s="1"/>
  <c r="F1008" i="3"/>
  <c r="G1008" i="3" s="1"/>
  <c r="Q1038" i="3"/>
  <c r="R1038" i="3" s="1"/>
  <c r="F1005" i="14"/>
  <c r="S1096" i="14" s="1"/>
  <c r="T1096" i="14" s="1"/>
  <c r="H1005" i="14"/>
  <c r="S1005" i="14"/>
  <c r="T1005" i="14" s="1"/>
  <c r="U1005" i="14"/>
  <c r="V1005" i="14" s="1"/>
  <c r="Q1005" i="14"/>
  <c r="R1005" i="14" s="1"/>
  <c r="K37" i="14"/>
  <c r="J38" i="14"/>
  <c r="M26" i="8"/>
  <c r="K27" i="8"/>
  <c r="F1013" i="3"/>
  <c r="G1013" i="3" s="1"/>
  <c r="F1012" i="3"/>
  <c r="G1012" i="3" s="1"/>
  <c r="I26" i="8"/>
  <c r="B26" i="8"/>
  <c r="C26" i="8"/>
  <c r="F26" i="8"/>
  <c r="J26" i="8"/>
  <c r="H26" i="8"/>
  <c r="G26" i="8"/>
  <c r="L26" i="8"/>
  <c r="F969" i="3"/>
  <c r="D1006" i="3"/>
  <c r="M5" i="3"/>
  <c r="M20" i="3"/>
  <c r="M19" i="3"/>
  <c r="M17" i="3"/>
  <c r="M16" i="3"/>
  <c r="M15" i="3"/>
  <c r="M3" i="3"/>
  <c r="M14" i="3"/>
  <c r="M13" i="3"/>
  <c r="M2" i="3"/>
  <c r="M12" i="3"/>
  <c r="M11" i="3"/>
  <c r="M10" i="3"/>
  <c r="M4" i="3"/>
  <c r="M9" i="3"/>
  <c r="M18" i="3"/>
  <c r="M8" i="3"/>
  <c r="M7" i="3"/>
  <c r="M6" i="3"/>
  <c r="M21" i="3"/>
  <c r="D1005" i="3"/>
  <c r="S1096" i="3" s="1"/>
  <c r="T1096" i="3" s="1"/>
  <c r="AD1101" i="3" l="1"/>
  <c r="AD1103" i="3"/>
  <c r="AC1047" i="3"/>
  <c r="AD1107" i="3"/>
  <c r="AD1106" i="3"/>
  <c r="AD1105" i="3"/>
  <c r="AD1102" i="3"/>
  <c r="AD1104" i="3"/>
  <c r="Q1037" i="3"/>
  <c r="R1037" i="3" s="1"/>
  <c r="S1097" i="3"/>
  <c r="T1097" i="3" s="1"/>
  <c r="AC1046" i="3"/>
  <c r="AC1041" i="3"/>
  <c r="Y1014" i="3"/>
  <c r="Z1014" i="3" s="1"/>
  <c r="AA1014" i="3" s="1"/>
  <c r="AC1045" i="3"/>
  <c r="Y1013" i="3"/>
  <c r="Z1013" i="3" s="1"/>
  <c r="AA1013" i="3" s="1"/>
  <c r="AC1044" i="3"/>
  <c r="AC1043" i="3"/>
  <c r="Y1011" i="3"/>
  <c r="Z1011" i="3" s="1"/>
  <c r="AA1011" i="3" s="1"/>
  <c r="AC1042" i="3"/>
  <c r="I1005" i="14"/>
  <c r="J1005" i="14"/>
  <c r="F1006" i="3"/>
  <c r="G1006" i="3" s="1"/>
  <c r="Q1036" i="3"/>
  <c r="R1036" i="3" s="1"/>
  <c r="Q1036" i="14"/>
  <c r="R1036" i="14" s="1"/>
  <c r="H1006" i="14"/>
  <c r="I1006" i="14" s="1"/>
  <c r="N26" i="8"/>
  <c r="K38" i="14"/>
  <c r="J39" i="14"/>
  <c r="L1012" i="3"/>
  <c r="Y1012" i="3"/>
  <c r="Z1012" i="3" s="1"/>
  <c r="AA1012" i="3" s="1"/>
  <c r="L1008" i="3"/>
  <c r="Y1008" i="3"/>
  <c r="Z1008" i="3" s="1"/>
  <c r="AA1008" i="3" s="1"/>
  <c r="L1016" i="3"/>
  <c r="Y1016" i="3"/>
  <c r="Z1016" i="3" s="1"/>
  <c r="AA1016" i="3" s="1"/>
  <c r="E15" i="8"/>
  <c r="E16" i="8"/>
  <c r="E14" i="8"/>
  <c r="Y1015" i="3"/>
  <c r="Z1015" i="3" s="1"/>
  <c r="AA1015" i="3" s="1"/>
  <c r="B9" i="8"/>
  <c r="I18" i="16" s="1"/>
  <c r="I4" i="16" s="1"/>
  <c r="K26" i="8"/>
  <c r="L1010" i="3"/>
  <c r="Y1010" i="3"/>
  <c r="Z1010" i="3" s="1"/>
  <c r="AA1010" i="3" s="1"/>
  <c r="G969" i="3"/>
  <c r="F1007" i="3"/>
  <c r="G1007" i="3" s="1"/>
  <c r="F1009" i="3"/>
  <c r="L1015" i="3"/>
  <c r="L1014" i="3"/>
  <c r="L1013" i="3"/>
  <c r="L1011" i="3"/>
  <c r="D991" i="3"/>
  <c r="S1082" i="3" s="1"/>
  <c r="T1082" i="3" s="1"/>
  <c r="D992" i="3"/>
  <c r="S1083" i="3" s="1"/>
  <c r="T1083" i="3" s="1"/>
  <c r="D993" i="3"/>
  <c r="S1084" i="3" s="1"/>
  <c r="T1084" i="3" s="1"/>
  <c r="D994" i="3"/>
  <c r="S1085" i="3" s="1"/>
  <c r="T1085" i="3" s="1"/>
  <c r="D995" i="3"/>
  <c r="S1086" i="3" s="1"/>
  <c r="T1086" i="3" s="1"/>
  <c r="D996" i="3"/>
  <c r="S1087" i="3" s="1"/>
  <c r="T1087" i="3" s="1"/>
  <c r="D997" i="3"/>
  <c r="S1088" i="3" s="1"/>
  <c r="T1088" i="3" s="1"/>
  <c r="D998" i="3"/>
  <c r="S1089" i="3" s="1"/>
  <c r="T1089" i="3" s="1"/>
  <c r="D999" i="3"/>
  <c r="S1090" i="3" s="1"/>
  <c r="T1090" i="3" s="1"/>
  <c r="D1000" i="3"/>
  <c r="S1091" i="3" s="1"/>
  <c r="T1091" i="3" s="1"/>
  <c r="D1001" i="3"/>
  <c r="S1092" i="3" s="1"/>
  <c r="T1092" i="3" s="1"/>
  <c r="D1002" i="3"/>
  <c r="S1093" i="3" s="1"/>
  <c r="T1093" i="3" s="1"/>
  <c r="D1003" i="3"/>
  <c r="S1094" i="3" s="1"/>
  <c r="T1094" i="3" s="1"/>
  <c r="D1004" i="3"/>
  <c r="S1095" i="3" s="1"/>
  <c r="T1095" i="3" s="1"/>
  <c r="AE1202" i="14" l="1"/>
  <c r="O1202" i="14"/>
  <c r="P1202" i="14"/>
  <c r="AE1201" i="14"/>
  <c r="O1201" i="14"/>
  <c r="P1201" i="14"/>
  <c r="AE1200" i="14"/>
  <c r="O1200" i="14"/>
  <c r="P1200" i="14"/>
  <c r="AE1199" i="14"/>
  <c r="O1199" i="14"/>
  <c r="P1199" i="14"/>
  <c r="AE1198" i="14"/>
  <c r="O1198" i="14"/>
  <c r="P1198" i="14"/>
  <c r="AE1197" i="14"/>
  <c r="O1197" i="14"/>
  <c r="P1197" i="14"/>
  <c r="AE1196" i="14"/>
  <c r="O1196" i="14"/>
  <c r="P1196" i="14"/>
  <c r="AE1195" i="14"/>
  <c r="O1195" i="14"/>
  <c r="P1195" i="14"/>
  <c r="AE1194" i="14"/>
  <c r="O1194" i="14"/>
  <c r="P1194" i="14"/>
  <c r="AE1193" i="14"/>
  <c r="O1193" i="14"/>
  <c r="P1193" i="14"/>
  <c r="AE1192" i="14"/>
  <c r="O1192" i="14"/>
  <c r="P1192" i="14"/>
  <c r="AE1191" i="14"/>
  <c r="O1191" i="14"/>
  <c r="P1191" i="14"/>
  <c r="AE1190" i="14"/>
  <c r="O1190" i="14"/>
  <c r="P1190" i="14"/>
  <c r="AE1189" i="14"/>
  <c r="O1189" i="14"/>
  <c r="P1189" i="14"/>
  <c r="O1188" i="14"/>
  <c r="P1188" i="14"/>
  <c r="AE1188" i="14"/>
  <c r="O1187" i="14"/>
  <c r="P1187" i="14"/>
  <c r="AE1187" i="14"/>
  <c r="P1186" i="14"/>
  <c r="O1186" i="14"/>
  <c r="AE1186" i="14"/>
  <c r="AE1185" i="14"/>
  <c r="O1185" i="14"/>
  <c r="P1185" i="14"/>
  <c r="AE1184" i="14"/>
  <c r="O1184" i="14"/>
  <c r="P1184" i="14"/>
  <c r="AE1183" i="14"/>
  <c r="P1183" i="14"/>
  <c r="O1183" i="14"/>
  <c r="O1182" i="14"/>
  <c r="P1182" i="14"/>
  <c r="AE1182" i="14"/>
  <c r="O1181" i="14"/>
  <c r="P1181" i="14"/>
  <c r="AE1181" i="14"/>
  <c r="O1180" i="14"/>
  <c r="P1180" i="14"/>
  <c r="AE1180" i="14"/>
  <c r="O1179" i="14"/>
  <c r="P1179" i="14"/>
  <c r="AE1179" i="14"/>
  <c r="O1178" i="14"/>
  <c r="P1178" i="14"/>
  <c r="AE1178" i="14"/>
  <c r="O1177" i="14"/>
  <c r="P1177" i="14"/>
  <c r="AE1177" i="14"/>
  <c r="O1176" i="14"/>
  <c r="P1176" i="14"/>
  <c r="AE1176" i="14"/>
  <c r="O1175" i="14"/>
  <c r="P1175" i="14"/>
  <c r="AE1175" i="14"/>
  <c r="O1174" i="14"/>
  <c r="P1174" i="14"/>
  <c r="AE1174" i="14"/>
  <c r="O1173" i="14"/>
  <c r="P1173" i="14"/>
  <c r="AE1173" i="14"/>
  <c r="O1172" i="14"/>
  <c r="P1172" i="14"/>
  <c r="AE1172" i="14"/>
  <c r="P1171" i="14"/>
  <c r="O1171" i="14"/>
  <c r="AE1171" i="14"/>
  <c r="O1170" i="14"/>
  <c r="P1170" i="14"/>
  <c r="AE1170" i="14"/>
  <c r="AE1169" i="14"/>
  <c r="O1169" i="14"/>
  <c r="P1169" i="14"/>
  <c r="AE1168" i="14"/>
  <c r="O1168" i="14"/>
  <c r="P1168" i="14"/>
  <c r="AE1167" i="14"/>
  <c r="P1167" i="14"/>
  <c r="O1167" i="14"/>
  <c r="AE1166" i="14"/>
  <c r="O1166" i="14"/>
  <c r="P1166" i="14"/>
  <c r="AE1165" i="14"/>
  <c r="O1165" i="14"/>
  <c r="P1165" i="14"/>
  <c r="AE1164" i="14"/>
  <c r="O1164" i="14"/>
  <c r="P1164" i="14"/>
  <c r="AE1163" i="14"/>
  <c r="O1163" i="14"/>
  <c r="P1163" i="14"/>
  <c r="AE1162" i="14"/>
  <c r="O1162" i="14"/>
  <c r="P1162" i="14"/>
  <c r="AE1161" i="14"/>
  <c r="O1161" i="14"/>
  <c r="P1161" i="14"/>
  <c r="AE1160" i="14"/>
  <c r="O1160" i="14"/>
  <c r="P1160" i="14"/>
  <c r="AE1159" i="14"/>
  <c r="O1159" i="14"/>
  <c r="P1159" i="14"/>
  <c r="AE1158" i="14"/>
  <c r="O1158" i="14"/>
  <c r="P1158" i="14"/>
  <c r="AE1157" i="14"/>
  <c r="O1157" i="14"/>
  <c r="P1157" i="14"/>
  <c r="AE1156" i="14"/>
  <c r="O1156" i="14"/>
  <c r="P1156" i="14"/>
  <c r="AE1155" i="14"/>
  <c r="O1155" i="14"/>
  <c r="P1155" i="14"/>
  <c r="AE1154" i="14"/>
  <c r="O1154" i="14"/>
  <c r="P1154" i="14"/>
  <c r="AE1153" i="14"/>
  <c r="O1153" i="14"/>
  <c r="P1153" i="14"/>
  <c r="AE1152" i="14"/>
  <c r="O1152" i="14"/>
  <c r="P1152" i="14"/>
  <c r="AE1151" i="14"/>
  <c r="O1151" i="14"/>
  <c r="P1151" i="14"/>
  <c r="AE1150" i="14"/>
  <c r="O1150" i="14"/>
  <c r="P1150" i="14"/>
  <c r="AE1149" i="14"/>
  <c r="O1149" i="14"/>
  <c r="P1149" i="14"/>
  <c r="AE1148" i="14"/>
  <c r="O1148" i="14"/>
  <c r="P1148" i="14"/>
  <c r="AE1147" i="14"/>
  <c r="O1147" i="14"/>
  <c r="P1147" i="14"/>
  <c r="AE1146" i="14"/>
  <c r="P1146" i="14"/>
  <c r="O1146" i="14"/>
  <c r="AE1145" i="14"/>
  <c r="O1145" i="14"/>
  <c r="P1145" i="14"/>
  <c r="AE1144" i="14"/>
  <c r="O1144" i="14"/>
  <c r="P1144" i="14"/>
  <c r="AE1143" i="14"/>
  <c r="O1143" i="14"/>
  <c r="P1143" i="14"/>
  <c r="AE1142" i="14"/>
  <c r="O1142" i="14"/>
  <c r="P1142" i="14"/>
  <c r="AE1141" i="14"/>
  <c r="O1141" i="14"/>
  <c r="P1141" i="14"/>
  <c r="AE1140" i="14"/>
  <c r="O1140" i="14"/>
  <c r="P1140" i="14"/>
  <c r="AE1139" i="14"/>
  <c r="O1139" i="14"/>
  <c r="P1139" i="14"/>
  <c r="AE1138" i="14"/>
  <c r="O1138" i="14"/>
  <c r="P1138" i="14"/>
  <c r="AE1137" i="14"/>
  <c r="O1137" i="14"/>
  <c r="P1137" i="14"/>
  <c r="AE1136" i="14"/>
  <c r="O1136" i="14"/>
  <c r="P1136" i="14"/>
  <c r="AE1135" i="14"/>
  <c r="O1135" i="14"/>
  <c r="P1135" i="14"/>
  <c r="AE1134" i="14"/>
  <c r="O1134" i="14"/>
  <c r="P1134" i="14"/>
  <c r="AE1133" i="14"/>
  <c r="O1133" i="14"/>
  <c r="P1133" i="14"/>
  <c r="O1132" i="14"/>
  <c r="P1132" i="14"/>
  <c r="AE1132" i="14"/>
  <c r="AE1131" i="14"/>
  <c r="O1131" i="14"/>
  <c r="P1131" i="14"/>
  <c r="AE1130" i="14"/>
  <c r="O1130" i="14"/>
  <c r="P1130" i="14"/>
  <c r="AE1129" i="14"/>
  <c r="O1129" i="14"/>
  <c r="P1129" i="14"/>
  <c r="AE1128" i="14"/>
  <c r="O1128" i="14"/>
  <c r="P1128" i="14"/>
  <c r="AE1127" i="14"/>
  <c r="O1127" i="14"/>
  <c r="P1127" i="14"/>
  <c r="AE1126" i="14"/>
  <c r="O1126" i="14"/>
  <c r="P1126" i="14"/>
  <c r="AE1125" i="14"/>
  <c r="O1125" i="14"/>
  <c r="P1125" i="14"/>
  <c r="AE1124" i="14"/>
  <c r="O1124" i="14"/>
  <c r="P1124" i="14"/>
  <c r="O1123" i="14"/>
  <c r="P1123" i="14"/>
  <c r="AE1123" i="14"/>
  <c r="AE1122" i="14"/>
  <c r="O1122" i="14"/>
  <c r="P1122" i="14"/>
  <c r="AE1121" i="14"/>
  <c r="O1121" i="14"/>
  <c r="P1121" i="14"/>
  <c r="AE1120" i="14"/>
  <c r="O1120" i="14"/>
  <c r="P1120" i="14"/>
  <c r="AE1119" i="14"/>
  <c r="O1119" i="14"/>
  <c r="P1119" i="14"/>
  <c r="AE1118" i="14"/>
  <c r="P1118" i="14"/>
  <c r="O1118" i="14"/>
  <c r="AE1117" i="14"/>
  <c r="O1117" i="14"/>
  <c r="P1117" i="14"/>
  <c r="AE1116" i="14"/>
  <c r="O1116" i="14"/>
  <c r="P1116" i="14"/>
  <c r="AE1115" i="14"/>
  <c r="O1115" i="14"/>
  <c r="P1115" i="14"/>
  <c r="AE1114" i="14"/>
  <c r="O1114" i="14"/>
  <c r="P1114" i="14"/>
  <c r="AE1113" i="14"/>
  <c r="O1113" i="14"/>
  <c r="P1113" i="14"/>
  <c r="AE1112" i="14"/>
  <c r="O1112" i="14"/>
  <c r="P1112" i="14"/>
  <c r="AE1111" i="14"/>
  <c r="O1111" i="14"/>
  <c r="P1111" i="14"/>
  <c r="AE1110" i="14"/>
  <c r="O1110" i="14"/>
  <c r="P1110" i="14"/>
  <c r="AE1109" i="14"/>
  <c r="O1109" i="14"/>
  <c r="P1109" i="14"/>
  <c r="AE1108" i="14"/>
  <c r="O1108" i="14"/>
  <c r="P1108" i="14"/>
  <c r="AE1107" i="14"/>
  <c r="O1107" i="14"/>
  <c r="P1107" i="14"/>
  <c r="AE1106" i="14"/>
  <c r="O1106" i="14"/>
  <c r="P1106" i="14"/>
  <c r="AE1105" i="14"/>
  <c r="O1105" i="14"/>
  <c r="P1105" i="14"/>
  <c r="AE1104" i="14"/>
  <c r="O1104" i="14"/>
  <c r="P1104" i="14"/>
  <c r="AE1103" i="14"/>
  <c r="O1103" i="14"/>
  <c r="P1103" i="14"/>
  <c r="AE1102" i="14"/>
  <c r="O1102" i="14"/>
  <c r="P1102" i="14"/>
  <c r="AE1101" i="14"/>
  <c r="O1101" i="14"/>
  <c r="P1101" i="14"/>
  <c r="AE1100" i="14"/>
  <c r="O1100" i="14"/>
  <c r="P1100" i="14"/>
  <c r="AE1099" i="14"/>
  <c r="O1099" i="14"/>
  <c r="P1099" i="14"/>
  <c r="AE1098" i="14"/>
  <c r="O1098" i="14"/>
  <c r="P1098" i="14"/>
  <c r="AC1037" i="14"/>
  <c r="AD1097" i="14"/>
  <c r="P1097" i="14"/>
  <c r="AE1097" i="14"/>
  <c r="O1097" i="14"/>
  <c r="AD1096" i="14"/>
  <c r="AE1096" i="14"/>
  <c r="O1096" i="14"/>
  <c r="P1096" i="14"/>
  <c r="AD1095" i="14"/>
  <c r="AE1095" i="14"/>
  <c r="O1095" i="14"/>
  <c r="P1095" i="14"/>
  <c r="AD1094" i="14"/>
  <c r="AE1094" i="14"/>
  <c r="O1094" i="14"/>
  <c r="P1094" i="14"/>
  <c r="AD1093" i="14"/>
  <c r="AE1093" i="14"/>
  <c r="O1093" i="14"/>
  <c r="P1093" i="14"/>
  <c r="AD1092" i="14"/>
  <c r="AE1092" i="14"/>
  <c r="O1092" i="14"/>
  <c r="P1092" i="14"/>
  <c r="AD1091" i="14"/>
  <c r="AE1091" i="14"/>
  <c r="O1091" i="14"/>
  <c r="P1091" i="14"/>
  <c r="AD1090" i="14"/>
  <c r="AE1090" i="14"/>
  <c r="O1090" i="14"/>
  <c r="P1090" i="14"/>
  <c r="AD1089" i="14"/>
  <c r="AE1089" i="14"/>
  <c r="O1089" i="14"/>
  <c r="P1089" i="14"/>
  <c r="AD1088" i="14"/>
  <c r="AE1088" i="14"/>
  <c r="O1088" i="14"/>
  <c r="P1088" i="14"/>
  <c r="AD1087" i="14"/>
  <c r="AE1087" i="14"/>
  <c r="O1087" i="14"/>
  <c r="P1087" i="14"/>
  <c r="AD1086" i="14"/>
  <c r="AE1086" i="14"/>
  <c r="O1086" i="14"/>
  <c r="P1086" i="14"/>
  <c r="AE1085" i="14"/>
  <c r="O1085" i="14"/>
  <c r="P1085" i="14"/>
  <c r="AD1085" i="14"/>
  <c r="AE1084" i="14"/>
  <c r="AD1084" i="14"/>
  <c r="O1084" i="14"/>
  <c r="P1084" i="14"/>
  <c r="AE1083" i="14"/>
  <c r="AD1083" i="14"/>
  <c r="O1083" i="14"/>
  <c r="P1083" i="14"/>
  <c r="AD1082" i="14"/>
  <c r="AE1082" i="14"/>
  <c r="O1082" i="14"/>
  <c r="P1082" i="14"/>
  <c r="AD1081" i="14"/>
  <c r="AE1081" i="14"/>
  <c r="O1081" i="14"/>
  <c r="P1081" i="14"/>
  <c r="AD1080" i="14"/>
  <c r="AE1080" i="14"/>
  <c r="O1080" i="14"/>
  <c r="P1080" i="14"/>
  <c r="AE1079" i="14"/>
  <c r="AD1079" i="14"/>
  <c r="O1079" i="14"/>
  <c r="P1079" i="14"/>
  <c r="AE1078" i="14"/>
  <c r="AD1078" i="14"/>
  <c r="O1078" i="14"/>
  <c r="P1078" i="14"/>
  <c r="AD1077" i="14"/>
  <c r="AE1077" i="14"/>
  <c r="O1077" i="14"/>
  <c r="P1077" i="14"/>
  <c r="AD1076" i="14"/>
  <c r="AE1076" i="14"/>
  <c r="O1076" i="14"/>
  <c r="P1076" i="14"/>
  <c r="AD1075" i="14"/>
  <c r="AE1075" i="14"/>
  <c r="O1075" i="14"/>
  <c r="P1075" i="14"/>
  <c r="O1074" i="14"/>
  <c r="AD1074" i="14"/>
  <c r="AE1074" i="14"/>
  <c r="P1074" i="14"/>
  <c r="AD1073" i="14"/>
  <c r="AE1073" i="14"/>
  <c r="O1073" i="14"/>
  <c r="P1073" i="14"/>
  <c r="AE1072" i="14"/>
  <c r="AD1072" i="14"/>
  <c r="O1072" i="14"/>
  <c r="P1072" i="14"/>
  <c r="AD1071" i="14"/>
  <c r="AE1071" i="14"/>
  <c r="O1071" i="14"/>
  <c r="P1071" i="14"/>
  <c r="AD1070" i="14"/>
  <c r="AE1070" i="14"/>
  <c r="O1070" i="14"/>
  <c r="P1070" i="14"/>
  <c r="AD1069" i="14"/>
  <c r="AE1069" i="14"/>
  <c r="O1069" i="14"/>
  <c r="P1069" i="14"/>
  <c r="AD1068" i="14"/>
  <c r="AE1068" i="14"/>
  <c r="O1068" i="14"/>
  <c r="P1068" i="14"/>
  <c r="AD1067" i="14"/>
  <c r="AE1067" i="14"/>
  <c r="O1067" i="14"/>
  <c r="P1067" i="14"/>
  <c r="AD1066" i="14"/>
  <c r="AE1066" i="14"/>
  <c r="O1066" i="14"/>
  <c r="P1066" i="14"/>
  <c r="AD1065" i="14"/>
  <c r="AE1065" i="14"/>
  <c r="O1065" i="14"/>
  <c r="P1065" i="14"/>
  <c r="AE1064" i="14"/>
  <c r="AD1064" i="14"/>
  <c r="O1064" i="14"/>
  <c r="P1064" i="14"/>
  <c r="AE1063" i="14"/>
  <c r="O1063" i="14"/>
  <c r="P1063" i="14"/>
  <c r="AD1063" i="14"/>
  <c r="AD1062" i="14"/>
  <c r="AE1062" i="14"/>
  <c r="O1062" i="14"/>
  <c r="P1062" i="14"/>
  <c r="AD1061" i="14"/>
  <c r="AE1061" i="14"/>
  <c r="O1061" i="14"/>
  <c r="P1061" i="14"/>
  <c r="AD1060" i="14"/>
  <c r="AE1060" i="14"/>
  <c r="O1060" i="14"/>
  <c r="P1060" i="14"/>
  <c r="AE1059" i="14"/>
  <c r="O1059" i="14"/>
  <c r="P1059" i="14"/>
  <c r="AD1059" i="14"/>
  <c r="AE1058" i="14"/>
  <c r="AD1058" i="14"/>
  <c r="O1058" i="14"/>
  <c r="P1058" i="14"/>
  <c r="AD1057" i="14"/>
  <c r="P1057" i="14"/>
  <c r="O1057" i="14"/>
  <c r="AE1057" i="14"/>
  <c r="AE1056" i="14"/>
  <c r="AD1056" i="14"/>
  <c r="O1056" i="14"/>
  <c r="P1056" i="14"/>
  <c r="AD1055" i="14"/>
  <c r="AE1055" i="14"/>
  <c r="O1055" i="14"/>
  <c r="P1055" i="14"/>
  <c r="AD1054" i="14"/>
  <c r="AE1054" i="14"/>
  <c r="O1054" i="14"/>
  <c r="P1054" i="14"/>
  <c r="AD1053" i="14"/>
  <c r="AE1053" i="14"/>
  <c r="O1053" i="14"/>
  <c r="P1053" i="14"/>
  <c r="AE1052" i="14"/>
  <c r="AD1052" i="14"/>
  <c r="O1052" i="14"/>
  <c r="P1052" i="14"/>
  <c r="AE1051" i="14"/>
  <c r="AD1051" i="14"/>
  <c r="O1051" i="14"/>
  <c r="P1051" i="14"/>
  <c r="AD1050" i="14"/>
  <c r="AE1050" i="14"/>
  <c r="O1050" i="14"/>
  <c r="P1050" i="14"/>
  <c r="AE1049" i="14"/>
  <c r="AD1049" i="14"/>
  <c r="O1049" i="14"/>
  <c r="P1049" i="14"/>
  <c r="AE1048" i="14"/>
  <c r="AD1048" i="14"/>
  <c r="O1048" i="14"/>
  <c r="P1048" i="14"/>
  <c r="AD1047" i="14"/>
  <c r="AE1047" i="14"/>
  <c r="O1047" i="14"/>
  <c r="P1047" i="14"/>
  <c r="AD1046" i="14"/>
  <c r="AE1046" i="14"/>
  <c r="O1046" i="14"/>
  <c r="P1046" i="14"/>
  <c r="AD1045" i="14"/>
  <c r="AE1045" i="14"/>
  <c r="O1045" i="14"/>
  <c r="P1045" i="14"/>
  <c r="AD1044" i="14"/>
  <c r="AE1044" i="14"/>
  <c r="O1044" i="14"/>
  <c r="P1044" i="14"/>
  <c r="AE1043" i="14"/>
  <c r="AD1043" i="14"/>
  <c r="O1043" i="14"/>
  <c r="P1043" i="14"/>
  <c r="AE1042" i="14"/>
  <c r="AD1042" i="14"/>
  <c r="O1042" i="14"/>
  <c r="P1042" i="14"/>
  <c r="AD1041" i="14"/>
  <c r="AE1041" i="14"/>
  <c r="O1041" i="14"/>
  <c r="P1041" i="14"/>
  <c r="AE1040" i="14"/>
  <c r="O1040" i="14"/>
  <c r="P1040" i="14"/>
  <c r="AD1040" i="14"/>
  <c r="AE1039" i="14"/>
  <c r="O1039" i="14"/>
  <c r="P1039" i="14"/>
  <c r="AD1039" i="14"/>
  <c r="AE1038" i="14"/>
  <c r="AD1038" i="14"/>
  <c r="O1038" i="14"/>
  <c r="P1038" i="14"/>
  <c r="AE1037" i="14"/>
  <c r="O1037" i="14"/>
  <c r="P1037" i="14"/>
  <c r="AD1037" i="14"/>
  <c r="F1003" i="3"/>
  <c r="G1003" i="3" s="1"/>
  <c r="Q1033" i="3"/>
  <c r="R1033" i="3" s="1"/>
  <c r="F999" i="3"/>
  <c r="G999" i="3" s="1"/>
  <c r="Q1029" i="3"/>
  <c r="R1029" i="3" s="1"/>
  <c r="F997" i="3"/>
  <c r="G997" i="3" s="1"/>
  <c r="Q1027" i="3"/>
  <c r="R1027" i="3" s="1"/>
  <c r="F1001" i="3"/>
  <c r="G1001" i="3" s="1"/>
  <c r="Q1031" i="3"/>
  <c r="R1031" i="3" s="1"/>
  <c r="F998" i="3"/>
  <c r="G998" i="3" s="1"/>
  <c r="Q1028" i="3"/>
  <c r="R1028" i="3" s="1"/>
  <c r="F1004" i="3"/>
  <c r="G1004" i="3" s="1"/>
  <c r="Q1034" i="3"/>
  <c r="R1034" i="3" s="1"/>
  <c r="F1000" i="3"/>
  <c r="G1000" i="3" s="1"/>
  <c r="Q1030" i="3"/>
  <c r="R1030" i="3" s="1"/>
  <c r="Y1006" i="14"/>
  <c r="Z1006" i="14" s="1"/>
  <c r="AA1006" i="14" s="1"/>
  <c r="L1006" i="14"/>
  <c r="F996" i="3"/>
  <c r="G996" i="3" s="1"/>
  <c r="Q1026" i="3"/>
  <c r="R1026" i="3" s="1"/>
  <c r="F995" i="3"/>
  <c r="G995" i="3" s="1"/>
  <c r="Q1025" i="3"/>
  <c r="R1025" i="3" s="1"/>
  <c r="F1005" i="3"/>
  <c r="G1005" i="3" s="1"/>
  <c r="Q1035" i="3"/>
  <c r="R1035" i="3" s="1"/>
  <c r="F1002" i="3"/>
  <c r="G1002" i="3" s="1"/>
  <c r="Q1032" i="3"/>
  <c r="R1032" i="3" s="1"/>
  <c r="J1006" i="14"/>
  <c r="F994" i="3"/>
  <c r="G994" i="3" s="1"/>
  <c r="Q1024" i="3"/>
  <c r="R1024" i="3" s="1"/>
  <c r="F993" i="3"/>
  <c r="G993" i="3" s="1"/>
  <c r="Q1023" i="3"/>
  <c r="R1023" i="3" s="1"/>
  <c r="AC1036" i="14"/>
  <c r="AC1032" i="14"/>
  <c r="AC1033" i="14"/>
  <c r="AC1017" i="14"/>
  <c r="AC1022" i="14"/>
  <c r="AC1025" i="14"/>
  <c r="AC1011" i="14"/>
  <c r="AC1027" i="14"/>
  <c r="AC1024" i="14"/>
  <c r="AC1012" i="14"/>
  <c r="AC1023" i="14"/>
  <c r="AC1019" i="14"/>
  <c r="AC1009" i="14"/>
  <c r="AC1013" i="14"/>
  <c r="AC1008" i="14"/>
  <c r="AC1005" i="14"/>
  <c r="AC1028" i="14"/>
  <c r="L1005" i="14"/>
  <c r="AC1007" i="14"/>
  <c r="AC1014" i="14"/>
  <c r="AC1016" i="14"/>
  <c r="AC1006" i="14"/>
  <c r="Y1005" i="14"/>
  <c r="AC1035" i="14"/>
  <c r="AC1021" i="14"/>
  <c r="AC1029" i="14"/>
  <c r="AC1031" i="14"/>
  <c r="AC1018" i="14"/>
  <c r="AC1026" i="14"/>
  <c r="AC1015" i="14"/>
  <c r="AC1010" i="14"/>
  <c r="AC1034" i="14"/>
  <c r="AC1030" i="14"/>
  <c r="AC1020" i="14"/>
  <c r="AE1034" i="14"/>
  <c r="O1029" i="14"/>
  <c r="AD1025" i="14"/>
  <c r="AD1006" i="14"/>
  <c r="O1013" i="14"/>
  <c r="P1014" i="14"/>
  <c r="O1015" i="14"/>
  <c r="AD1029" i="14"/>
  <c r="AE1025" i="14"/>
  <c r="P1029" i="14"/>
  <c r="AD1017" i="14"/>
  <c r="O1005" i="14"/>
  <c r="P1006" i="14"/>
  <c r="O1007" i="14"/>
  <c r="AE1020" i="14"/>
  <c r="AE1012" i="14"/>
  <c r="P1009" i="14"/>
  <c r="P1028" i="14"/>
  <c r="AD1020" i="14"/>
  <c r="O1020" i="14"/>
  <c r="AE1033" i="14"/>
  <c r="AE1036" i="14"/>
  <c r="O1028" i="14"/>
  <c r="AD1024" i="14"/>
  <c r="AE1031" i="14"/>
  <c r="AD1022" i="14"/>
  <c r="P1019" i="14"/>
  <c r="O1017" i="14"/>
  <c r="O1012" i="14"/>
  <c r="AE1008" i="14"/>
  <c r="AE1010" i="14"/>
  <c r="AD1030" i="14"/>
  <c r="O1035" i="14"/>
  <c r="O1030" i="14"/>
  <c r="AD1036" i="14"/>
  <c r="AE1007" i="14"/>
  <c r="AD1008" i="14"/>
  <c r="AE1014" i="14"/>
  <c r="P1011" i="14"/>
  <c r="O1009" i="14"/>
  <c r="AD1012" i="14"/>
  <c r="AE1009" i="14"/>
  <c r="AE1027" i="14"/>
  <c r="P1033" i="14"/>
  <c r="P1030" i="14"/>
  <c r="AD1035" i="14"/>
  <c r="AE1024" i="14"/>
  <c r="AD1010" i="14"/>
  <c r="AD1015" i="14"/>
  <c r="O1018" i="14"/>
  <c r="O1031" i="14"/>
  <c r="AD1034" i="14"/>
  <c r="P1035" i="14"/>
  <c r="O1027" i="14"/>
  <c r="P1023" i="14"/>
  <c r="AE1035" i="14"/>
  <c r="P1016" i="14"/>
  <c r="P1021" i="14"/>
  <c r="P1010" i="14"/>
  <c r="P1018" i="14"/>
  <c r="AE1028" i="14"/>
  <c r="P1034" i="14"/>
  <c r="P1027" i="14"/>
  <c r="AD1031" i="14"/>
  <c r="AD1009" i="14"/>
  <c r="P1008" i="14"/>
  <c r="O1014" i="14"/>
  <c r="P1013" i="14"/>
  <c r="AE1005" i="14"/>
  <c r="AE1029" i="14"/>
  <c r="O1034" i="14"/>
  <c r="P1026" i="14"/>
  <c r="AD1027" i="14"/>
  <c r="O1022" i="14"/>
  <c r="O1006" i="14"/>
  <c r="P1005" i="14"/>
  <c r="O1033" i="14"/>
  <c r="O1026" i="14"/>
  <c r="AD1033" i="14"/>
  <c r="AD1013" i="14"/>
  <c r="P1022" i="14"/>
  <c r="AE1013" i="14"/>
  <c r="AE1017" i="14"/>
  <c r="O1019" i="14"/>
  <c r="P1015" i="14"/>
  <c r="AD1014" i="14"/>
  <c r="AD1007" i="14"/>
  <c r="O1036" i="14"/>
  <c r="O1025" i="14"/>
  <c r="K1005" i="14"/>
  <c r="K1006" i="14" s="1"/>
  <c r="AD1018" i="14"/>
  <c r="O1011" i="14"/>
  <c r="P1007" i="14"/>
  <c r="AE1021" i="14"/>
  <c r="AE1011" i="14"/>
  <c r="AE1018" i="14"/>
  <c r="AE1019" i="14"/>
  <c r="AE1030" i="14"/>
  <c r="O1021" i="14"/>
  <c r="P1036" i="14"/>
  <c r="P1025" i="14"/>
  <c r="AE1023" i="14"/>
  <c r="AD1019" i="14"/>
  <c r="P1020" i="14"/>
  <c r="O1010" i="14"/>
  <c r="AD1026" i="14"/>
  <c r="P1032" i="14"/>
  <c r="P1024" i="14"/>
  <c r="AD1028" i="14"/>
  <c r="AE1006" i="14"/>
  <c r="AE1016" i="14"/>
  <c r="O1016" i="14"/>
  <c r="P1012" i="14"/>
  <c r="AE1022" i="14"/>
  <c r="AE1032" i="14"/>
  <c r="P1031" i="14"/>
  <c r="O1024" i="14"/>
  <c r="O1023" i="14"/>
  <c r="AD1011" i="14"/>
  <c r="O1008" i="14"/>
  <c r="P1017" i="14"/>
  <c r="AD1005" i="14"/>
  <c r="AE1015" i="14"/>
  <c r="AE1026" i="14"/>
  <c r="O1032" i="14"/>
  <c r="AD1023" i="14"/>
  <c r="AD1032" i="14"/>
  <c r="AD1016" i="14"/>
  <c r="AD1021" i="14"/>
  <c r="E17" i="8"/>
  <c r="F992" i="3"/>
  <c r="G992" i="3" s="1"/>
  <c r="Q1022" i="3"/>
  <c r="R1022" i="3" s="1"/>
  <c r="K39" i="14"/>
  <c r="J40" i="14"/>
  <c r="L1006" i="3"/>
  <c r="Y1006" i="3"/>
  <c r="Z1006" i="3" s="1"/>
  <c r="AA1006" i="3" s="1"/>
  <c r="L969" i="3"/>
  <c r="Y969" i="3"/>
  <c r="Z969" i="3" s="1"/>
  <c r="AA969" i="3" s="1"/>
  <c r="G1009" i="3"/>
  <c r="AD1100" i="3" s="1"/>
  <c r="D973" i="3"/>
  <c r="D974" i="3"/>
  <c r="D975" i="3"/>
  <c r="D976" i="3"/>
  <c r="D977" i="3"/>
  <c r="D978" i="3"/>
  <c r="D979" i="3"/>
  <c r="S1070" i="3" s="1"/>
  <c r="T1070" i="3" s="1"/>
  <c r="D980" i="3"/>
  <c r="D981" i="3"/>
  <c r="D982" i="3"/>
  <c r="S1073" i="3" s="1"/>
  <c r="T1073" i="3" s="1"/>
  <c r="D983" i="3"/>
  <c r="D984" i="3"/>
  <c r="D985" i="3"/>
  <c r="S1076" i="3" s="1"/>
  <c r="T1076" i="3" s="1"/>
  <c r="D986" i="3"/>
  <c r="S1077" i="3" s="1"/>
  <c r="T1077" i="3" s="1"/>
  <c r="D987" i="3"/>
  <c r="S1078" i="3" s="1"/>
  <c r="T1078" i="3" s="1"/>
  <c r="D988" i="3"/>
  <c r="S1079" i="3" s="1"/>
  <c r="T1079" i="3" s="1"/>
  <c r="D989" i="3"/>
  <c r="S1080" i="3" s="1"/>
  <c r="T1080" i="3" s="1"/>
  <c r="D990" i="3"/>
  <c r="S1081" i="3" s="1"/>
  <c r="T1081" i="3" s="1"/>
  <c r="M1202" i="14" l="1"/>
  <c r="N1202" i="14"/>
  <c r="W1202" i="14"/>
  <c r="M1200" i="14"/>
  <c r="M1201" i="14"/>
  <c r="N1201" i="14"/>
  <c r="W1201" i="14"/>
  <c r="N1200" i="14"/>
  <c r="W1200" i="14"/>
  <c r="M1198" i="14"/>
  <c r="M1199" i="14"/>
  <c r="N1199" i="14"/>
  <c r="W1199" i="14"/>
  <c r="N1198" i="14"/>
  <c r="W1198" i="14"/>
  <c r="N1197" i="14"/>
  <c r="W1197" i="14"/>
  <c r="M1197" i="14"/>
  <c r="M1196" i="14"/>
  <c r="N1196" i="14"/>
  <c r="W1196" i="14"/>
  <c r="M1194" i="14"/>
  <c r="M1195" i="14"/>
  <c r="N1195" i="14"/>
  <c r="W1195" i="14"/>
  <c r="N1194" i="14"/>
  <c r="W1194" i="14"/>
  <c r="M1192" i="14"/>
  <c r="M1193" i="14"/>
  <c r="N1193" i="14"/>
  <c r="W1193" i="14"/>
  <c r="W1192" i="14"/>
  <c r="N1192" i="14"/>
  <c r="W1191" i="14"/>
  <c r="N1191" i="14"/>
  <c r="M1190" i="14"/>
  <c r="M1191" i="14"/>
  <c r="N1190" i="14"/>
  <c r="W1190" i="14"/>
  <c r="M1188" i="14"/>
  <c r="M1189" i="14"/>
  <c r="N1189" i="14"/>
  <c r="W1189" i="14"/>
  <c r="W1188" i="14"/>
  <c r="N1188" i="14"/>
  <c r="W1186" i="14"/>
  <c r="M1186" i="14"/>
  <c r="M1187" i="14"/>
  <c r="N1187" i="14"/>
  <c r="W1187" i="14"/>
  <c r="N1186" i="14"/>
  <c r="W1185" i="14"/>
  <c r="M1184" i="14"/>
  <c r="M1185" i="14"/>
  <c r="N1185" i="14"/>
  <c r="N1184" i="14"/>
  <c r="W1184" i="14"/>
  <c r="N1183" i="14"/>
  <c r="M1183" i="14"/>
  <c r="W1183" i="14"/>
  <c r="M1181" i="14"/>
  <c r="M1182" i="14"/>
  <c r="N1182" i="14"/>
  <c r="W1182" i="14"/>
  <c r="N1181" i="14"/>
  <c r="W1181" i="14"/>
  <c r="M1180" i="14"/>
  <c r="N1180" i="14"/>
  <c r="W1180" i="14"/>
  <c r="M1179" i="14"/>
  <c r="N1179" i="14"/>
  <c r="W1179" i="14"/>
  <c r="M1177" i="14"/>
  <c r="M1178" i="14"/>
  <c r="N1178" i="14"/>
  <c r="W1178" i="14"/>
  <c r="N1177" i="14"/>
  <c r="W1177" i="14"/>
  <c r="M1175" i="14"/>
  <c r="M1176" i="14"/>
  <c r="N1176" i="14"/>
  <c r="W1176" i="14"/>
  <c r="N1175" i="14"/>
  <c r="W1175" i="14"/>
  <c r="M1173" i="14"/>
  <c r="M1174" i="14"/>
  <c r="N1174" i="14"/>
  <c r="W1174" i="14"/>
  <c r="N1173" i="14"/>
  <c r="W1173" i="14"/>
  <c r="M1171" i="14"/>
  <c r="M1172" i="14"/>
  <c r="N1172" i="14"/>
  <c r="W1172" i="14"/>
  <c r="W1171" i="14"/>
  <c r="N1171" i="14"/>
  <c r="N1170" i="14"/>
  <c r="M1169" i="14"/>
  <c r="M1170" i="14"/>
  <c r="W1170" i="14"/>
  <c r="W1169" i="14"/>
  <c r="N1169" i="14"/>
  <c r="W1168" i="14"/>
  <c r="M1168" i="14"/>
  <c r="N1168" i="14"/>
  <c r="W1167" i="14"/>
  <c r="M1166" i="14"/>
  <c r="M1167" i="14"/>
  <c r="N1167" i="14"/>
  <c r="N1166" i="14"/>
  <c r="W1166" i="14"/>
  <c r="N1165" i="14"/>
  <c r="W1165" i="14"/>
  <c r="M1164" i="14"/>
  <c r="M1165" i="14"/>
  <c r="N1164" i="14"/>
  <c r="W1164" i="14"/>
  <c r="M1162" i="14"/>
  <c r="M1163" i="14"/>
  <c r="N1163" i="14"/>
  <c r="W1163" i="14"/>
  <c r="N1162" i="14"/>
  <c r="W1162" i="14"/>
  <c r="M1160" i="14"/>
  <c r="M1161" i="14"/>
  <c r="N1161" i="14"/>
  <c r="W1161" i="14"/>
  <c r="W1160" i="14"/>
  <c r="N1160" i="14"/>
  <c r="N1159" i="14"/>
  <c r="M1158" i="14"/>
  <c r="M1159" i="14"/>
  <c r="W1159" i="14"/>
  <c r="N1158" i="14"/>
  <c r="W1158" i="14"/>
  <c r="M1156" i="14"/>
  <c r="M1157" i="14"/>
  <c r="N1157" i="14"/>
  <c r="W1157" i="14"/>
  <c r="N1156" i="14"/>
  <c r="W1156" i="14"/>
  <c r="M1154" i="14"/>
  <c r="M1155" i="14"/>
  <c r="N1155" i="14"/>
  <c r="W1155" i="14"/>
  <c r="N1154" i="14"/>
  <c r="W1154" i="14"/>
  <c r="M1152" i="14"/>
  <c r="M1153" i="14"/>
  <c r="N1153" i="14"/>
  <c r="W1153" i="14"/>
  <c r="N1152" i="14"/>
  <c r="W1152" i="14"/>
  <c r="M1150" i="14"/>
  <c r="M1151" i="14"/>
  <c r="N1151" i="14"/>
  <c r="W1151" i="14"/>
  <c r="N1149" i="14"/>
  <c r="N1150" i="14"/>
  <c r="W1150" i="14"/>
  <c r="M1149" i="14"/>
  <c r="W1149" i="14"/>
  <c r="M1147" i="14"/>
  <c r="M1148" i="14"/>
  <c r="N1148" i="14"/>
  <c r="W1148" i="14"/>
  <c r="N1147" i="14"/>
  <c r="W1147" i="14"/>
  <c r="M1145" i="14"/>
  <c r="M1146" i="14"/>
  <c r="N1146" i="14"/>
  <c r="W1146" i="14"/>
  <c r="N1145" i="14"/>
  <c r="W1145" i="14"/>
  <c r="W1144" i="14"/>
  <c r="M1143" i="14"/>
  <c r="M1144" i="14"/>
  <c r="N1144" i="14"/>
  <c r="N1143" i="14"/>
  <c r="W1143" i="14"/>
  <c r="N1142" i="14"/>
  <c r="M1141" i="14"/>
  <c r="M1142" i="14"/>
  <c r="W1142" i="14"/>
  <c r="W1141" i="14"/>
  <c r="N1141" i="14"/>
  <c r="N1140" i="14"/>
  <c r="M1139" i="14"/>
  <c r="M1140" i="14"/>
  <c r="W1140" i="14"/>
  <c r="N1139" i="14"/>
  <c r="W1139" i="14"/>
  <c r="N1138" i="14"/>
  <c r="M1137" i="14"/>
  <c r="M1138" i="14"/>
  <c r="W1138" i="14"/>
  <c r="N1137" i="14"/>
  <c r="W1137" i="14"/>
  <c r="M1136" i="14"/>
  <c r="N1136" i="14"/>
  <c r="W1136" i="14"/>
  <c r="M1134" i="14"/>
  <c r="M1135" i="14"/>
  <c r="N1135" i="14"/>
  <c r="W1135" i="14"/>
  <c r="N1134" i="14"/>
  <c r="W1134" i="14"/>
  <c r="N1133" i="14"/>
  <c r="W1133" i="14"/>
  <c r="M1133" i="14"/>
  <c r="W1132" i="14"/>
  <c r="N1132" i="14"/>
  <c r="M1131" i="14"/>
  <c r="M1132" i="14"/>
  <c r="N1131" i="14"/>
  <c r="W1131" i="14"/>
  <c r="M1129" i="14"/>
  <c r="M1130" i="14"/>
  <c r="N1130" i="14"/>
  <c r="W1130" i="14"/>
  <c r="N1129" i="14"/>
  <c r="W1129" i="14"/>
  <c r="W1128" i="14"/>
  <c r="M1127" i="14"/>
  <c r="M1128" i="14"/>
  <c r="N1128" i="14"/>
  <c r="W1127" i="14"/>
  <c r="N1127" i="14"/>
  <c r="M1126" i="14"/>
  <c r="N1126" i="14"/>
  <c r="W1126" i="14"/>
  <c r="M1124" i="14"/>
  <c r="M1125" i="14"/>
  <c r="N1125" i="14"/>
  <c r="W1125" i="14"/>
  <c r="N1124" i="14"/>
  <c r="W1124" i="14"/>
  <c r="M1122" i="14"/>
  <c r="M1123" i="14"/>
  <c r="N1123" i="14"/>
  <c r="W1123" i="14"/>
  <c r="N1122" i="14"/>
  <c r="W1122" i="14"/>
  <c r="M1120" i="14"/>
  <c r="M1121" i="14"/>
  <c r="N1121" i="14"/>
  <c r="W1121" i="14"/>
  <c r="N1120" i="14"/>
  <c r="W1120" i="14"/>
  <c r="M1118" i="14"/>
  <c r="M1119" i="14"/>
  <c r="N1119" i="14"/>
  <c r="W1119" i="14"/>
  <c r="N1118" i="14"/>
  <c r="W1118" i="14"/>
  <c r="N1117" i="14"/>
  <c r="M1117" i="14"/>
  <c r="W1117" i="14"/>
  <c r="N1116" i="14"/>
  <c r="M1115" i="14"/>
  <c r="M1116" i="14"/>
  <c r="W1116" i="14"/>
  <c r="N1115" i="14"/>
  <c r="W1115" i="14"/>
  <c r="M1113" i="14"/>
  <c r="M1114" i="14"/>
  <c r="N1114" i="14"/>
  <c r="W1114" i="14"/>
  <c r="N1113" i="14"/>
  <c r="W1113" i="14"/>
  <c r="M1111" i="14"/>
  <c r="M1112" i="14"/>
  <c r="W1112" i="14"/>
  <c r="N1112" i="14"/>
  <c r="N1111" i="14"/>
  <c r="W1111" i="14"/>
  <c r="M1109" i="14"/>
  <c r="M1110" i="14"/>
  <c r="N1110" i="14"/>
  <c r="W1110" i="14"/>
  <c r="N1109" i="14"/>
  <c r="W1109" i="14"/>
  <c r="M1107" i="14"/>
  <c r="M1108" i="14"/>
  <c r="N1108" i="14"/>
  <c r="W1108" i="14"/>
  <c r="W1107" i="14"/>
  <c r="N1107" i="14"/>
  <c r="M1105" i="14"/>
  <c r="M1106" i="14"/>
  <c r="N1106" i="14"/>
  <c r="W1106" i="14"/>
  <c r="N1105" i="14"/>
  <c r="W1105" i="14"/>
  <c r="W1104" i="14"/>
  <c r="M1103" i="14"/>
  <c r="M1104" i="14"/>
  <c r="N1104" i="14"/>
  <c r="N1103" i="14"/>
  <c r="W1103" i="14"/>
  <c r="W1102" i="14"/>
  <c r="M1101" i="14"/>
  <c r="M1102" i="14"/>
  <c r="N1102" i="14"/>
  <c r="N1101" i="14"/>
  <c r="W1101" i="14"/>
  <c r="M1100" i="14"/>
  <c r="W1097" i="14"/>
  <c r="N1100" i="14"/>
  <c r="W1099" i="14"/>
  <c r="W1100" i="14"/>
  <c r="M1099" i="14"/>
  <c r="N1099" i="14"/>
  <c r="AC1040" i="3"/>
  <c r="AD1099" i="3"/>
  <c r="M1097" i="14"/>
  <c r="M1098" i="14"/>
  <c r="N1098" i="14"/>
  <c r="W1098" i="14"/>
  <c r="AD1098" i="3"/>
  <c r="N1097" i="14"/>
  <c r="AD1096" i="3"/>
  <c r="AD1097" i="3"/>
  <c r="N1096" i="14"/>
  <c r="M1095" i="14"/>
  <c r="M1096" i="14"/>
  <c r="W1096" i="14"/>
  <c r="N1095" i="14"/>
  <c r="W1095" i="14"/>
  <c r="AD1094" i="3"/>
  <c r="AD1095" i="3"/>
  <c r="M1093" i="14"/>
  <c r="M1094" i="14"/>
  <c r="N1094" i="14"/>
  <c r="W1094" i="14"/>
  <c r="N1093" i="14"/>
  <c r="W1093" i="14"/>
  <c r="M1092" i="14"/>
  <c r="AD1093" i="3"/>
  <c r="N1092" i="14"/>
  <c r="W1092" i="14"/>
  <c r="AD1092" i="3"/>
  <c r="M1090" i="14"/>
  <c r="M1091" i="14"/>
  <c r="N1091" i="14"/>
  <c r="W1091" i="14"/>
  <c r="AD1091" i="3"/>
  <c r="W1090" i="14"/>
  <c r="N1090" i="14"/>
  <c r="AD1090" i="3"/>
  <c r="W1089" i="14"/>
  <c r="M1088" i="14"/>
  <c r="M1089" i="14"/>
  <c r="N1089" i="14"/>
  <c r="AD1089" i="3"/>
  <c r="N1088" i="14"/>
  <c r="W1088" i="14"/>
  <c r="AD1087" i="3"/>
  <c r="AD1088" i="3"/>
  <c r="M1086" i="14"/>
  <c r="M1087" i="14"/>
  <c r="N1087" i="14"/>
  <c r="W1087" i="14"/>
  <c r="N1086" i="14"/>
  <c r="W1086" i="14"/>
  <c r="AD1086" i="3"/>
  <c r="M1084" i="14"/>
  <c r="M1085" i="14"/>
  <c r="N1085" i="14"/>
  <c r="W1085" i="14"/>
  <c r="AD1085" i="3"/>
  <c r="N1084" i="14"/>
  <c r="W1084" i="14"/>
  <c r="AD1084" i="3"/>
  <c r="M1082" i="14"/>
  <c r="M1083" i="14"/>
  <c r="N1083" i="14"/>
  <c r="W1083" i="14"/>
  <c r="AD1083" i="3"/>
  <c r="N1082" i="14"/>
  <c r="W1082" i="14"/>
  <c r="M1081" i="14"/>
  <c r="N1080" i="14"/>
  <c r="N1081" i="14"/>
  <c r="W1081" i="14"/>
  <c r="M1079" i="14"/>
  <c r="M1080" i="14"/>
  <c r="W1080" i="14"/>
  <c r="N1079" i="14"/>
  <c r="W1079" i="14"/>
  <c r="M1077" i="14"/>
  <c r="M1078" i="14"/>
  <c r="N1078" i="14"/>
  <c r="W1078" i="14"/>
  <c r="N1077" i="14"/>
  <c r="W1077" i="14"/>
  <c r="N1076" i="14"/>
  <c r="M1075" i="14"/>
  <c r="M1076" i="14"/>
  <c r="W1076" i="14"/>
  <c r="N1075" i="14"/>
  <c r="W1075" i="14"/>
  <c r="Q1015" i="3"/>
  <c r="R1015" i="3" s="1"/>
  <c r="S1075" i="3"/>
  <c r="T1075" i="3" s="1"/>
  <c r="N1073" i="14"/>
  <c r="N1074" i="14"/>
  <c r="M1074" i="14"/>
  <c r="W1074" i="14"/>
  <c r="M1072" i="14"/>
  <c r="M1073" i="14"/>
  <c r="W1073" i="14"/>
  <c r="Q1014" i="3"/>
  <c r="R1014" i="3" s="1"/>
  <c r="S1074" i="3"/>
  <c r="T1074" i="3" s="1"/>
  <c r="Q1011" i="3"/>
  <c r="R1011" i="3" s="1"/>
  <c r="S1072" i="3"/>
  <c r="T1072" i="3" s="1"/>
  <c r="N1072" i="14"/>
  <c r="W1072" i="14"/>
  <c r="M1070" i="14"/>
  <c r="M1071" i="14"/>
  <c r="N1071" i="14"/>
  <c r="W1071" i="14"/>
  <c r="Q1010" i="3"/>
  <c r="R1010" i="3" s="1"/>
  <c r="S1071" i="3"/>
  <c r="T1071" i="3" s="1"/>
  <c r="N1070" i="14"/>
  <c r="W1070" i="14"/>
  <c r="M1068" i="14"/>
  <c r="M1069" i="14"/>
  <c r="N1069" i="14"/>
  <c r="W1069" i="14"/>
  <c r="Q1007" i="3"/>
  <c r="R1007" i="3" s="1"/>
  <c r="S1069" i="3"/>
  <c r="T1069" i="3" s="1"/>
  <c r="N1068" i="14"/>
  <c r="W1068" i="14"/>
  <c r="Q1006" i="3"/>
  <c r="R1006" i="3" s="1"/>
  <c r="S1068" i="3"/>
  <c r="T1068" i="3" s="1"/>
  <c r="M1066" i="14"/>
  <c r="M1067" i="14"/>
  <c r="N1066" i="14"/>
  <c r="N1067" i="14"/>
  <c r="W1067" i="14"/>
  <c r="Q1005" i="3"/>
  <c r="R1005" i="3" s="1"/>
  <c r="S1067" i="3"/>
  <c r="T1067" i="3" s="1"/>
  <c r="W1066" i="14"/>
  <c r="Q1004" i="3"/>
  <c r="R1004" i="3" s="1"/>
  <c r="S1066" i="3"/>
  <c r="T1066" i="3" s="1"/>
  <c r="M1064" i="14"/>
  <c r="M1065" i="14"/>
  <c r="N1064" i="14"/>
  <c r="N1065" i="14"/>
  <c r="W1065" i="14"/>
  <c r="Q1003" i="3"/>
  <c r="R1003" i="3" s="1"/>
  <c r="S1065" i="3"/>
  <c r="T1065" i="3" s="1"/>
  <c r="W1064" i="14"/>
  <c r="Q1002" i="3"/>
  <c r="R1002" i="3" s="1"/>
  <c r="S1064" i="3"/>
  <c r="T1064" i="3" s="1"/>
  <c r="N1063" i="14"/>
  <c r="M1062" i="14"/>
  <c r="M1063" i="14"/>
  <c r="W1063" i="14"/>
  <c r="N1062" i="14"/>
  <c r="W1062" i="14"/>
  <c r="N1061" i="14"/>
  <c r="M1060" i="14"/>
  <c r="M1061" i="14"/>
  <c r="W1061" i="14"/>
  <c r="W1060" i="14"/>
  <c r="N1060" i="14"/>
  <c r="M1059" i="14"/>
  <c r="N1059" i="14"/>
  <c r="W1059" i="14"/>
  <c r="M1058" i="14"/>
  <c r="N1058" i="14"/>
  <c r="W1058" i="14"/>
  <c r="M1056" i="14"/>
  <c r="M1057" i="14"/>
  <c r="N1056" i="14"/>
  <c r="N1057" i="14"/>
  <c r="W1057" i="14"/>
  <c r="W1056" i="14"/>
  <c r="N1055" i="14"/>
  <c r="M1054" i="14"/>
  <c r="M1055" i="14"/>
  <c r="W1055" i="14"/>
  <c r="N1054" i="14"/>
  <c r="W1054" i="14"/>
  <c r="M1052" i="14"/>
  <c r="M1053" i="14"/>
  <c r="N1052" i="14"/>
  <c r="N1053" i="14"/>
  <c r="W1053" i="14"/>
  <c r="W1052" i="14"/>
  <c r="N1051" i="14"/>
  <c r="M1051" i="14"/>
  <c r="W1051" i="14"/>
  <c r="M1049" i="14"/>
  <c r="M1050" i="14"/>
  <c r="N1050" i="14"/>
  <c r="W1050" i="14"/>
  <c r="N1049" i="14"/>
  <c r="W1049" i="14"/>
  <c r="W1048" i="14"/>
  <c r="M1047" i="14"/>
  <c r="M1048" i="14"/>
  <c r="N1048" i="14"/>
  <c r="N1047" i="14"/>
  <c r="W1047" i="14"/>
  <c r="M1045" i="14"/>
  <c r="M1046" i="14"/>
  <c r="N1045" i="14"/>
  <c r="N1046" i="14"/>
  <c r="W1046" i="14"/>
  <c r="W1045" i="14"/>
  <c r="N1043" i="14"/>
  <c r="N1044" i="14"/>
  <c r="M1043" i="14"/>
  <c r="M1044" i="14"/>
  <c r="W1044" i="14"/>
  <c r="W1043" i="14"/>
  <c r="W1023" i="14"/>
  <c r="M1041" i="14"/>
  <c r="M1042" i="14"/>
  <c r="N1041" i="14"/>
  <c r="N1042" i="14"/>
  <c r="W1042" i="14"/>
  <c r="W1019" i="14"/>
  <c r="W1041" i="14"/>
  <c r="M1040" i="14"/>
  <c r="N1039" i="14"/>
  <c r="N1040" i="14"/>
  <c r="W1040" i="14"/>
  <c r="M1038" i="14"/>
  <c r="M1039" i="14"/>
  <c r="W1033" i="14"/>
  <c r="W1008" i="14"/>
  <c r="W1028" i="14"/>
  <c r="W1039" i="14"/>
  <c r="N1038" i="14"/>
  <c r="AC1037" i="3"/>
  <c r="AC1039" i="3"/>
  <c r="W1038" i="14"/>
  <c r="W1022" i="14"/>
  <c r="W1009" i="14"/>
  <c r="W1016" i="14"/>
  <c r="M1037" i="14"/>
  <c r="N1037" i="14"/>
  <c r="W1037" i="14"/>
  <c r="W1011" i="14"/>
  <c r="AC1038" i="3"/>
  <c r="AC1031" i="3"/>
  <c r="W1032" i="14"/>
  <c r="AC1033" i="3"/>
  <c r="W1025" i="14"/>
  <c r="W1010" i="14"/>
  <c r="W1036" i="14"/>
  <c r="W1012" i="14"/>
  <c r="W1017" i="14"/>
  <c r="AC1024" i="3"/>
  <c r="AC1034" i="3"/>
  <c r="AC1035" i="3"/>
  <c r="AC1027" i="3"/>
  <c r="M1023" i="14"/>
  <c r="M1030" i="14"/>
  <c r="M1025" i="14"/>
  <c r="M1024" i="14"/>
  <c r="M1007" i="14"/>
  <c r="M1006" i="14"/>
  <c r="N1033" i="14"/>
  <c r="M1027" i="14"/>
  <c r="M1014" i="14"/>
  <c r="N1019" i="14"/>
  <c r="N1034" i="14"/>
  <c r="M1034" i="14"/>
  <c r="M1031" i="14"/>
  <c r="N1011" i="14"/>
  <c r="N1035" i="14"/>
  <c r="M1032" i="14"/>
  <c r="M1026" i="14"/>
  <c r="N1021" i="14"/>
  <c r="M1011" i="14"/>
  <c r="M1009" i="14"/>
  <c r="M1015" i="14"/>
  <c r="N1036" i="14"/>
  <c r="M1028" i="14"/>
  <c r="N1013" i="14"/>
  <c r="N1015" i="14"/>
  <c r="M1021" i="14"/>
  <c r="N1031" i="14"/>
  <c r="M1033" i="14"/>
  <c r="M1022" i="14"/>
  <c r="N1005" i="14"/>
  <c r="N1020" i="14"/>
  <c r="M1008" i="14"/>
  <c r="M1018" i="14"/>
  <c r="N1032" i="14"/>
  <c r="M1036" i="14"/>
  <c r="N1012" i="14"/>
  <c r="M1016" i="14"/>
  <c r="M1013" i="14"/>
  <c r="M1035" i="14"/>
  <c r="N1029" i="14"/>
  <c r="M1029" i="14"/>
  <c r="N1028" i="14"/>
  <c r="N1014" i="14"/>
  <c r="N1030" i="14"/>
  <c r="N1006" i="14"/>
  <c r="N1027" i="14"/>
  <c r="N1016" i="14"/>
  <c r="N1026" i="14"/>
  <c r="N1008" i="14"/>
  <c r="M1012" i="14"/>
  <c r="N1025" i="14"/>
  <c r="N1022" i="14"/>
  <c r="N1018" i="14"/>
  <c r="N1007" i="14"/>
  <c r="M1017" i="14"/>
  <c r="M1020" i="14"/>
  <c r="N1024" i="14"/>
  <c r="N1010" i="14"/>
  <c r="M1010" i="14"/>
  <c r="N1009" i="14"/>
  <c r="N1023" i="14"/>
  <c r="M1005" i="14"/>
  <c r="N1017" i="14"/>
  <c r="M1019" i="14"/>
  <c r="W1026" i="14"/>
  <c r="W1007" i="14"/>
  <c r="W1006" i="14"/>
  <c r="AC1032" i="3"/>
  <c r="K1007" i="14"/>
  <c r="K1008" i="14" s="1"/>
  <c r="K1009" i="14"/>
  <c r="K1010" i="14" s="1"/>
  <c r="K1011" i="14" s="1"/>
  <c r="AC1023" i="3"/>
  <c r="J1009" i="14"/>
  <c r="J1010" i="14" s="1"/>
  <c r="J1011" i="14" s="1"/>
  <c r="J1007" i="14"/>
  <c r="J1008" i="14" s="1"/>
  <c r="AC1036" i="3"/>
  <c r="W1034" i="14"/>
  <c r="W1015" i="14"/>
  <c r="AC1030" i="3"/>
  <c r="W1027" i="14"/>
  <c r="AC1025" i="3"/>
  <c r="W1013" i="14"/>
  <c r="W1024" i="14"/>
  <c r="AC1026" i="3"/>
  <c r="W1020" i="14"/>
  <c r="Z1005" i="14"/>
  <c r="AA1005" i="14" s="1"/>
  <c r="AB1028" i="14" s="1"/>
  <c r="AC1029" i="3"/>
  <c r="W1021" i="14"/>
  <c r="W1014" i="14"/>
  <c r="W1031" i="14"/>
  <c r="AC1028" i="3"/>
  <c r="W1018" i="14"/>
  <c r="W1030" i="14"/>
  <c r="W1029" i="14"/>
  <c r="W1005" i="14"/>
  <c r="W1035" i="14"/>
  <c r="J41" i="14"/>
  <c r="K40" i="14"/>
  <c r="F991" i="3"/>
  <c r="G991" i="3" s="1"/>
  <c r="AD1082" i="3" s="1"/>
  <c r="Q1021" i="3"/>
  <c r="R1021" i="3" s="1"/>
  <c r="B11" i="8" s="1"/>
  <c r="F990" i="3"/>
  <c r="G990" i="3" s="1"/>
  <c r="Q1020" i="3"/>
  <c r="R1020" i="3" s="1"/>
  <c r="Q1013" i="3"/>
  <c r="R1013" i="3" s="1"/>
  <c r="Q1012" i="3"/>
  <c r="R1012" i="3" s="1"/>
  <c r="Q1009" i="3"/>
  <c r="R1009" i="3" s="1"/>
  <c r="Q1008" i="3"/>
  <c r="R1008" i="3" s="1"/>
  <c r="F989" i="3"/>
  <c r="G989" i="3" s="1"/>
  <c r="Q1019" i="3"/>
  <c r="R1019" i="3" s="1"/>
  <c r="F988" i="3"/>
  <c r="G988" i="3" s="1"/>
  <c r="Q1018" i="3"/>
  <c r="R1018" i="3" s="1"/>
  <c r="F987" i="3"/>
  <c r="G987" i="3" s="1"/>
  <c r="Q1017" i="3"/>
  <c r="R1017" i="3" s="1"/>
  <c r="F986" i="3"/>
  <c r="G986" i="3" s="1"/>
  <c r="Q1016" i="3"/>
  <c r="R1016" i="3" s="1"/>
  <c r="L996" i="3"/>
  <c r="Y996" i="3"/>
  <c r="Z996" i="3" s="1"/>
  <c r="AA996" i="3" s="1"/>
  <c r="L1002" i="3"/>
  <c r="Y1002" i="3"/>
  <c r="Z1002" i="3" s="1"/>
  <c r="AA1002" i="3" s="1"/>
  <c r="L999" i="3"/>
  <c r="Y999" i="3"/>
  <c r="Z999" i="3" s="1"/>
  <c r="AA999" i="3" s="1"/>
  <c r="L1009" i="3"/>
  <c r="Y1009" i="3"/>
  <c r="Z1009" i="3" s="1"/>
  <c r="AA1009" i="3" s="1"/>
  <c r="L1001" i="3"/>
  <c r="Y1001" i="3"/>
  <c r="Z1001" i="3" s="1"/>
  <c r="AA1001" i="3" s="1"/>
  <c r="L993" i="3"/>
  <c r="Y993" i="3"/>
  <c r="Z993" i="3" s="1"/>
  <c r="AA993" i="3" s="1"/>
  <c r="L995" i="3"/>
  <c r="Y995" i="3"/>
  <c r="Z995" i="3" s="1"/>
  <c r="AA995" i="3" s="1"/>
  <c r="L1005" i="3"/>
  <c r="Y1005" i="3"/>
  <c r="Z1005" i="3" s="1"/>
  <c r="AA1005" i="3" s="1"/>
  <c r="L1007" i="3"/>
  <c r="Y1007" i="3"/>
  <c r="Z1007" i="3" s="1"/>
  <c r="AA1007" i="3" s="1"/>
  <c r="L1000" i="3"/>
  <c r="Y1000" i="3"/>
  <c r="Z1000" i="3" s="1"/>
  <c r="AA1000" i="3" s="1"/>
  <c r="L992" i="3"/>
  <c r="Y992" i="3"/>
  <c r="Z992" i="3" s="1"/>
  <c r="AA992" i="3" s="1"/>
  <c r="L998" i="3"/>
  <c r="Y998" i="3"/>
  <c r="Z998" i="3" s="1"/>
  <c r="AA998" i="3" s="1"/>
  <c r="L1003" i="3"/>
  <c r="Y1003" i="3"/>
  <c r="Z1003" i="3" s="1"/>
  <c r="AA1003" i="3" s="1"/>
  <c r="L997" i="3"/>
  <c r="Y997" i="3"/>
  <c r="Z997" i="3" s="1"/>
  <c r="AA997" i="3" s="1"/>
  <c r="L1004" i="3"/>
  <c r="Y1004" i="3"/>
  <c r="Z1004" i="3" s="1"/>
  <c r="AA1004" i="3" s="1"/>
  <c r="L994" i="3"/>
  <c r="Y994" i="3"/>
  <c r="Z994" i="3" s="1"/>
  <c r="AA994" i="3" s="1"/>
  <c r="F977" i="3"/>
  <c r="F984" i="3"/>
  <c r="K994" i="3"/>
  <c r="F983" i="3"/>
  <c r="F980" i="3"/>
  <c r="F975" i="3"/>
  <c r="F974" i="3"/>
  <c r="F982" i="3"/>
  <c r="F981" i="3"/>
  <c r="F979" i="3"/>
  <c r="F978" i="3"/>
  <c r="F985" i="3"/>
  <c r="F976" i="3"/>
  <c r="D963" i="3"/>
  <c r="D964" i="3"/>
  <c r="D965" i="3"/>
  <c r="D966" i="3"/>
  <c r="D967" i="3"/>
  <c r="D969" i="3"/>
  <c r="S1060" i="3" s="1"/>
  <c r="T1060" i="3" s="1"/>
  <c r="D970" i="3"/>
  <c r="D971" i="3"/>
  <c r="D972" i="3"/>
  <c r="D955" i="3"/>
  <c r="D956" i="3"/>
  <c r="D957" i="3"/>
  <c r="D958" i="3"/>
  <c r="D959" i="3"/>
  <c r="D960" i="3"/>
  <c r="D961" i="3"/>
  <c r="D962" i="3"/>
  <c r="AB1202" i="14" l="1"/>
  <c r="AB1201" i="14"/>
  <c r="AB1200" i="14"/>
  <c r="AB1199" i="14"/>
  <c r="AB1198" i="14"/>
  <c r="AB1197" i="14"/>
  <c r="AB1196" i="14"/>
  <c r="AB1195" i="14"/>
  <c r="AB1194" i="14"/>
  <c r="AB1193" i="14"/>
  <c r="AB1192" i="14"/>
  <c r="AB1191" i="14"/>
  <c r="AB1190" i="14"/>
  <c r="AB1189" i="14"/>
  <c r="AB1188" i="14"/>
  <c r="AB1187" i="14"/>
  <c r="AB1186" i="14"/>
  <c r="AB1185" i="14"/>
  <c r="AB1184" i="14"/>
  <c r="AB1183" i="14"/>
  <c r="AB1182" i="14"/>
  <c r="AB1181" i="14"/>
  <c r="AB1180" i="14"/>
  <c r="AB1179" i="14"/>
  <c r="AB1178" i="14"/>
  <c r="AB1177" i="14"/>
  <c r="AB1176" i="14"/>
  <c r="AB1175" i="14"/>
  <c r="AB1174" i="14"/>
  <c r="AB1173" i="14"/>
  <c r="AB1172" i="14"/>
  <c r="AB1171" i="14"/>
  <c r="AB1170" i="14"/>
  <c r="AB1169" i="14"/>
  <c r="AB1168" i="14"/>
  <c r="AB1167" i="14"/>
  <c r="AB1166" i="14"/>
  <c r="AB1165" i="14"/>
  <c r="AB1164" i="14"/>
  <c r="AB1163" i="14"/>
  <c r="AB1162" i="14"/>
  <c r="AB1161" i="14"/>
  <c r="AB1160" i="14"/>
  <c r="AB1159" i="14"/>
  <c r="AB1158" i="14"/>
  <c r="AB1157" i="14"/>
  <c r="AB1156" i="14"/>
  <c r="AB1155" i="14"/>
  <c r="AB1154" i="14"/>
  <c r="AB1153" i="14"/>
  <c r="AB1152" i="14"/>
  <c r="AB1151" i="14"/>
  <c r="AB1150" i="14"/>
  <c r="AB1149" i="14"/>
  <c r="AB1148" i="14"/>
  <c r="AB1147" i="14"/>
  <c r="AB1146" i="14"/>
  <c r="AB1145" i="14"/>
  <c r="AB1144" i="14"/>
  <c r="AB1143" i="14"/>
  <c r="AB1142" i="14"/>
  <c r="AB1141" i="14"/>
  <c r="AB1140" i="14"/>
  <c r="AB1139" i="14"/>
  <c r="AB1138" i="14"/>
  <c r="AB1137" i="14"/>
  <c r="AB1136" i="14"/>
  <c r="AB1135" i="14"/>
  <c r="AB1134" i="14"/>
  <c r="AB1133" i="14"/>
  <c r="AB1132" i="14"/>
  <c r="AB1131" i="14"/>
  <c r="AB1130" i="14"/>
  <c r="AB1129" i="14"/>
  <c r="AB1128" i="14"/>
  <c r="AB1127" i="14"/>
  <c r="AB1126" i="14"/>
  <c r="AB1125" i="14"/>
  <c r="AB1124" i="14"/>
  <c r="AB1123" i="14"/>
  <c r="AB1122" i="14"/>
  <c r="AB1121" i="14"/>
  <c r="AB1120" i="14"/>
  <c r="AB1119" i="14"/>
  <c r="AB1118" i="14"/>
  <c r="AB1117" i="14"/>
  <c r="AB1116" i="14"/>
  <c r="AB1115" i="14"/>
  <c r="AB1114" i="14"/>
  <c r="AB1113" i="14"/>
  <c r="AB1112" i="14"/>
  <c r="AB1111" i="14"/>
  <c r="AB1110" i="14"/>
  <c r="AB1109" i="14"/>
  <c r="AB1108" i="14"/>
  <c r="AB1107" i="14"/>
  <c r="AB1106" i="14"/>
  <c r="AB1105" i="14"/>
  <c r="AB1104" i="14"/>
  <c r="AB1103" i="14"/>
  <c r="AB1102" i="14"/>
  <c r="AB1101" i="14"/>
  <c r="AB1100" i="14"/>
  <c r="AB1099" i="14"/>
  <c r="AB1098" i="14"/>
  <c r="AB1097" i="14"/>
  <c r="AB1096" i="14"/>
  <c r="AB1095" i="14"/>
  <c r="AD1081" i="3"/>
  <c r="AB1094" i="14"/>
  <c r="AB1093" i="14"/>
  <c r="AB1092" i="14"/>
  <c r="AB1091" i="14"/>
  <c r="AB1090" i="14"/>
  <c r="AB1089" i="14"/>
  <c r="AB1088" i="14"/>
  <c r="AB1087" i="14"/>
  <c r="AB1086" i="14"/>
  <c r="AB1085" i="14"/>
  <c r="AB1084" i="14"/>
  <c r="AB1083" i="14"/>
  <c r="AB1082" i="14"/>
  <c r="AB1081" i="14"/>
  <c r="AB1080" i="14"/>
  <c r="AD1080" i="3"/>
  <c r="AB1079" i="14"/>
  <c r="AD1079" i="3"/>
  <c r="AB1078" i="14"/>
  <c r="AD1078" i="3"/>
  <c r="AB1077" i="14"/>
  <c r="AD1077" i="3"/>
  <c r="AB1076" i="14"/>
  <c r="AB1075" i="14"/>
  <c r="AB1074" i="14"/>
  <c r="AB1073" i="14"/>
  <c r="AB1072" i="14"/>
  <c r="AB1071" i="14"/>
  <c r="AB1070" i="14"/>
  <c r="AB1069" i="14"/>
  <c r="AB1068" i="14"/>
  <c r="AB1067" i="14"/>
  <c r="AB1066" i="14"/>
  <c r="AB1065" i="14"/>
  <c r="AB1064" i="14"/>
  <c r="AB1063" i="14"/>
  <c r="Q1001" i="3"/>
  <c r="R1001" i="3" s="1"/>
  <c r="S1063" i="3"/>
  <c r="T1063" i="3" s="1"/>
  <c r="AB1062" i="14"/>
  <c r="Q1000" i="3"/>
  <c r="R1000" i="3" s="1"/>
  <c r="S1062" i="3"/>
  <c r="T1062" i="3" s="1"/>
  <c r="AB1061" i="14"/>
  <c r="Q999" i="3"/>
  <c r="R999" i="3" s="1"/>
  <c r="S1061" i="3"/>
  <c r="T1061" i="3" s="1"/>
  <c r="AB1060" i="14"/>
  <c r="AB1059" i="14"/>
  <c r="Q998" i="3"/>
  <c r="R998" i="3" s="1"/>
  <c r="AB1058" i="14"/>
  <c r="Q996" i="3"/>
  <c r="R996" i="3" s="1"/>
  <c r="S1058" i="3"/>
  <c r="T1058" i="3" s="1"/>
  <c r="AB1057" i="14"/>
  <c r="Q995" i="3"/>
  <c r="R995" i="3" s="1"/>
  <c r="S1057" i="3"/>
  <c r="T1057" i="3" s="1"/>
  <c r="AB1056" i="14"/>
  <c r="Q994" i="3"/>
  <c r="R994" i="3" s="1"/>
  <c r="S1056" i="3"/>
  <c r="T1056" i="3" s="1"/>
  <c r="AB1055" i="14"/>
  <c r="Q993" i="3"/>
  <c r="R993" i="3" s="1"/>
  <c r="S1055" i="3"/>
  <c r="T1055" i="3" s="1"/>
  <c r="AB1054" i="14"/>
  <c r="Q992" i="3"/>
  <c r="R992" i="3" s="1"/>
  <c r="S1054" i="3"/>
  <c r="T1054" i="3" s="1"/>
  <c r="AB1053" i="14"/>
  <c r="Q991" i="3"/>
  <c r="R991" i="3" s="1"/>
  <c r="S1053" i="3"/>
  <c r="T1053" i="3" s="1"/>
  <c r="AB1052" i="14"/>
  <c r="Q990" i="3"/>
  <c r="R990" i="3" s="1"/>
  <c r="S1052" i="3"/>
  <c r="T1052" i="3" s="1"/>
  <c r="AB1051" i="14"/>
  <c r="Q989" i="3"/>
  <c r="R989" i="3" s="1"/>
  <c r="S1051" i="3"/>
  <c r="T1051" i="3" s="1"/>
  <c r="AC1022" i="3"/>
  <c r="AB1050" i="14"/>
  <c r="Q988" i="3"/>
  <c r="R988" i="3" s="1"/>
  <c r="S1050" i="3"/>
  <c r="T1050" i="3" s="1"/>
  <c r="AB1049" i="14"/>
  <c r="Q987" i="3"/>
  <c r="R987" i="3" s="1"/>
  <c r="S1049" i="3"/>
  <c r="T1049" i="3" s="1"/>
  <c r="AB1048" i="14"/>
  <c r="Q986" i="3"/>
  <c r="R986" i="3" s="1"/>
  <c r="S1048" i="3"/>
  <c r="T1048" i="3" s="1"/>
  <c r="AB1047" i="14"/>
  <c r="Q985" i="3"/>
  <c r="R985" i="3" s="1"/>
  <c r="S1047" i="3"/>
  <c r="T1047" i="3" s="1"/>
  <c r="AB1046" i="14"/>
  <c r="Q984" i="3"/>
  <c r="R984" i="3" s="1"/>
  <c r="S1046" i="3"/>
  <c r="T1046" i="3" s="1"/>
  <c r="AB1045" i="14"/>
  <c r="AB1044" i="14"/>
  <c r="AB1043" i="14"/>
  <c r="AB1042" i="14"/>
  <c r="AB1041" i="14"/>
  <c r="AB1040" i="14"/>
  <c r="AB1039" i="14"/>
  <c r="AB1038" i="14"/>
  <c r="AB1037" i="14"/>
  <c r="AB1009" i="14"/>
  <c r="AB1007" i="14"/>
  <c r="AB1018" i="14"/>
  <c r="AB1013" i="14"/>
  <c r="AB1012" i="14"/>
  <c r="AB1005" i="14"/>
  <c r="AB1020" i="14"/>
  <c r="AB1034" i="14"/>
  <c r="AB1017" i="14"/>
  <c r="AB1016" i="14"/>
  <c r="AB1032" i="14"/>
  <c r="AB1010" i="14"/>
  <c r="AB1023" i="14"/>
  <c r="AB1021" i="14"/>
  <c r="AB1035" i="14"/>
  <c r="AB1025" i="14"/>
  <c r="AB1022" i="14"/>
  <c r="AB1030" i="14"/>
  <c r="AB1006" i="14"/>
  <c r="AB1031" i="14"/>
  <c r="AB1014" i="14"/>
  <c r="AB1024" i="14"/>
  <c r="AB1008" i="14"/>
  <c r="AB1029" i="14"/>
  <c r="AB1019" i="14"/>
  <c r="AB1026" i="14"/>
  <c r="AB1036" i="14"/>
  <c r="AB1027" i="14"/>
  <c r="AB1011" i="14"/>
  <c r="J1013" i="14"/>
  <c r="J1014" i="14" s="1"/>
  <c r="J1015" i="14" s="1"/>
  <c r="J1016" i="14" s="1"/>
  <c r="J1012" i="14"/>
  <c r="K1013" i="14"/>
  <c r="K1014" i="14" s="1"/>
  <c r="K1015" i="14" s="1"/>
  <c r="K1016" i="14" s="1"/>
  <c r="K1012" i="14"/>
  <c r="AB1033" i="14"/>
  <c r="AB1015" i="14"/>
  <c r="AC1021" i="3"/>
  <c r="AC1018" i="3"/>
  <c r="AC1020" i="3"/>
  <c r="AC1019" i="3"/>
  <c r="J42" i="14"/>
  <c r="K42" i="14" s="1"/>
  <c r="K41" i="14"/>
  <c r="AC1017" i="3"/>
  <c r="L988" i="3"/>
  <c r="Y988" i="3"/>
  <c r="Z988" i="3" s="1"/>
  <c r="AA988" i="3" s="1"/>
  <c r="L989" i="3"/>
  <c r="Y989" i="3"/>
  <c r="Z989" i="3" s="1"/>
  <c r="AA989" i="3" s="1"/>
  <c r="L987" i="3"/>
  <c r="Y987" i="3"/>
  <c r="Z987" i="3" s="1"/>
  <c r="AA987" i="3" s="1"/>
  <c r="L990" i="3"/>
  <c r="Y990" i="3"/>
  <c r="Z990" i="3" s="1"/>
  <c r="AA990" i="3" s="1"/>
  <c r="L986" i="3"/>
  <c r="Y986" i="3"/>
  <c r="Z986" i="3" s="1"/>
  <c r="AA986" i="3" s="1"/>
  <c r="L991" i="3"/>
  <c r="Y991" i="3"/>
  <c r="Z991" i="3" s="1"/>
  <c r="AA991" i="3" s="1"/>
  <c r="F970" i="3"/>
  <c r="F957" i="3"/>
  <c r="G980" i="3"/>
  <c r="F973" i="3"/>
  <c r="G984" i="3"/>
  <c r="G981" i="3"/>
  <c r="G974" i="3"/>
  <c r="G976" i="3"/>
  <c r="F972" i="3"/>
  <c r="F971" i="3"/>
  <c r="G982" i="3"/>
  <c r="F967" i="3"/>
  <c r="F966" i="3"/>
  <c r="G979" i="3"/>
  <c r="G983" i="3"/>
  <c r="G977" i="3"/>
  <c r="G985" i="3"/>
  <c r="G978" i="3"/>
  <c r="G975" i="3"/>
  <c r="F962" i="3"/>
  <c r="F961" i="3"/>
  <c r="F960" i="3"/>
  <c r="F959" i="3"/>
  <c r="F965" i="3"/>
  <c r="F958" i="3"/>
  <c r="F964" i="3"/>
  <c r="F968" i="3"/>
  <c r="F963" i="3"/>
  <c r="F956" i="3"/>
  <c r="AC1016" i="3" l="1"/>
  <c r="AD1076" i="3"/>
  <c r="AD1074" i="3"/>
  <c r="AD1075" i="3"/>
  <c r="AD1073" i="3"/>
  <c r="AD1072" i="3"/>
  <c r="AD1071" i="3"/>
  <c r="AD1070" i="3"/>
  <c r="AD1067" i="3"/>
  <c r="AD1069" i="3"/>
  <c r="AD1068" i="3"/>
  <c r="AD1066" i="3"/>
  <c r="AD1065" i="3"/>
  <c r="AC1012" i="3"/>
  <c r="AC1015" i="3"/>
  <c r="B17" i="8" s="1"/>
  <c r="AC1006" i="3"/>
  <c r="AC1014" i="3"/>
  <c r="AC1008" i="3"/>
  <c r="AC1013" i="3"/>
  <c r="AC1003" i="3"/>
  <c r="AC1009" i="3"/>
  <c r="AC1005" i="3"/>
  <c r="AC1011" i="3"/>
  <c r="AC1010" i="3"/>
  <c r="AC1007" i="3"/>
  <c r="AC1004" i="3"/>
  <c r="G970" i="3"/>
  <c r="L974" i="3"/>
  <c r="Y974" i="3"/>
  <c r="Z974" i="3" s="1"/>
  <c r="AA974" i="3" s="1"/>
  <c r="L978" i="3"/>
  <c r="Y978" i="3"/>
  <c r="Z978" i="3" s="1"/>
  <c r="AA978" i="3" s="1"/>
  <c r="L982" i="3"/>
  <c r="Y982" i="3"/>
  <c r="Z982" i="3" s="1"/>
  <c r="AA982" i="3" s="1"/>
  <c r="L977" i="3"/>
  <c r="Y977" i="3"/>
  <c r="Z977" i="3" s="1"/>
  <c r="AA977" i="3" s="1"/>
  <c r="L984" i="3"/>
  <c r="Y984" i="3"/>
  <c r="Z984" i="3" s="1"/>
  <c r="AA984" i="3" s="1"/>
  <c r="L983" i="3"/>
  <c r="Y983" i="3"/>
  <c r="Z983" i="3" s="1"/>
  <c r="AA983" i="3" s="1"/>
  <c r="L980" i="3"/>
  <c r="Y980" i="3"/>
  <c r="Z980" i="3" s="1"/>
  <c r="AA980" i="3" s="1"/>
  <c r="L981" i="3"/>
  <c r="Y981" i="3"/>
  <c r="Z981" i="3" s="1"/>
  <c r="AA981" i="3" s="1"/>
  <c r="L985" i="3"/>
  <c r="Y985" i="3"/>
  <c r="Z985" i="3" s="1"/>
  <c r="AA985" i="3" s="1"/>
  <c r="L979" i="3"/>
  <c r="Y979" i="3"/>
  <c r="Z979" i="3" s="1"/>
  <c r="AA979" i="3" s="1"/>
  <c r="L976" i="3"/>
  <c r="Y976" i="3"/>
  <c r="Z976" i="3" s="1"/>
  <c r="AA976" i="3" s="1"/>
  <c r="L975" i="3"/>
  <c r="Y975" i="3"/>
  <c r="Z975" i="3" s="1"/>
  <c r="AA975" i="3" s="1"/>
  <c r="G965" i="3"/>
  <c r="G963" i="3"/>
  <c r="G967" i="3"/>
  <c r="G966" i="3"/>
  <c r="G971" i="3"/>
  <c r="G961" i="3"/>
  <c r="G959" i="3"/>
  <c r="G960" i="3"/>
  <c r="G962" i="3"/>
  <c r="G972" i="3"/>
  <c r="G968" i="3"/>
  <c r="G964" i="3"/>
  <c r="G958" i="3"/>
  <c r="G957" i="3"/>
  <c r="G973" i="3"/>
  <c r="G956" i="3"/>
  <c r="D844" i="3"/>
  <c r="S933" i="3" s="1"/>
  <c r="T933" i="3" s="1"/>
  <c r="AC1002" i="3" l="1"/>
  <c r="AD1064" i="3"/>
  <c r="AD1063" i="3"/>
  <c r="AD1062" i="3"/>
  <c r="AD1061" i="3"/>
  <c r="AD1060" i="3"/>
  <c r="AD1059" i="3"/>
  <c r="AD1058" i="3"/>
  <c r="AD1057" i="3"/>
  <c r="AD1056" i="3"/>
  <c r="AD1053" i="3"/>
  <c r="AD1055" i="3"/>
  <c r="AD1054" i="3"/>
  <c r="AD1052" i="3"/>
  <c r="AD1051" i="3"/>
  <c r="AD1050" i="3"/>
  <c r="AD1049" i="3"/>
  <c r="AD1048" i="3"/>
  <c r="AD1047" i="3"/>
  <c r="AC989" i="3"/>
  <c r="AC991" i="3"/>
  <c r="AC996" i="3"/>
  <c r="AC999" i="3"/>
  <c r="AC998" i="3"/>
  <c r="Y972" i="3"/>
  <c r="Z972" i="3" s="1"/>
  <c r="AA972" i="3" s="1"/>
  <c r="AC1001" i="3"/>
  <c r="AC988" i="3"/>
  <c r="AC990" i="3"/>
  <c r="AC1000" i="3"/>
  <c r="AC994" i="3"/>
  <c r="AC992" i="3"/>
  <c r="AC985" i="3"/>
  <c r="Y970" i="3"/>
  <c r="Z970" i="3" s="1"/>
  <c r="AA970" i="3" s="1"/>
  <c r="L970" i="3"/>
  <c r="AC986" i="3"/>
  <c r="AC993" i="3"/>
  <c r="AC995" i="3"/>
  <c r="AC987" i="3"/>
  <c r="AC997" i="3"/>
  <c r="L968" i="3"/>
  <c r="Y968" i="3"/>
  <c r="Z968" i="3" s="1"/>
  <c r="AA968" i="3" s="1"/>
  <c r="L971" i="3"/>
  <c r="Y971" i="3"/>
  <c r="Z971" i="3" s="1"/>
  <c r="AA971" i="3" s="1"/>
  <c r="L973" i="3"/>
  <c r="Y973" i="3"/>
  <c r="Z973" i="3" s="1"/>
  <c r="AA973" i="3" s="1"/>
  <c r="L963" i="3"/>
  <c r="Y963" i="3"/>
  <c r="Z963" i="3" s="1"/>
  <c r="AA963" i="3" s="1"/>
  <c r="L958" i="3"/>
  <c r="Y958" i="3"/>
  <c r="Z958" i="3" s="1"/>
  <c r="AA958" i="3" s="1"/>
  <c r="L959" i="3"/>
  <c r="Y959" i="3"/>
  <c r="Z959" i="3" s="1"/>
  <c r="AA959" i="3" s="1"/>
  <c r="L965" i="3"/>
  <c r="Y965" i="3"/>
  <c r="Z965" i="3" s="1"/>
  <c r="AA965" i="3" s="1"/>
  <c r="L957" i="3"/>
  <c r="Y957" i="3"/>
  <c r="Z957" i="3" s="1"/>
  <c r="AA957" i="3" s="1"/>
  <c r="L956" i="3"/>
  <c r="Y956" i="3"/>
  <c r="Z956" i="3" s="1"/>
  <c r="AA956" i="3" s="1"/>
  <c r="L967" i="3"/>
  <c r="Y967" i="3"/>
  <c r="Z967" i="3" s="1"/>
  <c r="AA967" i="3" s="1"/>
  <c r="L964" i="3"/>
  <c r="Y964" i="3"/>
  <c r="Z964" i="3" s="1"/>
  <c r="AA964" i="3" s="1"/>
  <c r="L961" i="3"/>
  <c r="Y961" i="3"/>
  <c r="Z961" i="3" s="1"/>
  <c r="AA961" i="3" s="1"/>
  <c r="L966" i="3"/>
  <c r="Y966" i="3"/>
  <c r="Z966" i="3" s="1"/>
  <c r="AA966" i="3" s="1"/>
  <c r="L962" i="3"/>
  <c r="Y962" i="3"/>
  <c r="Z962" i="3" s="1"/>
  <c r="AA962" i="3" s="1"/>
  <c r="L960" i="3"/>
  <c r="Y960" i="3"/>
  <c r="Z960" i="3" s="1"/>
  <c r="AA960" i="3" s="1"/>
  <c r="K972" i="3"/>
  <c r="L972" i="3"/>
  <c r="D820" i="3" l="1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S931" i="3" s="1"/>
  <c r="T931" i="3" s="1"/>
  <c r="D843" i="3"/>
  <c r="S932" i="3" s="1"/>
  <c r="T932" i="3" s="1"/>
  <c r="D845" i="3"/>
  <c r="S934" i="3" s="1"/>
  <c r="T934" i="3" s="1"/>
  <c r="F845" i="3"/>
  <c r="G845" i="3" s="1"/>
  <c r="D846" i="3"/>
  <c r="S935" i="3" s="1"/>
  <c r="T935" i="3" s="1"/>
  <c r="D847" i="3"/>
  <c r="S936" i="3" s="1"/>
  <c r="T936" i="3" s="1"/>
  <c r="D848" i="3"/>
  <c r="S937" i="3" s="1"/>
  <c r="T937" i="3" s="1"/>
  <c r="D849" i="3"/>
  <c r="S938" i="3" s="1"/>
  <c r="T938" i="3" s="1"/>
  <c r="D850" i="3"/>
  <c r="S939" i="3" s="1"/>
  <c r="T939" i="3" s="1"/>
  <c r="D851" i="3"/>
  <c r="S940" i="3" s="1"/>
  <c r="T940" i="3" s="1"/>
  <c r="D852" i="3"/>
  <c r="S941" i="3" s="1"/>
  <c r="T941" i="3" s="1"/>
  <c r="D853" i="3"/>
  <c r="S942" i="3" s="1"/>
  <c r="T942" i="3" s="1"/>
  <c r="D854" i="3"/>
  <c r="S943" i="3" s="1"/>
  <c r="T943" i="3" s="1"/>
  <c r="D855" i="3"/>
  <c r="S944" i="3" s="1"/>
  <c r="T944" i="3" s="1"/>
  <c r="D856" i="3"/>
  <c r="S945" i="3" s="1"/>
  <c r="T945" i="3" s="1"/>
  <c r="D857" i="3"/>
  <c r="S946" i="3" s="1"/>
  <c r="T946" i="3" s="1"/>
  <c r="D858" i="3"/>
  <c r="S947" i="3" s="1"/>
  <c r="T947" i="3" s="1"/>
  <c r="D859" i="3"/>
  <c r="S948" i="3" s="1"/>
  <c r="T948" i="3" s="1"/>
  <c r="D860" i="3"/>
  <c r="S949" i="3" s="1"/>
  <c r="T949" i="3" s="1"/>
  <c r="D861" i="3"/>
  <c r="S950" i="3" s="1"/>
  <c r="T950" i="3" s="1"/>
  <c r="D862" i="3"/>
  <c r="S951" i="3" s="1"/>
  <c r="T951" i="3" s="1"/>
  <c r="D863" i="3"/>
  <c r="S952" i="3" s="1"/>
  <c r="T952" i="3" s="1"/>
  <c r="D864" i="3"/>
  <c r="S953" i="3" s="1"/>
  <c r="T953" i="3" s="1"/>
  <c r="D865" i="3"/>
  <c r="S954" i="3" s="1"/>
  <c r="T954" i="3" s="1"/>
  <c r="D866" i="3"/>
  <c r="S955" i="3" s="1"/>
  <c r="T955" i="3" s="1"/>
  <c r="D867" i="3"/>
  <c r="S956" i="3" s="1"/>
  <c r="T956" i="3" s="1"/>
  <c r="D868" i="3"/>
  <c r="S957" i="3" s="1"/>
  <c r="T957" i="3" s="1"/>
  <c r="D869" i="3"/>
  <c r="S958" i="3" s="1"/>
  <c r="T958" i="3" s="1"/>
  <c r="D870" i="3"/>
  <c r="S959" i="3" s="1"/>
  <c r="T959" i="3" s="1"/>
  <c r="D871" i="3"/>
  <c r="S960" i="3" s="1"/>
  <c r="T960" i="3" s="1"/>
  <c r="D872" i="3"/>
  <c r="S961" i="3" s="1"/>
  <c r="T961" i="3" s="1"/>
  <c r="D873" i="3"/>
  <c r="S962" i="3" s="1"/>
  <c r="T962" i="3" s="1"/>
  <c r="D874" i="3"/>
  <c r="S963" i="3" s="1"/>
  <c r="T963" i="3" s="1"/>
  <c r="D875" i="3"/>
  <c r="S964" i="3" s="1"/>
  <c r="T964" i="3" s="1"/>
  <c r="D876" i="3"/>
  <c r="S965" i="3" s="1"/>
  <c r="T965" i="3" s="1"/>
  <c r="D877" i="3"/>
  <c r="S966" i="3" s="1"/>
  <c r="T966" i="3" s="1"/>
  <c r="D878" i="3"/>
  <c r="S967" i="3" s="1"/>
  <c r="T967" i="3" s="1"/>
  <c r="D879" i="3"/>
  <c r="S968" i="3" s="1"/>
  <c r="T968" i="3" s="1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S1008" i="3" s="1"/>
  <c r="T1008" i="3" s="1"/>
  <c r="D920" i="3"/>
  <c r="D921" i="3"/>
  <c r="D922" i="3"/>
  <c r="S1012" i="3" s="1"/>
  <c r="T1012" i="3" s="1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813" i="3"/>
  <c r="D814" i="3"/>
  <c r="D815" i="3"/>
  <c r="D816" i="3"/>
  <c r="D817" i="3"/>
  <c r="D818" i="3"/>
  <c r="D819" i="3"/>
  <c r="U1183" i="3" s="1"/>
  <c r="V1183" i="3" s="1"/>
  <c r="D807" i="3"/>
  <c r="D808" i="3"/>
  <c r="D809" i="3"/>
  <c r="D810" i="3"/>
  <c r="D811" i="3"/>
  <c r="D812" i="3"/>
  <c r="D794" i="3"/>
  <c r="D795" i="3"/>
  <c r="D796" i="3"/>
  <c r="D797" i="3"/>
  <c r="D798" i="3"/>
  <c r="D799" i="3"/>
  <c r="D800" i="3"/>
  <c r="D801" i="3"/>
  <c r="D802" i="3"/>
  <c r="D803" i="3"/>
  <c r="F804" i="3" s="1"/>
  <c r="G804" i="3" s="1"/>
  <c r="D804" i="3"/>
  <c r="F805" i="3" s="1"/>
  <c r="G805" i="3" s="1"/>
  <c r="D805" i="3"/>
  <c r="D806" i="3"/>
  <c r="S930" i="3" l="1"/>
  <c r="T930" i="3" s="1"/>
  <c r="U1205" i="3"/>
  <c r="V1205" i="3" s="1"/>
  <c r="S929" i="3"/>
  <c r="T929" i="3" s="1"/>
  <c r="U1204" i="3"/>
  <c r="V1204" i="3" s="1"/>
  <c r="S928" i="3"/>
  <c r="T928" i="3" s="1"/>
  <c r="U1203" i="3"/>
  <c r="V1203" i="3" s="1"/>
  <c r="S927" i="3"/>
  <c r="T927" i="3" s="1"/>
  <c r="U1202" i="3"/>
  <c r="V1202" i="3" s="1"/>
  <c r="S926" i="3"/>
  <c r="T926" i="3" s="1"/>
  <c r="U1201" i="3"/>
  <c r="V1201" i="3" s="1"/>
  <c r="S925" i="3"/>
  <c r="T925" i="3" s="1"/>
  <c r="U1200" i="3"/>
  <c r="V1200" i="3" s="1"/>
  <c r="S924" i="3"/>
  <c r="T924" i="3" s="1"/>
  <c r="U1199" i="3"/>
  <c r="V1199" i="3" s="1"/>
  <c r="S923" i="3"/>
  <c r="T923" i="3" s="1"/>
  <c r="U1198" i="3"/>
  <c r="V1198" i="3" s="1"/>
  <c r="S922" i="3"/>
  <c r="T922" i="3" s="1"/>
  <c r="U1197" i="3"/>
  <c r="V1197" i="3" s="1"/>
  <c r="S921" i="3"/>
  <c r="T921" i="3" s="1"/>
  <c r="U1196" i="3"/>
  <c r="V1196" i="3" s="1"/>
  <c r="S920" i="3"/>
  <c r="T920" i="3" s="1"/>
  <c r="U1195" i="3"/>
  <c r="V1195" i="3" s="1"/>
  <c r="S919" i="3"/>
  <c r="T919" i="3" s="1"/>
  <c r="U1194" i="3"/>
  <c r="V1194" i="3" s="1"/>
  <c r="S918" i="3"/>
  <c r="T918" i="3" s="1"/>
  <c r="U1193" i="3"/>
  <c r="V1193" i="3" s="1"/>
  <c r="S917" i="3"/>
  <c r="T917" i="3" s="1"/>
  <c r="U1192" i="3"/>
  <c r="V1192" i="3" s="1"/>
  <c r="S916" i="3"/>
  <c r="T916" i="3" s="1"/>
  <c r="U1191" i="3"/>
  <c r="V1191" i="3" s="1"/>
  <c r="S915" i="3"/>
  <c r="T915" i="3" s="1"/>
  <c r="U1190" i="3"/>
  <c r="V1190" i="3" s="1"/>
  <c r="S914" i="3"/>
  <c r="T914" i="3" s="1"/>
  <c r="U1189" i="3"/>
  <c r="V1189" i="3" s="1"/>
  <c r="S913" i="3"/>
  <c r="T913" i="3" s="1"/>
  <c r="U1188" i="3"/>
  <c r="V1188" i="3" s="1"/>
  <c r="S912" i="3"/>
  <c r="T912" i="3" s="1"/>
  <c r="U1187" i="3"/>
  <c r="V1187" i="3" s="1"/>
  <c r="S911" i="3"/>
  <c r="T911" i="3" s="1"/>
  <c r="U1186" i="3"/>
  <c r="V1186" i="3" s="1"/>
  <c r="S910" i="3"/>
  <c r="T910" i="3" s="1"/>
  <c r="U1185" i="3"/>
  <c r="V1185" i="3" s="1"/>
  <c r="S909" i="3"/>
  <c r="T909" i="3" s="1"/>
  <c r="U1184" i="3"/>
  <c r="V1184" i="3" s="1"/>
  <c r="F819" i="3"/>
  <c r="G819" i="3" s="1"/>
  <c r="L819" i="3" s="1"/>
  <c r="U1182" i="3"/>
  <c r="V1182" i="3" s="1"/>
  <c r="F818" i="3"/>
  <c r="G818" i="3" s="1"/>
  <c r="Y818" i="3" s="1"/>
  <c r="U1181" i="3"/>
  <c r="V1181" i="3" s="1"/>
  <c r="F817" i="3"/>
  <c r="G817" i="3" s="1"/>
  <c r="Y817" i="3" s="1"/>
  <c r="U1180" i="3"/>
  <c r="V1180" i="3" s="1"/>
  <c r="F816" i="3"/>
  <c r="G816" i="3" s="1"/>
  <c r="Y816" i="3" s="1"/>
  <c r="U1179" i="3"/>
  <c r="V1179" i="3" s="1"/>
  <c r="F815" i="3"/>
  <c r="G815" i="3" s="1"/>
  <c r="Y815" i="3" s="1"/>
  <c r="U1178" i="3"/>
  <c r="V1178" i="3" s="1"/>
  <c r="F814" i="3"/>
  <c r="G814" i="3" s="1"/>
  <c r="Y814" i="3" s="1"/>
  <c r="U1177" i="3"/>
  <c r="V1177" i="3" s="1"/>
  <c r="F813" i="3"/>
  <c r="G813" i="3" s="1"/>
  <c r="Y813" i="3" s="1"/>
  <c r="U1176" i="3"/>
  <c r="V1176" i="3" s="1"/>
  <c r="F812" i="3"/>
  <c r="G812" i="3" s="1"/>
  <c r="Y812" i="3" s="1"/>
  <c r="U1175" i="3"/>
  <c r="V1175" i="3" s="1"/>
  <c r="F811" i="3"/>
  <c r="G811" i="3" s="1"/>
  <c r="L811" i="3" s="1"/>
  <c r="U1174" i="3"/>
  <c r="V1174" i="3" s="1"/>
  <c r="F810" i="3"/>
  <c r="G810" i="3" s="1"/>
  <c r="L810" i="3" s="1"/>
  <c r="U1173" i="3"/>
  <c r="V1173" i="3" s="1"/>
  <c r="F809" i="3"/>
  <c r="G809" i="3" s="1"/>
  <c r="L809" i="3" s="1"/>
  <c r="U1172" i="3"/>
  <c r="V1172" i="3" s="1"/>
  <c r="F808" i="3"/>
  <c r="G808" i="3" s="1"/>
  <c r="L808" i="3" s="1"/>
  <c r="U1171" i="3"/>
  <c r="V1171" i="3" s="1"/>
  <c r="F806" i="3"/>
  <c r="G806" i="3" s="1"/>
  <c r="L806" i="3" s="1"/>
  <c r="U1169" i="3"/>
  <c r="V1169" i="3" s="1"/>
  <c r="F807" i="3"/>
  <c r="G807" i="3" s="1"/>
  <c r="L807" i="3" s="1"/>
  <c r="U1170" i="3"/>
  <c r="V1170" i="3" s="1"/>
  <c r="F803" i="3"/>
  <c r="G803" i="3" s="1"/>
  <c r="L803" i="3" s="1"/>
  <c r="U1168" i="3"/>
  <c r="V1168" i="3" s="1"/>
  <c r="F802" i="3"/>
  <c r="G802" i="3" s="1"/>
  <c r="L802" i="3" s="1"/>
  <c r="U1167" i="3"/>
  <c r="V1167" i="3" s="1"/>
  <c r="F801" i="3"/>
  <c r="G801" i="3" s="1"/>
  <c r="Y801" i="3" s="1"/>
  <c r="U1166" i="3"/>
  <c r="V1166" i="3" s="1"/>
  <c r="F800" i="3"/>
  <c r="G800" i="3" s="1"/>
  <c r="K800" i="3" s="1"/>
  <c r="U1165" i="3"/>
  <c r="V1165" i="3" s="1"/>
  <c r="F799" i="3"/>
  <c r="G799" i="3" s="1"/>
  <c r="L799" i="3" s="1"/>
  <c r="U1164" i="3"/>
  <c r="V1164" i="3" s="1"/>
  <c r="F798" i="3"/>
  <c r="G798" i="3" s="1"/>
  <c r="L798" i="3" s="1"/>
  <c r="U1163" i="3"/>
  <c r="V1163" i="3" s="1"/>
  <c r="F797" i="3"/>
  <c r="G797" i="3" s="1"/>
  <c r="Y797" i="3" s="1"/>
  <c r="U1162" i="3"/>
  <c r="V1162" i="3" s="1"/>
  <c r="F796" i="3"/>
  <c r="G796" i="3" s="1"/>
  <c r="L796" i="3" s="1"/>
  <c r="U1161" i="3"/>
  <c r="V1161" i="3" s="1"/>
  <c r="F795" i="3"/>
  <c r="G795" i="3" s="1"/>
  <c r="L795" i="3" s="1"/>
  <c r="U1160" i="3"/>
  <c r="V1160" i="3" s="1"/>
  <c r="Q983" i="3"/>
  <c r="R983" i="3" s="1"/>
  <c r="S1045" i="3"/>
  <c r="T1045" i="3" s="1"/>
  <c r="Q982" i="3"/>
  <c r="R982" i="3" s="1"/>
  <c r="S1044" i="3"/>
  <c r="T1044" i="3" s="1"/>
  <c r="Q981" i="3"/>
  <c r="R981" i="3" s="1"/>
  <c r="S1043" i="3"/>
  <c r="T1043" i="3" s="1"/>
  <c r="Q980" i="3"/>
  <c r="R980" i="3" s="1"/>
  <c r="S1042" i="3"/>
  <c r="T1042" i="3" s="1"/>
  <c r="Q979" i="3"/>
  <c r="R979" i="3" s="1"/>
  <c r="S1041" i="3"/>
  <c r="T1041" i="3" s="1"/>
  <c r="Q978" i="3"/>
  <c r="R978" i="3" s="1"/>
  <c r="S1040" i="3"/>
  <c r="T1040" i="3" s="1"/>
  <c r="Q977" i="3"/>
  <c r="R977" i="3" s="1"/>
  <c r="S1039" i="3"/>
  <c r="T1039" i="3" s="1"/>
  <c r="Q976" i="3"/>
  <c r="R976" i="3" s="1"/>
  <c r="S1038" i="3"/>
  <c r="T1038" i="3" s="1"/>
  <c r="Q975" i="3"/>
  <c r="R975" i="3" s="1"/>
  <c r="S1037" i="3"/>
  <c r="T1037" i="3" s="1"/>
  <c r="Q974" i="3"/>
  <c r="R974" i="3" s="1"/>
  <c r="S1036" i="3"/>
  <c r="T1036" i="3" s="1"/>
  <c r="Q969" i="3"/>
  <c r="R969" i="3" s="1"/>
  <c r="S1031" i="3"/>
  <c r="T1031" i="3" s="1"/>
  <c r="Q968" i="3"/>
  <c r="R968" i="3" s="1"/>
  <c r="S1030" i="3"/>
  <c r="T1030" i="3" s="1"/>
  <c r="Q966" i="3"/>
  <c r="R966" i="3" s="1"/>
  <c r="S1028" i="3"/>
  <c r="T1028" i="3" s="1"/>
  <c r="Q965" i="3"/>
  <c r="R965" i="3" s="1"/>
  <c r="S1027" i="3"/>
  <c r="T1027" i="3" s="1"/>
  <c r="Q964" i="3"/>
  <c r="R964" i="3" s="1"/>
  <c r="S1026" i="3"/>
  <c r="T1026" i="3" s="1"/>
  <c r="Q972" i="3"/>
  <c r="R972" i="3" s="1"/>
  <c r="S1034" i="3"/>
  <c r="T1034" i="3" s="1"/>
  <c r="Q967" i="3"/>
  <c r="R967" i="3" s="1"/>
  <c r="S1029" i="3"/>
  <c r="T1029" i="3" s="1"/>
  <c r="Q963" i="3"/>
  <c r="R963" i="3" s="1"/>
  <c r="S1025" i="3"/>
  <c r="T1025" i="3" s="1"/>
  <c r="Q973" i="3"/>
  <c r="R973" i="3" s="1"/>
  <c r="S1035" i="3"/>
  <c r="T1035" i="3" s="1"/>
  <c r="Q971" i="3"/>
  <c r="R971" i="3" s="1"/>
  <c r="S1033" i="3"/>
  <c r="T1033" i="3" s="1"/>
  <c r="Q962" i="3"/>
  <c r="R962" i="3" s="1"/>
  <c r="S1024" i="3"/>
  <c r="T1024" i="3" s="1"/>
  <c r="Q970" i="3"/>
  <c r="R970" i="3" s="1"/>
  <c r="S1032" i="3"/>
  <c r="T1032" i="3" s="1"/>
  <c r="Q961" i="3"/>
  <c r="R961" i="3" s="1"/>
  <c r="S1023" i="3"/>
  <c r="T1023" i="3" s="1"/>
  <c r="F822" i="3"/>
  <c r="G822" i="3" s="1"/>
  <c r="Q960" i="3"/>
  <c r="R960" i="3" s="1"/>
  <c r="S1022" i="3"/>
  <c r="T1022" i="3" s="1"/>
  <c r="Q958" i="3"/>
  <c r="R958" i="3" s="1"/>
  <c r="S1020" i="3"/>
  <c r="T1020" i="3" s="1"/>
  <c r="Q959" i="3"/>
  <c r="R959" i="3" s="1"/>
  <c r="S1021" i="3"/>
  <c r="T1021" i="3" s="1"/>
  <c r="B12" i="8" s="1"/>
  <c r="Q956" i="3"/>
  <c r="R956" i="3" s="1"/>
  <c r="S1018" i="3"/>
  <c r="T1018" i="3" s="1"/>
  <c r="Q954" i="3"/>
  <c r="R954" i="3" s="1"/>
  <c r="S1016" i="3"/>
  <c r="T1016" i="3" s="1"/>
  <c r="Q955" i="3"/>
  <c r="R955" i="3" s="1"/>
  <c r="S1017" i="3"/>
  <c r="T1017" i="3" s="1"/>
  <c r="Q957" i="3"/>
  <c r="R957" i="3" s="1"/>
  <c r="S1019" i="3"/>
  <c r="T1019" i="3" s="1"/>
  <c r="Q926" i="3"/>
  <c r="R926" i="3" s="1"/>
  <c r="S986" i="3"/>
  <c r="T986" i="3" s="1"/>
  <c r="Q924" i="3"/>
  <c r="R924" i="3" s="1"/>
  <c r="S984" i="3"/>
  <c r="T984" i="3" s="1"/>
  <c r="Q910" i="3"/>
  <c r="R910" i="3" s="1"/>
  <c r="S970" i="3"/>
  <c r="T970" i="3" s="1"/>
  <c r="S1001" i="3"/>
  <c r="T1001" i="3" s="1"/>
  <c r="Q941" i="3"/>
  <c r="R941" i="3" s="1"/>
  <c r="Q940" i="3"/>
  <c r="R940" i="3" s="1"/>
  <c r="S1000" i="3"/>
  <c r="T1000" i="3" s="1"/>
  <c r="Q936" i="3"/>
  <c r="R936" i="3" s="1"/>
  <c r="S996" i="3"/>
  <c r="T996" i="3" s="1"/>
  <c r="Q939" i="3"/>
  <c r="R939" i="3" s="1"/>
  <c r="S999" i="3"/>
  <c r="T999" i="3" s="1"/>
  <c r="S982" i="3"/>
  <c r="T982" i="3" s="1"/>
  <c r="Q922" i="3"/>
  <c r="R922" i="3" s="1"/>
  <c r="S1013" i="3"/>
  <c r="T1013" i="3" s="1"/>
  <c r="Q951" i="3"/>
  <c r="R951" i="3" s="1"/>
  <c r="S995" i="3"/>
  <c r="T995" i="3" s="1"/>
  <c r="Q935" i="3"/>
  <c r="R935" i="3" s="1"/>
  <c r="S979" i="3"/>
  <c r="T979" i="3" s="1"/>
  <c r="Q919" i="3"/>
  <c r="R919" i="3" s="1"/>
  <c r="Q953" i="3"/>
  <c r="R953" i="3" s="1"/>
  <c r="S1015" i="3"/>
  <c r="T1015" i="3" s="1"/>
  <c r="Q934" i="3"/>
  <c r="R934" i="3" s="1"/>
  <c r="S994" i="3"/>
  <c r="T994" i="3" s="1"/>
  <c r="Q918" i="3"/>
  <c r="R918" i="3" s="1"/>
  <c r="S978" i="3"/>
  <c r="T978" i="3" s="1"/>
  <c r="Q952" i="3"/>
  <c r="R952" i="3" s="1"/>
  <c r="S1014" i="3"/>
  <c r="T1014" i="3" s="1"/>
  <c r="Q920" i="3"/>
  <c r="R920" i="3" s="1"/>
  <c r="S980" i="3"/>
  <c r="T980" i="3" s="1"/>
  <c r="Q950" i="3"/>
  <c r="R950" i="3" s="1"/>
  <c r="S1011" i="3"/>
  <c r="T1011" i="3" s="1"/>
  <c r="S1010" i="3"/>
  <c r="T1010" i="3" s="1"/>
  <c r="Q949" i="3"/>
  <c r="R949" i="3" s="1"/>
  <c r="S993" i="3"/>
  <c r="T993" i="3" s="1"/>
  <c r="Q933" i="3"/>
  <c r="R933" i="3" s="1"/>
  <c r="S977" i="3"/>
  <c r="T977" i="3" s="1"/>
  <c r="Q917" i="3"/>
  <c r="R917" i="3" s="1"/>
  <c r="F872" i="3"/>
  <c r="G872" i="3" s="1"/>
  <c r="Q948" i="3"/>
  <c r="R948" i="3" s="1"/>
  <c r="S1009" i="3"/>
  <c r="T1009" i="3" s="1"/>
  <c r="Q932" i="3"/>
  <c r="R932" i="3" s="1"/>
  <c r="S992" i="3"/>
  <c r="T992" i="3" s="1"/>
  <c r="Q916" i="3"/>
  <c r="R916" i="3" s="1"/>
  <c r="S976" i="3"/>
  <c r="T976" i="3" s="1"/>
  <c r="L845" i="3"/>
  <c r="Y845" i="3"/>
  <c r="Q947" i="3"/>
  <c r="R947" i="3" s="1"/>
  <c r="S1007" i="3"/>
  <c r="T1007" i="3" s="1"/>
  <c r="Q931" i="3"/>
  <c r="R931" i="3" s="1"/>
  <c r="S991" i="3"/>
  <c r="T991" i="3" s="1"/>
  <c r="Q915" i="3"/>
  <c r="R915" i="3" s="1"/>
  <c r="S975" i="3"/>
  <c r="T975" i="3" s="1"/>
  <c r="L818" i="3"/>
  <c r="S985" i="3"/>
  <c r="T985" i="3" s="1"/>
  <c r="Q925" i="3"/>
  <c r="R925" i="3" s="1"/>
  <c r="Q923" i="3"/>
  <c r="R923" i="3" s="1"/>
  <c r="S983" i="3"/>
  <c r="T983" i="3" s="1"/>
  <c r="S998" i="3"/>
  <c r="T998" i="3" s="1"/>
  <c r="Q938" i="3"/>
  <c r="R938" i="3" s="1"/>
  <c r="Q937" i="3"/>
  <c r="R937" i="3" s="1"/>
  <c r="S997" i="3"/>
  <c r="T997" i="3" s="1"/>
  <c r="S1006" i="3"/>
  <c r="T1006" i="3" s="1"/>
  <c r="Q946" i="3"/>
  <c r="R946" i="3" s="1"/>
  <c r="S974" i="3"/>
  <c r="T974" i="3" s="1"/>
  <c r="Q914" i="3"/>
  <c r="R914" i="3" s="1"/>
  <c r="Q945" i="3"/>
  <c r="R945" i="3" s="1"/>
  <c r="S1005" i="3"/>
  <c r="T1005" i="3" s="1"/>
  <c r="Q929" i="3"/>
  <c r="R929" i="3" s="1"/>
  <c r="S989" i="3"/>
  <c r="T989" i="3" s="1"/>
  <c r="Q913" i="3"/>
  <c r="R913" i="3" s="1"/>
  <c r="S973" i="3"/>
  <c r="T973" i="3" s="1"/>
  <c r="S990" i="3"/>
  <c r="T990" i="3" s="1"/>
  <c r="Q930" i="3"/>
  <c r="R930" i="3" s="1"/>
  <c r="L805" i="3"/>
  <c r="Y805" i="3"/>
  <c r="Q944" i="3"/>
  <c r="R944" i="3" s="1"/>
  <c r="S1004" i="3"/>
  <c r="T1004" i="3" s="1"/>
  <c r="Q928" i="3"/>
  <c r="R928" i="3" s="1"/>
  <c r="S988" i="3"/>
  <c r="T988" i="3" s="1"/>
  <c r="Q912" i="3"/>
  <c r="R912" i="3" s="1"/>
  <c r="S972" i="3"/>
  <c r="T972" i="3" s="1"/>
  <c r="Q942" i="3"/>
  <c r="R942" i="3" s="1"/>
  <c r="S1002" i="3"/>
  <c r="T1002" i="3" s="1"/>
  <c r="S969" i="3"/>
  <c r="T969" i="3" s="1"/>
  <c r="Q909" i="3"/>
  <c r="R909" i="3" s="1"/>
  <c r="L817" i="3"/>
  <c r="Q921" i="3"/>
  <c r="R921" i="3" s="1"/>
  <c r="S981" i="3"/>
  <c r="T981" i="3" s="1"/>
  <c r="L804" i="3"/>
  <c r="Y804" i="3"/>
  <c r="S1003" i="3"/>
  <c r="T1003" i="3" s="1"/>
  <c r="Q943" i="3"/>
  <c r="R943" i="3" s="1"/>
  <c r="S987" i="3"/>
  <c r="T987" i="3" s="1"/>
  <c r="Q927" i="3"/>
  <c r="R927" i="3" s="1"/>
  <c r="S971" i="3"/>
  <c r="T971" i="3" s="1"/>
  <c r="Q911" i="3"/>
  <c r="R911" i="3" s="1"/>
  <c r="F878" i="3"/>
  <c r="G878" i="3" s="1"/>
  <c r="F867" i="3"/>
  <c r="G867" i="3" s="1"/>
  <c r="F829" i="3"/>
  <c r="G829" i="3" s="1"/>
  <c r="F875" i="3"/>
  <c r="G875" i="3" s="1"/>
  <c r="F828" i="3"/>
  <c r="G828" i="3" s="1"/>
  <c r="F874" i="3"/>
  <c r="G874" i="3" s="1"/>
  <c r="F863" i="3"/>
  <c r="G863" i="3" s="1"/>
  <c r="F851" i="3"/>
  <c r="G851" i="3" s="1"/>
  <c r="F839" i="3"/>
  <c r="G839" i="3" s="1"/>
  <c r="F827" i="3"/>
  <c r="G827" i="3" s="1"/>
  <c r="F831" i="3"/>
  <c r="G831" i="3" s="1"/>
  <c r="F830" i="3"/>
  <c r="G830" i="3" s="1"/>
  <c r="F826" i="3"/>
  <c r="G826" i="3" s="1"/>
  <c r="F873" i="3"/>
  <c r="G873" i="3" s="1"/>
  <c r="F860" i="3"/>
  <c r="G860" i="3" s="1"/>
  <c r="F836" i="3"/>
  <c r="G836" i="3" s="1"/>
  <c r="F824" i="3"/>
  <c r="G824" i="3" s="1"/>
  <c r="F877" i="3"/>
  <c r="G877" i="3" s="1"/>
  <c r="F852" i="3"/>
  <c r="G852" i="3" s="1"/>
  <c r="F850" i="3"/>
  <c r="G850" i="3" s="1"/>
  <c r="F849" i="3"/>
  <c r="G849" i="3" s="1"/>
  <c r="F848" i="3"/>
  <c r="G848" i="3" s="1"/>
  <c r="F871" i="3"/>
  <c r="G871" i="3" s="1"/>
  <c r="F859" i="3"/>
  <c r="G859" i="3" s="1"/>
  <c r="F847" i="3"/>
  <c r="G847" i="3" s="1"/>
  <c r="F835" i="3"/>
  <c r="G835" i="3" s="1"/>
  <c r="F843" i="3"/>
  <c r="G843" i="3" s="1"/>
  <c r="F842" i="3"/>
  <c r="G842" i="3" s="1"/>
  <c r="F876" i="3"/>
  <c r="G876" i="3" s="1"/>
  <c r="F841" i="3"/>
  <c r="G841" i="3" s="1"/>
  <c r="F864" i="3"/>
  <c r="G864" i="3" s="1"/>
  <c r="F862" i="3"/>
  <c r="G862" i="3" s="1"/>
  <c r="F861" i="3"/>
  <c r="G861" i="3" s="1"/>
  <c r="F870" i="3"/>
  <c r="G870" i="3" s="1"/>
  <c r="F858" i="3"/>
  <c r="G858" i="3" s="1"/>
  <c r="F834" i="3"/>
  <c r="G834" i="3" s="1"/>
  <c r="F866" i="3"/>
  <c r="G866" i="3" s="1"/>
  <c r="K866" i="3" s="1"/>
  <c r="F853" i="3"/>
  <c r="G853" i="3" s="1"/>
  <c r="F825" i="3"/>
  <c r="G825" i="3" s="1"/>
  <c r="F869" i="3"/>
  <c r="G869" i="3" s="1"/>
  <c r="F857" i="3"/>
  <c r="G857" i="3" s="1"/>
  <c r="F846" i="3"/>
  <c r="G846" i="3" s="1"/>
  <c r="F833" i="3"/>
  <c r="G833" i="3" s="1"/>
  <c r="F855" i="3"/>
  <c r="G855" i="3" s="1"/>
  <c r="F854" i="3"/>
  <c r="G854" i="3" s="1"/>
  <c r="F865" i="3"/>
  <c r="G865" i="3" s="1"/>
  <c r="F840" i="3"/>
  <c r="G840" i="3" s="1"/>
  <c r="F838" i="3"/>
  <c r="G838" i="3" s="1"/>
  <c r="F837" i="3"/>
  <c r="G837" i="3" s="1"/>
  <c r="F820" i="3"/>
  <c r="G820" i="3" s="1"/>
  <c r="F879" i="3"/>
  <c r="G879" i="3" s="1"/>
  <c r="F868" i="3"/>
  <c r="G868" i="3" s="1"/>
  <c r="F856" i="3"/>
  <c r="G856" i="3" s="1"/>
  <c r="F832" i="3"/>
  <c r="G832" i="3" s="1"/>
  <c r="F821" i="3"/>
  <c r="G821" i="3" s="1"/>
  <c r="F899" i="3"/>
  <c r="G899" i="3" s="1"/>
  <c r="F945" i="3"/>
  <c r="F933" i="3"/>
  <c r="F921" i="3"/>
  <c r="F909" i="3"/>
  <c r="F898" i="3"/>
  <c r="G898" i="3" s="1"/>
  <c r="F887" i="3"/>
  <c r="G887" i="3" s="1"/>
  <c r="F943" i="3"/>
  <c r="F919" i="3"/>
  <c r="F907" i="3"/>
  <c r="G907" i="3" s="1"/>
  <c r="F896" i="3"/>
  <c r="G896" i="3" s="1"/>
  <c r="F885" i="3"/>
  <c r="G885" i="3" s="1"/>
  <c r="F886" i="3"/>
  <c r="G886" i="3" s="1"/>
  <c r="F954" i="3"/>
  <c r="F942" i="3"/>
  <c r="F918" i="3"/>
  <c r="F906" i="3"/>
  <c r="G906" i="3" s="1"/>
  <c r="F895" i="3"/>
  <c r="G895" i="3" s="1"/>
  <c r="F884" i="3"/>
  <c r="G884" i="3" s="1"/>
  <c r="F944" i="3"/>
  <c r="F897" i="3"/>
  <c r="G897" i="3" s="1"/>
  <c r="F931" i="3"/>
  <c r="F953" i="3"/>
  <c r="F941" i="3"/>
  <c r="F929" i="3"/>
  <c r="F917" i="3"/>
  <c r="F905" i="3"/>
  <c r="G905" i="3" s="1"/>
  <c r="F894" i="3"/>
  <c r="G894" i="3" s="1"/>
  <c r="F883" i="3"/>
  <c r="G883" i="3" s="1"/>
  <c r="F920" i="3"/>
  <c r="F952" i="3"/>
  <c r="F940" i="3"/>
  <c r="F928" i="3"/>
  <c r="F916" i="3"/>
  <c r="F904" i="3"/>
  <c r="G904" i="3" s="1"/>
  <c r="F893" i="3"/>
  <c r="G893" i="3" s="1"/>
  <c r="F882" i="3"/>
  <c r="G882" i="3" s="1"/>
  <c r="F908" i="3"/>
  <c r="G908" i="3" s="1"/>
  <c r="F930" i="3"/>
  <c r="F951" i="3"/>
  <c r="F939" i="3"/>
  <c r="F927" i="3"/>
  <c r="F915" i="3"/>
  <c r="F903" i="3"/>
  <c r="G903" i="3" s="1"/>
  <c r="F881" i="3"/>
  <c r="G881" i="3" s="1"/>
  <c r="F932" i="3"/>
  <c r="F950" i="3"/>
  <c r="F914" i="3"/>
  <c r="F902" i="3"/>
  <c r="G902" i="3" s="1"/>
  <c r="F892" i="3"/>
  <c r="G892" i="3" s="1"/>
  <c r="F880" i="3"/>
  <c r="G880" i="3" s="1"/>
  <c r="F926" i="3"/>
  <c r="F949" i="3"/>
  <c r="F937" i="3"/>
  <c r="F925" i="3"/>
  <c r="F913" i="3"/>
  <c r="F901" i="3"/>
  <c r="G901" i="3" s="1"/>
  <c r="F891" i="3"/>
  <c r="G891" i="3" s="1"/>
  <c r="F948" i="3"/>
  <c r="F936" i="3"/>
  <c r="F924" i="3"/>
  <c r="F912" i="3"/>
  <c r="F890" i="3"/>
  <c r="G890" i="3" s="1"/>
  <c r="F955" i="3"/>
  <c r="F938" i="3"/>
  <c r="F947" i="3"/>
  <c r="F935" i="3"/>
  <c r="F923" i="3"/>
  <c r="F911" i="3"/>
  <c r="F900" i="3"/>
  <c r="G900" i="3" s="1"/>
  <c r="F889" i="3"/>
  <c r="G889" i="3" s="1"/>
  <c r="F946" i="3"/>
  <c r="F934" i="3"/>
  <c r="F922" i="3"/>
  <c r="F910" i="3"/>
  <c r="F888" i="3"/>
  <c r="G888" i="3" s="1"/>
  <c r="K888" i="3" s="1"/>
  <c r="F844" i="3"/>
  <c r="G844" i="3" s="1"/>
  <c r="E844" i="3"/>
  <c r="F823" i="3"/>
  <c r="G823" i="3" s="1"/>
  <c r="E823" i="3"/>
  <c r="D787" i="3"/>
  <c r="D788" i="3"/>
  <c r="D789" i="3"/>
  <c r="D790" i="3"/>
  <c r="D791" i="3"/>
  <c r="D792" i="3"/>
  <c r="D79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Y819" i="3" l="1"/>
  <c r="L814" i="3"/>
  <c r="Y811" i="3"/>
  <c r="L816" i="3"/>
  <c r="L822" i="3"/>
  <c r="L815" i="3"/>
  <c r="L813" i="3"/>
  <c r="L812" i="3"/>
  <c r="Y806" i="3"/>
  <c r="Y808" i="3"/>
  <c r="Z808" i="3" s="1"/>
  <c r="AA808" i="3" s="1"/>
  <c r="Y810" i="3"/>
  <c r="Z810" i="3" s="1"/>
  <c r="AA810" i="3" s="1"/>
  <c r="Y807" i="3"/>
  <c r="L801" i="3"/>
  <c r="L797" i="3"/>
  <c r="Y809" i="3"/>
  <c r="Z809" i="3" s="1"/>
  <c r="AA809" i="3" s="1"/>
  <c r="Y802" i="3"/>
  <c r="Z802" i="3" s="1"/>
  <c r="AA802" i="3" s="1"/>
  <c r="Y795" i="3"/>
  <c r="Z795" i="3" s="1"/>
  <c r="AA795" i="3" s="1"/>
  <c r="K801" i="3"/>
  <c r="Y798" i="3"/>
  <c r="Z798" i="3" s="1"/>
  <c r="AA798" i="3" s="1"/>
  <c r="L800" i="3"/>
  <c r="Y803" i="3"/>
  <c r="Z803" i="3" s="1"/>
  <c r="AA803" i="3" s="1"/>
  <c r="Y799" i="3"/>
  <c r="Z799" i="3" s="1"/>
  <c r="AA799" i="3" s="1"/>
  <c r="Y796" i="3"/>
  <c r="Z796" i="3" s="1"/>
  <c r="AA796" i="3" s="1"/>
  <c r="Y800" i="3"/>
  <c r="Z800" i="3" s="1"/>
  <c r="AA800" i="3" s="1"/>
  <c r="F794" i="3"/>
  <c r="G794" i="3" s="1"/>
  <c r="Y794" i="3" s="1"/>
  <c r="U1159" i="3"/>
  <c r="V1159" i="3" s="1"/>
  <c r="F793" i="3"/>
  <c r="G793" i="3" s="1"/>
  <c r="L793" i="3" s="1"/>
  <c r="U1158" i="3"/>
  <c r="V1158" i="3" s="1"/>
  <c r="F792" i="3"/>
  <c r="G792" i="3" s="1"/>
  <c r="L792" i="3" s="1"/>
  <c r="U1157" i="3"/>
  <c r="V1157" i="3" s="1"/>
  <c r="F791" i="3"/>
  <c r="G791" i="3" s="1"/>
  <c r="Y791" i="3" s="1"/>
  <c r="U1156" i="3"/>
  <c r="V1156" i="3" s="1"/>
  <c r="F790" i="3"/>
  <c r="G790" i="3" s="1"/>
  <c r="L790" i="3" s="1"/>
  <c r="U1155" i="3"/>
  <c r="V1155" i="3" s="1"/>
  <c r="F789" i="3"/>
  <c r="G789" i="3" s="1"/>
  <c r="L789" i="3" s="1"/>
  <c r="U1154" i="3"/>
  <c r="V1154" i="3" s="1"/>
  <c r="F788" i="3"/>
  <c r="G788" i="3" s="1"/>
  <c r="L788" i="3" s="1"/>
  <c r="U1153" i="3"/>
  <c r="V1153" i="3" s="1"/>
  <c r="F787" i="3"/>
  <c r="G787" i="3" s="1"/>
  <c r="Y787" i="3" s="1"/>
  <c r="U1152" i="3"/>
  <c r="V1152" i="3" s="1"/>
  <c r="F786" i="3"/>
  <c r="G786" i="3" s="1"/>
  <c r="L786" i="3" s="1"/>
  <c r="U1151" i="3"/>
  <c r="V1151" i="3" s="1"/>
  <c r="F785" i="3"/>
  <c r="G785" i="3" s="1"/>
  <c r="L785" i="3" s="1"/>
  <c r="U1150" i="3"/>
  <c r="V1150" i="3" s="1"/>
  <c r="F784" i="3"/>
  <c r="G784" i="3" s="1"/>
  <c r="Y784" i="3" s="1"/>
  <c r="U1149" i="3"/>
  <c r="V1149" i="3" s="1"/>
  <c r="F783" i="3"/>
  <c r="G783" i="3" s="1"/>
  <c r="L783" i="3" s="1"/>
  <c r="U1148" i="3"/>
  <c r="V1148" i="3" s="1"/>
  <c r="F782" i="3"/>
  <c r="G782" i="3" s="1"/>
  <c r="L782" i="3" s="1"/>
  <c r="U1147" i="3"/>
  <c r="V1147" i="3" s="1"/>
  <c r="F781" i="3"/>
  <c r="G781" i="3" s="1"/>
  <c r="L781" i="3" s="1"/>
  <c r="U1146" i="3"/>
  <c r="V1146" i="3" s="1"/>
  <c r="F780" i="3"/>
  <c r="G780" i="3" s="1"/>
  <c r="L780" i="3" s="1"/>
  <c r="U1145" i="3"/>
  <c r="V1145" i="3" s="1"/>
  <c r="F779" i="3"/>
  <c r="G779" i="3" s="1"/>
  <c r="U1144" i="3"/>
  <c r="V1144" i="3" s="1"/>
  <c r="F778" i="3"/>
  <c r="G778" i="3" s="1"/>
  <c r="L778" i="3" s="1"/>
  <c r="U1143" i="3"/>
  <c r="V1143" i="3" s="1"/>
  <c r="F777" i="3"/>
  <c r="G777" i="3" s="1"/>
  <c r="Y777" i="3" s="1"/>
  <c r="U1142" i="3"/>
  <c r="V1142" i="3" s="1"/>
  <c r="F776" i="3"/>
  <c r="G776" i="3" s="1"/>
  <c r="L776" i="3" s="1"/>
  <c r="U1141" i="3"/>
  <c r="V1141" i="3" s="1"/>
  <c r="F775" i="3"/>
  <c r="G775" i="3" s="1"/>
  <c r="L775" i="3" s="1"/>
  <c r="U1140" i="3"/>
  <c r="V1140" i="3" s="1"/>
  <c r="Z845" i="3"/>
  <c r="AA845" i="3" s="1"/>
  <c r="Z819" i="3"/>
  <c r="AA819" i="3" s="1"/>
  <c r="Z818" i="3"/>
  <c r="AA818" i="3" s="1"/>
  <c r="Z817" i="3"/>
  <c r="AA817" i="3" s="1"/>
  <c r="Z816" i="3"/>
  <c r="AA816" i="3" s="1"/>
  <c r="Z815" i="3"/>
  <c r="AA815" i="3" s="1"/>
  <c r="Z814" i="3"/>
  <c r="AA814" i="3" s="1"/>
  <c r="Z813" i="3"/>
  <c r="AA813" i="3" s="1"/>
  <c r="Z812" i="3"/>
  <c r="AA812" i="3" s="1"/>
  <c r="Z811" i="3"/>
  <c r="AA811" i="3" s="1"/>
  <c r="Z806" i="3"/>
  <c r="AA806" i="3" s="1"/>
  <c r="Z807" i="3"/>
  <c r="AA807" i="3" s="1"/>
  <c r="Z805" i="3"/>
  <c r="AA805" i="3" s="1"/>
  <c r="Z804" i="3"/>
  <c r="AA804" i="3" s="1"/>
  <c r="Z801" i="3"/>
  <c r="AA801" i="3" s="1"/>
  <c r="Z797" i="3"/>
  <c r="AA797" i="3" s="1"/>
  <c r="Y822" i="3"/>
  <c r="L840" i="3"/>
  <c r="Y840" i="3"/>
  <c r="L864" i="3"/>
  <c r="Y864" i="3"/>
  <c r="L860" i="3"/>
  <c r="Y860" i="3"/>
  <c r="L854" i="3"/>
  <c r="Y854" i="3"/>
  <c r="L876" i="3"/>
  <c r="Y876" i="3"/>
  <c r="L826" i="3"/>
  <c r="Y826" i="3"/>
  <c r="L831" i="3"/>
  <c r="Y831" i="3"/>
  <c r="L898" i="3"/>
  <c r="Y898" i="3"/>
  <c r="L882" i="3"/>
  <c r="Y882" i="3"/>
  <c r="L857" i="3"/>
  <c r="Y857" i="3"/>
  <c r="L843" i="3"/>
  <c r="Y843" i="3"/>
  <c r="L906" i="3"/>
  <c r="Y906" i="3"/>
  <c r="L899" i="3"/>
  <c r="Y899" i="3"/>
  <c r="L869" i="3"/>
  <c r="Y869" i="3"/>
  <c r="L859" i="3"/>
  <c r="Y859" i="3"/>
  <c r="L851" i="3"/>
  <c r="Y851" i="3"/>
  <c r="L865" i="3"/>
  <c r="Y865" i="3"/>
  <c r="L821" i="3"/>
  <c r="Y821" i="3"/>
  <c r="L825" i="3"/>
  <c r="Y825" i="3"/>
  <c r="L871" i="3"/>
  <c r="Y871" i="3"/>
  <c r="L863" i="3"/>
  <c r="Y863" i="3"/>
  <c r="L889" i="3"/>
  <c r="Y889" i="3"/>
  <c r="L908" i="3"/>
  <c r="Y908" i="3"/>
  <c r="L855" i="3"/>
  <c r="Y855" i="3"/>
  <c r="L833" i="3"/>
  <c r="Y833" i="3"/>
  <c r="L904" i="3"/>
  <c r="Y904" i="3"/>
  <c r="L847" i="3"/>
  <c r="Y847" i="3"/>
  <c r="L832" i="3"/>
  <c r="Y832" i="3"/>
  <c r="L853" i="3"/>
  <c r="Y853" i="3"/>
  <c r="L848" i="3"/>
  <c r="Y848" i="3"/>
  <c r="L874" i="3"/>
  <c r="Y874" i="3"/>
  <c r="L872" i="3"/>
  <c r="Y872" i="3"/>
  <c r="L873" i="3"/>
  <c r="Y873" i="3"/>
  <c r="L897" i="3"/>
  <c r="Y897" i="3"/>
  <c r="Y823" i="3"/>
  <c r="L884" i="3"/>
  <c r="Y884" i="3"/>
  <c r="L890" i="3"/>
  <c r="Y890" i="3"/>
  <c r="L856" i="3"/>
  <c r="Y856" i="3"/>
  <c r="L866" i="3"/>
  <c r="Y866" i="3"/>
  <c r="L849" i="3"/>
  <c r="Y849" i="3"/>
  <c r="L828" i="3"/>
  <c r="Y828" i="3"/>
  <c r="L841" i="3"/>
  <c r="Y841" i="3"/>
  <c r="L835" i="3"/>
  <c r="Y835" i="3"/>
  <c r="Y844" i="3"/>
  <c r="L881" i="3"/>
  <c r="Y881" i="3"/>
  <c r="L883" i="3"/>
  <c r="Y883" i="3"/>
  <c r="L886" i="3"/>
  <c r="Y886" i="3"/>
  <c r="L868" i="3"/>
  <c r="Y868" i="3"/>
  <c r="L834" i="3"/>
  <c r="Y834" i="3"/>
  <c r="L850" i="3"/>
  <c r="Y850" i="3"/>
  <c r="L875" i="3"/>
  <c r="Y875" i="3"/>
  <c r="L894" i="3"/>
  <c r="Y894" i="3"/>
  <c r="L829" i="3"/>
  <c r="Y829" i="3"/>
  <c r="L887" i="3"/>
  <c r="Y887" i="3"/>
  <c r="L827" i="3"/>
  <c r="Y827" i="3"/>
  <c r="L892" i="3"/>
  <c r="Y892" i="3"/>
  <c r="L888" i="3"/>
  <c r="Y888" i="3"/>
  <c r="L885" i="3"/>
  <c r="Y885" i="3"/>
  <c r="L905" i="3"/>
  <c r="Y905" i="3"/>
  <c r="L896" i="3"/>
  <c r="Y896" i="3"/>
  <c r="L820" i="3"/>
  <c r="Y820" i="3"/>
  <c r="L870" i="3"/>
  <c r="Y870" i="3"/>
  <c r="L877" i="3"/>
  <c r="Y877" i="3"/>
  <c r="L867" i="3"/>
  <c r="Y867" i="3"/>
  <c r="L900" i="3"/>
  <c r="Y900" i="3"/>
  <c r="L842" i="3"/>
  <c r="Y842" i="3"/>
  <c r="L846" i="3"/>
  <c r="Y846" i="3"/>
  <c r="L839" i="3"/>
  <c r="Y839" i="3"/>
  <c r="L903" i="3"/>
  <c r="Y903" i="3"/>
  <c r="L858" i="3"/>
  <c r="Y858" i="3"/>
  <c r="L891" i="3"/>
  <c r="Y891" i="3"/>
  <c r="L907" i="3"/>
  <c r="Y907" i="3"/>
  <c r="L837" i="3"/>
  <c r="Y837" i="3"/>
  <c r="L861" i="3"/>
  <c r="Y861" i="3"/>
  <c r="L824" i="3"/>
  <c r="Y824" i="3"/>
  <c r="L878" i="3"/>
  <c r="Y878" i="3"/>
  <c r="L830" i="3"/>
  <c r="Y830" i="3"/>
  <c r="L893" i="3"/>
  <c r="Y893" i="3"/>
  <c r="L880" i="3"/>
  <c r="Y880" i="3"/>
  <c r="L895" i="3"/>
  <c r="Y895" i="3"/>
  <c r="L902" i="3"/>
  <c r="Y902" i="3"/>
  <c r="L879" i="3"/>
  <c r="Y879" i="3"/>
  <c r="L852" i="3"/>
  <c r="Y852" i="3"/>
  <c r="L901" i="3"/>
  <c r="Y901" i="3"/>
  <c r="L838" i="3"/>
  <c r="Y838" i="3"/>
  <c r="L862" i="3"/>
  <c r="Y862" i="3"/>
  <c r="L836" i="3"/>
  <c r="Y836" i="3"/>
  <c r="G935" i="3"/>
  <c r="G929" i="3"/>
  <c r="G946" i="3"/>
  <c r="G947" i="3"/>
  <c r="G936" i="3"/>
  <c r="G937" i="3"/>
  <c r="G914" i="3"/>
  <c r="G927" i="3"/>
  <c r="G920" i="3"/>
  <c r="G941" i="3"/>
  <c r="G938" i="3"/>
  <c r="G948" i="3"/>
  <c r="G949" i="3"/>
  <c r="G950" i="3"/>
  <c r="G939" i="3"/>
  <c r="G953" i="3"/>
  <c r="G909" i="3"/>
  <c r="AE1205" i="3" s="1"/>
  <c r="G955" i="3"/>
  <c r="G926" i="3"/>
  <c r="G932" i="3"/>
  <c r="G951" i="3"/>
  <c r="G916" i="3"/>
  <c r="G931" i="3"/>
  <c r="G918" i="3"/>
  <c r="G921" i="3"/>
  <c r="G924" i="3"/>
  <c r="G915" i="3"/>
  <c r="G910" i="3"/>
  <c r="G911" i="3"/>
  <c r="G930" i="3"/>
  <c r="G928" i="3"/>
  <c r="G942" i="3"/>
  <c r="G919" i="3"/>
  <c r="G933" i="3"/>
  <c r="G934" i="3"/>
  <c r="G925" i="3"/>
  <c r="G952" i="3"/>
  <c r="G922" i="3"/>
  <c r="G923" i="3"/>
  <c r="G912" i="3"/>
  <c r="G913" i="3"/>
  <c r="G940" i="3"/>
  <c r="G917" i="3"/>
  <c r="G944" i="3"/>
  <c r="G954" i="3"/>
  <c r="G943" i="3"/>
  <c r="G945" i="3"/>
  <c r="K823" i="3"/>
  <c r="L823" i="3"/>
  <c r="K844" i="3"/>
  <c r="L844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H20" i="7"/>
  <c r="H19" i="7"/>
  <c r="H18" i="7"/>
  <c r="H17" i="7"/>
  <c r="H15" i="7"/>
  <c r="H14" i="7"/>
  <c r="H16" i="7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AE1204" i="3" l="1"/>
  <c r="AE1202" i="3"/>
  <c r="AE1203" i="3"/>
  <c r="AE1200" i="3"/>
  <c r="AE1201" i="3"/>
  <c r="AE1198" i="3"/>
  <c r="AE1199" i="3"/>
  <c r="AE1195" i="3"/>
  <c r="AE1197" i="3"/>
  <c r="AE1196" i="3"/>
  <c r="AE1193" i="3"/>
  <c r="AE1194" i="3"/>
  <c r="AE1191" i="3"/>
  <c r="AE1192" i="3"/>
  <c r="AE1189" i="3"/>
  <c r="AE1190" i="3"/>
  <c r="AE1187" i="3"/>
  <c r="AE1188" i="3"/>
  <c r="L794" i="3"/>
  <c r="AE1185" i="3"/>
  <c r="AE1186" i="3"/>
  <c r="AE1183" i="3"/>
  <c r="AE1184" i="3"/>
  <c r="AE1180" i="3"/>
  <c r="AE1182" i="3"/>
  <c r="AE1181" i="3"/>
  <c r="AE1178" i="3"/>
  <c r="AE1179" i="3"/>
  <c r="AE1176" i="3"/>
  <c r="AE1177" i="3"/>
  <c r="AE1174" i="3"/>
  <c r="AE1175" i="3"/>
  <c r="AE1172" i="3"/>
  <c r="AE1173" i="3"/>
  <c r="AE1169" i="3"/>
  <c r="AE1171" i="3"/>
  <c r="Y792" i="3"/>
  <c r="Z792" i="3" s="1"/>
  <c r="AA792" i="3" s="1"/>
  <c r="L784" i="3"/>
  <c r="AE1170" i="3"/>
  <c r="O1168" i="3"/>
  <c r="P1168" i="3"/>
  <c r="AE1168" i="3"/>
  <c r="O1167" i="3"/>
  <c r="P1167" i="3"/>
  <c r="Y793" i="3"/>
  <c r="Z793" i="3" s="1"/>
  <c r="AA793" i="3" s="1"/>
  <c r="AE1167" i="3"/>
  <c r="P1166" i="3"/>
  <c r="O1166" i="3"/>
  <c r="AE1166" i="3"/>
  <c r="P1165" i="3"/>
  <c r="O1165" i="3"/>
  <c r="AE1165" i="3"/>
  <c r="O1164" i="3"/>
  <c r="P1164" i="3"/>
  <c r="AE1164" i="3"/>
  <c r="P1163" i="3"/>
  <c r="O1163" i="3"/>
  <c r="AE1163" i="3"/>
  <c r="O1162" i="3"/>
  <c r="P1162" i="3"/>
  <c r="AE1162" i="3"/>
  <c r="O1161" i="3"/>
  <c r="P1161" i="3"/>
  <c r="Z908" i="3"/>
  <c r="AA908" i="3" s="1"/>
  <c r="AE1161" i="3"/>
  <c r="Z907" i="3"/>
  <c r="AA907" i="3" s="1"/>
  <c r="P1160" i="3"/>
  <c r="O1160" i="3"/>
  <c r="AE1160" i="3"/>
  <c r="O1159" i="3"/>
  <c r="P1159" i="3"/>
  <c r="Z906" i="3"/>
  <c r="AA906" i="3" s="1"/>
  <c r="AE1159" i="3"/>
  <c r="Y789" i="3"/>
  <c r="Z789" i="3" s="1"/>
  <c r="AA789" i="3" s="1"/>
  <c r="Y790" i="3"/>
  <c r="Z790" i="3" s="1"/>
  <c r="AA790" i="3" s="1"/>
  <c r="L791" i="3"/>
  <c r="Z905" i="3"/>
  <c r="AA905" i="3" s="1"/>
  <c r="AE1158" i="3"/>
  <c r="O1158" i="3"/>
  <c r="P1158" i="3"/>
  <c r="Z904" i="3"/>
  <c r="AA904" i="3" s="1"/>
  <c r="AE1157" i="3"/>
  <c r="O1157" i="3"/>
  <c r="P1157" i="3"/>
  <c r="Y786" i="3"/>
  <c r="Z786" i="3" s="1"/>
  <c r="AA786" i="3" s="1"/>
  <c r="Z903" i="3"/>
  <c r="AA903" i="3" s="1"/>
  <c r="O1156" i="3"/>
  <c r="P1156" i="3"/>
  <c r="AE1156" i="3"/>
  <c r="L787" i="3"/>
  <c r="O1155" i="3"/>
  <c r="P1155" i="3"/>
  <c r="AE1155" i="3"/>
  <c r="Z902" i="3"/>
  <c r="AA902" i="3" s="1"/>
  <c r="Y788" i="3"/>
  <c r="Z788" i="3" s="1"/>
  <c r="AA788" i="3" s="1"/>
  <c r="AE1154" i="3"/>
  <c r="O1154" i="3"/>
  <c r="P1154" i="3"/>
  <c r="Z901" i="3"/>
  <c r="AA901" i="3" s="1"/>
  <c r="Y785" i="3"/>
  <c r="Z785" i="3" s="1"/>
  <c r="AA785" i="3" s="1"/>
  <c r="O1153" i="3"/>
  <c r="P1153" i="3"/>
  <c r="AE1153" i="3"/>
  <c r="Z900" i="3"/>
  <c r="AA900" i="3" s="1"/>
  <c r="Y782" i="3"/>
  <c r="Z782" i="3" s="1"/>
  <c r="AA782" i="3" s="1"/>
  <c r="Z899" i="3"/>
  <c r="AA899" i="3" s="1"/>
  <c r="AE1152" i="3"/>
  <c r="O1152" i="3"/>
  <c r="P1152" i="3"/>
  <c r="Y783" i="3"/>
  <c r="Z783" i="3" s="1"/>
  <c r="AA783" i="3" s="1"/>
  <c r="O1151" i="3"/>
  <c r="P1151" i="3"/>
  <c r="AE1151" i="3"/>
  <c r="Z898" i="3"/>
  <c r="AA898" i="3" s="1"/>
  <c r="O1150" i="3"/>
  <c r="P1150" i="3"/>
  <c r="Z897" i="3"/>
  <c r="AA897" i="3" s="1"/>
  <c r="AE1150" i="3"/>
  <c r="Y781" i="3"/>
  <c r="Z781" i="3" s="1"/>
  <c r="AA781" i="3" s="1"/>
  <c r="O1149" i="3"/>
  <c r="P1149" i="3"/>
  <c r="Z896" i="3"/>
  <c r="AA896" i="3" s="1"/>
  <c r="AE1149" i="3"/>
  <c r="Y780" i="3"/>
  <c r="Z780" i="3" s="1"/>
  <c r="AA780" i="3" s="1"/>
  <c r="Z895" i="3"/>
  <c r="AA895" i="3" s="1"/>
  <c r="AE1148" i="3"/>
  <c r="O1148" i="3"/>
  <c r="P1148" i="3"/>
  <c r="O1147" i="3"/>
  <c r="P1147" i="3"/>
  <c r="Z894" i="3"/>
  <c r="AA894" i="3" s="1"/>
  <c r="AE1147" i="3"/>
  <c r="Z893" i="3"/>
  <c r="AA893" i="3" s="1"/>
  <c r="O1146" i="3"/>
  <c r="P1146" i="3"/>
  <c r="AE1146" i="3"/>
  <c r="Z892" i="3"/>
  <c r="AA892" i="3" s="1"/>
  <c r="Y779" i="3"/>
  <c r="Z779" i="3" s="1"/>
  <c r="AA779" i="3" s="1"/>
  <c r="AE1145" i="3"/>
  <c r="O1145" i="3"/>
  <c r="P1145" i="3"/>
  <c r="Y778" i="3"/>
  <c r="Z778" i="3" s="1"/>
  <c r="AA778" i="3" s="1"/>
  <c r="L777" i="3"/>
  <c r="Z891" i="3"/>
  <c r="AA891" i="3" s="1"/>
  <c r="O1144" i="3"/>
  <c r="P1144" i="3"/>
  <c r="Y776" i="3"/>
  <c r="Z776" i="3" s="1"/>
  <c r="AA776" i="3" s="1"/>
  <c r="AE1144" i="3"/>
  <c r="Z890" i="3"/>
  <c r="AA890" i="3" s="1"/>
  <c r="Z889" i="3"/>
  <c r="AA889" i="3" s="1"/>
  <c r="Y775" i="3"/>
  <c r="Z775" i="3" s="1"/>
  <c r="AA775" i="3" s="1"/>
  <c r="AE1142" i="3"/>
  <c r="O1143" i="3"/>
  <c r="P1143" i="3"/>
  <c r="O1142" i="3"/>
  <c r="P1142" i="3"/>
  <c r="AE1143" i="3"/>
  <c r="Z888" i="3"/>
  <c r="AA888" i="3" s="1"/>
  <c r="AE1141" i="3"/>
  <c r="O1141" i="3"/>
  <c r="P1141" i="3"/>
  <c r="Z887" i="3"/>
  <c r="AA887" i="3" s="1"/>
  <c r="O1140" i="3"/>
  <c r="P1140" i="3"/>
  <c r="Z886" i="3"/>
  <c r="AA886" i="3" s="1"/>
  <c r="O1139" i="3"/>
  <c r="P1139" i="3"/>
  <c r="F774" i="3"/>
  <c r="G774" i="3" s="1"/>
  <c r="AE1140" i="3" s="1"/>
  <c r="U1139" i="3"/>
  <c r="V1139" i="3" s="1"/>
  <c r="Z885" i="3"/>
  <c r="AA885" i="3" s="1"/>
  <c r="F773" i="3"/>
  <c r="G773" i="3" s="1"/>
  <c r="U1138" i="3"/>
  <c r="V1138" i="3" s="1"/>
  <c r="O1138" i="3"/>
  <c r="P1138" i="3"/>
  <c r="F772" i="3"/>
  <c r="G772" i="3" s="1"/>
  <c r="Y772" i="3" s="1"/>
  <c r="U1137" i="3"/>
  <c r="V1137" i="3" s="1"/>
  <c r="O1137" i="3"/>
  <c r="P1137" i="3"/>
  <c r="Z884" i="3"/>
  <c r="AA884" i="3" s="1"/>
  <c r="F771" i="3"/>
  <c r="G771" i="3" s="1"/>
  <c r="L771" i="3" s="1"/>
  <c r="U1136" i="3"/>
  <c r="V1136" i="3" s="1"/>
  <c r="O1136" i="3"/>
  <c r="P1136" i="3"/>
  <c r="Z883" i="3"/>
  <c r="AA883" i="3" s="1"/>
  <c r="Z882" i="3"/>
  <c r="AA882" i="3" s="1"/>
  <c r="O1135" i="3"/>
  <c r="P1135" i="3"/>
  <c r="F770" i="3"/>
  <c r="G770" i="3" s="1"/>
  <c r="L770" i="3" s="1"/>
  <c r="U1135" i="3"/>
  <c r="V1135" i="3" s="1"/>
  <c r="O1134" i="3"/>
  <c r="P1134" i="3"/>
  <c r="F769" i="3"/>
  <c r="G769" i="3" s="1"/>
  <c r="U1134" i="3"/>
  <c r="V1134" i="3" s="1"/>
  <c r="Z881" i="3"/>
  <c r="AA881" i="3" s="1"/>
  <c r="Z880" i="3"/>
  <c r="AA880" i="3" s="1"/>
  <c r="F768" i="3"/>
  <c r="G768" i="3" s="1"/>
  <c r="L768" i="3" s="1"/>
  <c r="U1133" i="3"/>
  <c r="V1133" i="3" s="1"/>
  <c r="O1133" i="3"/>
  <c r="P1133" i="3"/>
  <c r="O1132" i="3"/>
  <c r="P1132" i="3"/>
  <c r="F767" i="3"/>
  <c r="G767" i="3" s="1"/>
  <c r="L767" i="3" s="1"/>
  <c r="U1132" i="3"/>
  <c r="V1132" i="3" s="1"/>
  <c r="Z879" i="3"/>
  <c r="AA879" i="3" s="1"/>
  <c r="Z878" i="3"/>
  <c r="AA878" i="3" s="1"/>
  <c r="F766" i="3"/>
  <c r="G766" i="3" s="1"/>
  <c r="U1131" i="3"/>
  <c r="V1131" i="3" s="1"/>
  <c r="O1131" i="3"/>
  <c r="P1131" i="3"/>
  <c r="O1130" i="3"/>
  <c r="P1130" i="3"/>
  <c r="Z877" i="3"/>
  <c r="AA877" i="3" s="1"/>
  <c r="F765" i="3"/>
  <c r="G765" i="3" s="1"/>
  <c r="U1130" i="3"/>
  <c r="V1130" i="3" s="1"/>
  <c r="O1129" i="3"/>
  <c r="P1129" i="3"/>
  <c r="Z876" i="3"/>
  <c r="AA876" i="3" s="1"/>
  <c r="F764" i="3"/>
  <c r="G764" i="3" s="1"/>
  <c r="L764" i="3" s="1"/>
  <c r="U1129" i="3"/>
  <c r="V1129" i="3" s="1"/>
  <c r="O1128" i="3"/>
  <c r="P1128" i="3"/>
  <c r="Z875" i="3"/>
  <c r="AA875" i="3" s="1"/>
  <c r="F763" i="3"/>
  <c r="G763" i="3" s="1"/>
  <c r="L763" i="3" s="1"/>
  <c r="U1128" i="3"/>
  <c r="V1128" i="3" s="1"/>
  <c r="O1127" i="3"/>
  <c r="P1127" i="3"/>
  <c r="F762" i="3"/>
  <c r="G762" i="3" s="1"/>
  <c r="L762" i="3" s="1"/>
  <c r="U1127" i="3"/>
  <c r="V1127" i="3" s="1"/>
  <c r="Z874" i="3"/>
  <c r="AA874" i="3" s="1"/>
  <c r="O1126" i="3"/>
  <c r="P1126" i="3"/>
  <c r="Z873" i="3"/>
  <c r="AA873" i="3" s="1"/>
  <c r="F761" i="3"/>
  <c r="G761" i="3" s="1"/>
  <c r="L761" i="3" s="1"/>
  <c r="U1126" i="3"/>
  <c r="V1126" i="3" s="1"/>
  <c r="O1125" i="3"/>
  <c r="P1125" i="3"/>
  <c r="Z872" i="3"/>
  <c r="AA872" i="3" s="1"/>
  <c r="F760" i="3"/>
  <c r="G760" i="3" s="1"/>
  <c r="Y760" i="3" s="1"/>
  <c r="U1125" i="3"/>
  <c r="V1125" i="3" s="1"/>
  <c r="O1124" i="3"/>
  <c r="P1124" i="3"/>
  <c r="Z871" i="3"/>
  <c r="AA871" i="3" s="1"/>
  <c r="F759" i="3"/>
  <c r="G759" i="3" s="1"/>
  <c r="L759" i="3" s="1"/>
  <c r="U1124" i="3"/>
  <c r="V1124" i="3" s="1"/>
  <c r="O1123" i="3"/>
  <c r="P1123" i="3"/>
  <c r="Z870" i="3"/>
  <c r="AA870" i="3" s="1"/>
  <c r="F758" i="3"/>
  <c r="G758" i="3" s="1"/>
  <c r="L758" i="3" s="1"/>
  <c r="U1123" i="3"/>
  <c r="V1123" i="3" s="1"/>
  <c r="F757" i="3"/>
  <c r="G757" i="3" s="1"/>
  <c r="K757" i="3" s="1"/>
  <c r="U1122" i="3"/>
  <c r="V1122" i="3" s="1"/>
  <c r="Z869" i="3"/>
  <c r="AA869" i="3" s="1"/>
  <c r="O1122" i="3"/>
  <c r="P1122" i="3"/>
  <c r="O1121" i="3"/>
  <c r="P1121" i="3"/>
  <c r="O1120" i="3"/>
  <c r="P1120" i="3"/>
  <c r="Z867" i="3"/>
  <c r="AA867" i="3" s="1"/>
  <c r="F756" i="3"/>
  <c r="G756" i="3" s="1"/>
  <c r="L756" i="3" s="1"/>
  <c r="U1121" i="3"/>
  <c r="V1121" i="3" s="1"/>
  <c r="Z868" i="3"/>
  <c r="AA868" i="3" s="1"/>
  <c r="F755" i="3"/>
  <c r="G755" i="3" s="1"/>
  <c r="L755" i="3" s="1"/>
  <c r="U1120" i="3"/>
  <c r="V1120" i="3" s="1"/>
  <c r="Z866" i="3"/>
  <c r="AA866" i="3" s="1"/>
  <c r="O1119" i="3"/>
  <c r="P1119" i="3"/>
  <c r="F754" i="3"/>
  <c r="G754" i="3" s="1"/>
  <c r="L754" i="3" s="1"/>
  <c r="U1119" i="3"/>
  <c r="V1119" i="3" s="1"/>
  <c r="F753" i="3"/>
  <c r="G753" i="3" s="1"/>
  <c r="L753" i="3" s="1"/>
  <c r="U1118" i="3"/>
  <c r="V1118" i="3" s="1"/>
  <c r="Z865" i="3"/>
  <c r="AA865" i="3" s="1"/>
  <c r="O1118" i="3"/>
  <c r="P1118" i="3"/>
  <c r="F752" i="3"/>
  <c r="G752" i="3" s="1"/>
  <c r="L752" i="3" s="1"/>
  <c r="U1117" i="3"/>
  <c r="V1117" i="3" s="1"/>
  <c r="Z864" i="3"/>
  <c r="AA864" i="3" s="1"/>
  <c r="O1117" i="3"/>
  <c r="P1117" i="3"/>
  <c r="F751" i="3"/>
  <c r="G751" i="3" s="1"/>
  <c r="L751" i="3" s="1"/>
  <c r="U1116" i="3"/>
  <c r="V1116" i="3" s="1"/>
  <c r="O1116" i="3"/>
  <c r="P1116" i="3"/>
  <c r="Z863" i="3"/>
  <c r="AA863" i="3" s="1"/>
  <c r="O1115" i="3"/>
  <c r="P1115" i="3"/>
  <c r="F750" i="3"/>
  <c r="G750" i="3" s="1"/>
  <c r="L750" i="3" s="1"/>
  <c r="U1115" i="3"/>
  <c r="V1115" i="3" s="1"/>
  <c r="Z862" i="3"/>
  <c r="AA862" i="3" s="1"/>
  <c r="O1114" i="3"/>
  <c r="P1114" i="3"/>
  <c r="Z861" i="3"/>
  <c r="AA861" i="3" s="1"/>
  <c r="F749" i="3"/>
  <c r="G749" i="3" s="1"/>
  <c r="L749" i="3" s="1"/>
  <c r="U1114" i="3"/>
  <c r="V1114" i="3" s="1"/>
  <c r="Z860" i="3"/>
  <c r="AA860" i="3" s="1"/>
  <c r="F748" i="3"/>
  <c r="G748" i="3" s="1"/>
  <c r="U1113" i="3"/>
  <c r="V1113" i="3" s="1"/>
  <c r="O1113" i="3"/>
  <c r="P1113" i="3"/>
  <c r="Z859" i="3"/>
  <c r="AA859" i="3" s="1"/>
  <c r="O1112" i="3"/>
  <c r="P1112" i="3"/>
  <c r="F747" i="3"/>
  <c r="G747" i="3" s="1"/>
  <c r="L747" i="3" s="1"/>
  <c r="U1112" i="3"/>
  <c r="V1112" i="3" s="1"/>
  <c r="O1111" i="3"/>
  <c r="P1111" i="3"/>
  <c r="Z858" i="3"/>
  <c r="AA858" i="3" s="1"/>
  <c r="F746" i="3"/>
  <c r="G746" i="3" s="1"/>
  <c r="Y746" i="3" s="1"/>
  <c r="U1111" i="3"/>
  <c r="V1111" i="3" s="1"/>
  <c r="O1110" i="3"/>
  <c r="P1110" i="3"/>
  <c r="F745" i="3"/>
  <c r="G745" i="3" s="1"/>
  <c r="L745" i="3" s="1"/>
  <c r="U1110" i="3"/>
  <c r="V1110" i="3" s="1"/>
  <c r="Z857" i="3"/>
  <c r="AA857" i="3" s="1"/>
  <c r="O1109" i="3"/>
  <c r="P1109" i="3"/>
  <c r="Z856" i="3"/>
  <c r="AA856" i="3" s="1"/>
  <c r="F744" i="3"/>
  <c r="G744" i="3" s="1"/>
  <c r="Y744" i="3" s="1"/>
  <c r="U1109" i="3"/>
  <c r="V1109" i="3" s="1"/>
  <c r="Z855" i="3"/>
  <c r="AA855" i="3" s="1"/>
  <c r="O1108" i="3"/>
  <c r="P1108" i="3"/>
  <c r="F743" i="3"/>
  <c r="G743" i="3" s="1"/>
  <c r="L743" i="3" s="1"/>
  <c r="U1108" i="3"/>
  <c r="V1108" i="3" s="1"/>
  <c r="O1107" i="3"/>
  <c r="P1107" i="3"/>
  <c r="F742" i="3"/>
  <c r="G742" i="3" s="1"/>
  <c r="Y742" i="3" s="1"/>
  <c r="U1107" i="3"/>
  <c r="V1107" i="3" s="1"/>
  <c r="Z854" i="3"/>
  <c r="AA854" i="3" s="1"/>
  <c r="O1106" i="3"/>
  <c r="P1106" i="3"/>
  <c r="Z853" i="3"/>
  <c r="AA853" i="3" s="1"/>
  <c r="O1105" i="3"/>
  <c r="P1105" i="3"/>
  <c r="Z852" i="3"/>
  <c r="AA852" i="3" s="1"/>
  <c r="O1104" i="3"/>
  <c r="P1104" i="3"/>
  <c r="Z851" i="3"/>
  <c r="AA851" i="3" s="1"/>
  <c r="O1103" i="3"/>
  <c r="P1103" i="3"/>
  <c r="Z850" i="3"/>
  <c r="AA850" i="3" s="1"/>
  <c r="O1102" i="3"/>
  <c r="P1102" i="3"/>
  <c r="Z849" i="3"/>
  <c r="AA849" i="3" s="1"/>
  <c r="O1101" i="3"/>
  <c r="P1101" i="3"/>
  <c r="Z848" i="3"/>
  <c r="AA848" i="3" s="1"/>
  <c r="Z847" i="3"/>
  <c r="AA847" i="3" s="1"/>
  <c r="O1100" i="3"/>
  <c r="P1100" i="3"/>
  <c r="Z846" i="3"/>
  <c r="AA846" i="3" s="1"/>
  <c r="O1099" i="3"/>
  <c r="P1099" i="3"/>
  <c r="O1098" i="3"/>
  <c r="P1098" i="3"/>
  <c r="Z844" i="3"/>
  <c r="AA844" i="3" s="1"/>
  <c r="O1097" i="3"/>
  <c r="P1097" i="3"/>
  <c r="Z843" i="3"/>
  <c r="AA843" i="3" s="1"/>
  <c r="O1096" i="3"/>
  <c r="P1096" i="3"/>
  <c r="Z842" i="3"/>
  <c r="AA842" i="3" s="1"/>
  <c r="O1095" i="3"/>
  <c r="P1095" i="3"/>
  <c r="Z841" i="3"/>
  <c r="AA841" i="3" s="1"/>
  <c r="O1094" i="3"/>
  <c r="P1094" i="3"/>
  <c r="O1093" i="3"/>
  <c r="P1093" i="3"/>
  <c r="Z840" i="3"/>
  <c r="AA840" i="3" s="1"/>
  <c r="O1092" i="3"/>
  <c r="P1092" i="3"/>
  <c r="Z839" i="3"/>
  <c r="AA839" i="3" s="1"/>
  <c r="O1091" i="3"/>
  <c r="P1091" i="3"/>
  <c r="Z838" i="3"/>
  <c r="AA838" i="3" s="1"/>
  <c r="O1090" i="3"/>
  <c r="P1090" i="3"/>
  <c r="Z837" i="3"/>
  <c r="AA837" i="3" s="1"/>
  <c r="O1089" i="3"/>
  <c r="P1089" i="3"/>
  <c r="Z836" i="3"/>
  <c r="AA836" i="3" s="1"/>
  <c r="O1088" i="3"/>
  <c r="P1088" i="3"/>
  <c r="Z835" i="3"/>
  <c r="AA835" i="3" s="1"/>
  <c r="O1087" i="3"/>
  <c r="P1087" i="3"/>
  <c r="Z834" i="3"/>
  <c r="AA834" i="3" s="1"/>
  <c r="Z833" i="3"/>
  <c r="AA833" i="3" s="1"/>
  <c r="O1086" i="3"/>
  <c r="P1086" i="3"/>
  <c r="Z832" i="3"/>
  <c r="AA832" i="3" s="1"/>
  <c r="O1085" i="3"/>
  <c r="P1085" i="3"/>
  <c r="O1084" i="3"/>
  <c r="P1084" i="3"/>
  <c r="Z831" i="3"/>
  <c r="AA831" i="3" s="1"/>
  <c r="O1083" i="3"/>
  <c r="P1083" i="3"/>
  <c r="Z830" i="3"/>
  <c r="AA830" i="3" s="1"/>
  <c r="O1082" i="3"/>
  <c r="P1082" i="3"/>
  <c r="Z829" i="3"/>
  <c r="AA829" i="3" s="1"/>
  <c r="Z828" i="3"/>
  <c r="AA828" i="3" s="1"/>
  <c r="O1081" i="3"/>
  <c r="P1081" i="3"/>
  <c r="O1080" i="3"/>
  <c r="P1080" i="3"/>
  <c r="Z827" i="3"/>
  <c r="AA827" i="3" s="1"/>
  <c r="Z826" i="3"/>
  <c r="AA826" i="3" s="1"/>
  <c r="O1079" i="3"/>
  <c r="P1079" i="3"/>
  <c r="O1078" i="3"/>
  <c r="P1078" i="3"/>
  <c r="Z825" i="3"/>
  <c r="AA825" i="3" s="1"/>
  <c r="Z824" i="3"/>
  <c r="AA824" i="3" s="1"/>
  <c r="O1077" i="3"/>
  <c r="P1077" i="3"/>
  <c r="Z823" i="3"/>
  <c r="AA823" i="3" s="1"/>
  <c r="O1076" i="3"/>
  <c r="P1076" i="3"/>
  <c r="Z822" i="3"/>
  <c r="AA822" i="3" s="1"/>
  <c r="O1075" i="3"/>
  <c r="P1075" i="3"/>
  <c r="Z821" i="3"/>
  <c r="AA821" i="3" s="1"/>
  <c r="Z820" i="3"/>
  <c r="AA820" i="3" s="1"/>
  <c r="O1074" i="3"/>
  <c r="P1074" i="3"/>
  <c r="P1073" i="3"/>
  <c r="P1072" i="3"/>
  <c r="O1072" i="3"/>
  <c r="O1073" i="3"/>
  <c r="O1071" i="3"/>
  <c r="P1071" i="3"/>
  <c r="O1070" i="3"/>
  <c r="P1070" i="3"/>
  <c r="O1069" i="3"/>
  <c r="P1069" i="3"/>
  <c r="O1068" i="3"/>
  <c r="P1068" i="3"/>
  <c r="O1067" i="3"/>
  <c r="P1067" i="3"/>
  <c r="O1066" i="3"/>
  <c r="P1066" i="3"/>
  <c r="O1065" i="3"/>
  <c r="P1065" i="3"/>
  <c r="O1064" i="3"/>
  <c r="P1064" i="3"/>
  <c r="P1063" i="3"/>
  <c r="O1063" i="3"/>
  <c r="O1062" i="3"/>
  <c r="P1062" i="3"/>
  <c r="O1061" i="3"/>
  <c r="P1061" i="3"/>
  <c r="O1060" i="3"/>
  <c r="P1060" i="3"/>
  <c r="P1059" i="3"/>
  <c r="O1059" i="3"/>
  <c r="O1058" i="3"/>
  <c r="P1058" i="3"/>
  <c r="O1057" i="3"/>
  <c r="P1057" i="3"/>
  <c r="O1056" i="3"/>
  <c r="P1056" i="3"/>
  <c r="O1055" i="3"/>
  <c r="P1055" i="3"/>
  <c r="O1054" i="3"/>
  <c r="P1054" i="3"/>
  <c r="O1053" i="3"/>
  <c r="P1053" i="3"/>
  <c r="O1052" i="3"/>
  <c r="P1052" i="3"/>
  <c r="O1051" i="3"/>
  <c r="P1051" i="3"/>
  <c r="O1050" i="3"/>
  <c r="P1050" i="3"/>
  <c r="O1049" i="3"/>
  <c r="P1049" i="3"/>
  <c r="O1048" i="3"/>
  <c r="P1048" i="3"/>
  <c r="AD1045" i="3"/>
  <c r="O1047" i="3"/>
  <c r="P1047" i="3"/>
  <c r="Z794" i="3"/>
  <c r="AA794" i="3" s="1"/>
  <c r="AC984" i="3"/>
  <c r="AD1046" i="3"/>
  <c r="O1046" i="3"/>
  <c r="P1046" i="3"/>
  <c r="O1045" i="3"/>
  <c r="P1045" i="3"/>
  <c r="Z791" i="3"/>
  <c r="AA791" i="3" s="1"/>
  <c r="O1044" i="3"/>
  <c r="P1044" i="3"/>
  <c r="AD1044" i="3"/>
  <c r="AD1043" i="3"/>
  <c r="O1043" i="3"/>
  <c r="P1043" i="3"/>
  <c r="O1042" i="3"/>
  <c r="P1042" i="3"/>
  <c r="AD1042" i="3"/>
  <c r="AD1040" i="3"/>
  <c r="O1041" i="3"/>
  <c r="P1041" i="3"/>
  <c r="AD1041" i="3"/>
  <c r="Z787" i="3"/>
  <c r="AA787" i="3" s="1"/>
  <c r="O1040" i="3"/>
  <c r="P1040" i="3"/>
  <c r="O1039" i="3"/>
  <c r="P1039" i="3"/>
  <c r="AD1039" i="3"/>
  <c r="AD1037" i="3"/>
  <c r="AD1038" i="3"/>
  <c r="O1038" i="3"/>
  <c r="P1038" i="3"/>
  <c r="O1037" i="3"/>
  <c r="P1037" i="3"/>
  <c r="Z784" i="3"/>
  <c r="AA784" i="3" s="1"/>
  <c r="AD1035" i="3"/>
  <c r="AD1029" i="3"/>
  <c r="Z777" i="3"/>
  <c r="AA777" i="3" s="1"/>
  <c r="AD1031" i="3"/>
  <c r="AD1028" i="3"/>
  <c r="AD1025" i="3"/>
  <c r="AD1032" i="3"/>
  <c r="AD1023" i="3"/>
  <c r="AD1024" i="3"/>
  <c r="AC909" i="3"/>
  <c r="O1035" i="3"/>
  <c r="P1035" i="3"/>
  <c r="P1036" i="3"/>
  <c r="P1034" i="3"/>
  <c r="O1036" i="3"/>
  <c r="O1034" i="3"/>
  <c r="O1032" i="3"/>
  <c r="P1033" i="3"/>
  <c r="O1033" i="3"/>
  <c r="P1032" i="3"/>
  <c r="O1029" i="3"/>
  <c r="P1031" i="3"/>
  <c r="O1031" i="3"/>
  <c r="P1029" i="3"/>
  <c r="O1030" i="3"/>
  <c r="P1030" i="3"/>
  <c r="P1028" i="3"/>
  <c r="O1028" i="3"/>
  <c r="P1027" i="3"/>
  <c r="O1027" i="3"/>
  <c r="P1026" i="3"/>
  <c r="O1026" i="3"/>
  <c r="P1023" i="3"/>
  <c r="P1024" i="3"/>
  <c r="O1024" i="3"/>
  <c r="O1023" i="3"/>
  <c r="O1025" i="3"/>
  <c r="P1025" i="3"/>
  <c r="AD1026" i="3"/>
  <c r="AD1027" i="3"/>
  <c r="AD1036" i="3"/>
  <c r="AD1030" i="3"/>
  <c r="AD1033" i="3"/>
  <c r="AD1034" i="3"/>
  <c r="AD909" i="3"/>
  <c r="AD1022" i="3"/>
  <c r="P1014" i="3"/>
  <c r="P931" i="3"/>
  <c r="O1022" i="3"/>
  <c r="P1022" i="3"/>
  <c r="O1021" i="3"/>
  <c r="P1021" i="3"/>
  <c r="P1020" i="3"/>
  <c r="O1020" i="3"/>
  <c r="O1012" i="3"/>
  <c r="P1012" i="3"/>
  <c r="AD1020" i="3"/>
  <c r="AD1012" i="3"/>
  <c r="AD1021" i="3"/>
  <c r="AD917" i="3"/>
  <c r="AD972" i="3"/>
  <c r="AD1008" i="3"/>
  <c r="AC910" i="3"/>
  <c r="O1008" i="3"/>
  <c r="P1008" i="3"/>
  <c r="AD952" i="3"/>
  <c r="AC970" i="3"/>
  <c r="AD1016" i="3"/>
  <c r="AD915" i="3"/>
  <c r="AD939" i="3"/>
  <c r="AD1017" i="3"/>
  <c r="AC969" i="3"/>
  <c r="AD1018" i="3"/>
  <c r="AD1019" i="3"/>
  <c r="AC974" i="3"/>
  <c r="AD954" i="3"/>
  <c r="P1019" i="3"/>
  <c r="O1019" i="3"/>
  <c r="P1018" i="3"/>
  <c r="P1016" i="3"/>
  <c r="O1018" i="3"/>
  <c r="O1017" i="3"/>
  <c r="P1017" i="3"/>
  <c r="O1016" i="3"/>
  <c r="AD948" i="3"/>
  <c r="AD1014" i="3"/>
  <c r="AC952" i="3"/>
  <c r="AD1006" i="3"/>
  <c r="AC946" i="3"/>
  <c r="AD1004" i="3"/>
  <c r="AC944" i="3"/>
  <c r="AC967" i="3"/>
  <c r="AD913" i="3"/>
  <c r="AC917" i="3"/>
  <c r="AD964" i="3"/>
  <c r="AC912" i="3"/>
  <c r="AD986" i="3"/>
  <c r="AD937" i="3"/>
  <c r="AC918" i="3"/>
  <c r="AC911" i="3"/>
  <c r="AD1002" i="3"/>
  <c r="AC942" i="3"/>
  <c r="AD1011" i="3"/>
  <c r="AC950" i="3"/>
  <c r="AC949" i="3"/>
  <c r="AD1010" i="3"/>
  <c r="AD927" i="3"/>
  <c r="AC931" i="3"/>
  <c r="AC922" i="3"/>
  <c r="AD950" i="3"/>
  <c r="AC920" i="3"/>
  <c r="AD931" i="3"/>
  <c r="AD959" i="3"/>
  <c r="AD1001" i="3"/>
  <c r="AC941" i="3"/>
  <c r="AD1007" i="3"/>
  <c r="AC947" i="3"/>
  <c r="AC956" i="3"/>
  <c r="AD991" i="3"/>
  <c r="AD942" i="3"/>
  <c r="AC933" i="3"/>
  <c r="AD946" i="3"/>
  <c r="AD987" i="3"/>
  <c r="AD965" i="3"/>
  <c r="AD953" i="3"/>
  <c r="AD923" i="3"/>
  <c r="AD970" i="3"/>
  <c r="AD938" i="3"/>
  <c r="AD962" i="3"/>
  <c r="AC927" i="3"/>
  <c r="AD929" i="3"/>
  <c r="AD982" i="3"/>
  <c r="AD978" i="3"/>
  <c r="AC960" i="3"/>
  <c r="Y952" i="3"/>
  <c r="AC981" i="3"/>
  <c r="AC980" i="3"/>
  <c r="AC965" i="3"/>
  <c r="AC924" i="3"/>
  <c r="AD926" i="3"/>
  <c r="AD928" i="3"/>
  <c r="AC916" i="3"/>
  <c r="AC913" i="3"/>
  <c r="AD921" i="3"/>
  <c r="AD922" i="3"/>
  <c r="AC928" i="3"/>
  <c r="AD980" i="3"/>
  <c r="AC966" i="3"/>
  <c r="Y932" i="3"/>
  <c r="AC961" i="3"/>
  <c r="AD984" i="3"/>
  <c r="AD973" i="3"/>
  <c r="AD960" i="3"/>
  <c r="AD988" i="3"/>
  <c r="AD943" i="3"/>
  <c r="AD933" i="3"/>
  <c r="AD989" i="3"/>
  <c r="AC976" i="3"/>
  <c r="AC963" i="3"/>
  <c r="AC955" i="3"/>
  <c r="AC975" i="3"/>
  <c r="AD935" i="3"/>
  <c r="AC925" i="3"/>
  <c r="AD981" i="3"/>
  <c r="AD955" i="3"/>
  <c r="AD944" i="3"/>
  <c r="AC943" i="3"/>
  <c r="AD1003" i="3"/>
  <c r="AD976" i="3"/>
  <c r="AD1005" i="3"/>
  <c r="AC945" i="3"/>
  <c r="AC958" i="3"/>
  <c r="AC936" i="3"/>
  <c r="AD985" i="3"/>
  <c r="AC921" i="3"/>
  <c r="AD918" i="3"/>
  <c r="AD957" i="3"/>
  <c r="AD914" i="3"/>
  <c r="AD958" i="3"/>
  <c r="AD1013" i="3"/>
  <c r="AC951" i="3"/>
  <c r="AD941" i="3"/>
  <c r="AC948" i="3"/>
  <c r="AD1009" i="3"/>
  <c r="AC938" i="3"/>
  <c r="Y909" i="3"/>
  <c r="AD998" i="3"/>
  <c r="AC964" i="3"/>
  <c r="AD968" i="3"/>
  <c r="AD996" i="3"/>
  <c r="AD924" i="3"/>
  <c r="AD912" i="3"/>
  <c r="AD961" i="3"/>
  <c r="AD932" i="3"/>
  <c r="AD919" i="3"/>
  <c r="AC954" i="3"/>
  <c r="AC962" i="3"/>
  <c r="AC971" i="3"/>
  <c r="AC982" i="3"/>
  <c r="AD956" i="3"/>
  <c r="AC914" i="3"/>
  <c r="AC923" i="3"/>
  <c r="AD945" i="3"/>
  <c r="AC935" i="3"/>
  <c r="AC953" i="3"/>
  <c r="AD1015" i="3"/>
  <c r="AC929" i="3"/>
  <c r="AC957" i="3"/>
  <c r="AC968" i="3"/>
  <c r="AD974" i="3"/>
  <c r="AD983" i="3"/>
  <c r="AC972" i="3"/>
  <c r="AC959" i="3"/>
  <c r="AC979" i="3"/>
  <c r="AD967" i="3"/>
  <c r="AD994" i="3"/>
  <c r="AD975" i="3"/>
  <c r="AD979" i="3"/>
  <c r="AD963" i="3"/>
  <c r="AC937" i="3"/>
  <c r="AD910" i="3"/>
  <c r="AD993" i="3"/>
  <c r="AD925" i="3"/>
  <c r="AD947" i="3"/>
  <c r="AD916" i="3"/>
  <c r="AD997" i="3"/>
  <c r="AD995" i="3"/>
  <c r="AC983" i="3"/>
  <c r="AD1000" i="3"/>
  <c r="AC940" i="3"/>
  <c r="AC978" i="3"/>
  <c r="AC930" i="3"/>
  <c r="AD969" i="3"/>
  <c r="AD992" i="3"/>
  <c r="AD977" i="3"/>
  <c r="AD940" i="3"/>
  <c r="AD920" i="3"/>
  <c r="AD934" i="3"/>
  <c r="AC934" i="3"/>
  <c r="AC915" i="3"/>
  <c r="AC919" i="3"/>
  <c r="AC973" i="3"/>
  <c r="AD999" i="3"/>
  <c r="AC939" i="3"/>
  <c r="AC977" i="3"/>
  <c r="AD951" i="3"/>
  <c r="AD990" i="3"/>
  <c r="AC932" i="3"/>
  <c r="AD966" i="3"/>
  <c r="AD930" i="3"/>
  <c r="AC926" i="3"/>
  <c r="AD936" i="3"/>
  <c r="AD971" i="3"/>
  <c r="AD949" i="3"/>
  <c r="AD911" i="3"/>
  <c r="L930" i="3"/>
  <c r="Y930" i="3"/>
  <c r="L918" i="3"/>
  <c r="Y918" i="3"/>
  <c r="L948" i="3"/>
  <c r="Y948" i="3"/>
  <c r="L937" i="3"/>
  <c r="Y937" i="3"/>
  <c r="L935" i="3"/>
  <c r="Y935" i="3"/>
  <c r="L934" i="3"/>
  <c r="Y934" i="3"/>
  <c r="L936" i="3"/>
  <c r="Y936" i="3"/>
  <c r="L921" i="3"/>
  <c r="Y921" i="3"/>
  <c r="L943" i="3"/>
  <c r="Y943" i="3"/>
  <c r="L912" i="3"/>
  <c r="Y912" i="3"/>
  <c r="L933" i="3"/>
  <c r="Y933" i="3"/>
  <c r="L910" i="3"/>
  <c r="Y910" i="3"/>
  <c r="L916" i="3"/>
  <c r="Y916" i="3"/>
  <c r="Z916" i="3" s="1"/>
  <c r="AA916" i="3" s="1"/>
  <c r="L953" i="3"/>
  <c r="Y953" i="3"/>
  <c r="L941" i="3"/>
  <c r="Y941" i="3"/>
  <c r="L947" i="3"/>
  <c r="Y947" i="3"/>
  <c r="L917" i="3"/>
  <c r="Y917" i="3"/>
  <c r="Z917" i="3" s="1"/>
  <c r="AA917" i="3" s="1"/>
  <c r="L914" i="3"/>
  <c r="Y914" i="3"/>
  <c r="L925" i="3"/>
  <c r="Y925" i="3"/>
  <c r="L911" i="3"/>
  <c r="Y911" i="3"/>
  <c r="L926" i="3"/>
  <c r="Y926" i="3"/>
  <c r="L913" i="3"/>
  <c r="Y913" i="3"/>
  <c r="L954" i="3"/>
  <c r="Y954" i="3"/>
  <c r="L923" i="3"/>
  <c r="Y923" i="3"/>
  <c r="L919" i="3"/>
  <c r="Y919" i="3"/>
  <c r="L915" i="3"/>
  <c r="Y915" i="3"/>
  <c r="L951" i="3"/>
  <c r="Y951" i="3"/>
  <c r="L939" i="3"/>
  <c r="Y939" i="3"/>
  <c r="L920" i="3"/>
  <c r="Y920" i="3"/>
  <c r="L946" i="3"/>
  <c r="Y946" i="3"/>
  <c r="L928" i="3"/>
  <c r="Y928" i="3"/>
  <c r="L955" i="3"/>
  <c r="Y955" i="3"/>
  <c r="Z955" i="3" s="1"/>
  <c r="AA955" i="3" s="1"/>
  <c r="L945" i="3"/>
  <c r="Y945" i="3"/>
  <c r="L931" i="3"/>
  <c r="Y931" i="3"/>
  <c r="L949" i="3"/>
  <c r="Y949" i="3"/>
  <c r="L940" i="3"/>
  <c r="Y940" i="3"/>
  <c r="L938" i="3"/>
  <c r="Y938" i="3"/>
  <c r="L944" i="3"/>
  <c r="Y944" i="3"/>
  <c r="L922" i="3"/>
  <c r="Y922" i="3"/>
  <c r="L942" i="3"/>
  <c r="Y942" i="3"/>
  <c r="L924" i="3"/>
  <c r="Y924" i="3"/>
  <c r="L950" i="3"/>
  <c r="Y950" i="3"/>
  <c r="L927" i="3"/>
  <c r="Y927" i="3"/>
  <c r="L929" i="3"/>
  <c r="Y929" i="3"/>
  <c r="O978" i="3"/>
  <c r="O979" i="3"/>
  <c r="O941" i="3"/>
  <c r="O918" i="3"/>
  <c r="O967" i="3"/>
  <c r="O921" i="3"/>
  <c r="O954" i="3"/>
  <c r="O940" i="3"/>
  <c r="O1006" i="3"/>
  <c r="P975" i="3"/>
  <c r="P945" i="3"/>
  <c r="P978" i="3"/>
  <c r="P986" i="3"/>
  <c r="P1003" i="3"/>
  <c r="P997" i="3"/>
  <c r="P973" i="3"/>
  <c r="P940" i="3"/>
  <c r="P948" i="3"/>
  <c r="O922" i="3"/>
  <c r="K909" i="3"/>
  <c r="O994" i="3"/>
  <c r="O995" i="3"/>
  <c r="O959" i="3"/>
  <c r="O934" i="3"/>
  <c r="O983" i="3"/>
  <c r="O937" i="3"/>
  <c r="O970" i="3"/>
  <c r="O956" i="3"/>
  <c r="P910" i="3"/>
  <c r="P991" i="3"/>
  <c r="P961" i="3"/>
  <c r="P994" i="3"/>
  <c r="P971" i="3"/>
  <c r="P956" i="3"/>
  <c r="P918" i="3"/>
  <c r="P920" i="3"/>
  <c r="P941" i="3"/>
  <c r="P923" i="3"/>
  <c r="O947" i="3"/>
  <c r="O942" i="3"/>
  <c r="P922" i="3"/>
  <c r="O1015" i="3"/>
  <c r="O939" i="3"/>
  <c r="O923" i="3"/>
  <c r="O977" i="3"/>
  <c r="O950" i="3"/>
  <c r="O999" i="3"/>
  <c r="O953" i="3"/>
  <c r="O986" i="3"/>
  <c r="O972" i="3"/>
  <c r="P926" i="3"/>
  <c r="P912" i="3"/>
  <c r="P977" i="3"/>
  <c r="P995" i="3"/>
  <c r="P924" i="3"/>
  <c r="P989" i="3"/>
  <c r="P934" i="3"/>
  <c r="P936" i="3"/>
  <c r="P966" i="3"/>
  <c r="O935" i="3"/>
  <c r="P955" i="3"/>
  <c r="O1013" i="3"/>
  <c r="O957" i="3"/>
  <c r="O974" i="3"/>
  <c r="O917" i="3"/>
  <c r="O966" i="3"/>
  <c r="O920" i="3"/>
  <c r="O969" i="3"/>
  <c r="O1002" i="3"/>
  <c r="O988" i="3"/>
  <c r="P942" i="3"/>
  <c r="P928" i="3"/>
  <c r="P993" i="3"/>
  <c r="P932" i="3"/>
  <c r="P915" i="3"/>
  <c r="P916" i="3"/>
  <c r="P950" i="3"/>
  <c r="P952" i="3"/>
  <c r="P1001" i="3"/>
  <c r="O1011" i="3"/>
  <c r="O909" i="3"/>
  <c r="O927" i="3"/>
  <c r="O933" i="3"/>
  <c r="O982" i="3"/>
  <c r="O936" i="3"/>
  <c r="O985" i="3"/>
  <c r="O971" i="3"/>
  <c r="O1004" i="3"/>
  <c r="P958" i="3"/>
  <c r="P944" i="3"/>
  <c r="P935" i="3"/>
  <c r="P968" i="3"/>
  <c r="P965" i="3"/>
  <c r="P1011" i="3"/>
  <c r="O975" i="3"/>
  <c r="O960" i="3"/>
  <c r="O949" i="3"/>
  <c r="O998" i="3"/>
  <c r="O952" i="3"/>
  <c r="O1001" i="3"/>
  <c r="O1005" i="3"/>
  <c r="O973" i="3"/>
  <c r="P974" i="3"/>
  <c r="P960" i="3"/>
  <c r="P938" i="3"/>
  <c r="P964" i="3"/>
  <c r="P947" i="3"/>
  <c r="P1004" i="3"/>
  <c r="P982" i="3"/>
  <c r="P984" i="3"/>
  <c r="P1005" i="3"/>
  <c r="P1009" i="3"/>
  <c r="P1013" i="3"/>
  <c r="O944" i="3"/>
  <c r="O916" i="3"/>
  <c r="O965" i="3"/>
  <c r="O990" i="3"/>
  <c r="O968" i="3"/>
  <c r="O958" i="3"/>
  <c r="O910" i="3"/>
  <c r="O991" i="3"/>
  <c r="P990" i="3"/>
  <c r="P976" i="3"/>
  <c r="P939" i="3"/>
  <c r="P996" i="3"/>
  <c r="P963" i="3"/>
  <c r="P998" i="3"/>
  <c r="P1000" i="3"/>
  <c r="P946" i="3"/>
  <c r="O1010" i="3"/>
  <c r="P1015" i="3"/>
  <c r="B16" i="8" s="1"/>
  <c r="O913" i="3"/>
  <c r="O932" i="3"/>
  <c r="O981" i="3"/>
  <c r="O943" i="3"/>
  <c r="O984" i="3"/>
  <c r="O911" i="3"/>
  <c r="O955" i="3"/>
  <c r="O912" i="3"/>
  <c r="P909" i="3"/>
  <c r="P992" i="3"/>
  <c r="P957" i="3"/>
  <c r="P951" i="3"/>
  <c r="P979" i="3"/>
  <c r="P917" i="3"/>
  <c r="P919" i="3"/>
  <c r="P921" i="3"/>
  <c r="P943" i="3"/>
  <c r="O1009" i="3"/>
  <c r="O914" i="3"/>
  <c r="O915" i="3"/>
  <c r="O948" i="3"/>
  <c r="O997" i="3"/>
  <c r="O961" i="3"/>
  <c r="O1000" i="3"/>
  <c r="O928" i="3"/>
  <c r="O989" i="3"/>
  <c r="O945" i="3"/>
  <c r="P911" i="3"/>
  <c r="P972" i="3"/>
  <c r="P914" i="3"/>
  <c r="P999" i="3"/>
  <c r="P980" i="3"/>
  <c r="P933" i="3"/>
  <c r="P983" i="3"/>
  <c r="P937" i="3"/>
  <c r="O980" i="3"/>
  <c r="P913" i="3"/>
  <c r="P1010" i="3"/>
  <c r="O930" i="3"/>
  <c r="O931" i="3"/>
  <c r="O964" i="3"/>
  <c r="O987" i="3"/>
  <c r="O919" i="3"/>
  <c r="O1003" i="3"/>
  <c r="O929" i="3"/>
  <c r="O992" i="3"/>
  <c r="P1006" i="3"/>
  <c r="P927" i="3"/>
  <c r="P925" i="3"/>
  <c r="P930" i="3"/>
  <c r="P969" i="3"/>
  <c r="P967" i="3"/>
  <c r="P949" i="3"/>
  <c r="P985" i="3"/>
  <c r="P953" i="3"/>
  <c r="O993" i="3"/>
  <c r="O1014" i="3"/>
  <c r="O962" i="3"/>
  <c r="O963" i="3"/>
  <c r="O996" i="3"/>
  <c r="O926" i="3"/>
  <c r="O951" i="3"/>
  <c r="O976" i="3"/>
  <c r="O938" i="3"/>
  <c r="O924" i="3"/>
  <c r="P1007" i="3"/>
  <c r="P959" i="3"/>
  <c r="P929" i="3"/>
  <c r="P962" i="3"/>
  <c r="P954" i="3"/>
  <c r="P1002" i="3"/>
  <c r="P981" i="3"/>
  <c r="P988" i="3"/>
  <c r="P987" i="3"/>
  <c r="L909" i="3"/>
  <c r="O946" i="3"/>
  <c r="O925" i="3"/>
  <c r="O1007" i="3"/>
  <c r="P970" i="3"/>
  <c r="K932" i="3"/>
  <c r="L932" i="3"/>
  <c r="K952" i="3"/>
  <c r="L952" i="3"/>
  <c r="K779" i="3"/>
  <c r="K780" i="3" s="1"/>
  <c r="L779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Z954" i="3" l="1"/>
  <c r="AA954" i="3" s="1"/>
  <c r="AB1205" i="3"/>
  <c r="Z953" i="3"/>
  <c r="AA953" i="3" s="1"/>
  <c r="AB1204" i="3"/>
  <c r="Z952" i="3"/>
  <c r="AA952" i="3" s="1"/>
  <c r="AB1203" i="3"/>
  <c r="Z951" i="3"/>
  <c r="AA951" i="3" s="1"/>
  <c r="AB1202" i="3"/>
  <c r="Z950" i="3"/>
  <c r="AA950" i="3" s="1"/>
  <c r="AB1201" i="3"/>
  <c r="Z949" i="3"/>
  <c r="AA949" i="3" s="1"/>
  <c r="AB1200" i="3"/>
  <c r="Z948" i="3"/>
  <c r="AA948" i="3" s="1"/>
  <c r="AB1199" i="3" s="1"/>
  <c r="Z947" i="3"/>
  <c r="AA947" i="3" s="1"/>
  <c r="AB1198" i="3" s="1"/>
  <c r="Z946" i="3"/>
  <c r="AA946" i="3" s="1"/>
  <c r="Z945" i="3"/>
  <c r="AA945" i="3" s="1"/>
  <c r="Z944" i="3"/>
  <c r="AA944" i="3" s="1"/>
  <c r="Z943" i="3"/>
  <c r="AA943" i="3" s="1"/>
  <c r="Z942" i="3"/>
  <c r="AA942" i="3" s="1"/>
  <c r="Z941" i="3"/>
  <c r="AA941" i="3" s="1"/>
  <c r="Z940" i="3"/>
  <c r="AA940" i="3" s="1"/>
  <c r="Z939" i="3"/>
  <c r="AA939" i="3" s="1"/>
  <c r="Z938" i="3"/>
  <c r="AA938" i="3" s="1"/>
  <c r="Z937" i="3"/>
  <c r="AA937" i="3" s="1"/>
  <c r="Z936" i="3"/>
  <c r="AA936" i="3" s="1"/>
  <c r="Z935" i="3"/>
  <c r="AA935" i="3" s="1"/>
  <c r="Z934" i="3"/>
  <c r="AA934" i="3" s="1"/>
  <c r="Z933" i="3"/>
  <c r="AA933" i="3" s="1"/>
  <c r="Z932" i="3"/>
  <c r="AA932" i="3" s="1"/>
  <c r="Z931" i="3"/>
  <c r="AA931" i="3" s="1"/>
  <c r="Z930" i="3"/>
  <c r="AA930" i="3" s="1"/>
  <c r="Z929" i="3"/>
  <c r="AA929" i="3" s="1"/>
  <c r="Z928" i="3"/>
  <c r="AA928" i="3" s="1"/>
  <c r="Z927" i="3"/>
  <c r="AA927" i="3" s="1"/>
  <c r="Z926" i="3"/>
  <c r="AA926" i="3" s="1"/>
  <c r="Z925" i="3"/>
  <c r="AA925" i="3" s="1"/>
  <c r="Z924" i="3"/>
  <c r="AA924" i="3" s="1"/>
  <c r="Z923" i="3"/>
  <c r="AA923" i="3" s="1"/>
  <c r="Z922" i="3"/>
  <c r="AA922" i="3" s="1"/>
  <c r="Z921" i="3"/>
  <c r="AA921" i="3" s="1"/>
  <c r="Z920" i="3"/>
  <c r="AA920" i="3" s="1"/>
  <c r="Z919" i="3"/>
  <c r="AA919" i="3" s="1"/>
  <c r="Z918" i="3"/>
  <c r="AA918" i="3" s="1"/>
  <c r="N1168" i="3"/>
  <c r="Z915" i="3"/>
  <c r="AA915" i="3" s="1"/>
  <c r="W1168" i="3"/>
  <c r="N1167" i="3"/>
  <c r="Z914" i="3"/>
  <c r="AA914" i="3" s="1"/>
  <c r="W1167" i="3"/>
  <c r="W1166" i="3"/>
  <c r="Z913" i="3"/>
  <c r="AA913" i="3" s="1"/>
  <c r="N1166" i="3"/>
  <c r="W1165" i="3"/>
  <c r="N1165" i="3"/>
  <c r="Z912" i="3"/>
  <c r="AA912" i="3" s="1"/>
  <c r="Z911" i="3"/>
  <c r="AA911" i="3" s="1"/>
  <c r="N1164" i="3"/>
  <c r="W1164" i="3"/>
  <c r="W1163" i="3"/>
  <c r="Z910" i="3"/>
  <c r="AA910" i="3" s="1"/>
  <c r="N1163" i="3"/>
  <c r="Z909" i="3"/>
  <c r="AA909" i="3" s="1"/>
  <c r="N1162" i="3"/>
  <c r="W1162" i="3"/>
  <c r="N1161" i="3"/>
  <c r="W1161" i="3"/>
  <c r="W1160" i="3"/>
  <c r="N1160" i="3"/>
  <c r="N1159" i="3"/>
  <c r="W1159" i="3"/>
  <c r="N1158" i="3"/>
  <c r="Y761" i="3"/>
  <c r="Z761" i="3" s="1"/>
  <c r="AA761" i="3" s="1"/>
  <c r="Y767" i="3"/>
  <c r="Z767" i="3" s="1"/>
  <c r="AA767" i="3" s="1"/>
  <c r="Y764" i="3"/>
  <c r="Z764" i="3" s="1"/>
  <c r="AA764" i="3" s="1"/>
  <c r="W1158" i="3"/>
  <c r="N1157" i="3"/>
  <c r="W1157" i="3"/>
  <c r="N1156" i="3"/>
  <c r="W1156" i="3"/>
  <c r="N1155" i="3"/>
  <c r="W1155" i="3"/>
  <c r="N1154" i="3"/>
  <c r="W1154" i="3"/>
  <c r="N1153" i="3"/>
  <c r="W1153" i="3"/>
  <c r="N1152" i="3"/>
  <c r="W1152" i="3"/>
  <c r="Y768" i="3"/>
  <c r="Z768" i="3" s="1"/>
  <c r="AA768" i="3" s="1"/>
  <c r="Y771" i="3"/>
  <c r="Z771" i="3" s="1"/>
  <c r="AA771" i="3" s="1"/>
  <c r="N1150" i="3"/>
  <c r="N1151" i="3"/>
  <c r="W1151" i="3"/>
  <c r="W1150" i="3"/>
  <c r="N1149" i="3"/>
  <c r="W1149" i="3"/>
  <c r="W1148" i="3"/>
  <c r="N1148" i="3"/>
  <c r="L772" i="3"/>
  <c r="N1147" i="3"/>
  <c r="Y774" i="3"/>
  <c r="Z774" i="3" s="1"/>
  <c r="AA774" i="3" s="1"/>
  <c r="L774" i="3"/>
  <c r="W1147" i="3"/>
  <c r="W1146" i="3"/>
  <c r="N1146" i="3"/>
  <c r="N1145" i="3"/>
  <c r="W1145" i="3"/>
  <c r="N1144" i="3"/>
  <c r="W1144" i="3"/>
  <c r="W1143" i="3"/>
  <c r="AE1139" i="3"/>
  <c r="W1142" i="3"/>
  <c r="N1143" i="3"/>
  <c r="N1142" i="3"/>
  <c r="Y773" i="3"/>
  <c r="Z773" i="3" s="1"/>
  <c r="AA773" i="3" s="1"/>
  <c r="L773" i="3"/>
  <c r="N1141" i="3"/>
  <c r="W1141" i="3"/>
  <c r="AE1138" i="3"/>
  <c r="N1140" i="3"/>
  <c r="W1140" i="3"/>
  <c r="N1139" i="3"/>
  <c r="Y743" i="3"/>
  <c r="Z743" i="3" s="1"/>
  <c r="AA743" i="3" s="1"/>
  <c r="Y759" i="3"/>
  <c r="Z759" i="3" s="1"/>
  <c r="AA759" i="3" s="1"/>
  <c r="Y762" i="3"/>
  <c r="Z762" i="3" s="1"/>
  <c r="AA762" i="3" s="1"/>
  <c r="Y752" i="3"/>
  <c r="Z752" i="3" s="1"/>
  <c r="AA752" i="3" s="1"/>
  <c r="W1139" i="3"/>
  <c r="AE1137" i="3"/>
  <c r="N1138" i="3"/>
  <c r="W1138" i="3"/>
  <c r="AE1136" i="3"/>
  <c r="N1137" i="3"/>
  <c r="AE1135" i="3"/>
  <c r="W1137" i="3"/>
  <c r="Y770" i="3"/>
  <c r="Z770" i="3" s="1"/>
  <c r="AA770" i="3" s="1"/>
  <c r="Y769" i="3"/>
  <c r="Z769" i="3" s="1"/>
  <c r="AA769" i="3" s="1"/>
  <c r="L769" i="3"/>
  <c r="N1135" i="3"/>
  <c r="N1136" i="3"/>
  <c r="W1136" i="3"/>
  <c r="AE1134" i="3"/>
  <c r="L742" i="3"/>
  <c r="AE1133" i="3"/>
  <c r="W1135" i="3"/>
  <c r="N1133" i="3"/>
  <c r="N1134" i="3"/>
  <c r="AE1132" i="3"/>
  <c r="W1134" i="3"/>
  <c r="W1133" i="3"/>
  <c r="Y763" i="3"/>
  <c r="Z763" i="3" s="1"/>
  <c r="AA763" i="3" s="1"/>
  <c r="Y747" i="3"/>
  <c r="Z747" i="3" s="1"/>
  <c r="AA747" i="3" s="1"/>
  <c r="Y766" i="3"/>
  <c r="Z766" i="3" s="1"/>
  <c r="AA766" i="3" s="1"/>
  <c r="Y750" i="3"/>
  <c r="Z750" i="3" s="1"/>
  <c r="AA750" i="3" s="1"/>
  <c r="L766" i="3"/>
  <c r="AE1131" i="3"/>
  <c r="Y765" i="3"/>
  <c r="Z765" i="3" s="1"/>
  <c r="AA765" i="3" s="1"/>
  <c r="L765" i="3"/>
  <c r="AE1130" i="3"/>
  <c r="N1132" i="3"/>
  <c r="W1132" i="3"/>
  <c r="W1131" i="3"/>
  <c r="AE1129" i="3"/>
  <c r="N1131" i="3"/>
  <c r="AE1128" i="3"/>
  <c r="N1130" i="3"/>
  <c r="W1130" i="3"/>
  <c r="Y749" i="3"/>
  <c r="Z749" i="3" s="1"/>
  <c r="AA749" i="3" s="1"/>
  <c r="N1129" i="3"/>
  <c r="AE1127" i="3"/>
  <c r="W1129" i="3"/>
  <c r="N1128" i="3"/>
  <c r="L757" i="3"/>
  <c r="AE1126" i="3"/>
  <c r="W1128" i="3"/>
  <c r="N1127" i="3"/>
  <c r="L760" i="3"/>
  <c r="AE1125" i="3"/>
  <c r="Y753" i="3"/>
  <c r="Z753" i="3" s="1"/>
  <c r="AA753" i="3" s="1"/>
  <c r="W1127" i="3"/>
  <c r="Y756" i="3"/>
  <c r="Z756" i="3" s="1"/>
  <c r="AA756" i="3" s="1"/>
  <c r="AE1124" i="3"/>
  <c r="N1126" i="3"/>
  <c r="W1126" i="3"/>
  <c r="Y751" i="3"/>
  <c r="Z751" i="3" s="1"/>
  <c r="AA751" i="3" s="1"/>
  <c r="Y755" i="3"/>
  <c r="Z755" i="3" s="1"/>
  <c r="AA755" i="3" s="1"/>
  <c r="N1125" i="3"/>
  <c r="Y758" i="3"/>
  <c r="Z758" i="3" s="1"/>
  <c r="AA758" i="3" s="1"/>
  <c r="W1125" i="3"/>
  <c r="N1124" i="3"/>
  <c r="W1124" i="3"/>
  <c r="Y757" i="3"/>
  <c r="Z757" i="3" s="1"/>
  <c r="AA757" i="3" s="1"/>
  <c r="AE1123" i="3"/>
  <c r="N1123" i="3"/>
  <c r="AE1121" i="3"/>
  <c r="AE1122" i="3"/>
  <c r="W1123" i="3"/>
  <c r="W1122" i="3"/>
  <c r="AE1120" i="3"/>
  <c r="N1122" i="3"/>
  <c r="AE1118" i="3"/>
  <c r="N1119" i="3"/>
  <c r="N1121" i="3"/>
  <c r="N1120" i="3"/>
  <c r="W1120" i="3"/>
  <c r="AE1119" i="3"/>
  <c r="Y754" i="3"/>
  <c r="Z754" i="3" s="1"/>
  <c r="AA754" i="3" s="1"/>
  <c r="W1121" i="3"/>
  <c r="L746" i="3"/>
  <c r="W1119" i="3"/>
  <c r="AE1117" i="3"/>
  <c r="W1118" i="3"/>
  <c r="N1118" i="3"/>
  <c r="AE1116" i="3"/>
  <c r="W1117" i="3"/>
  <c r="AE1115" i="3"/>
  <c r="N1117" i="3"/>
  <c r="W1116" i="3"/>
  <c r="AE1114" i="3"/>
  <c r="N1115" i="3"/>
  <c r="N1116" i="3"/>
  <c r="L748" i="3"/>
  <c r="Y748" i="3"/>
  <c r="Z748" i="3" s="1"/>
  <c r="AA748" i="3" s="1"/>
  <c r="Y745" i="3"/>
  <c r="Z745" i="3" s="1"/>
  <c r="AA745" i="3" s="1"/>
  <c r="AE1113" i="3"/>
  <c r="W1115" i="3"/>
  <c r="L744" i="3"/>
  <c r="N1114" i="3"/>
  <c r="AE1112" i="3"/>
  <c r="W1114" i="3"/>
  <c r="W1113" i="3"/>
  <c r="N1113" i="3"/>
  <c r="AE1111" i="3"/>
  <c r="AE1110" i="3"/>
  <c r="N1112" i="3"/>
  <c r="W1112" i="3"/>
  <c r="N1111" i="3"/>
  <c r="AE1109" i="3"/>
  <c r="W1111" i="3"/>
  <c r="N1110" i="3"/>
  <c r="AE1108" i="3"/>
  <c r="W1110" i="3"/>
  <c r="W1109" i="3"/>
  <c r="N1109" i="3"/>
  <c r="N1107" i="3"/>
  <c r="N1108" i="3"/>
  <c r="W1108" i="3"/>
  <c r="W1107" i="3"/>
  <c r="F741" i="3"/>
  <c r="G741" i="3" s="1"/>
  <c r="AE1107" i="3" s="1"/>
  <c r="U1106" i="3"/>
  <c r="V1106" i="3" s="1"/>
  <c r="N1106" i="3"/>
  <c r="W1106" i="3"/>
  <c r="F740" i="3"/>
  <c r="G740" i="3" s="1"/>
  <c r="U1105" i="3"/>
  <c r="V1105" i="3" s="1"/>
  <c r="N1104" i="3"/>
  <c r="N1105" i="3"/>
  <c r="W1105" i="3"/>
  <c r="F739" i="3"/>
  <c r="G739" i="3" s="1"/>
  <c r="L739" i="3" s="1"/>
  <c r="U1104" i="3"/>
  <c r="V1104" i="3" s="1"/>
  <c r="W1104" i="3"/>
  <c r="F738" i="3"/>
  <c r="G738" i="3" s="1"/>
  <c r="U1103" i="3"/>
  <c r="V1103" i="3" s="1"/>
  <c r="N1103" i="3"/>
  <c r="W1103" i="3"/>
  <c r="F737" i="3"/>
  <c r="G737" i="3" s="1"/>
  <c r="L737" i="3" s="1"/>
  <c r="U1102" i="3"/>
  <c r="V1102" i="3" s="1"/>
  <c r="N1102" i="3"/>
  <c r="W1102" i="3"/>
  <c r="F736" i="3"/>
  <c r="G736" i="3" s="1"/>
  <c r="U1101" i="3"/>
  <c r="V1101" i="3" s="1"/>
  <c r="N1101" i="3"/>
  <c r="W1101" i="3"/>
  <c r="W1100" i="3"/>
  <c r="F735" i="3"/>
  <c r="G735" i="3" s="1"/>
  <c r="L735" i="3" s="1"/>
  <c r="U1100" i="3"/>
  <c r="V1100" i="3" s="1"/>
  <c r="N1100" i="3"/>
  <c r="N1098" i="3"/>
  <c r="N1099" i="3"/>
  <c r="F734" i="3"/>
  <c r="G734" i="3" s="1"/>
  <c r="L734" i="3" s="1"/>
  <c r="U1099" i="3"/>
  <c r="V1099" i="3" s="1"/>
  <c r="W1099" i="3"/>
  <c r="F733" i="3"/>
  <c r="G733" i="3" s="1"/>
  <c r="L733" i="3" s="1"/>
  <c r="U1098" i="3"/>
  <c r="V1098" i="3" s="1"/>
  <c r="W1098" i="3"/>
  <c r="N1097" i="3"/>
  <c r="F732" i="3"/>
  <c r="G732" i="3" s="1"/>
  <c r="L732" i="3" s="1"/>
  <c r="U1097" i="3"/>
  <c r="V1097" i="3" s="1"/>
  <c r="W1097" i="3"/>
  <c r="N1096" i="3"/>
  <c r="W1096" i="3"/>
  <c r="F731" i="3"/>
  <c r="G731" i="3" s="1"/>
  <c r="U1096" i="3"/>
  <c r="V1096" i="3" s="1"/>
  <c r="N1095" i="3"/>
  <c r="W1095" i="3"/>
  <c r="F730" i="3"/>
  <c r="G730" i="3" s="1"/>
  <c r="U1095" i="3"/>
  <c r="V1095" i="3" s="1"/>
  <c r="F729" i="3"/>
  <c r="G729" i="3" s="1"/>
  <c r="L729" i="3" s="1"/>
  <c r="U1094" i="3"/>
  <c r="V1094" i="3" s="1"/>
  <c r="W1094" i="3"/>
  <c r="N1094" i="3"/>
  <c r="N1092" i="3"/>
  <c r="N1093" i="3"/>
  <c r="F728" i="3"/>
  <c r="G728" i="3" s="1"/>
  <c r="L728" i="3" s="1"/>
  <c r="U1093" i="3"/>
  <c r="V1093" i="3" s="1"/>
  <c r="W1093" i="3"/>
  <c r="F727" i="3"/>
  <c r="G727" i="3" s="1"/>
  <c r="L727" i="3" s="1"/>
  <c r="U1092" i="3"/>
  <c r="V1092" i="3" s="1"/>
  <c r="W1092" i="3"/>
  <c r="F726" i="3"/>
  <c r="G726" i="3" s="1"/>
  <c r="Y726" i="3" s="1"/>
  <c r="U1091" i="3"/>
  <c r="V1091" i="3" s="1"/>
  <c r="N1091" i="3"/>
  <c r="W1091" i="3"/>
  <c r="W1090" i="3"/>
  <c r="F725" i="3"/>
  <c r="G725" i="3" s="1"/>
  <c r="Y725" i="3" s="1"/>
  <c r="U1090" i="3"/>
  <c r="V1090" i="3" s="1"/>
  <c r="N1090" i="3"/>
  <c r="F724" i="3"/>
  <c r="G724" i="3" s="1"/>
  <c r="L724" i="3" s="1"/>
  <c r="U1089" i="3"/>
  <c r="V1089" i="3" s="1"/>
  <c r="N1089" i="3"/>
  <c r="W1089" i="3"/>
  <c r="N1088" i="3"/>
  <c r="F723" i="3"/>
  <c r="G723" i="3" s="1"/>
  <c r="L723" i="3" s="1"/>
  <c r="U1088" i="3"/>
  <c r="V1088" i="3" s="1"/>
  <c r="W1088" i="3"/>
  <c r="F722" i="3"/>
  <c r="G722" i="3" s="1"/>
  <c r="L722" i="3" s="1"/>
  <c r="U1087" i="3"/>
  <c r="V1087" i="3" s="1"/>
  <c r="N1087" i="3"/>
  <c r="W1087" i="3"/>
  <c r="N1086" i="3"/>
  <c r="F721" i="3"/>
  <c r="G721" i="3" s="1"/>
  <c r="L721" i="3" s="1"/>
  <c r="U1086" i="3"/>
  <c r="V1086" i="3" s="1"/>
  <c r="W1086" i="3"/>
  <c r="N1085" i="3"/>
  <c r="F720" i="3"/>
  <c r="G720" i="3" s="1"/>
  <c r="L720" i="3" s="1"/>
  <c r="U1085" i="3"/>
  <c r="V1085" i="3" s="1"/>
  <c r="W1085" i="3"/>
  <c r="N1084" i="3"/>
  <c r="F719" i="3"/>
  <c r="G719" i="3" s="1"/>
  <c r="L719" i="3" s="1"/>
  <c r="U1084" i="3"/>
  <c r="V1084" i="3" s="1"/>
  <c r="W1084" i="3"/>
  <c r="N1083" i="3"/>
  <c r="W1083" i="3"/>
  <c r="N1081" i="3"/>
  <c r="N1082" i="3"/>
  <c r="W1082" i="3"/>
  <c r="W1081" i="3"/>
  <c r="N1080" i="3"/>
  <c r="W1080" i="3"/>
  <c r="N1079" i="3"/>
  <c r="W1079" i="3"/>
  <c r="N1078" i="3"/>
  <c r="W1078" i="3"/>
  <c r="N1076" i="3"/>
  <c r="N1077" i="3"/>
  <c r="W1077" i="3"/>
  <c r="W1073" i="3"/>
  <c r="W1076" i="3"/>
  <c r="W1072" i="3"/>
  <c r="N1075" i="3"/>
  <c r="W1075" i="3"/>
  <c r="W1074" i="3"/>
  <c r="N1074" i="3"/>
  <c r="N1072" i="3"/>
  <c r="N1073" i="3"/>
  <c r="N1071" i="3"/>
  <c r="W1071" i="3"/>
  <c r="N1070" i="3"/>
  <c r="W1070" i="3"/>
  <c r="N1069" i="3"/>
  <c r="W1069" i="3"/>
  <c r="N1068" i="3"/>
  <c r="W1068" i="3"/>
  <c r="N1067" i="3"/>
  <c r="W1067" i="3"/>
  <c r="N1066" i="3"/>
  <c r="W1066" i="3"/>
  <c r="W1059" i="3"/>
  <c r="N1064" i="3"/>
  <c r="N1065" i="3"/>
  <c r="W1065" i="3"/>
  <c r="W1064" i="3"/>
  <c r="W1063" i="3"/>
  <c r="N1063" i="3"/>
  <c r="N1062" i="3"/>
  <c r="W931" i="3"/>
  <c r="W1062" i="3"/>
  <c r="N1061" i="3"/>
  <c r="W1061" i="3"/>
  <c r="N1060" i="3"/>
  <c r="N1059" i="3"/>
  <c r="W1060" i="3"/>
  <c r="W1058" i="3"/>
  <c r="N1058" i="3"/>
  <c r="N1056" i="3"/>
  <c r="N1057" i="3"/>
  <c r="W1057" i="3"/>
  <c r="W1056" i="3"/>
  <c r="N1054" i="3"/>
  <c r="N1055" i="3"/>
  <c r="W1055" i="3"/>
  <c r="W1054" i="3"/>
  <c r="N1053" i="3"/>
  <c r="W1053" i="3"/>
  <c r="N1052" i="3"/>
  <c r="W1052" i="3"/>
  <c r="N1051" i="3"/>
  <c r="W1051" i="3"/>
  <c r="N1050" i="3"/>
  <c r="W1050" i="3"/>
  <c r="N1049" i="3"/>
  <c r="W1049" i="3"/>
  <c r="N1048" i="3"/>
  <c r="W1048" i="3"/>
  <c r="N1047" i="3"/>
  <c r="W1047" i="3"/>
  <c r="W1046" i="3"/>
  <c r="N1046" i="3"/>
  <c r="W1031" i="3"/>
  <c r="N1045" i="3"/>
  <c r="W1045" i="3"/>
  <c r="W1044" i="3"/>
  <c r="N1044" i="3"/>
  <c r="N1043" i="3"/>
  <c r="W1043" i="3"/>
  <c r="N1042" i="3"/>
  <c r="W1042" i="3"/>
  <c r="N1041" i="3"/>
  <c r="W1041" i="3"/>
  <c r="W1040" i="3"/>
  <c r="N1039" i="3"/>
  <c r="N1040" i="3"/>
  <c r="W1039" i="3"/>
  <c r="W1026" i="3"/>
  <c r="W1034" i="3"/>
  <c r="W1037" i="3"/>
  <c r="W1038" i="3"/>
  <c r="W1023" i="3"/>
  <c r="N1038" i="3"/>
  <c r="N1037" i="3"/>
  <c r="W1024" i="3"/>
  <c r="W1033" i="3"/>
  <c r="W1035" i="3"/>
  <c r="W1030" i="3"/>
  <c r="W1036" i="3"/>
  <c r="W1027" i="3"/>
  <c r="W1025" i="3"/>
  <c r="W1029" i="3"/>
  <c r="W1032" i="3"/>
  <c r="N1035" i="3"/>
  <c r="N1036" i="3"/>
  <c r="N1034" i="3"/>
  <c r="N1033" i="3"/>
  <c r="N1032" i="3"/>
  <c r="N1030" i="3"/>
  <c r="N1031" i="3"/>
  <c r="N1029" i="3"/>
  <c r="N1028" i="3"/>
  <c r="N1027" i="3"/>
  <c r="N1026" i="3"/>
  <c r="N1024" i="3"/>
  <c r="N1025" i="3"/>
  <c r="N1023" i="3"/>
  <c r="Z772" i="3"/>
  <c r="AA772" i="3" s="1"/>
  <c r="W1028" i="3"/>
  <c r="W955" i="3"/>
  <c r="W990" i="3"/>
  <c r="B18" i="8"/>
  <c r="W987" i="3"/>
  <c r="N1022" i="3"/>
  <c r="W1022" i="3"/>
  <c r="W946" i="3"/>
  <c r="N1008" i="3"/>
  <c r="N1021" i="3"/>
  <c r="N1020" i="3"/>
  <c r="N1012" i="3"/>
  <c r="W1012" i="3"/>
  <c r="W1020" i="3"/>
  <c r="W1021" i="3"/>
  <c r="W932" i="3"/>
  <c r="W1008" i="3"/>
  <c r="W1019" i="3"/>
  <c r="W938" i="3"/>
  <c r="W1018" i="3"/>
  <c r="N1019" i="3"/>
  <c r="N1016" i="3"/>
  <c r="N1018" i="3"/>
  <c r="N1017" i="3"/>
  <c r="W1016" i="3"/>
  <c r="W1017" i="3"/>
  <c r="Z742" i="3"/>
  <c r="AA742" i="3" s="1"/>
  <c r="Z760" i="3"/>
  <c r="AA760" i="3" s="1"/>
  <c r="Z746" i="3"/>
  <c r="AA746" i="3" s="1"/>
  <c r="Z744" i="3"/>
  <c r="AA744" i="3" s="1"/>
  <c r="W992" i="3"/>
  <c r="W986" i="3"/>
  <c r="W1014" i="3"/>
  <c r="W965" i="3"/>
  <c r="W923" i="3"/>
  <c r="W928" i="3"/>
  <c r="W948" i="3"/>
  <c r="W1003" i="3"/>
  <c r="W1011" i="3"/>
  <c r="W920" i="3"/>
  <c r="W966" i="3"/>
  <c r="W993" i="3"/>
  <c r="W915" i="3"/>
  <c r="W912" i="3"/>
  <c r="W916" i="3"/>
  <c r="W977" i="3"/>
  <c r="N957" i="3"/>
  <c r="W1009" i="3"/>
  <c r="W964" i="3"/>
  <c r="W951" i="3"/>
  <c r="W910" i="3"/>
  <c r="W919" i="3"/>
  <c r="W914" i="3"/>
  <c r="W944" i="3"/>
  <c r="W973" i="3"/>
  <c r="W940" i="3"/>
  <c r="W984" i="3"/>
  <c r="W1007" i="3"/>
  <c r="W989" i="3"/>
  <c r="W991" i="3"/>
  <c r="W925" i="3"/>
  <c r="W924" i="3"/>
  <c r="W952" i="3"/>
  <c r="W976" i="3"/>
  <c r="W996" i="3"/>
  <c r="W963" i="3"/>
  <c r="W961" i="3"/>
  <c r="W926" i="3"/>
  <c r="W997" i="3"/>
  <c r="W929" i="3"/>
  <c r="W1002" i="3"/>
  <c r="W950" i="3"/>
  <c r="W995" i="3"/>
  <c r="W975" i="3"/>
  <c r="W969" i="3"/>
  <c r="W994" i="3"/>
  <c r="W1006" i="3"/>
  <c r="W911" i="3"/>
  <c r="W1005" i="3"/>
  <c r="W939" i="3"/>
  <c r="W1001" i="3"/>
  <c r="W917" i="3"/>
  <c r="W1015" i="3"/>
  <c r="W922" i="3"/>
  <c r="W954" i="3"/>
  <c r="W943" i="3"/>
  <c r="W1004" i="3"/>
  <c r="W974" i="3"/>
  <c r="W921" i="3"/>
  <c r="N1011" i="3"/>
  <c r="N934" i="3"/>
  <c r="N938" i="3"/>
  <c r="N973" i="3"/>
  <c r="N943" i="3"/>
  <c r="N945" i="3"/>
  <c r="N947" i="3"/>
  <c r="N965" i="3"/>
  <c r="N937" i="3"/>
  <c r="N976" i="3"/>
  <c r="N1015" i="3"/>
  <c r="N927" i="3"/>
  <c r="N1014" i="3"/>
  <c r="N982" i="3"/>
  <c r="N970" i="3"/>
  <c r="N989" i="3"/>
  <c r="N959" i="3"/>
  <c r="N961" i="3"/>
  <c r="N963" i="3"/>
  <c r="N981" i="3"/>
  <c r="N985" i="3"/>
  <c r="N978" i="3"/>
  <c r="N1013" i="3"/>
  <c r="N935" i="3"/>
  <c r="N1002" i="3"/>
  <c r="N1005" i="3"/>
  <c r="N975" i="3"/>
  <c r="N977" i="3"/>
  <c r="N979" i="3"/>
  <c r="N918" i="3"/>
  <c r="N922" i="3"/>
  <c r="N949" i="3"/>
  <c r="N967" i="3"/>
  <c r="N924" i="3"/>
  <c r="N910" i="3"/>
  <c r="N991" i="3"/>
  <c r="N993" i="3"/>
  <c r="N995" i="3"/>
  <c r="N950" i="3"/>
  <c r="N954" i="3"/>
  <c r="N966" i="3"/>
  <c r="N923" i="3"/>
  <c r="N999" i="3"/>
  <c r="N940" i="3"/>
  <c r="N926" i="3"/>
  <c r="N912" i="3"/>
  <c r="N914" i="3"/>
  <c r="N916" i="3"/>
  <c r="N986" i="3"/>
  <c r="N931" i="3"/>
  <c r="N939" i="3"/>
  <c r="N920" i="3"/>
  <c r="N956" i="3"/>
  <c r="N942" i="3"/>
  <c r="N928" i="3"/>
  <c r="N930" i="3"/>
  <c r="N932" i="3"/>
  <c r="N998" i="3"/>
  <c r="N955" i="3"/>
  <c r="N952" i="3"/>
  <c r="N972" i="3"/>
  <c r="N958" i="3"/>
  <c r="N944" i="3"/>
  <c r="N946" i="3"/>
  <c r="N948" i="3"/>
  <c r="N919" i="3"/>
  <c r="N983" i="3"/>
  <c r="N971" i="3"/>
  <c r="N984" i="3"/>
  <c r="N988" i="3"/>
  <c r="N974" i="3"/>
  <c r="N960" i="3"/>
  <c r="N962" i="3"/>
  <c r="N964" i="3"/>
  <c r="N951" i="3"/>
  <c r="N1000" i="3"/>
  <c r="N1010" i="3"/>
  <c r="N1006" i="3"/>
  <c r="N987" i="3"/>
  <c r="N921" i="3"/>
  <c r="N1004" i="3"/>
  <c r="N990" i="3"/>
  <c r="N980" i="3"/>
  <c r="N1001" i="3"/>
  <c r="N1009" i="3"/>
  <c r="N1007" i="3"/>
  <c r="N1003" i="3"/>
  <c r="N953" i="3"/>
  <c r="N925" i="3"/>
  <c r="N909" i="3"/>
  <c r="N992" i="3"/>
  <c r="N994" i="3"/>
  <c r="N996" i="3"/>
  <c r="N936" i="3"/>
  <c r="N929" i="3"/>
  <c r="N933" i="3"/>
  <c r="N969" i="3"/>
  <c r="N941" i="3"/>
  <c r="N911" i="3"/>
  <c r="N913" i="3"/>
  <c r="N915" i="3"/>
  <c r="N917" i="3"/>
  <c r="N968" i="3"/>
  <c r="N997" i="3"/>
  <c r="W930" i="3"/>
  <c r="W945" i="3"/>
  <c r="W981" i="3"/>
  <c r="W998" i="3"/>
  <c r="W971" i="3"/>
  <c r="W957" i="3"/>
  <c r="W942" i="3"/>
  <c r="W956" i="3"/>
  <c r="W967" i="3"/>
  <c r="W949" i="3"/>
  <c r="W985" i="3"/>
  <c r="W1013" i="3"/>
  <c r="W947" i="3"/>
  <c r="W970" i="3"/>
  <c r="W918" i="3"/>
  <c r="W909" i="3"/>
  <c r="W913" i="3"/>
  <c r="W960" i="3"/>
  <c r="W936" i="3"/>
  <c r="W972" i="3"/>
  <c r="W937" i="3"/>
  <c r="W941" i="3"/>
  <c r="W980" i="3"/>
  <c r="W1000" i="3"/>
  <c r="W958" i="3"/>
  <c r="W982" i="3"/>
  <c r="W935" i="3"/>
  <c r="W983" i="3"/>
  <c r="W979" i="3"/>
  <c r="W1010" i="3"/>
  <c r="W968" i="3"/>
  <c r="W933" i="3"/>
  <c r="W953" i="3"/>
  <c r="W934" i="3"/>
  <c r="W978" i="3"/>
  <c r="W962" i="3"/>
  <c r="W927" i="3"/>
  <c r="W988" i="3"/>
  <c r="W999" i="3"/>
  <c r="W959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AB1193" i="3" l="1"/>
  <c r="AB1194" i="3"/>
  <c r="AB1196" i="3"/>
  <c r="AB1195" i="3"/>
  <c r="AB1197" i="3"/>
  <c r="AB1190" i="3"/>
  <c r="AB1192" i="3"/>
  <c r="AB1189" i="3"/>
  <c r="AB1191" i="3"/>
  <c r="AB1188" i="3"/>
  <c r="AB1186" i="3"/>
  <c r="AB1187" i="3"/>
  <c r="AB1185" i="3"/>
  <c r="AB1184" i="3"/>
  <c r="AB1183" i="3"/>
  <c r="AB1182" i="3"/>
  <c r="AB1180" i="3"/>
  <c r="AB1181" i="3"/>
  <c r="AB1178" i="3"/>
  <c r="AB1179" i="3"/>
  <c r="AB1173" i="3"/>
  <c r="AB1174" i="3"/>
  <c r="AB1175" i="3"/>
  <c r="AB1177" i="3"/>
  <c r="AB1171" i="3"/>
  <c r="AB1172" i="3"/>
  <c r="AB1176" i="3"/>
  <c r="AB1169" i="3"/>
  <c r="AB1170" i="3"/>
  <c r="AB1166" i="3"/>
  <c r="AB1167" i="3"/>
  <c r="AB1168" i="3"/>
  <c r="AB1028" i="3"/>
  <c r="AB1062" i="3"/>
  <c r="AB1093" i="3"/>
  <c r="AB1133" i="3"/>
  <c r="AB1086" i="3"/>
  <c r="AB1036" i="3"/>
  <c r="AB1043" i="3"/>
  <c r="AB1165" i="3"/>
  <c r="AB1039" i="3"/>
  <c r="AB1050" i="3"/>
  <c r="AB1109" i="3"/>
  <c r="AB1045" i="3"/>
  <c r="AB1063" i="3"/>
  <c r="AB1076" i="3"/>
  <c r="AB1082" i="3"/>
  <c r="AB1089" i="3"/>
  <c r="AB1057" i="3"/>
  <c r="AB1090" i="3"/>
  <c r="AB1051" i="3"/>
  <c r="AB1058" i="3"/>
  <c r="AB1070" i="3"/>
  <c r="AB1077" i="3"/>
  <c r="AB1040" i="3"/>
  <c r="AB1094" i="3"/>
  <c r="AB1087" i="3"/>
  <c r="AB1083" i="3"/>
  <c r="AB1052" i="3"/>
  <c r="AB1030" i="3"/>
  <c r="AB1047" i="3"/>
  <c r="AB1106" i="3"/>
  <c r="AB1041" i="3"/>
  <c r="AB1033" i="3"/>
  <c r="AB1038" i="3"/>
  <c r="AB1042" i="3"/>
  <c r="AB1060" i="3"/>
  <c r="AB1099" i="3"/>
  <c r="AB1071" i="3"/>
  <c r="AB1078" i="3"/>
  <c r="AB1074" i="3"/>
  <c r="AB1061" i="3"/>
  <c r="AB1067" i="3"/>
  <c r="AB1073" i="3"/>
  <c r="AB1164" i="3"/>
  <c r="AB1048" i="3"/>
  <c r="AB1095" i="3"/>
  <c r="AB1035" i="3"/>
  <c r="AB1029" i="3"/>
  <c r="AB1037" i="3"/>
  <c r="AB1163" i="3"/>
  <c r="AB1156" i="3"/>
  <c r="AB1151" i="3"/>
  <c r="AB1152" i="3"/>
  <c r="AB1158" i="3"/>
  <c r="AB1066" i="3"/>
  <c r="AB1092" i="3"/>
  <c r="AB1102" i="3"/>
  <c r="AB1116" i="3"/>
  <c r="AB1139" i="3"/>
  <c r="AB1143" i="3"/>
  <c r="AB1034" i="3"/>
  <c r="AB1046" i="3"/>
  <c r="AB1056" i="3"/>
  <c r="AB1147" i="3"/>
  <c r="AB1105" i="3"/>
  <c r="AB1114" i="3"/>
  <c r="AB1117" i="3"/>
  <c r="AB1027" i="3"/>
  <c r="AB1096" i="3"/>
  <c r="AB1110" i="3"/>
  <c r="AB1127" i="3"/>
  <c r="AB1130" i="3"/>
  <c r="AB1136" i="3"/>
  <c r="AB1142" i="3"/>
  <c r="AB1120" i="3"/>
  <c r="AB1124" i="3"/>
  <c r="AB1131" i="3"/>
  <c r="AB1148" i="3"/>
  <c r="AB1068" i="3"/>
  <c r="AB1072" i="3"/>
  <c r="AB1079" i="3"/>
  <c r="AB1097" i="3"/>
  <c r="AB1103" i="3"/>
  <c r="AB1111" i="3"/>
  <c r="AB1118" i="3"/>
  <c r="AB1121" i="3"/>
  <c r="AB1125" i="3"/>
  <c r="AB1128" i="3"/>
  <c r="AB1140" i="3"/>
  <c r="AB1144" i="3"/>
  <c r="AB1031" i="3"/>
  <c r="AB1032" i="3"/>
  <c r="AB1053" i="3"/>
  <c r="AB1075" i="3"/>
  <c r="AB1100" i="3"/>
  <c r="AB1115" i="3"/>
  <c r="AB1122" i="3"/>
  <c r="AB1064" i="3"/>
  <c r="AB1069" i="3"/>
  <c r="AB1084" i="3"/>
  <c r="AB1107" i="3"/>
  <c r="AB1112" i="3"/>
  <c r="AB1137" i="3"/>
  <c r="AB1080" i="3"/>
  <c r="AB1085" i="3"/>
  <c r="AB1091" i="3"/>
  <c r="AB1104" i="3"/>
  <c r="AB1108" i="3"/>
  <c r="AB1119" i="3"/>
  <c r="AB1134" i="3"/>
  <c r="AB1141" i="3"/>
  <c r="AB1145" i="3"/>
  <c r="AB1044" i="3"/>
  <c r="AB1054" i="3"/>
  <c r="AB1132" i="3"/>
  <c r="AB1135" i="3"/>
  <c r="AB1138" i="3"/>
  <c r="AB1081" i="3"/>
  <c r="AB1088" i="3"/>
  <c r="AB1098" i="3"/>
  <c r="AB1101" i="3"/>
  <c r="AB1129" i="3"/>
  <c r="AB1157" i="3"/>
  <c r="AB1049" i="3"/>
  <c r="AB1055" i="3"/>
  <c r="AB1059" i="3"/>
  <c r="AB1065" i="3"/>
  <c r="AB1113" i="3"/>
  <c r="AB1123" i="3"/>
  <c r="AB1126" i="3"/>
  <c r="AB1162" i="3"/>
  <c r="AB1153" i="3"/>
  <c r="AB1149" i="3"/>
  <c r="AB1154" i="3"/>
  <c r="AB1146" i="3"/>
  <c r="AB1155" i="3"/>
  <c r="AB1161" i="3"/>
  <c r="AB1150" i="3"/>
  <c r="AB1159" i="3"/>
  <c r="AB1160" i="3"/>
  <c r="Y737" i="3"/>
  <c r="Z737" i="3" s="1"/>
  <c r="AA737" i="3" s="1"/>
  <c r="K734" i="3"/>
  <c r="Y735" i="3"/>
  <c r="Z735" i="3" s="1"/>
  <c r="AA735" i="3" s="1"/>
  <c r="L725" i="3"/>
  <c r="Y741" i="3"/>
  <c r="Z741" i="3" s="1"/>
  <c r="AA741" i="3" s="1"/>
  <c r="L741" i="3"/>
  <c r="Y739" i="3"/>
  <c r="Z739" i="3" s="1"/>
  <c r="AA739" i="3" s="1"/>
  <c r="AE1106" i="3"/>
  <c r="B6" i="8"/>
  <c r="L18" i="16" s="1"/>
  <c r="L4" i="16" s="1"/>
  <c r="Y740" i="3"/>
  <c r="Z740" i="3" s="1"/>
  <c r="AA740" i="3" s="1"/>
  <c r="L740" i="3"/>
  <c r="AE1105" i="3"/>
  <c r="AE1104" i="3"/>
  <c r="Y722" i="3"/>
  <c r="Z722" i="3" s="1"/>
  <c r="AA722" i="3" s="1"/>
  <c r="AE1103" i="3"/>
  <c r="Y738" i="3"/>
  <c r="Z738" i="3" s="1"/>
  <c r="AA738" i="3" s="1"/>
  <c r="L738" i="3"/>
  <c r="AE1102" i="3"/>
  <c r="Y736" i="3"/>
  <c r="Z736" i="3" s="1"/>
  <c r="AA736" i="3" s="1"/>
  <c r="Y733" i="3"/>
  <c r="Z733" i="3" s="1"/>
  <c r="AA733" i="3" s="1"/>
  <c r="L736" i="3"/>
  <c r="Y732" i="3"/>
  <c r="Z732" i="3" s="1"/>
  <c r="AA732" i="3" s="1"/>
  <c r="AE1101" i="3"/>
  <c r="AE1099" i="3"/>
  <c r="Y734" i="3"/>
  <c r="Z734" i="3" s="1"/>
  <c r="AA734" i="3" s="1"/>
  <c r="AE1100" i="3"/>
  <c r="Y729" i="3"/>
  <c r="Z729" i="3" s="1"/>
  <c r="AA729" i="3" s="1"/>
  <c r="Y723" i="3"/>
  <c r="Z723" i="3" s="1"/>
  <c r="AA723" i="3" s="1"/>
  <c r="AE1098" i="3"/>
  <c r="AE1097" i="3"/>
  <c r="Y731" i="3"/>
  <c r="Z731" i="3" s="1"/>
  <c r="AA731" i="3" s="1"/>
  <c r="Y727" i="3"/>
  <c r="Z727" i="3" s="1"/>
  <c r="AA727" i="3" s="1"/>
  <c r="AE1096" i="3"/>
  <c r="L731" i="3"/>
  <c r="Y730" i="3"/>
  <c r="Z730" i="3" s="1"/>
  <c r="AA730" i="3" s="1"/>
  <c r="AE1095" i="3"/>
  <c r="L730" i="3"/>
  <c r="L726" i="3"/>
  <c r="AE1094" i="3"/>
  <c r="Y728" i="3"/>
  <c r="Z728" i="3" s="1"/>
  <c r="AA728" i="3" s="1"/>
  <c r="AE1092" i="3"/>
  <c r="Y721" i="3"/>
  <c r="Z721" i="3" s="1"/>
  <c r="AA721" i="3" s="1"/>
  <c r="AE1093" i="3"/>
  <c r="AE1091" i="3"/>
  <c r="Y724" i="3"/>
  <c r="Z724" i="3" s="1"/>
  <c r="AA724" i="3" s="1"/>
  <c r="Y720" i="3"/>
  <c r="Z720" i="3" s="1"/>
  <c r="AA720" i="3" s="1"/>
  <c r="AE1088" i="3"/>
  <c r="AE1089" i="3"/>
  <c r="AE1090" i="3"/>
  <c r="Y719" i="3"/>
  <c r="Z719" i="3" s="1"/>
  <c r="AA719" i="3" s="1"/>
  <c r="AE1087" i="3"/>
  <c r="AE1086" i="3"/>
  <c r="AE1085" i="3"/>
  <c r="F718" i="3"/>
  <c r="G718" i="3" s="1"/>
  <c r="AE1084" i="3" s="1"/>
  <c r="U1083" i="3"/>
  <c r="V1083" i="3" s="1"/>
  <c r="F717" i="3"/>
  <c r="G717" i="3" s="1"/>
  <c r="L717" i="3" s="1"/>
  <c r="U1082" i="3"/>
  <c r="V1082" i="3" s="1"/>
  <c r="F716" i="3"/>
  <c r="G716" i="3" s="1"/>
  <c r="U1081" i="3"/>
  <c r="V1081" i="3" s="1"/>
  <c r="F715" i="3"/>
  <c r="G715" i="3" s="1"/>
  <c r="U1080" i="3"/>
  <c r="V1080" i="3" s="1"/>
  <c r="F714" i="3"/>
  <c r="G714" i="3" s="1"/>
  <c r="K714" i="3" s="1"/>
  <c r="U1079" i="3"/>
  <c r="V1079" i="3" s="1"/>
  <c r="F713" i="3"/>
  <c r="G713" i="3" s="1"/>
  <c r="Y713" i="3" s="1"/>
  <c r="U1078" i="3"/>
  <c r="V1078" i="3" s="1"/>
  <c r="F712" i="3"/>
  <c r="G712" i="3" s="1"/>
  <c r="L712" i="3" s="1"/>
  <c r="U1077" i="3"/>
  <c r="V1077" i="3" s="1"/>
  <c r="F711" i="3"/>
  <c r="G711" i="3" s="1"/>
  <c r="U1076" i="3"/>
  <c r="V1076" i="3" s="1"/>
  <c r="F710" i="3"/>
  <c r="G710" i="3" s="1"/>
  <c r="U1075" i="3"/>
  <c r="V1075" i="3" s="1"/>
  <c r="F707" i="3"/>
  <c r="G707" i="3" s="1"/>
  <c r="L707" i="3" s="1"/>
  <c r="U1072" i="3"/>
  <c r="V1072" i="3" s="1"/>
  <c r="F708" i="3"/>
  <c r="G708" i="3" s="1"/>
  <c r="Y708" i="3" s="1"/>
  <c r="U1073" i="3"/>
  <c r="V1073" i="3" s="1"/>
  <c r="F709" i="3"/>
  <c r="G709" i="3" s="1"/>
  <c r="U1074" i="3"/>
  <c r="V1074" i="3" s="1"/>
  <c r="F706" i="3"/>
  <c r="G706" i="3" s="1"/>
  <c r="L706" i="3" s="1"/>
  <c r="U1071" i="3"/>
  <c r="V1071" i="3" s="1"/>
  <c r="F705" i="3"/>
  <c r="G705" i="3" s="1"/>
  <c r="U1070" i="3"/>
  <c r="V1070" i="3" s="1"/>
  <c r="B14" i="8"/>
  <c r="AB1023" i="3"/>
  <c r="AB1024" i="3"/>
  <c r="AB1022" i="3"/>
  <c r="AB1025" i="3"/>
  <c r="AB1026" i="3"/>
  <c r="AB1020" i="3"/>
  <c r="AB1021" i="3"/>
  <c r="AB1018" i="3"/>
  <c r="AB1012" i="3"/>
  <c r="AB1013" i="3"/>
  <c r="AB997" i="3"/>
  <c r="AB1006" i="3"/>
  <c r="AB1000" i="3"/>
  <c r="AB1016" i="3"/>
  <c r="AB1017" i="3"/>
  <c r="AB1010" i="3"/>
  <c r="AB1007" i="3"/>
  <c r="AB1019" i="3"/>
  <c r="AB1008" i="3"/>
  <c r="AB994" i="3"/>
  <c r="AB1015" i="3"/>
  <c r="B15" i="8" s="1"/>
  <c r="AB1005" i="3"/>
  <c r="AB1011" i="3"/>
  <c r="AB999" i="3"/>
  <c r="AB995" i="3"/>
  <c r="AB1009" i="3"/>
  <c r="AB1002" i="3"/>
  <c r="AB1001" i="3"/>
  <c r="AB1014" i="3"/>
  <c r="AB1004" i="3"/>
  <c r="AB993" i="3"/>
  <c r="AB998" i="3"/>
  <c r="AB1003" i="3"/>
  <c r="Z725" i="3"/>
  <c r="AA725" i="3" s="1"/>
  <c r="AB996" i="3"/>
  <c r="Z726" i="3"/>
  <c r="AA726" i="3" s="1"/>
  <c r="Y717" i="3" l="1"/>
  <c r="Z717" i="3" s="1"/>
  <c r="AA717" i="3" s="1"/>
  <c r="Y718" i="3"/>
  <c r="L718" i="3"/>
  <c r="AE1082" i="3"/>
  <c r="AE1083" i="3"/>
  <c r="AE1081" i="3"/>
  <c r="L713" i="3"/>
  <c r="Y706" i="3"/>
  <c r="Z706" i="3" s="1"/>
  <c r="AA706" i="3" s="1"/>
  <c r="L714" i="3"/>
  <c r="Y712" i="3"/>
  <c r="Y715" i="3"/>
  <c r="Z715" i="3" s="1"/>
  <c r="AA715" i="3" s="1"/>
  <c r="AE1077" i="3"/>
  <c r="AE1078" i="3"/>
  <c r="AE1079" i="3"/>
  <c r="AE1076" i="3"/>
  <c r="L715" i="3"/>
  <c r="Y716" i="3"/>
  <c r="Z716" i="3" s="1"/>
  <c r="AA716" i="3" s="1"/>
  <c r="L716" i="3"/>
  <c r="Y711" i="3"/>
  <c r="Z711" i="3" s="1"/>
  <c r="AA711" i="3" s="1"/>
  <c r="L711" i="3"/>
  <c r="Y707" i="3"/>
  <c r="Z707" i="3" s="1"/>
  <c r="AA707" i="3" s="1"/>
  <c r="L708" i="3"/>
  <c r="Y714" i="3"/>
  <c r="Z714" i="3" s="1"/>
  <c r="AA714" i="3" s="1"/>
  <c r="AE1080" i="3"/>
  <c r="Y710" i="3"/>
  <c r="Z710" i="3" s="1"/>
  <c r="AA710" i="3" s="1"/>
  <c r="L710" i="3"/>
  <c r="AE1075" i="3"/>
  <c r="AE1072" i="3"/>
  <c r="Y709" i="3"/>
  <c r="Z709" i="3" s="1"/>
  <c r="AA709" i="3" s="1"/>
  <c r="L709" i="3"/>
  <c r="AE1071" i="3"/>
  <c r="Y705" i="3"/>
  <c r="Z705" i="3" s="1"/>
  <c r="AA705" i="3" s="1"/>
  <c r="L705" i="3"/>
  <c r="AE1074" i="3"/>
  <c r="AE1073" i="3"/>
  <c r="AB988" i="3"/>
  <c r="AB992" i="3"/>
  <c r="AB976" i="3"/>
  <c r="AB990" i="3"/>
  <c r="AB991" i="3"/>
  <c r="AB984" i="3"/>
  <c r="AB987" i="3"/>
  <c r="AB973" i="3"/>
  <c r="AB975" i="3"/>
  <c r="AB971" i="3"/>
  <c r="AB974" i="3"/>
  <c r="AB986" i="3"/>
  <c r="AB980" i="3"/>
  <c r="AB985" i="3"/>
  <c r="AB983" i="3"/>
  <c r="AB978" i="3"/>
  <c r="AB989" i="3"/>
  <c r="AB979" i="3"/>
  <c r="AB970" i="3"/>
  <c r="Z718" i="3"/>
  <c r="AA718" i="3" s="1"/>
  <c r="Z708" i="3"/>
  <c r="AA708" i="3" s="1"/>
  <c r="AB972" i="3"/>
  <c r="AB981" i="3"/>
  <c r="Z712" i="3"/>
  <c r="AA712" i="3" s="1"/>
  <c r="AB977" i="3"/>
  <c r="AB982" i="3"/>
  <c r="Z713" i="3"/>
  <c r="AA713" i="3" s="1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U1059" i="3" s="1"/>
  <c r="V1059" i="3" s="1"/>
  <c r="D694" i="3"/>
  <c r="U1060" i="3" s="1"/>
  <c r="V1060" i="3" s="1"/>
  <c r="D695" i="3"/>
  <c r="D696" i="3"/>
  <c r="D697" i="3"/>
  <c r="D698" i="3"/>
  <c r="D699" i="3"/>
  <c r="D700" i="3"/>
  <c r="D701" i="3"/>
  <c r="D702" i="3"/>
  <c r="D703" i="3"/>
  <c r="F704" i="3" l="1"/>
  <c r="G704" i="3" s="1"/>
  <c r="AE1070" i="3" s="1"/>
  <c r="U1069" i="3"/>
  <c r="V1069" i="3" s="1"/>
  <c r="F703" i="3"/>
  <c r="G703" i="3" s="1"/>
  <c r="U1068" i="3"/>
  <c r="V1068" i="3" s="1"/>
  <c r="F702" i="3"/>
  <c r="G702" i="3" s="1"/>
  <c r="L702" i="3" s="1"/>
  <c r="U1067" i="3"/>
  <c r="V1067" i="3" s="1"/>
  <c r="F701" i="3"/>
  <c r="G701" i="3" s="1"/>
  <c r="U1066" i="3"/>
  <c r="V1066" i="3" s="1"/>
  <c r="F700" i="3"/>
  <c r="G700" i="3" s="1"/>
  <c r="U1065" i="3"/>
  <c r="V1065" i="3" s="1"/>
  <c r="F699" i="3"/>
  <c r="G699" i="3" s="1"/>
  <c r="U1064" i="3"/>
  <c r="V1064" i="3" s="1"/>
  <c r="F698" i="3"/>
  <c r="G698" i="3" s="1"/>
  <c r="U1063" i="3"/>
  <c r="V1063" i="3" s="1"/>
  <c r="F697" i="3"/>
  <c r="G697" i="3" s="1"/>
  <c r="U1062" i="3"/>
  <c r="V1062" i="3" s="1"/>
  <c r="F696" i="3"/>
  <c r="G696" i="3" s="1"/>
  <c r="Y696" i="3" s="1"/>
  <c r="U1061" i="3"/>
  <c r="V1061" i="3" s="1"/>
  <c r="F695" i="3"/>
  <c r="G695" i="3" s="1"/>
  <c r="L695" i="3" s="1"/>
  <c r="F694" i="3"/>
  <c r="G694" i="3" s="1"/>
  <c r="L694" i="3" s="1"/>
  <c r="F693" i="3"/>
  <c r="G693" i="3" s="1"/>
  <c r="U1058" i="3"/>
  <c r="V1058" i="3" s="1"/>
  <c r="F692" i="3"/>
  <c r="G692" i="3" s="1"/>
  <c r="U1057" i="3"/>
  <c r="V1057" i="3" s="1"/>
  <c r="F691" i="3"/>
  <c r="G691" i="3" s="1"/>
  <c r="U1056" i="3"/>
  <c r="V1056" i="3" s="1"/>
  <c r="F690" i="3"/>
  <c r="G690" i="3" s="1"/>
  <c r="U1055" i="3"/>
  <c r="V1055" i="3" s="1"/>
  <c r="F689" i="3"/>
  <c r="G689" i="3" s="1"/>
  <c r="U1054" i="3"/>
  <c r="V1054" i="3" s="1"/>
  <c r="F688" i="3"/>
  <c r="G688" i="3" s="1"/>
  <c r="U1053" i="3"/>
  <c r="V1053" i="3" s="1"/>
  <c r="F687" i="3"/>
  <c r="G687" i="3" s="1"/>
  <c r="L687" i="3" s="1"/>
  <c r="U1052" i="3"/>
  <c r="V1052" i="3" s="1"/>
  <c r="F686" i="3"/>
  <c r="G686" i="3" s="1"/>
  <c r="U1051" i="3"/>
  <c r="V1051" i="3" s="1"/>
  <c r="F685" i="3"/>
  <c r="G685" i="3" s="1"/>
  <c r="U1050" i="3"/>
  <c r="V1050" i="3" s="1"/>
  <c r="F684" i="3"/>
  <c r="G684" i="3" s="1"/>
  <c r="U1049" i="3"/>
  <c r="V1049" i="3" s="1"/>
  <c r="F683" i="3"/>
  <c r="G683" i="3" s="1"/>
  <c r="U1048" i="3"/>
  <c r="V1048" i="3" s="1"/>
  <c r="F682" i="3"/>
  <c r="G682" i="3" s="1"/>
  <c r="U1047" i="3"/>
  <c r="V1047" i="3" s="1"/>
  <c r="F681" i="3"/>
  <c r="G681" i="3" s="1"/>
  <c r="U1046" i="3"/>
  <c r="V1046" i="3" s="1"/>
  <c r="F680" i="3"/>
  <c r="G680" i="3" s="1"/>
  <c r="U1045" i="3"/>
  <c r="V1045" i="3" s="1"/>
  <c r="AB968" i="3"/>
  <c r="AB969" i="3"/>
  <c r="AB965" i="3"/>
  <c r="AB958" i="3"/>
  <c r="AB960" i="3"/>
  <c r="AB956" i="3"/>
  <c r="AB964" i="3"/>
  <c r="AB962" i="3"/>
  <c r="AB963" i="3"/>
  <c r="AB966" i="3"/>
  <c r="AB967" i="3"/>
  <c r="AB957" i="3"/>
  <c r="AB959" i="3"/>
  <c r="L703" i="3"/>
  <c r="Y703" i="3"/>
  <c r="AB961" i="3"/>
  <c r="D672" i="3"/>
  <c r="D673" i="3"/>
  <c r="D674" i="3"/>
  <c r="D675" i="3"/>
  <c r="D676" i="3"/>
  <c r="D677" i="3"/>
  <c r="D678" i="3"/>
  <c r="Y704" i="3" l="1"/>
  <c r="L704" i="3"/>
  <c r="AE1069" i="3"/>
  <c r="Y702" i="3"/>
  <c r="AE1067" i="3"/>
  <c r="AE1068" i="3"/>
  <c r="AE1064" i="3"/>
  <c r="AE1065" i="3"/>
  <c r="AE1066" i="3"/>
  <c r="Y701" i="3"/>
  <c r="Z701" i="3" s="1"/>
  <c r="AA701" i="3" s="1"/>
  <c r="L698" i="3"/>
  <c r="L700" i="3"/>
  <c r="Y700" i="3"/>
  <c r="Z700" i="3" s="1"/>
  <c r="AA700" i="3" s="1"/>
  <c r="Y699" i="3"/>
  <c r="Z699" i="3" s="1"/>
  <c r="AA699" i="3" s="1"/>
  <c r="L699" i="3"/>
  <c r="Y698" i="3"/>
  <c r="Z698" i="3" s="1"/>
  <c r="AA698" i="3" s="1"/>
  <c r="L701" i="3"/>
  <c r="Y695" i="3"/>
  <c r="Z695" i="3" s="1"/>
  <c r="AA695" i="3" s="1"/>
  <c r="L696" i="3"/>
  <c r="L697" i="3"/>
  <c r="AE1063" i="3"/>
  <c r="AE1054" i="3"/>
  <c r="Y694" i="3"/>
  <c r="Z694" i="3" s="1"/>
  <c r="AA694" i="3" s="1"/>
  <c r="AE1056" i="3"/>
  <c r="AE1059" i="3"/>
  <c r="AE1060" i="3"/>
  <c r="AE1055" i="3"/>
  <c r="AE1061" i="3"/>
  <c r="AE1057" i="3"/>
  <c r="AE1058" i="3"/>
  <c r="Y697" i="3"/>
  <c r="Z697" i="3" s="1"/>
  <c r="AA697" i="3" s="1"/>
  <c r="AE1062" i="3"/>
  <c r="L693" i="3"/>
  <c r="L688" i="3"/>
  <c r="L689" i="3"/>
  <c r="Y690" i="3"/>
  <c r="Z690" i="3" s="1"/>
  <c r="AA690" i="3" s="1"/>
  <c r="Y689" i="3"/>
  <c r="Z689" i="3" s="1"/>
  <c r="AA689" i="3" s="1"/>
  <c r="L692" i="3"/>
  <c r="Y692" i="3"/>
  <c r="Z692" i="3" s="1"/>
  <c r="AA692" i="3" s="1"/>
  <c r="L690" i="3"/>
  <c r="Y691" i="3"/>
  <c r="Z691" i="3" s="1"/>
  <c r="AA691" i="3" s="1"/>
  <c r="L691" i="3"/>
  <c r="AE1052" i="3"/>
  <c r="K691" i="3"/>
  <c r="Y688" i="3"/>
  <c r="Z688" i="3" s="1"/>
  <c r="AA688" i="3" s="1"/>
  <c r="Y693" i="3"/>
  <c r="Z693" i="3" s="1"/>
  <c r="AA693" i="3" s="1"/>
  <c r="AE1053" i="3"/>
  <c r="Y687" i="3"/>
  <c r="Z687" i="3" s="1"/>
  <c r="AA687" i="3" s="1"/>
  <c r="AE1051" i="3"/>
  <c r="L686" i="3"/>
  <c r="AE1050" i="3"/>
  <c r="Y686" i="3"/>
  <c r="Z686" i="3" s="1"/>
  <c r="AA686" i="3" s="1"/>
  <c r="AE1049" i="3"/>
  <c r="L685" i="3"/>
  <c r="AE1048" i="3"/>
  <c r="Y685" i="3"/>
  <c r="Z685" i="3" s="1"/>
  <c r="AA685" i="3" s="1"/>
  <c r="AE1047" i="3"/>
  <c r="Y684" i="3"/>
  <c r="Z684" i="3" s="1"/>
  <c r="AA684" i="3" s="1"/>
  <c r="L684" i="3"/>
  <c r="Y683" i="3"/>
  <c r="Z683" i="3" s="1"/>
  <c r="AA683" i="3" s="1"/>
  <c r="Y681" i="3"/>
  <c r="Z681" i="3" s="1"/>
  <c r="AA681" i="3" s="1"/>
  <c r="L683" i="3"/>
  <c r="AE1046" i="3"/>
  <c r="L681" i="3"/>
  <c r="Y682" i="3"/>
  <c r="Z682" i="3" s="1"/>
  <c r="AA682" i="3" s="1"/>
  <c r="L682" i="3"/>
  <c r="Y680" i="3"/>
  <c r="Z680" i="3" s="1"/>
  <c r="AA680" i="3" s="1"/>
  <c r="L680" i="3"/>
  <c r="F679" i="3"/>
  <c r="G679" i="3" s="1"/>
  <c r="AE1045" i="3" s="1"/>
  <c r="U1044" i="3"/>
  <c r="V1044" i="3" s="1"/>
  <c r="F678" i="3"/>
  <c r="G678" i="3" s="1"/>
  <c r="U1043" i="3"/>
  <c r="V1043" i="3" s="1"/>
  <c r="F677" i="3"/>
  <c r="G677" i="3" s="1"/>
  <c r="U1042" i="3"/>
  <c r="V1042" i="3" s="1"/>
  <c r="F676" i="3"/>
  <c r="G676" i="3" s="1"/>
  <c r="U1041" i="3"/>
  <c r="V1041" i="3" s="1"/>
  <c r="F675" i="3"/>
  <c r="G675" i="3" s="1"/>
  <c r="L675" i="3" s="1"/>
  <c r="U1040" i="3"/>
  <c r="V1040" i="3" s="1"/>
  <c r="F674" i="3"/>
  <c r="G674" i="3" s="1"/>
  <c r="U1039" i="3"/>
  <c r="V1039" i="3" s="1"/>
  <c r="F673" i="3"/>
  <c r="G673" i="3" s="1"/>
  <c r="U1038" i="3"/>
  <c r="V1038" i="3" s="1"/>
  <c r="Z696" i="3"/>
  <c r="AA696" i="3" s="1"/>
  <c r="Z703" i="3"/>
  <c r="AA703" i="3" s="1"/>
  <c r="Z702" i="3"/>
  <c r="AA702" i="3" s="1"/>
  <c r="Z704" i="3"/>
  <c r="AA704" i="3" s="1"/>
  <c r="AB955" i="3" s="1"/>
  <c r="B8" i="7"/>
  <c r="B9" i="7" s="1"/>
  <c r="F4" i="7"/>
  <c r="B6" i="7"/>
  <c r="A6" i="7"/>
  <c r="E4" i="7"/>
  <c r="B4" i="7"/>
  <c r="A4" i="7"/>
  <c r="D665" i="3"/>
  <c r="D666" i="3"/>
  <c r="D667" i="3"/>
  <c r="D668" i="3"/>
  <c r="D669" i="3"/>
  <c r="D670" i="3"/>
  <c r="D671" i="3"/>
  <c r="AE1044" i="3" l="1"/>
  <c r="AE1043" i="3"/>
  <c r="AE1042" i="3"/>
  <c r="Y679" i="3"/>
  <c r="L679" i="3"/>
  <c r="AE1041" i="3"/>
  <c r="AE1039" i="3"/>
  <c r="Y675" i="3"/>
  <c r="Z675" i="3" s="1"/>
  <c r="AA675" i="3" s="1"/>
  <c r="AE1040" i="3"/>
  <c r="L678" i="3"/>
  <c r="Y676" i="3"/>
  <c r="Z676" i="3" s="1"/>
  <c r="AA676" i="3" s="1"/>
  <c r="Y677" i="3"/>
  <c r="Z677" i="3" s="1"/>
  <c r="AA677" i="3" s="1"/>
  <c r="L676" i="3"/>
  <c r="Y678" i="3"/>
  <c r="Z678" i="3" s="1"/>
  <c r="AA678" i="3" s="1"/>
  <c r="L677" i="3"/>
  <c r="Y674" i="3"/>
  <c r="Z674" i="3" s="1"/>
  <c r="AA674" i="3" s="1"/>
  <c r="L674" i="3"/>
  <c r="L673" i="3"/>
  <c r="Y673" i="3"/>
  <c r="Z673" i="3" s="1"/>
  <c r="AA673" i="3" s="1"/>
  <c r="F672" i="3"/>
  <c r="G672" i="3" s="1"/>
  <c r="AE1038" i="3" s="1"/>
  <c r="U1037" i="3"/>
  <c r="V1037" i="3" s="1"/>
  <c r="F666" i="3"/>
  <c r="G666" i="3" s="1"/>
  <c r="Y666" i="3" s="1"/>
  <c r="U1031" i="3"/>
  <c r="V1031" i="3" s="1"/>
  <c r="F670" i="3"/>
  <c r="G670" i="3" s="1"/>
  <c r="Y670" i="3" s="1"/>
  <c r="U1035" i="3"/>
  <c r="V1035" i="3" s="1"/>
  <c r="F671" i="3"/>
  <c r="G671" i="3" s="1"/>
  <c r="L671" i="3" s="1"/>
  <c r="U1036" i="3"/>
  <c r="V1036" i="3" s="1"/>
  <c r="F669" i="3"/>
  <c r="G669" i="3" s="1"/>
  <c r="U1034" i="3"/>
  <c r="V1034" i="3" s="1"/>
  <c r="F668" i="3"/>
  <c r="G668" i="3" s="1"/>
  <c r="U1033" i="3"/>
  <c r="V1033" i="3" s="1"/>
  <c r="F667" i="3"/>
  <c r="G667" i="3" s="1"/>
  <c r="U1032" i="3"/>
  <c r="V1032" i="3" s="1"/>
  <c r="AB939" i="3"/>
  <c r="AB941" i="3"/>
  <c r="AB953" i="3"/>
  <c r="AB938" i="3"/>
  <c r="AB935" i="3"/>
  <c r="AB933" i="3"/>
  <c r="AB947" i="3"/>
  <c r="AB954" i="3"/>
  <c r="AB934" i="3"/>
  <c r="AB932" i="3"/>
  <c r="AB946" i="3"/>
  <c r="AB942" i="3"/>
  <c r="AB951" i="3"/>
  <c r="AB949" i="3"/>
  <c r="AB940" i="3"/>
  <c r="AB948" i="3"/>
  <c r="AB944" i="3"/>
  <c r="AB950" i="3"/>
  <c r="AB937" i="3"/>
  <c r="AB936" i="3"/>
  <c r="AB943" i="3"/>
  <c r="AB931" i="3"/>
  <c r="AB945" i="3"/>
  <c r="Z679" i="3"/>
  <c r="AA679" i="3" s="1"/>
  <c r="AB930" i="3" s="1"/>
  <c r="AB952" i="3"/>
  <c r="E7" i="7"/>
  <c r="B10" i="7" s="1"/>
  <c r="F7" i="7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K671" i="3" l="1"/>
  <c r="L670" i="3"/>
  <c r="AE1034" i="3"/>
  <c r="Y672" i="3"/>
  <c r="Z672" i="3" s="1"/>
  <c r="AA672" i="3" s="1"/>
  <c r="L672" i="3"/>
  <c r="AE1035" i="3"/>
  <c r="L666" i="3"/>
  <c r="AE1033" i="3"/>
  <c r="AB929" i="3"/>
  <c r="Y668" i="3"/>
  <c r="Z668" i="3" s="1"/>
  <c r="AA668" i="3" s="1"/>
  <c r="L668" i="3"/>
  <c r="Y671" i="3"/>
  <c r="Z671" i="3" s="1"/>
  <c r="AA671" i="3" s="1"/>
  <c r="AE1037" i="3"/>
  <c r="Y669" i="3"/>
  <c r="Z669" i="3" s="1"/>
  <c r="AA669" i="3" s="1"/>
  <c r="L669" i="3"/>
  <c r="F664" i="3"/>
  <c r="G664" i="3" s="1"/>
  <c r="L664" i="3" s="1"/>
  <c r="U1029" i="3"/>
  <c r="V1029" i="3" s="1"/>
  <c r="F663" i="3"/>
  <c r="G663" i="3" s="1"/>
  <c r="L663" i="3" s="1"/>
  <c r="U1028" i="3"/>
  <c r="V1028" i="3" s="1"/>
  <c r="F662" i="3"/>
  <c r="G662" i="3" s="1"/>
  <c r="L662" i="3" s="1"/>
  <c r="U1027" i="3"/>
  <c r="V1027" i="3" s="1"/>
  <c r="AE1036" i="3"/>
  <c r="F665" i="3"/>
  <c r="G665" i="3" s="1"/>
  <c r="AE1031" i="3" s="1"/>
  <c r="U1030" i="3"/>
  <c r="V1030" i="3" s="1"/>
  <c r="F661" i="3"/>
  <c r="G661" i="3" s="1"/>
  <c r="U1026" i="3"/>
  <c r="V1026" i="3" s="1"/>
  <c r="F660" i="3"/>
  <c r="G660" i="3" s="1"/>
  <c r="U1025" i="3"/>
  <c r="V1025" i="3" s="1"/>
  <c r="F659" i="3"/>
  <c r="G659" i="3" s="1"/>
  <c r="U1024" i="3"/>
  <c r="V1024" i="3" s="1"/>
  <c r="F658" i="3"/>
  <c r="G658" i="3" s="1"/>
  <c r="U1023" i="3"/>
  <c r="V1023" i="3" s="1"/>
  <c r="Y667" i="3"/>
  <c r="Z667" i="3" s="1"/>
  <c r="AA667" i="3" s="1"/>
  <c r="L667" i="3"/>
  <c r="AE1032" i="3"/>
  <c r="AB927" i="3"/>
  <c r="F657" i="3"/>
  <c r="G657" i="3" s="1"/>
  <c r="U1022" i="3"/>
  <c r="V1022" i="3" s="1"/>
  <c r="AB925" i="3"/>
  <c r="F656" i="3"/>
  <c r="G656" i="3" s="1"/>
  <c r="L656" i="3" s="1"/>
  <c r="U1021" i="3"/>
  <c r="V1021" i="3" s="1"/>
  <c r="B13" i="8" s="1"/>
  <c r="F655" i="3"/>
  <c r="G655" i="3" s="1"/>
  <c r="L655" i="3" s="1"/>
  <c r="U1020" i="3"/>
  <c r="V1020" i="3" s="1"/>
  <c r="AB928" i="3"/>
  <c r="AB924" i="3"/>
  <c r="F654" i="3"/>
  <c r="G654" i="3" s="1"/>
  <c r="U1019" i="3"/>
  <c r="V1019" i="3" s="1"/>
  <c r="F653" i="3"/>
  <c r="G653" i="3" s="1"/>
  <c r="L653" i="3" s="1"/>
  <c r="U1018" i="3"/>
  <c r="V1018" i="3" s="1"/>
  <c r="AB926" i="3"/>
  <c r="Z666" i="3"/>
  <c r="AA666" i="3" s="1"/>
  <c r="Z670" i="3"/>
  <c r="AA670" i="3" s="1"/>
  <c r="D642" i="3"/>
  <c r="U1006" i="3" s="1"/>
  <c r="V1006" i="3" s="1"/>
  <c r="D643" i="3"/>
  <c r="U1007" i="3" s="1"/>
  <c r="V1007" i="3" s="1"/>
  <c r="D644" i="3"/>
  <c r="D645" i="3"/>
  <c r="U1010" i="3" s="1"/>
  <c r="V1010" i="3" s="1"/>
  <c r="D646" i="3"/>
  <c r="U1011" i="3" s="1"/>
  <c r="V1011" i="3" s="1"/>
  <c r="D647" i="3"/>
  <c r="D648" i="3"/>
  <c r="U1014" i="3" s="1"/>
  <c r="V1014" i="3" s="1"/>
  <c r="D649" i="3"/>
  <c r="U1015" i="3" s="1"/>
  <c r="V1015" i="3" s="1"/>
  <c r="D650" i="3"/>
  <c r="D651" i="3"/>
  <c r="AB922" i="3" l="1"/>
  <c r="L665" i="3"/>
  <c r="Y662" i="3"/>
  <c r="Z662" i="3" s="1"/>
  <c r="AA662" i="3" s="1"/>
  <c r="Y665" i="3"/>
  <c r="Z665" i="3" s="1"/>
  <c r="AA665" i="3" s="1"/>
  <c r="AB916" i="3" s="1"/>
  <c r="AE1027" i="3"/>
  <c r="Y664" i="3"/>
  <c r="Z664" i="3" s="1"/>
  <c r="AA664" i="3" s="1"/>
  <c r="AE1026" i="3"/>
  <c r="AE1025" i="3"/>
  <c r="Y655" i="3"/>
  <c r="Z655" i="3" s="1"/>
  <c r="AA655" i="3" s="1"/>
  <c r="AE1024" i="3"/>
  <c r="L660" i="3"/>
  <c r="Y660" i="3"/>
  <c r="Z660" i="3" s="1"/>
  <c r="AA660" i="3" s="1"/>
  <c r="Y661" i="3"/>
  <c r="Y659" i="3"/>
  <c r="Z659" i="3" s="1"/>
  <c r="AA659" i="3" s="1"/>
  <c r="Y657" i="3"/>
  <c r="Z657" i="3" s="1"/>
  <c r="AA657" i="3" s="1"/>
  <c r="AE1023" i="3"/>
  <c r="L658" i="3"/>
  <c r="AE1028" i="3"/>
  <c r="Y656" i="3"/>
  <c r="Z656" i="3" s="1"/>
  <c r="AA656" i="3" s="1"/>
  <c r="AE1029" i="3"/>
  <c r="L661" i="3"/>
  <c r="Y658" i="3"/>
  <c r="Z658" i="3" s="1"/>
  <c r="AA658" i="3" s="1"/>
  <c r="L659" i="3"/>
  <c r="Y663" i="3"/>
  <c r="Z663" i="3" s="1"/>
  <c r="AA663" i="3" s="1"/>
  <c r="AE1030" i="3"/>
  <c r="L657" i="3"/>
  <c r="AB919" i="3"/>
  <c r="Y653" i="3"/>
  <c r="Z653" i="3" s="1"/>
  <c r="AA653" i="3" s="1"/>
  <c r="AE1019" i="3"/>
  <c r="AE1020" i="3"/>
  <c r="AB921" i="3"/>
  <c r="AE1021" i="3"/>
  <c r="Y654" i="3"/>
  <c r="Z654" i="3" s="1"/>
  <c r="AA654" i="3" s="1"/>
  <c r="AE1022" i="3"/>
  <c r="AB917" i="3"/>
  <c r="U1013" i="3"/>
  <c r="V1013" i="3" s="1"/>
  <c r="U1012" i="3"/>
  <c r="V1012" i="3" s="1"/>
  <c r="L654" i="3"/>
  <c r="U1009" i="3"/>
  <c r="V1009" i="3" s="1"/>
  <c r="U1008" i="3"/>
  <c r="V1008" i="3" s="1"/>
  <c r="F652" i="3"/>
  <c r="G652" i="3" s="1"/>
  <c r="AE1018" i="3" s="1"/>
  <c r="U1017" i="3"/>
  <c r="V1017" i="3" s="1"/>
  <c r="F651" i="3"/>
  <c r="G651" i="3" s="1"/>
  <c r="U1016" i="3"/>
  <c r="V1016" i="3" s="1"/>
  <c r="AB920" i="3"/>
  <c r="AB918" i="3"/>
  <c r="Z661" i="3"/>
  <c r="AA661" i="3" s="1"/>
  <c r="AB923" i="3"/>
  <c r="F649" i="3"/>
  <c r="G649" i="3" s="1"/>
  <c r="F650" i="3"/>
  <c r="G650" i="3" s="1"/>
  <c r="F648" i="3"/>
  <c r="G648" i="3" s="1"/>
  <c r="F647" i="3"/>
  <c r="G647" i="3" s="1"/>
  <c r="F646" i="3"/>
  <c r="G646" i="3" s="1"/>
  <c r="F645" i="3"/>
  <c r="G645" i="3" s="1"/>
  <c r="F644" i="3"/>
  <c r="G644" i="3" s="1"/>
  <c r="F643" i="3"/>
  <c r="G643" i="3" s="1"/>
  <c r="D625" i="3"/>
  <c r="U989" i="3" s="1"/>
  <c r="V989" i="3" s="1"/>
  <c r="D626" i="3"/>
  <c r="U990" i="3" s="1"/>
  <c r="V990" i="3" s="1"/>
  <c r="D627" i="3"/>
  <c r="U991" i="3" s="1"/>
  <c r="V991" i="3" s="1"/>
  <c r="D628" i="3"/>
  <c r="U992" i="3" s="1"/>
  <c r="V992" i="3" s="1"/>
  <c r="D629" i="3"/>
  <c r="U993" i="3" s="1"/>
  <c r="V993" i="3" s="1"/>
  <c r="D630" i="3"/>
  <c r="U994" i="3" s="1"/>
  <c r="V994" i="3" s="1"/>
  <c r="D631" i="3"/>
  <c r="U995" i="3" s="1"/>
  <c r="V995" i="3" s="1"/>
  <c r="D632" i="3"/>
  <c r="U996" i="3" s="1"/>
  <c r="V996" i="3" s="1"/>
  <c r="D633" i="3"/>
  <c r="U997" i="3" s="1"/>
  <c r="V997" i="3" s="1"/>
  <c r="D634" i="3"/>
  <c r="U998" i="3" s="1"/>
  <c r="V998" i="3" s="1"/>
  <c r="D635" i="3"/>
  <c r="U999" i="3" s="1"/>
  <c r="V999" i="3" s="1"/>
  <c r="D636" i="3"/>
  <c r="U1000" i="3" s="1"/>
  <c r="V1000" i="3" s="1"/>
  <c r="D637" i="3"/>
  <c r="U1001" i="3" s="1"/>
  <c r="V1001" i="3" s="1"/>
  <c r="D638" i="3"/>
  <c r="U1002" i="3" s="1"/>
  <c r="V1002" i="3" s="1"/>
  <c r="D639" i="3"/>
  <c r="U1003" i="3" s="1"/>
  <c r="V1003" i="3" s="1"/>
  <c r="D640" i="3"/>
  <c r="U1004" i="3" s="1"/>
  <c r="V1004" i="3" s="1"/>
  <c r="D641" i="3"/>
  <c r="U1005" i="3" s="1"/>
  <c r="V1005" i="3" s="1"/>
  <c r="D616" i="3"/>
  <c r="U980" i="3" s="1"/>
  <c r="V980" i="3" s="1"/>
  <c r="D617" i="3"/>
  <c r="U981" i="3" s="1"/>
  <c r="V981" i="3" s="1"/>
  <c r="D618" i="3"/>
  <c r="U982" i="3" s="1"/>
  <c r="V982" i="3" s="1"/>
  <c r="D619" i="3"/>
  <c r="U983" i="3" s="1"/>
  <c r="V983" i="3" s="1"/>
  <c r="D620" i="3"/>
  <c r="U984" i="3" s="1"/>
  <c r="V984" i="3" s="1"/>
  <c r="D621" i="3"/>
  <c r="U985" i="3" s="1"/>
  <c r="V985" i="3" s="1"/>
  <c r="D622" i="3"/>
  <c r="U986" i="3" s="1"/>
  <c r="V986" i="3" s="1"/>
  <c r="D623" i="3"/>
  <c r="U987" i="3" s="1"/>
  <c r="V987" i="3" s="1"/>
  <c r="D624" i="3"/>
  <c r="U988" i="3" s="1"/>
  <c r="V988" i="3" s="1"/>
  <c r="P901" i="3" l="1"/>
  <c r="O896" i="3"/>
  <c r="P885" i="3"/>
  <c r="O880" i="3"/>
  <c r="P869" i="3"/>
  <c r="O864" i="3"/>
  <c r="P853" i="3"/>
  <c r="O848" i="3"/>
  <c r="P837" i="3"/>
  <c r="O832" i="3"/>
  <c r="P821" i="3"/>
  <c r="O816" i="3"/>
  <c r="P805" i="3"/>
  <c r="O800" i="3"/>
  <c r="P789" i="3"/>
  <c r="O784" i="3"/>
  <c r="P773" i="3"/>
  <c r="O768" i="3"/>
  <c r="P757" i="3"/>
  <c r="O752" i="3"/>
  <c r="P741" i="3"/>
  <c r="O736" i="3"/>
  <c r="P905" i="3"/>
  <c r="O900" i="3"/>
  <c r="P889" i="3"/>
  <c r="O884" i="3"/>
  <c r="P873" i="3"/>
  <c r="O868" i="3"/>
  <c r="P857" i="3"/>
  <c r="O852" i="3"/>
  <c r="P841" i="3"/>
  <c r="O836" i="3"/>
  <c r="P825" i="3"/>
  <c r="O820" i="3"/>
  <c r="P809" i="3"/>
  <c r="O804" i="3"/>
  <c r="P793" i="3"/>
  <c r="O788" i="3"/>
  <c r="P777" i="3"/>
  <c r="O772" i="3"/>
  <c r="P761" i="3"/>
  <c r="O756" i="3"/>
  <c r="P745" i="3"/>
  <c r="O740" i="3"/>
  <c r="O905" i="3"/>
  <c r="P894" i="3"/>
  <c r="O889" i="3"/>
  <c r="P878" i="3"/>
  <c r="O873" i="3"/>
  <c r="P862" i="3"/>
  <c r="O857" i="3"/>
  <c r="P846" i="3"/>
  <c r="O841" i="3"/>
  <c r="P830" i="3"/>
  <c r="O825" i="3"/>
  <c r="P814" i="3"/>
  <c r="O809" i="3"/>
  <c r="P798" i="3"/>
  <c r="O793" i="3"/>
  <c r="P782" i="3"/>
  <c r="O777" i="3"/>
  <c r="P766" i="3"/>
  <c r="O761" i="3"/>
  <c r="P899" i="3"/>
  <c r="O894" i="3"/>
  <c r="P883" i="3"/>
  <c r="O878" i="3"/>
  <c r="P867" i="3"/>
  <c r="O862" i="3"/>
  <c r="P851" i="3"/>
  <c r="O846" i="3"/>
  <c r="P835" i="3"/>
  <c r="O830" i="3"/>
  <c r="P819" i="3"/>
  <c r="O814" i="3"/>
  <c r="P803" i="3"/>
  <c r="O798" i="3"/>
  <c r="P787" i="3"/>
  <c r="O782" i="3"/>
  <c r="P771" i="3"/>
  <c r="O766" i="3"/>
  <c r="P755" i="3"/>
  <c r="O750" i="3"/>
  <c r="P739" i="3"/>
  <c r="O904" i="3"/>
  <c r="P893" i="3"/>
  <c r="O888" i="3"/>
  <c r="P877" i="3"/>
  <c r="O872" i="3"/>
  <c r="P861" i="3"/>
  <c r="O856" i="3"/>
  <c r="P845" i="3"/>
  <c r="O840" i="3"/>
  <c r="P829" i="3"/>
  <c r="O824" i="3"/>
  <c r="P813" i="3"/>
  <c r="O808" i="3"/>
  <c r="P797" i="3"/>
  <c r="O792" i="3"/>
  <c r="P781" i="3"/>
  <c r="O776" i="3"/>
  <c r="P765" i="3"/>
  <c r="O760" i="3"/>
  <c r="P749" i="3"/>
  <c r="O744" i="3"/>
  <c r="P733" i="3"/>
  <c r="P898" i="3"/>
  <c r="O893" i="3"/>
  <c r="P882" i="3"/>
  <c r="O877" i="3"/>
  <c r="P866" i="3"/>
  <c r="O861" i="3"/>
  <c r="P850" i="3"/>
  <c r="O845" i="3"/>
  <c r="P834" i="3"/>
  <c r="O829" i="3"/>
  <c r="P902" i="3"/>
  <c r="O897" i="3"/>
  <c r="P886" i="3"/>
  <c r="O881" i="3"/>
  <c r="P870" i="3"/>
  <c r="O865" i="3"/>
  <c r="P854" i="3"/>
  <c r="O849" i="3"/>
  <c r="P838" i="3"/>
  <c r="O833" i="3"/>
  <c r="P822" i="3"/>
  <c r="O817" i="3"/>
  <c r="P806" i="3"/>
  <c r="O801" i="3"/>
  <c r="P790" i="3"/>
  <c r="O785" i="3"/>
  <c r="P774" i="3"/>
  <c r="O769" i="3"/>
  <c r="P758" i="3"/>
  <c r="O753" i="3"/>
  <c r="P742" i="3"/>
  <c r="O737" i="3"/>
  <c r="O892" i="3"/>
  <c r="O882" i="3"/>
  <c r="O854" i="3"/>
  <c r="P844" i="3"/>
  <c r="O835" i="3"/>
  <c r="O826" i="3"/>
  <c r="O791" i="3"/>
  <c r="O783" i="3"/>
  <c r="O774" i="3"/>
  <c r="O765" i="3"/>
  <c r="O757" i="3"/>
  <c r="O741" i="3"/>
  <c r="O734" i="3"/>
  <c r="P728" i="3"/>
  <c r="O723" i="3"/>
  <c r="P712" i="3"/>
  <c r="O707" i="3"/>
  <c r="P696" i="3"/>
  <c r="O691" i="3"/>
  <c r="P680" i="3"/>
  <c r="O675" i="3"/>
  <c r="P664" i="3"/>
  <c r="O659" i="3"/>
  <c r="O901" i="3"/>
  <c r="P891" i="3"/>
  <c r="P900" i="3"/>
  <c r="P890" i="3"/>
  <c r="P908" i="3"/>
  <c r="O899" i="3"/>
  <c r="O890" i="3"/>
  <c r="P880" i="3"/>
  <c r="P852" i="3"/>
  <c r="P842" i="3"/>
  <c r="O823" i="3"/>
  <c r="O815" i="3"/>
  <c r="O806" i="3"/>
  <c r="O797" i="3"/>
  <c r="O789" i="3"/>
  <c r="P780" i="3"/>
  <c r="P772" i="3"/>
  <c r="P763" i="3"/>
  <c r="P754" i="3"/>
  <c r="O747" i="3"/>
  <c r="O739" i="3"/>
  <c r="P732" i="3"/>
  <c r="O727" i="3"/>
  <c r="P716" i="3"/>
  <c r="O711" i="3"/>
  <c r="P700" i="3"/>
  <c r="O695" i="3"/>
  <c r="P684" i="3"/>
  <c r="O679" i="3"/>
  <c r="P668" i="3"/>
  <c r="O663" i="3"/>
  <c r="P652" i="3"/>
  <c r="O652" i="3"/>
  <c r="P897" i="3"/>
  <c r="O787" i="3"/>
  <c r="O762" i="3"/>
  <c r="P731" i="3"/>
  <c r="P667" i="3"/>
  <c r="O908" i="3"/>
  <c r="W908" i="3" s="1"/>
  <c r="O898" i="3"/>
  <c r="O870" i="3"/>
  <c r="P860" i="3"/>
  <c r="O851" i="3"/>
  <c r="O842" i="3"/>
  <c r="P832" i="3"/>
  <c r="O780" i="3"/>
  <c r="O771" i="3"/>
  <c r="O763" i="3"/>
  <c r="O754" i="3"/>
  <c r="P746" i="3"/>
  <c r="P738" i="3"/>
  <c r="O732" i="3"/>
  <c r="P721" i="3"/>
  <c r="O716" i="3"/>
  <c r="P705" i="3"/>
  <c r="O700" i="3"/>
  <c r="P689" i="3"/>
  <c r="O684" i="3"/>
  <c r="P673" i="3"/>
  <c r="O668" i="3"/>
  <c r="P657" i="3"/>
  <c r="O907" i="3"/>
  <c r="O869" i="3"/>
  <c r="P840" i="3"/>
  <c r="O796" i="3"/>
  <c r="O770" i="3"/>
  <c r="O710" i="3"/>
  <c r="O694" i="3"/>
  <c r="P683" i="3"/>
  <c r="P651" i="3"/>
  <c r="P907" i="3"/>
  <c r="P888" i="3"/>
  <c r="P879" i="3"/>
  <c r="O860" i="3"/>
  <c r="O850" i="3"/>
  <c r="O822" i="3"/>
  <c r="O813" i="3"/>
  <c r="O805" i="3"/>
  <c r="P796" i="3"/>
  <c r="P788" i="3"/>
  <c r="P779" i="3"/>
  <c r="P770" i="3"/>
  <c r="P762" i="3"/>
  <c r="O746" i="3"/>
  <c r="O738" i="3"/>
  <c r="P726" i="3"/>
  <c r="O721" i="3"/>
  <c r="P710" i="3"/>
  <c r="O705" i="3"/>
  <c r="P694" i="3"/>
  <c r="O689" i="3"/>
  <c r="P678" i="3"/>
  <c r="O673" i="3"/>
  <c r="P662" i="3"/>
  <c r="O657" i="3"/>
  <c r="P887" i="3"/>
  <c r="P859" i="3"/>
  <c r="P831" i="3"/>
  <c r="O779" i="3"/>
  <c r="O726" i="3"/>
  <c r="P715" i="3"/>
  <c r="P699" i="3"/>
  <c r="O678" i="3"/>
  <c r="O662" i="3"/>
  <c r="O879" i="3"/>
  <c r="P753" i="3"/>
  <c r="P906" i="3"/>
  <c r="O887" i="3"/>
  <c r="O859" i="3"/>
  <c r="P849" i="3"/>
  <c r="P839" i="3"/>
  <c r="O831" i="3"/>
  <c r="O821" i="3"/>
  <c r="P812" i="3"/>
  <c r="P804" i="3"/>
  <c r="P795" i="3"/>
  <c r="P786" i="3"/>
  <c r="P778" i="3"/>
  <c r="O745" i="3"/>
  <c r="P737" i="3"/>
  <c r="O731" i="3"/>
  <c r="P720" i="3"/>
  <c r="O715" i="3"/>
  <c r="P704" i="3"/>
  <c r="O699" i="3"/>
  <c r="P688" i="3"/>
  <c r="O683" i="3"/>
  <c r="P672" i="3"/>
  <c r="O667" i="3"/>
  <c r="P656" i="3"/>
  <c r="O651" i="3"/>
  <c r="P693" i="3"/>
  <c r="O672" i="3"/>
  <c r="O656" i="3"/>
  <c r="O886" i="3"/>
  <c r="O867" i="3"/>
  <c r="P811" i="3"/>
  <c r="P794" i="3"/>
  <c r="P736" i="3"/>
  <c r="P730" i="3"/>
  <c r="O906" i="3"/>
  <c r="P896" i="3"/>
  <c r="P868" i="3"/>
  <c r="P858" i="3"/>
  <c r="O839" i="3"/>
  <c r="O812" i="3"/>
  <c r="O803" i="3"/>
  <c r="O795" i="3"/>
  <c r="O786" i="3"/>
  <c r="O778" i="3"/>
  <c r="P769" i="3"/>
  <c r="P760" i="3"/>
  <c r="P752" i="3"/>
  <c r="P744" i="3"/>
  <c r="P725" i="3"/>
  <c r="O720" i="3"/>
  <c r="P709" i="3"/>
  <c r="O704" i="3"/>
  <c r="O688" i="3"/>
  <c r="P677" i="3"/>
  <c r="P661" i="3"/>
  <c r="P876" i="3"/>
  <c r="P848" i="3"/>
  <c r="P820" i="3"/>
  <c r="P802" i="3"/>
  <c r="O725" i="3"/>
  <c r="O858" i="3"/>
  <c r="P904" i="3"/>
  <c r="O903" i="3"/>
  <c r="O875" i="3"/>
  <c r="P865" i="3"/>
  <c r="P855" i="3"/>
  <c r="O847" i="3"/>
  <c r="O837" i="3"/>
  <c r="P827" i="3"/>
  <c r="O818" i="3"/>
  <c r="O810" i="3"/>
  <c r="P801" i="3"/>
  <c r="P792" i="3"/>
  <c r="P784" i="3"/>
  <c r="P775" i="3"/>
  <c r="P767" i="3"/>
  <c r="P750" i="3"/>
  <c r="O735" i="3"/>
  <c r="P729" i="3"/>
  <c r="O724" i="3"/>
  <c r="P713" i="3"/>
  <c r="O708" i="3"/>
  <c r="P697" i="3"/>
  <c r="O692" i="3"/>
  <c r="P681" i="3"/>
  <c r="O676" i="3"/>
  <c r="P665" i="3"/>
  <c r="O660" i="3"/>
  <c r="P884" i="3"/>
  <c r="P874" i="3"/>
  <c r="O855" i="3"/>
  <c r="O876" i="3"/>
  <c r="O853" i="3"/>
  <c r="O828" i="3"/>
  <c r="P808" i="3"/>
  <c r="O790" i="3"/>
  <c r="P768" i="3"/>
  <c r="O722" i="3"/>
  <c r="P711" i="3"/>
  <c r="O690" i="3"/>
  <c r="P679" i="3"/>
  <c r="O658" i="3"/>
  <c r="P875" i="3"/>
  <c r="O827" i="3"/>
  <c r="P807" i="3"/>
  <c r="O749" i="3"/>
  <c r="O733" i="3"/>
  <c r="O709" i="3"/>
  <c r="P698" i="3"/>
  <c r="O677" i="3"/>
  <c r="P666" i="3"/>
  <c r="O874" i="3"/>
  <c r="P826" i="3"/>
  <c r="O807" i="3"/>
  <c r="P785" i="3"/>
  <c r="O767" i="3"/>
  <c r="P748" i="3"/>
  <c r="P719" i="3"/>
  <c r="O698" i="3"/>
  <c r="P687" i="3"/>
  <c r="O666" i="3"/>
  <c r="O671" i="3"/>
  <c r="P815" i="3"/>
  <c r="O713" i="3"/>
  <c r="P735" i="3"/>
  <c r="O670" i="3"/>
  <c r="P872" i="3"/>
  <c r="P847" i="3"/>
  <c r="O748" i="3"/>
  <c r="O730" i="3"/>
  <c r="O719" i="3"/>
  <c r="P708" i="3"/>
  <c r="O687" i="3"/>
  <c r="P676" i="3"/>
  <c r="P655" i="3"/>
  <c r="P718" i="3"/>
  <c r="O697" i="3"/>
  <c r="O665" i="3"/>
  <c r="O655" i="3"/>
  <c r="P717" i="3"/>
  <c r="O654" i="3"/>
  <c r="O706" i="3"/>
  <c r="O653" i="3"/>
  <c r="O758" i="3"/>
  <c r="P682" i="3"/>
  <c r="P671" i="3"/>
  <c r="O775" i="3"/>
  <c r="O811" i="3"/>
  <c r="P659" i="3"/>
  <c r="P903" i="3"/>
  <c r="P871" i="3"/>
  <c r="P824" i="3"/>
  <c r="O802" i="3"/>
  <c r="P747" i="3"/>
  <c r="P686" i="3"/>
  <c r="P685" i="3"/>
  <c r="O674" i="3"/>
  <c r="P727" i="3"/>
  <c r="P816" i="3"/>
  <c r="P740" i="3"/>
  <c r="O682" i="3"/>
  <c r="O703" i="3"/>
  <c r="O681" i="3"/>
  <c r="O902" i="3"/>
  <c r="O871" i="3"/>
  <c r="O844" i="3"/>
  <c r="P823" i="3"/>
  <c r="P783" i="3"/>
  <c r="P764" i="3"/>
  <c r="P743" i="3"/>
  <c r="O729" i="3"/>
  <c r="O718" i="3"/>
  <c r="P707" i="3"/>
  <c r="O686" i="3"/>
  <c r="P675" i="3"/>
  <c r="P654" i="3"/>
  <c r="P895" i="3"/>
  <c r="O866" i="3"/>
  <c r="P843" i="3"/>
  <c r="O819" i="3"/>
  <c r="O764" i="3"/>
  <c r="O743" i="3"/>
  <c r="O696" i="3"/>
  <c r="O664" i="3"/>
  <c r="P695" i="3"/>
  <c r="O891" i="3"/>
  <c r="P817" i="3"/>
  <c r="P776" i="3"/>
  <c r="P703" i="3"/>
  <c r="O885" i="3"/>
  <c r="P836" i="3"/>
  <c r="P724" i="3"/>
  <c r="O895" i="3"/>
  <c r="O843" i="3"/>
  <c r="P818" i="3"/>
  <c r="P800" i="3"/>
  <c r="O781" i="3"/>
  <c r="P759" i="3"/>
  <c r="O742" i="3"/>
  <c r="O728" i="3"/>
  <c r="O717" i="3"/>
  <c r="P706" i="3"/>
  <c r="O685" i="3"/>
  <c r="P674" i="3"/>
  <c r="P653" i="3"/>
  <c r="P663" i="3"/>
  <c r="P863" i="3"/>
  <c r="O799" i="3"/>
  <c r="O693" i="3"/>
  <c r="O661" i="3"/>
  <c r="O863" i="3"/>
  <c r="O714" i="3"/>
  <c r="O794" i="3"/>
  <c r="P692" i="3"/>
  <c r="O883" i="3"/>
  <c r="P702" i="3"/>
  <c r="P670" i="3"/>
  <c r="P856" i="3"/>
  <c r="O702" i="3"/>
  <c r="P892" i="3"/>
  <c r="P864" i="3"/>
  <c r="O838" i="3"/>
  <c r="P799" i="3"/>
  <c r="O759" i="3"/>
  <c r="P714" i="3"/>
  <c r="P650" i="3"/>
  <c r="O650" i="3"/>
  <c r="P723" i="3"/>
  <c r="P881" i="3"/>
  <c r="P833" i="3"/>
  <c r="P810" i="3"/>
  <c r="P791" i="3"/>
  <c r="O773" i="3"/>
  <c r="P751" i="3"/>
  <c r="O712" i="3"/>
  <c r="P701" i="3"/>
  <c r="O680" i="3"/>
  <c r="P669" i="3"/>
  <c r="P828" i="3"/>
  <c r="O751" i="3"/>
  <c r="P734" i="3"/>
  <c r="P722" i="3"/>
  <c r="O701" i="3"/>
  <c r="P690" i="3"/>
  <c r="O669" i="3"/>
  <c r="P658" i="3"/>
  <c r="P660" i="3"/>
  <c r="O834" i="3"/>
  <c r="P756" i="3"/>
  <c r="O755" i="3"/>
  <c r="P691" i="3"/>
  <c r="L652" i="3"/>
  <c r="AE1017" i="3"/>
  <c r="Y652" i="3"/>
  <c r="Z652" i="3" s="1"/>
  <c r="AA652" i="3" s="1"/>
  <c r="AE1012" i="3"/>
  <c r="Y651" i="3"/>
  <c r="Z651" i="3" s="1"/>
  <c r="AA651" i="3" s="1"/>
  <c r="AE1008" i="3"/>
  <c r="L651" i="3"/>
  <c r="AB915" i="3"/>
  <c r="AB910" i="3"/>
  <c r="K650" i="3"/>
  <c r="AE1016" i="3"/>
  <c r="AB914" i="3"/>
  <c r="AB909" i="3"/>
  <c r="AB913" i="3"/>
  <c r="L645" i="3"/>
  <c r="AE1010" i="3"/>
  <c r="L643" i="3"/>
  <c r="AE1007" i="3"/>
  <c r="L647" i="3"/>
  <c r="AE1013" i="3"/>
  <c r="L644" i="3"/>
  <c r="AE1009" i="3"/>
  <c r="L646" i="3"/>
  <c r="AE1011" i="3"/>
  <c r="L648" i="3"/>
  <c r="AE1014" i="3"/>
  <c r="L650" i="3"/>
  <c r="Y650" i="3"/>
  <c r="Z650" i="3" s="1"/>
  <c r="AA650" i="3" s="1"/>
  <c r="L649" i="3"/>
  <c r="AE1015" i="3"/>
  <c r="B19" i="8" s="1"/>
  <c r="AB912" i="3"/>
  <c r="AB911" i="3"/>
  <c r="F629" i="3"/>
  <c r="G629" i="3" s="1"/>
  <c r="F628" i="3"/>
  <c r="G628" i="3" s="1"/>
  <c r="K628" i="3" s="1"/>
  <c r="F637" i="3"/>
  <c r="G637" i="3" s="1"/>
  <c r="F622" i="3"/>
  <c r="G622" i="3" s="1"/>
  <c r="F621" i="3"/>
  <c r="G621" i="3" s="1"/>
  <c r="F620" i="3"/>
  <c r="G620" i="3" s="1"/>
  <c r="F619" i="3"/>
  <c r="G619" i="3" s="1"/>
  <c r="F618" i="3"/>
  <c r="G618" i="3" s="1"/>
  <c r="F636" i="3"/>
  <c r="G636" i="3" s="1"/>
  <c r="F635" i="3"/>
  <c r="G635" i="3" s="1"/>
  <c r="F634" i="3"/>
  <c r="G634" i="3" s="1"/>
  <c r="F632" i="3"/>
  <c r="G632" i="3" s="1"/>
  <c r="F641" i="3"/>
  <c r="G641" i="3" s="1"/>
  <c r="F640" i="3"/>
  <c r="G640" i="3" s="1"/>
  <c r="F639" i="3"/>
  <c r="G639" i="3" s="1"/>
  <c r="F626" i="3"/>
  <c r="G626" i="3" s="1"/>
  <c r="F633" i="3"/>
  <c r="G633" i="3" s="1"/>
  <c r="F625" i="3"/>
  <c r="G625" i="3" s="1"/>
  <c r="F624" i="3"/>
  <c r="G624" i="3" s="1"/>
  <c r="F631" i="3"/>
  <c r="G631" i="3" s="1"/>
  <c r="F627" i="3"/>
  <c r="G627" i="3" s="1"/>
  <c r="F638" i="3"/>
  <c r="G638" i="3" s="1"/>
  <c r="F623" i="3"/>
  <c r="G623" i="3" s="1"/>
  <c r="F642" i="3"/>
  <c r="G642" i="3" s="1"/>
  <c r="F630" i="3"/>
  <c r="G630" i="3" s="1"/>
  <c r="F617" i="3"/>
  <c r="D615" i="3"/>
  <c r="U979" i="3" s="1"/>
  <c r="V979" i="3" s="1"/>
  <c r="D611" i="3"/>
  <c r="U975" i="3" s="1"/>
  <c r="V975" i="3" s="1"/>
  <c r="D612" i="3"/>
  <c r="U976" i="3" s="1"/>
  <c r="V976" i="3" s="1"/>
  <c r="D613" i="3"/>
  <c r="U977" i="3" s="1"/>
  <c r="V977" i="3" s="1"/>
  <c r="D614" i="3"/>
  <c r="U978" i="3" s="1"/>
  <c r="V978" i="3" s="1"/>
  <c r="D609" i="3"/>
  <c r="U973" i="3" s="1"/>
  <c r="V973" i="3" s="1"/>
  <c r="D610" i="3"/>
  <c r="U974" i="3" s="1"/>
  <c r="V974" i="3" s="1"/>
  <c r="D603" i="3"/>
  <c r="U967" i="3" s="1"/>
  <c r="V967" i="3" s="1"/>
  <c r="D604" i="3"/>
  <c r="U968" i="3" s="1"/>
  <c r="V968" i="3" s="1"/>
  <c r="D605" i="3"/>
  <c r="U969" i="3" s="1"/>
  <c r="V969" i="3" s="1"/>
  <c r="D606" i="3"/>
  <c r="U970" i="3" s="1"/>
  <c r="V970" i="3" s="1"/>
  <c r="D607" i="3"/>
  <c r="U971" i="3" s="1"/>
  <c r="V971" i="3" s="1"/>
  <c r="D608" i="3"/>
  <c r="U972" i="3" s="1"/>
  <c r="V972" i="3" s="1"/>
  <c r="D598" i="3"/>
  <c r="U962" i="3" s="1"/>
  <c r="V962" i="3" s="1"/>
  <c r="D599" i="3"/>
  <c r="U963" i="3" s="1"/>
  <c r="V963" i="3" s="1"/>
  <c r="D600" i="3"/>
  <c r="U964" i="3" s="1"/>
  <c r="V964" i="3" s="1"/>
  <c r="D601" i="3"/>
  <c r="U965" i="3" s="1"/>
  <c r="V965" i="3" s="1"/>
  <c r="D602" i="3"/>
  <c r="U966" i="3" s="1"/>
  <c r="V966" i="3" s="1"/>
  <c r="D597" i="3"/>
  <c r="U961" i="3" s="1"/>
  <c r="V961" i="3" s="1"/>
  <c r="D591" i="3"/>
  <c r="U955" i="3" s="1"/>
  <c r="V955" i="3" s="1"/>
  <c r="D592" i="3"/>
  <c r="U956" i="3" s="1"/>
  <c r="V956" i="3" s="1"/>
  <c r="D593" i="3"/>
  <c r="U957" i="3" s="1"/>
  <c r="V957" i="3" s="1"/>
  <c r="D594" i="3"/>
  <c r="U958" i="3" s="1"/>
  <c r="V958" i="3" s="1"/>
  <c r="D595" i="3"/>
  <c r="U959" i="3" s="1"/>
  <c r="V959" i="3" s="1"/>
  <c r="D596" i="3"/>
  <c r="U960" i="3" s="1"/>
  <c r="V960" i="3" s="1"/>
  <c r="N907" i="3" l="1"/>
  <c r="N891" i="3"/>
  <c r="N875" i="3"/>
  <c r="N859" i="3"/>
  <c r="N843" i="3"/>
  <c r="N827" i="3"/>
  <c r="N811" i="3"/>
  <c r="N795" i="3"/>
  <c r="N779" i="3"/>
  <c r="N763" i="3"/>
  <c r="N747" i="3"/>
  <c r="N895" i="3"/>
  <c r="N879" i="3"/>
  <c r="N863" i="3"/>
  <c r="N847" i="3"/>
  <c r="N831" i="3"/>
  <c r="N815" i="3"/>
  <c r="N799" i="3"/>
  <c r="N783" i="3"/>
  <c r="N767" i="3"/>
  <c r="N751" i="3"/>
  <c r="N900" i="3"/>
  <c r="N884" i="3"/>
  <c r="N868" i="3"/>
  <c r="N852" i="3"/>
  <c r="N836" i="3"/>
  <c r="N820" i="3"/>
  <c r="N804" i="3"/>
  <c r="N788" i="3"/>
  <c r="N772" i="3"/>
  <c r="N756" i="3"/>
  <c r="N905" i="3"/>
  <c r="N889" i="3"/>
  <c r="N873" i="3"/>
  <c r="N857" i="3"/>
  <c r="N841" i="3"/>
  <c r="N825" i="3"/>
  <c r="N809" i="3"/>
  <c r="N793" i="3"/>
  <c r="N777" i="3"/>
  <c r="N761" i="3"/>
  <c r="N745" i="3"/>
  <c r="N899" i="3"/>
  <c r="N883" i="3"/>
  <c r="N867" i="3"/>
  <c r="N851" i="3"/>
  <c r="N835" i="3"/>
  <c r="N819" i="3"/>
  <c r="N803" i="3"/>
  <c r="N787" i="3"/>
  <c r="N771" i="3"/>
  <c r="N755" i="3"/>
  <c r="N739" i="3"/>
  <c r="N904" i="3"/>
  <c r="N888" i="3"/>
  <c r="N872" i="3"/>
  <c r="N856" i="3"/>
  <c r="N840" i="3"/>
  <c r="N824" i="3"/>
  <c r="N908" i="3"/>
  <c r="N892" i="3"/>
  <c r="N876" i="3"/>
  <c r="N860" i="3"/>
  <c r="N844" i="3"/>
  <c r="N828" i="3"/>
  <c r="N812" i="3"/>
  <c r="N796" i="3"/>
  <c r="N780" i="3"/>
  <c r="N764" i="3"/>
  <c r="N748" i="3"/>
  <c r="N902" i="3"/>
  <c r="N874" i="3"/>
  <c r="N864" i="3"/>
  <c r="N817" i="3"/>
  <c r="N808" i="3"/>
  <c r="N800" i="3"/>
  <c r="N749" i="3"/>
  <c r="N718" i="3"/>
  <c r="N702" i="3"/>
  <c r="N686" i="3"/>
  <c r="N670" i="3"/>
  <c r="N654" i="3"/>
  <c r="N901" i="3"/>
  <c r="N871" i="3"/>
  <c r="N861" i="3"/>
  <c r="N833" i="3"/>
  <c r="N722" i="3"/>
  <c r="N706" i="3"/>
  <c r="N690" i="3"/>
  <c r="N674" i="3"/>
  <c r="N658" i="3"/>
  <c r="N850" i="3"/>
  <c r="N813" i="3"/>
  <c r="N705" i="3"/>
  <c r="N689" i="3"/>
  <c r="N890" i="3"/>
  <c r="N880" i="3"/>
  <c r="N823" i="3"/>
  <c r="N814" i="3"/>
  <c r="N806" i="3"/>
  <c r="N797" i="3"/>
  <c r="N789" i="3"/>
  <c r="N727" i="3"/>
  <c r="N711" i="3"/>
  <c r="N695" i="3"/>
  <c r="N679" i="3"/>
  <c r="N663" i="3"/>
  <c r="N822" i="3"/>
  <c r="N738" i="3"/>
  <c r="N721" i="3"/>
  <c r="N673" i="3"/>
  <c r="N898" i="3"/>
  <c r="N870" i="3"/>
  <c r="N842" i="3"/>
  <c r="N832" i="3"/>
  <c r="N754" i="3"/>
  <c r="N732" i="3"/>
  <c r="N716" i="3"/>
  <c r="N700" i="3"/>
  <c r="N684" i="3"/>
  <c r="N668" i="3"/>
  <c r="N652" i="3"/>
  <c r="N805" i="3"/>
  <c r="N746" i="3"/>
  <c r="N897" i="3"/>
  <c r="N878" i="3"/>
  <c r="N869" i="3"/>
  <c r="N770" i="3"/>
  <c r="N762" i="3"/>
  <c r="N753" i="3"/>
  <c r="N726" i="3"/>
  <c r="N710" i="3"/>
  <c r="N694" i="3"/>
  <c r="N678" i="3"/>
  <c r="N662" i="3"/>
  <c r="N683" i="3"/>
  <c r="N667" i="3"/>
  <c r="N651" i="3"/>
  <c r="N896" i="3"/>
  <c r="N839" i="3"/>
  <c r="N829" i="3"/>
  <c r="N769" i="3"/>
  <c r="N752" i="3"/>
  <c r="N887" i="3"/>
  <c r="N877" i="3"/>
  <c r="N849" i="3"/>
  <c r="N830" i="3"/>
  <c r="N821" i="3"/>
  <c r="N737" i="3"/>
  <c r="N731" i="3"/>
  <c r="N715" i="3"/>
  <c r="N699" i="3"/>
  <c r="N906" i="3"/>
  <c r="N778" i="3"/>
  <c r="N760" i="3"/>
  <c r="N744" i="3"/>
  <c r="N786" i="3"/>
  <c r="N894" i="3"/>
  <c r="N885" i="3"/>
  <c r="N759" i="3"/>
  <c r="N743" i="3"/>
  <c r="N719" i="3"/>
  <c r="N703" i="3"/>
  <c r="N687" i="3"/>
  <c r="N671" i="3"/>
  <c r="N655" i="3"/>
  <c r="N903" i="3"/>
  <c r="N893" i="3"/>
  <c r="N865" i="3"/>
  <c r="N846" i="3"/>
  <c r="N750" i="3"/>
  <c r="N734" i="3"/>
  <c r="N701" i="3"/>
  <c r="N669" i="3"/>
  <c r="N853" i="3"/>
  <c r="N790" i="3"/>
  <c r="N768" i="3"/>
  <c r="N720" i="3"/>
  <c r="N688" i="3"/>
  <c r="N657" i="3"/>
  <c r="N848" i="3"/>
  <c r="N733" i="3"/>
  <c r="N709" i="3"/>
  <c r="N677" i="3"/>
  <c r="N656" i="3"/>
  <c r="N862" i="3"/>
  <c r="N740" i="3"/>
  <c r="N660" i="3"/>
  <c r="N826" i="3"/>
  <c r="N807" i="3"/>
  <c r="N785" i="3"/>
  <c r="N766" i="3"/>
  <c r="N698" i="3"/>
  <c r="N666" i="3"/>
  <c r="N676" i="3"/>
  <c r="N675" i="3"/>
  <c r="N886" i="3"/>
  <c r="N798" i="3"/>
  <c r="N725" i="3"/>
  <c r="N682" i="3"/>
  <c r="N736" i="3"/>
  <c r="N713" i="3"/>
  <c r="N845" i="3"/>
  <c r="N784" i="3"/>
  <c r="N765" i="3"/>
  <c r="N730" i="3"/>
  <c r="N708" i="3"/>
  <c r="N717" i="3"/>
  <c r="N653" i="3"/>
  <c r="N816" i="3"/>
  <c r="N775" i="3"/>
  <c r="N882" i="3"/>
  <c r="N774" i="3"/>
  <c r="N681" i="3"/>
  <c r="N802" i="3"/>
  <c r="N697" i="3"/>
  <c r="N665" i="3"/>
  <c r="N801" i="3"/>
  <c r="N782" i="3"/>
  <c r="N729" i="3"/>
  <c r="N707" i="3"/>
  <c r="N704" i="3"/>
  <c r="N672" i="3"/>
  <c r="N837" i="3"/>
  <c r="N758" i="3"/>
  <c r="N866" i="3"/>
  <c r="N696" i="3"/>
  <c r="N664" i="3"/>
  <c r="N741" i="3"/>
  <c r="N776" i="3"/>
  <c r="N661" i="3"/>
  <c r="N794" i="3"/>
  <c r="N792" i="3"/>
  <c r="N818" i="3"/>
  <c r="N781" i="3"/>
  <c r="N742" i="3"/>
  <c r="N728" i="3"/>
  <c r="N685" i="3"/>
  <c r="N838" i="3"/>
  <c r="N693" i="3"/>
  <c r="N757" i="3"/>
  <c r="N858" i="3"/>
  <c r="N724" i="3"/>
  <c r="N650" i="3"/>
  <c r="N855" i="3"/>
  <c r="N735" i="3"/>
  <c r="N723" i="3"/>
  <c r="N691" i="3"/>
  <c r="N659" i="3"/>
  <c r="N881" i="3"/>
  <c r="N854" i="3"/>
  <c r="N810" i="3"/>
  <c r="N791" i="3"/>
  <c r="N773" i="3"/>
  <c r="N712" i="3"/>
  <c r="N680" i="3"/>
  <c r="N714" i="3"/>
  <c r="N692" i="3"/>
  <c r="N834" i="3"/>
  <c r="L641" i="3"/>
  <c r="AE1005" i="3"/>
  <c r="L640" i="3"/>
  <c r="AE1004" i="3"/>
  <c r="L632" i="3"/>
  <c r="AE996" i="3"/>
  <c r="L634" i="3"/>
  <c r="AE998" i="3"/>
  <c r="L626" i="3"/>
  <c r="AE990" i="3"/>
  <c r="L639" i="3"/>
  <c r="AE1003" i="3"/>
  <c r="L635" i="3"/>
  <c r="AE999" i="3"/>
  <c r="L630" i="3"/>
  <c r="AE994" i="3"/>
  <c r="L636" i="3"/>
  <c r="AE1000" i="3"/>
  <c r="L642" i="3"/>
  <c r="AE1006" i="3"/>
  <c r="L618" i="3"/>
  <c r="AE982" i="3"/>
  <c r="L623" i="3"/>
  <c r="AE987" i="3"/>
  <c r="L619" i="3"/>
  <c r="AE983" i="3"/>
  <c r="L638" i="3"/>
  <c r="AE1002" i="3"/>
  <c r="L620" i="3"/>
  <c r="AE984" i="3"/>
  <c r="L627" i="3"/>
  <c r="AE991" i="3"/>
  <c r="L621" i="3"/>
  <c r="AE985" i="3"/>
  <c r="L631" i="3"/>
  <c r="AE995" i="3"/>
  <c r="L622" i="3"/>
  <c r="AE986" i="3"/>
  <c r="L624" i="3"/>
  <c r="AE988" i="3"/>
  <c r="L637" i="3"/>
  <c r="AE1001" i="3"/>
  <c r="L625" i="3"/>
  <c r="AE989" i="3"/>
  <c r="L628" i="3"/>
  <c r="AE992" i="3"/>
  <c r="L633" i="3"/>
  <c r="AE997" i="3"/>
  <c r="L629" i="3"/>
  <c r="AE993" i="3"/>
  <c r="F602" i="3"/>
  <c r="G602" i="3" s="1"/>
  <c r="F603" i="3"/>
  <c r="G603" i="3" s="1"/>
  <c r="F609" i="3"/>
  <c r="G609" i="3" s="1"/>
  <c r="F596" i="3"/>
  <c r="G596" i="3" s="1"/>
  <c r="F607" i="3"/>
  <c r="G607" i="3" s="1"/>
  <c r="F610" i="3"/>
  <c r="G610" i="3" s="1"/>
  <c r="F597" i="3"/>
  <c r="G597" i="3" s="1"/>
  <c r="F611" i="3"/>
  <c r="G611" i="3" s="1"/>
  <c r="F600" i="3"/>
  <c r="G600" i="3" s="1"/>
  <c r="F613" i="3"/>
  <c r="G613" i="3" s="1"/>
  <c r="F616" i="3"/>
  <c r="G616" i="3" s="1"/>
  <c r="F595" i="3"/>
  <c r="G595" i="3" s="1"/>
  <c r="F593" i="3"/>
  <c r="G593" i="3" s="1"/>
  <c r="F605" i="3"/>
  <c r="G605" i="3" s="1"/>
  <c r="F598" i="3"/>
  <c r="G598" i="3" s="1"/>
  <c r="F615" i="3"/>
  <c r="G615" i="3" s="1"/>
  <c r="F601" i="3"/>
  <c r="G601" i="3" s="1"/>
  <c r="F614" i="3"/>
  <c r="G614" i="3" s="1"/>
  <c r="F612" i="3"/>
  <c r="G612" i="3" s="1"/>
  <c r="F608" i="3"/>
  <c r="G608" i="3" s="1"/>
  <c r="F594" i="3"/>
  <c r="G594" i="3" s="1"/>
  <c r="F606" i="3"/>
  <c r="G606" i="3" s="1"/>
  <c r="F592" i="3"/>
  <c r="G592" i="3" s="1"/>
  <c r="F604" i="3"/>
  <c r="G604" i="3" s="1"/>
  <c r="G617" i="3"/>
  <c r="F599" i="3"/>
  <c r="L593" i="3" l="1"/>
  <c r="L595" i="3"/>
  <c r="L616" i="3"/>
  <c r="AE980" i="3"/>
  <c r="L617" i="3"/>
  <c r="AE981" i="3"/>
  <c r="L613" i="3"/>
  <c r="AE977" i="3"/>
  <c r="L604" i="3"/>
  <c r="AE968" i="3"/>
  <c r="L600" i="3"/>
  <c r="AE964" i="3"/>
  <c r="L592" i="3"/>
  <c r="L596" i="3"/>
  <c r="L605" i="3"/>
  <c r="AE969" i="3"/>
  <c r="L612" i="3"/>
  <c r="AE976" i="3"/>
  <c r="L609" i="3"/>
  <c r="AE973" i="3"/>
  <c r="L611" i="3"/>
  <c r="AE975" i="3"/>
  <c r="L607" i="3"/>
  <c r="AE971" i="3"/>
  <c r="L608" i="3"/>
  <c r="AE972" i="3"/>
  <c r="L614" i="3"/>
  <c r="AE978" i="3"/>
  <c r="L603" i="3"/>
  <c r="AE967" i="3"/>
  <c r="L601" i="3"/>
  <c r="AE965" i="3"/>
  <c r="L602" i="3"/>
  <c r="AE966" i="3"/>
  <c r="K606" i="3"/>
  <c r="AE970" i="3"/>
  <c r="L597" i="3"/>
  <c r="L594" i="3"/>
  <c r="L610" i="3"/>
  <c r="AE974" i="3"/>
  <c r="L615" i="3"/>
  <c r="AE979" i="3"/>
  <c r="L598" i="3"/>
  <c r="J606" i="3"/>
  <c r="J607" i="3" s="1"/>
  <c r="J608" i="3" s="1"/>
  <c r="J609" i="3" s="1"/>
  <c r="J610" i="3" s="1"/>
  <c r="J611" i="3" s="1"/>
  <c r="J612" i="3" s="1"/>
  <c r="J613" i="3" s="1"/>
  <c r="J614" i="3" s="1"/>
  <c r="J615" i="3" s="1"/>
  <c r="J616" i="3" s="1"/>
  <c r="J617" i="3" s="1"/>
  <c r="J618" i="3" s="1"/>
  <c r="J619" i="3" s="1"/>
  <c r="J620" i="3" s="1"/>
  <c r="J621" i="3" s="1"/>
  <c r="J622" i="3" s="1"/>
  <c r="J623" i="3" s="1"/>
  <c r="J624" i="3" s="1"/>
  <c r="J625" i="3" s="1"/>
  <c r="J626" i="3" s="1"/>
  <c r="J627" i="3" s="1"/>
  <c r="J628" i="3" s="1"/>
  <c r="J629" i="3" s="1"/>
  <c r="J630" i="3" s="1"/>
  <c r="J631" i="3" s="1"/>
  <c r="J632" i="3" s="1"/>
  <c r="J633" i="3" s="1"/>
  <c r="J634" i="3" s="1"/>
  <c r="J635" i="3" s="1"/>
  <c r="J636" i="3" s="1"/>
  <c r="J637" i="3" s="1"/>
  <c r="J638" i="3" s="1"/>
  <c r="J639" i="3" s="1"/>
  <c r="J640" i="3" s="1"/>
  <c r="J641" i="3" s="1"/>
  <c r="J642" i="3" s="1"/>
  <c r="J643" i="3" s="1"/>
  <c r="J644" i="3" s="1"/>
  <c r="J645" i="3" s="1"/>
  <c r="J646" i="3" s="1"/>
  <c r="J647" i="3" s="1"/>
  <c r="J648" i="3" s="1"/>
  <c r="J649" i="3" s="1"/>
  <c r="J650" i="3" s="1"/>
  <c r="J651" i="3" s="1"/>
  <c r="J652" i="3" s="1"/>
  <c r="J653" i="3" s="1"/>
  <c r="J654" i="3" s="1"/>
  <c r="J655" i="3" s="1"/>
  <c r="J656" i="3" s="1"/>
  <c r="J657" i="3" s="1"/>
  <c r="J658" i="3" s="1"/>
  <c r="J659" i="3" s="1"/>
  <c r="J660" i="3" s="1"/>
  <c r="J661" i="3" s="1"/>
  <c r="J662" i="3" s="1"/>
  <c r="J663" i="3" s="1"/>
  <c r="J664" i="3" s="1"/>
  <c r="J665" i="3" s="1"/>
  <c r="J666" i="3" s="1"/>
  <c r="J667" i="3" s="1"/>
  <c r="J668" i="3" s="1"/>
  <c r="J669" i="3" s="1"/>
  <c r="J670" i="3" s="1"/>
  <c r="J671" i="3" s="1"/>
  <c r="J672" i="3" s="1"/>
  <c r="J673" i="3" s="1"/>
  <c r="J674" i="3" s="1"/>
  <c r="J675" i="3" s="1"/>
  <c r="J676" i="3" s="1"/>
  <c r="J677" i="3" s="1"/>
  <c r="J678" i="3" s="1"/>
  <c r="J679" i="3" s="1"/>
  <c r="J680" i="3" s="1"/>
  <c r="J681" i="3" s="1"/>
  <c r="J682" i="3" s="1"/>
  <c r="J683" i="3" s="1"/>
  <c r="J684" i="3" s="1"/>
  <c r="J685" i="3" s="1"/>
  <c r="J686" i="3" s="1"/>
  <c r="J687" i="3" s="1"/>
  <c r="J688" i="3" s="1"/>
  <c r="J689" i="3" s="1"/>
  <c r="J690" i="3" s="1"/>
  <c r="J691" i="3" s="1"/>
  <c r="J692" i="3" s="1"/>
  <c r="J693" i="3" s="1"/>
  <c r="J694" i="3" s="1"/>
  <c r="J695" i="3" s="1"/>
  <c r="J696" i="3" s="1"/>
  <c r="J697" i="3" s="1"/>
  <c r="J698" i="3" s="1"/>
  <c r="J699" i="3" s="1"/>
  <c r="J700" i="3" s="1"/>
  <c r="J701" i="3" s="1"/>
  <c r="J702" i="3" s="1"/>
  <c r="J703" i="3" s="1"/>
  <c r="J704" i="3" s="1"/>
  <c r="J705" i="3" s="1"/>
  <c r="J706" i="3" s="1"/>
  <c r="J707" i="3" s="1"/>
  <c r="J708" i="3" s="1"/>
  <c r="J709" i="3" s="1"/>
  <c r="J710" i="3" s="1"/>
  <c r="J711" i="3" s="1"/>
  <c r="J712" i="3" s="1"/>
  <c r="J713" i="3" s="1"/>
  <c r="J714" i="3" s="1"/>
  <c r="J715" i="3" s="1"/>
  <c r="J716" i="3" s="1"/>
  <c r="J717" i="3" s="1"/>
  <c r="J718" i="3" s="1"/>
  <c r="J719" i="3" s="1"/>
  <c r="J720" i="3" s="1"/>
  <c r="J721" i="3" s="1"/>
  <c r="J722" i="3" s="1"/>
  <c r="J723" i="3" s="1"/>
  <c r="J724" i="3" s="1"/>
  <c r="J725" i="3" s="1"/>
  <c r="J726" i="3" s="1"/>
  <c r="J727" i="3" s="1"/>
  <c r="J728" i="3" s="1"/>
  <c r="J729" i="3" s="1"/>
  <c r="J730" i="3" s="1"/>
  <c r="J731" i="3" s="1"/>
  <c r="J732" i="3" s="1"/>
  <c r="J733" i="3" s="1"/>
  <c r="J734" i="3" s="1"/>
  <c r="J735" i="3" s="1"/>
  <c r="J736" i="3" s="1"/>
  <c r="J737" i="3" s="1"/>
  <c r="J738" i="3" s="1"/>
  <c r="J739" i="3" s="1"/>
  <c r="J740" i="3" s="1"/>
  <c r="J741" i="3" s="1"/>
  <c r="J742" i="3" s="1"/>
  <c r="J743" i="3" s="1"/>
  <c r="J744" i="3" s="1"/>
  <c r="J745" i="3" s="1"/>
  <c r="J746" i="3" s="1"/>
  <c r="J747" i="3" s="1"/>
  <c r="J748" i="3" s="1"/>
  <c r="J749" i="3" s="1"/>
  <c r="J750" i="3" s="1"/>
  <c r="J751" i="3" s="1"/>
  <c r="J752" i="3" s="1"/>
  <c r="J753" i="3" s="1"/>
  <c r="J754" i="3" s="1"/>
  <c r="J755" i="3" s="1"/>
  <c r="J756" i="3" s="1"/>
  <c r="J757" i="3" s="1"/>
  <c r="J758" i="3" s="1"/>
  <c r="J759" i="3" s="1"/>
  <c r="J760" i="3" s="1"/>
  <c r="J761" i="3" s="1"/>
  <c r="J762" i="3" s="1"/>
  <c r="J763" i="3" s="1"/>
  <c r="J764" i="3" s="1"/>
  <c r="J765" i="3" s="1"/>
  <c r="J766" i="3" s="1"/>
  <c r="J767" i="3" s="1"/>
  <c r="J768" i="3" s="1"/>
  <c r="J769" i="3" s="1"/>
  <c r="J770" i="3" s="1"/>
  <c r="J771" i="3" s="1"/>
  <c r="J772" i="3" s="1"/>
  <c r="J773" i="3" s="1"/>
  <c r="J774" i="3" s="1"/>
  <c r="J775" i="3" s="1"/>
  <c r="J776" i="3" s="1"/>
  <c r="J777" i="3" s="1"/>
  <c r="J778" i="3" s="1"/>
  <c r="J779" i="3" s="1"/>
  <c r="J780" i="3" s="1"/>
  <c r="J781" i="3" s="1"/>
  <c r="J782" i="3" s="1"/>
  <c r="J783" i="3" s="1"/>
  <c r="J784" i="3" s="1"/>
  <c r="J785" i="3" s="1"/>
  <c r="J786" i="3" s="1"/>
  <c r="J787" i="3" s="1"/>
  <c r="J788" i="3" s="1"/>
  <c r="J789" i="3" s="1"/>
  <c r="J790" i="3" s="1"/>
  <c r="J791" i="3" s="1"/>
  <c r="J792" i="3" s="1"/>
  <c r="J793" i="3" s="1"/>
  <c r="J794" i="3" s="1"/>
  <c r="J795" i="3" s="1"/>
  <c r="J796" i="3" s="1"/>
  <c r="J797" i="3" s="1"/>
  <c r="J798" i="3" s="1"/>
  <c r="J799" i="3" s="1"/>
  <c r="J800" i="3" s="1"/>
  <c r="J801" i="3" s="1"/>
  <c r="J802" i="3" s="1"/>
  <c r="J803" i="3" s="1"/>
  <c r="J804" i="3" s="1"/>
  <c r="J805" i="3" s="1"/>
  <c r="J806" i="3" s="1"/>
  <c r="J807" i="3" s="1"/>
  <c r="J808" i="3" s="1"/>
  <c r="J809" i="3" s="1"/>
  <c r="J810" i="3" s="1"/>
  <c r="J811" i="3" s="1"/>
  <c r="J812" i="3" s="1"/>
  <c r="J813" i="3" s="1"/>
  <c r="J814" i="3" s="1"/>
  <c r="J815" i="3" s="1"/>
  <c r="J816" i="3" s="1"/>
  <c r="J817" i="3" s="1"/>
  <c r="J818" i="3" s="1"/>
  <c r="J819" i="3" s="1"/>
  <c r="J820" i="3" s="1"/>
  <c r="J821" i="3" s="1"/>
  <c r="J822" i="3" s="1"/>
  <c r="J823" i="3" s="1"/>
  <c r="J824" i="3" s="1"/>
  <c r="J825" i="3" s="1"/>
  <c r="J826" i="3" s="1"/>
  <c r="J827" i="3" s="1"/>
  <c r="J828" i="3" s="1"/>
  <c r="J829" i="3" s="1"/>
  <c r="J830" i="3" s="1"/>
  <c r="J831" i="3" s="1"/>
  <c r="J832" i="3" s="1"/>
  <c r="J833" i="3" s="1"/>
  <c r="J834" i="3" s="1"/>
  <c r="J835" i="3" s="1"/>
  <c r="J836" i="3" s="1"/>
  <c r="J837" i="3" s="1"/>
  <c r="J838" i="3" s="1"/>
  <c r="J839" i="3" s="1"/>
  <c r="J840" i="3" s="1"/>
  <c r="J841" i="3" s="1"/>
  <c r="J842" i="3" s="1"/>
  <c r="J843" i="3" s="1"/>
  <c r="J844" i="3" s="1"/>
  <c r="J845" i="3" s="1"/>
  <c r="J846" i="3" s="1"/>
  <c r="J847" i="3" s="1"/>
  <c r="J848" i="3" s="1"/>
  <c r="J849" i="3" s="1"/>
  <c r="J850" i="3" s="1"/>
  <c r="J851" i="3" s="1"/>
  <c r="J852" i="3" s="1"/>
  <c r="J853" i="3" s="1"/>
  <c r="J854" i="3" s="1"/>
  <c r="J855" i="3" s="1"/>
  <c r="J856" i="3" s="1"/>
  <c r="J857" i="3" s="1"/>
  <c r="J858" i="3" s="1"/>
  <c r="J859" i="3" s="1"/>
  <c r="J860" i="3" s="1"/>
  <c r="J861" i="3" s="1"/>
  <c r="J862" i="3" s="1"/>
  <c r="J863" i="3" s="1"/>
  <c r="J864" i="3" s="1"/>
  <c r="J865" i="3" s="1"/>
  <c r="J866" i="3" s="1"/>
  <c r="J867" i="3" s="1"/>
  <c r="J868" i="3" s="1"/>
  <c r="J869" i="3" s="1"/>
  <c r="J870" i="3" s="1"/>
  <c r="J871" i="3" s="1"/>
  <c r="J872" i="3" s="1"/>
  <c r="J873" i="3" s="1"/>
  <c r="J874" i="3" s="1"/>
  <c r="J875" i="3" s="1"/>
  <c r="J876" i="3" s="1"/>
  <c r="J877" i="3" s="1"/>
  <c r="J878" i="3" s="1"/>
  <c r="J879" i="3" s="1"/>
  <c r="J880" i="3" s="1"/>
  <c r="J881" i="3" s="1"/>
  <c r="J882" i="3" s="1"/>
  <c r="J883" i="3" s="1"/>
  <c r="J884" i="3" s="1"/>
  <c r="J885" i="3" s="1"/>
  <c r="J886" i="3" s="1"/>
  <c r="J887" i="3" s="1"/>
  <c r="J888" i="3" s="1"/>
  <c r="J889" i="3" s="1"/>
  <c r="J890" i="3" s="1"/>
  <c r="J891" i="3" s="1"/>
  <c r="J892" i="3" s="1"/>
  <c r="J893" i="3" s="1"/>
  <c r="J894" i="3" s="1"/>
  <c r="J895" i="3" s="1"/>
  <c r="J896" i="3" s="1"/>
  <c r="J897" i="3" s="1"/>
  <c r="J898" i="3" s="1"/>
  <c r="J899" i="3" s="1"/>
  <c r="J900" i="3" s="1"/>
  <c r="J901" i="3" s="1"/>
  <c r="J902" i="3" s="1"/>
  <c r="J903" i="3" s="1"/>
  <c r="J904" i="3" s="1"/>
  <c r="J905" i="3" s="1"/>
  <c r="J906" i="3" s="1"/>
  <c r="J907" i="3" s="1"/>
  <c r="J908" i="3" s="1"/>
  <c r="J909" i="3" s="1"/>
  <c r="J910" i="3" s="1"/>
  <c r="J911" i="3" s="1"/>
  <c r="J912" i="3" s="1"/>
  <c r="J913" i="3" s="1"/>
  <c r="J914" i="3" s="1"/>
  <c r="J915" i="3" s="1"/>
  <c r="J916" i="3" s="1"/>
  <c r="J917" i="3" s="1"/>
  <c r="J918" i="3" s="1"/>
  <c r="J919" i="3" s="1"/>
  <c r="J920" i="3" s="1"/>
  <c r="J921" i="3" s="1"/>
  <c r="J922" i="3" s="1"/>
  <c r="J923" i="3" s="1"/>
  <c r="J924" i="3" s="1"/>
  <c r="J925" i="3" s="1"/>
  <c r="J926" i="3" s="1"/>
  <c r="J927" i="3" s="1"/>
  <c r="J928" i="3" s="1"/>
  <c r="J929" i="3" s="1"/>
  <c r="J930" i="3" s="1"/>
  <c r="J931" i="3" s="1"/>
  <c r="J932" i="3" s="1"/>
  <c r="J933" i="3" s="1"/>
  <c r="J934" i="3" s="1"/>
  <c r="J935" i="3" s="1"/>
  <c r="J936" i="3" s="1"/>
  <c r="J937" i="3" s="1"/>
  <c r="J938" i="3" s="1"/>
  <c r="J939" i="3" s="1"/>
  <c r="J940" i="3" s="1"/>
  <c r="J941" i="3" s="1"/>
  <c r="J942" i="3" s="1"/>
  <c r="J943" i="3" s="1"/>
  <c r="J944" i="3" s="1"/>
  <c r="J945" i="3" s="1"/>
  <c r="J946" i="3" s="1"/>
  <c r="J947" i="3" s="1"/>
  <c r="J948" i="3" s="1"/>
  <c r="J949" i="3" s="1"/>
  <c r="J950" i="3" s="1"/>
  <c r="J951" i="3" s="1"/>
  <c r="J952" i="3" s="1"/>
  <c r="J953" i="3" s="1"/>
  <c r="J954" i="3" s="1"/>
  <c r="J955" i="3" s="1"/>
  <c r="J956" i="3" s="1"/>
  <c r="J957" i="3" s="1"/>
  <c r="J958" i="3" s="1"/>
  <c r="J959" i="3" s="1"/>
  <c r="J960" i="3" s="1"/>
  <c r="J961" i="3" s="1"/>
  <c r="J962" i="3" s="1"/>
  <c r="J963" i="3" s="1"/>
  <c r="J964" i="3" s="1"/>
  <c r="J965" i="3" s="1"/>
  <c r="J966" i="3" s="1"/>
  <c r="J967" i="3" s="1"/>
  <c r="J968" i="3" s="1"/>
  <c r="J969" i="3" s="1"/>
  <c r="J970" i="3" s="1"/>
  <c r="J971" i="3" s="1"/>
  <c r="J972" i="3" s="1"/>
  <c r="J973" i="3" s="1"/>
  <c r="J974" i="3" s="1"/>
  <c r="J975" i="3" s="1"/>
  <c r="J976" i="3" s="1"/>
  <c r="J977" i="3" s="1"/>
  <c r="J978" i="3" s="1"/>
  <c r="J979" i="3" s="1"/>
  <c r="J980" i="3" s="1"/>
  <c r="J981" i="3" s="1"/>
  <c r="J982" i="3" s="1"/>
  <c r="J983" i="3" s="1"/>
  <c r="J984" i="3" s="1"/>
  <c r="J985" i="3" s="1"/>
  <c r="J986" i="3" s="1"/>
  <c r="J987" i="3" s="1"/>
  <c r="J988" i="3" s="1"/>
  <c r="J989" i="3" s="1"/>
  <c r="J990" i="3" s="1"/>
  <c r="J991" i="3" s="1"/>
  <c r="J992" i="3" s="1"/>
  <c r="J993" i="3" s="1"/>
  <c r="J994" i="3" s="1"/>
  <c r="J995" i="3" s="1"/>
  <c r="J996" i="3" s="1"/>
  <c r="J997" i="3" s="1"/>
  <c r="J998" i="3" s="1"/>
  <c r="J999" i="3" s="1"/>
  <c r="J1000" i="3" s="1"/>
  <c r="J1001" i="3" s="1"/>
  <c r="J1002" i="3" s="1"/>
  <c r="J1003" i="3" s="1"/>
  <c r="J1004" i="3" s="1"/>
  <c r="J1005" i="3" s="1"/>
  <c r="J1006" i="3" s="1"/>
  <c r="L606" i="3"/>
  <c r="G599" i="3"/>
  <c r="AE961" i="3" s="1"/>
  <c r="D583" i="3"/>
  <c r="U947" i="3" s="1"/>
  <c r="V947" i="3" s="1"/>
  <c r="D584" i="3"/>
  <c r="U948" i="3" s="1"/>
  <c r="V948" i="3" s="1"/>
  <c r="D585" i="3"/>
  <c r="U949" i="3" s="1"/>
  <c r="V949" i="3" s="1"/>
  <c r="D586" i="3"/>
  <c r="U950" i="3" s="1"/>
  <c r="V950" i="3" s="1"/>
  <c r="D587" i="3"/>
  <c r="U951" i="3" s="1"/>
  <c r="V951" i="3" s="1"/>
  <c r="D588" i="3"/>
  <c r="U952" i="3" s="1"/>
  <c r="V952" i="3" s="1"/>
  <c r="D589" i="3"/>
  <c r="U953" i="3" s="1"/>
  <c r="V953" i="3" s="1"/>
  <c r="D590" i="3"/>
  <c r="U954" i="3" s="1"/>
  <c r="V954" i="3" s="1"/>
  <c r="D582" i="3"/>
  <c r="U946" i="3" s="1"/>
  <c r="V946" i="3" s="1"/>
  <c r="D581" i="3"/>
  <c r="U945" i="3" s="1"/>
  <c r="V945" i="3" s="1"/>
  <c r="D569" i="3"/>
  <c r="U933" i="3" s="1"/>
  <c r="V933" i="3" s="1"/>
  <c r="D570" i="3"/>
  <c r="U934" i="3" s="1"/>
  <c r="V934" i="3" s="1"/>
  <c r="D571" i="3"/>
  <c r="U935" i="3" s="1"/>
  <c r="V935" i="3" s="1"/>
  <c r="D572" i="3"/>
  <c r="U936" i="3" s="1"/>
  <c r="V936" i="3" s="1"/>
  <c r="D573" i="3"/>
  <c r="U937" i="3" s="1"/>
  <c r="V937" i="3" s="1"/>
  <c r="D574" i="3"/>
  <c r="U938" i="3" s="1"/>
  <c r="V938" i="3" s="1"/>
  <c r="D575" i="3"/>
  <c r="U939" i="3" s="1"/>
  <c r="V939" i="3" s="1"/>
  <c r="D576" i="3"/>
  <c r="U940" i="3" s="1"/>
  <c r="V940" i="3" s="1"/>
  <c r="D577" i="3"/>
  <c r="U941" i="3" s="1"/>
  <c r="V941" i="3" s="1"/>
  <c r="D578" i="3"/>
  <c r="U942" i="3" s="1"/>
  <c r="V942" i="3" s="1"/>
  <c r="D579" i="3"/>
  <c r="U943" i="3" s="1"/>
  <c r="V943" i="3" s="1"/>
  <c r="D580" i="3"/>
  <c r="U944" i="3" s="1"/>
  <c r="V944" i="3" s="1"/>
  <c r="D568" i="3"/>
  <c r="U932" i="3" s="1"/>
  <c r="V932" i="3" s="1"/>
  <c r="D567" i="3"/>
  <c r="U931" i="3" s="1"/>
  <c r="V931" i="3" s="1"/>
  <c r="D566" i="3"/>
  <c r="U930" i="3" s="1"/>
  <c r="V930" i="3" s="1"/>
  <c r="D565" i="3"/>
  <c r="U929" i="3" s="1"/>
  <c r="V929" i="3" s="1"/>
  <c r="H15" i="4"/>
  <c r="G15" i="4"/>
  <c r="H14" i="4"/>
  <c r="H12" i="4" s="1"/>
  <c r="H10" i="4" s="1"/>
  <c r="G14" i="4"/>
  <c r="G12" i="4" s="1"/>
  <c r="G10" i="4" s="1"/>
  <c r="F10" i="4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D564" i="3"/>
  <c r="U928" i="3" s="1"/>
  <c r="V928" i="3" s="1"/>
  <c r="D563" i="3"/>
  <c r="U927" i="3" s="1"/>
  <c r="V927" i="3" s="1"/>
  <c r="D562" i="3"/>
  <c r="U926" i="3" s="1"/>
  <c r="V926" i="3" s="1"/>
  <c r="D561" i="3"/>
  <c r="U925" i="3" s="1"/>
  <c r="V925" i="3" s="1"/>
  <c r="D560" i="3"/>
  <c r="U924" i="3" s="1"/>
  <c r="V924" i="3" s="1"/>
  <c r="D559" i="3"/>
  <c r="U923" i="3" s="1"/>
  <c r="V923" i="3" s="1"/>
  <c r="D558" i="3"/>
  <c r="U922" i="3" s="1"/>
  <c r="V922" i="3" s="1"/>
  <c r="D557" i="3"/>
  <c r="U921" i="3" s="1"/>
  <c r="V921" i="3" s="1"/>
  <c r="D556" i="3"/>
  <c r="U920" i="3" s="1"/>
  <c r="V920" i="3" s="1"/>
  <c r="F555" i="3"/>
  <c r="G555" i="3" s="1"/>
  <c r="D555" i="3"/>
  <c r="U919" i="3" s="1"/>
  <c r="V919" i="3" s="1"/>
  <c r="D553" i="3"/>
  <c r="U917" i="3" s="1"/>
  <c r="V917" i="3" s="1"/>
  <c r="D552" i="3"/>
  <c r="U916" i="3" s="1"/>
  <c r="V916" i="3" s="1"/>
  <c r="D551" i="3"/>
  <c r="U915" i="3" s="1"/>
  <c r="V915" i="3" s="1"/>
  <c r="D550" i="3"/>
  <c r="U914" i="3" s="1"/>
  <c r="V914" i="3" s="1"/>
  <c r="D549" i="3"/>
  <c r="U913" i="3" s="1"/>
  <c r="V913" i="3" s="1"/>
  <c r="D548" i="3"/>
  <c r="U912" i="3" s="1"/>
  <c r="V912" i="3" s="1"/>
  <c r="D547" i="3"/>
  <c r="U911" i="3" s="1"/>
  <c r="V911" i="3" s="1"/>
  <c r="D546" i="3"/>
  <c r="U910" i="3" s="1"/>
  <c r="V910" i="3" s="1"/>
  <c r="D545" i="3"/>
  <c r="U909" i="3" s="1"/>
  <c r="V909" i="3" s="1"/>
  <c r="D544" i="3"/>
  <c r="D543" i="3"/>
  <c r="F544" i="3" s="1"/>
  <c r="G544" i="3" s="1"/>
  <c r="L544" i="3" s="1"/>
  <c r="D542" i="3"/>
  <c r="F543" i="3" s="1"/>
  <c r="G543" i="3" s="1"/>
  <c r="L543" i="3" s="1"/>
  <c r="D541" i="3"/>
  <c r="F542" i="3" s="1"/>
  <c r="G542" i="3" s="1"/>
  <c r="L542" i="3" s="1"/>
  <c r="D540" i="3"/>
  <c r="F541" i="3" s="1"/>
  <c r="G541" i="3" s="1"/>
  <c r="L541" i="3" s="1"/>
  <c r="D539" i="3"/>
  <c r="D538" i="3"/>
  <c r="F539" i="3" s="1"/>
  <c r="G539" i="3" s="1"/>
  <c r="L539" i="3" s="1"/>
  <c r="D537" i="3"/>
  <c r="F538" i="3" s="1"/>
  <c r="G538" i="3" s="1"/>
  <c r="L538" i="3" s="1"/>
  <c r="D536" i="3"/>
  <c r="F537" i="3" s="1"/>
  <c r="G537" i="3" s="1"/>
  <c r="L537" i="3" s="1"/>
  <c r="D535" i="3"/>
  <c r="F536" i="3" s="1"/>
  <c r="G536" i="3" s="1"/>
  <c r="L536" i="3" s="1"/>
  <c r="D534" i="3"/>
  <c r="F535" i="3" s="1"/>
  <c r="G535" i="3" s="1"/>
  <c r="L535" i="3" s="1"/>
  <c r="D533" i="3"/>
  <c r="F534" i="3" s="1"/>
  <c r="G534" i="3" s="1"/>
  <c r="L534" i="3" s="1"/>
  <c r="D532" i="3"/>
  <c r="F533" i="3" s="1"/>
  <c r="G533" i="3" s="1"/>
  <c r="L533" i="3" s="1"/>
  <c r="D531" i="3"/>
  <c r="F532" i="3" s="1"/>
  <c r="G532" i="3" s="1"/>
  <c r="L532" i="3" s="1"/>
  <c r="D530" i="3"/>
  <c r="F531" i="3" s="1"/>
  <c r="G531" i="3" s="1"/>
  <c r="L531" i="3" s="1"/>
  <c r="D529" i="3"/>
  <c r="F530" i="3" s="1"/>
  <c r="G530" i="3" s="1"/>
  <c r="L530" i="3" s="1"/>
  <c r="D528" i="3"/>
  <c r="F529" i="3" s="1"/>
  <c r="G529" i="3" s="1"/>
  <c r="L529" i="3" s="1"/>
  <c r="D527" i="3"/>
  <c r="F528" i="3" s="1"/>
  <c r="G528" i="3" s="1"/>
  <c r="L528" i="3" s="1"/>
  <c r="D526" i="3"/>
  <c r="F527" i="3" s="1"/>
  <c r="G527" i="3" s="1"/>
  <c r="L527" i="3" s="1"/>
  <c r="D525" i="3"/>
  <c r="F526" i="3" s="1"/>
  <c r="G526" i="3" s="1"/>
  <c r="L526" i="3" s="1"/>
  <c r="D524" i="3"/>
  <c r="F525" i="3" s="1"/>
  <c r="G525" i="3" s="1"/>
  <c r="L525" i="3" s="1"/>
  <c r="D523" i="3"/>
  <c r="F524" i="3" s="1"/>
  <c r="G524" i="3" s="1"/>
  <c r="L524" i="3" s="1"/>
  <c r="D522" i="3"/>
  <c r="F523" i="3" s="1"/>
  <c r="G523" i="3" s="1"/>
  <c r="L523" i="3" s="1"/>
  <c r="D521" i="3"/>
  <c r="F522" i="3" s="1"/>
  <c r="G522" i="3" s="1"/>
  <c r="L522" i="3" s="1"/>
  <c r="D520" i="3"/>
  <c r="F521" i="3" s="1"/>
  <c r="G521" i="3" s="1"/>
  <c r="L521" i="3" s="1"/>
  <c r="D519" i="3"/>
  <c r="F520" i="3" s="1"/>
  <c r="G520" i="3" s="1"/>
  <c r="L520" i="3" s="1"/>
  <c r="D518" i="3"/>
  <c r="F519" i="3" s="1"/>
  <c r="D517" i="3"/>
  <c r="F518" i="3" s="1"/>
  <c r="G518" i="3" s="1"/>
  <c r="L518" i="3" s="1"/>
  <c r="D516" i="3"/>
  <c r="F517" i="3" s="1"/>
  <c r="G517" i="3" s="1"/>
  <c r="L517" i="3" s="1"/>
  <c r="D515" i="3"/>
  <c r="F516" i="3" s="1"/>
  <c r="G516" i="3" s="1"/>
  <c r="L516" i="3" s="1"/>
  <c r="D514" i="3"/>
  <c r="F515" i="3" s="1"/>
  <c r="G515" i="3" s="1"/>
  <c r="L515" i="3" s="1"/>
  <c r="D513" i="3"/>
  <c r="F514" i="3" s="1"/>
  <c r="G514" i="3" s="1"/>
  <c r="L514" i="3" s="1"/>
  <c r="D512" i="3"/>
  <c r="F513" i="3" s="1"/>
  <c r="G513" i="3" s="1"/>
  <c r="L513" i="3" s="1"/>
  <c r="D511" i="3"/>
  <c r="F512" i="3" s="1"/>
  <c r="G512" i="3" s="1"/>
  <c r="L512" i="3" s="1"/>
  <c r="D510" i="3"/>
  <c r="F511" i="3" s="1"/>
  <c r="G511" i="3" s="1"/>
  <c r="L511" i="3" s="1"/>
  <c r="D509" i="3"/>
  <c r="F510" i="3" s="1"/>
  <c r="G510" i="3" s="1"/>
  <c r="L510" i="3" s="1"/>
  <c r="D508" i="3"/>
  <c r="F509" i="3" s="1"/>
  <c r="G509" i="3" s="1"/>
  <c r="L509" i="3" s="1"/>
  <c r="D507" i="3"/>
  <c r="F508" i="3" s="1"/>
  <c r="G508" i="3" s="1"/>
  <c r="L508" i="3" s="1"/>
  <c r="D506" i="3"/>
  <c r="F507" i="3" s="1"/>
  <c r="G507" i="3" s="1"/>
  <c r="L507" i="3" s="1"/>
  <c r="D505" i="3"/>
  <c r="F506" i="3" s="1"/>
  <c r="G506" i="3" s="1"/>
  <c r="L506" i="3" s="1"/>
  <c r="D504" i="3"/>
  <c r="F505" i="3" s="1"/>
  <c r="G505" i="3" s="1"/>
  <c r="L505" i="3" s="1"/>
  <c r="D503" i="3"/>
  <c r="F504" i="3" s="1"/>
  <c r="G504" i="3" s="1"/>
  <c r="L504" i="3" s="1"/>
  <c r="D502" i="3"/>
  <c r="F503" i="3" s="1"/>
  <c r="G503" i="3" s="1"/>
  <c r="L503" i="3" s="1"/>
  <c r="D501" i="3"/>
  <c r="F502" i="3" s="1"/>
  <c r="G502" i="3" s="1"/>
  <c r="L502" i="3" s="1"/>
  <c r="D500" i="3"/>
  <c r="F501" i="3" s="1"/>
  <c r="G501" i="3" s="1"/>
  <c r="L501" i="3" s="1"/>
  <c r="D499" i="3"/>
  <c r="F500" i="3" s="1"/>
  <c r="G500" i="3" s="1"/>
  <c r="L500" i="3" s="1"/>
  <c r="D498" i="3"/>
  <c r="F499" i="3" s="1"/>
  <c r="G499" i="3" s="1"/>
  <c r="L499" i="3" s="1"/>
  <c r="D497" i="3"/>
  <c r="F498" i="3" s="1"/>
  <c r="G498" i="3" s="1"/>
  <c r="L498" i="3" s="1"/>
  <c r="D496" i="3"/>
  <c r="F497" i="3" s="1"/>
  <c r="G497" i="3" s="1"/>
  <c r="D495" i="3"/>
  <c r="F496" i="3" s="1"/>
  <c r="G496" i="3" s="1"/>
  <c r="L496" i="3" s="1"/>
  <c r="D494" i="3"/>
  <c r="F495" i="3" s="1"/>
  <c r="G495" i="3" s="1"/>
  <c r="L495" i="3" s="1"/>
  <c r="D493" i="3"/>
  <c r="F494" i="3" s="1"/>
  <c r="G494" i="3" s="1"/>
  <c r="L494" i="3" s="1"/>
  <c r="D492" i="3"/>
  <c r="F493" i="3" s="1"/>
  <c r="G493" i="3" s="1"/>
  <c r="L493" i="3" s="1"/>
  <c r="D491" i="3"/>
  <c r="F492" i="3" s="1"/>
  <c r="G492" i="3" s="1"/>
  <c r="L492" i="3" s="1"/>
  <c r="D490" i="3"/>
  <c r="F491" i="3" s="1"/>
  <c r="G491" i="3" s="1"/>
  <c r="L491" i="3" s="1"/>
  <c r="D489" i="3"/>
  <c r="F490" i="3" s="1"/>
  <c r="G490" i="3" s="1"/>
  <c r="L490" i="3" s="1"/>
  <c r="D488" i="3"/>
  <c r="F489" i="3" s="1"/>
  <c r="G489" i="3" s="1"/>
  <c r="L489" i="3" s="1"/>
  <c r="D487" i="3"/>
  <c r="F488" i="3" s="1"/>
  <c r="G488" i="3" s="1"/>
  <c r="L488" i="3" s="1"/>
  <c r="D486" i="3"/>
  <c r="F487" i="3" s="1"/>
  <c r="G487" i="3" s="1"/>
  <c r="L487" i="3" s="1"/>
  <c r="D485" i="3"/>
  <c r="F486" i="3" s="1"/>
  <c r="G486" i="3" s="1"/>
  <c r="L486" i="3" s="1"/>
  <c r="D484" i="3"/>
  <c r="F485" i="3" s="1"/>
  <c r="G485" i="3" s="1"/>
  <c r="L485" i="3" s="1"/>
  <c r="D483" i="3"/>
  <c r="F484" i="3" s="1"/>
  <c r="G484" i="3" s="1"/>
  <c r="L484" i="3" s="1"/>
  <c r="D482" i="3"/>
  <c r="F483" i="3" s="1"/>
  <c r="G483" i="3" s="1"/>
  <c r="L483" i="3" s="1"/>
  <c r="D481" i="3"/>
  <c r="F482" i="3" s="1"/>
  <c r="G482" i="3" s="1"/>
  <c r="L482" i="3" s="1"/>
  <c r="D480" i="3"/>
  <c r="F481" i="3" s="1"/>
  <c r="G481" i="3" s="1"/>
  <c r="L481" i="3" s="1"/>
  <c r="D479" i="3"/>
  <c r="F480" i="3" s="1"/>
  <c r="G480" i="3" s="1"/>
  <c r="L480" i="3" s="1"/>
  <c r="D478" i="3"/>
  <c r="F479" i="3" s="1"/>
  <c r="G479" i="3" s="1"/>
  <c r="L479" i="3" s="1"/>
  <c r="D477" i="3"/>
  <c r="F478" i="3" s="1"/>
  <c r="G478" i="3" s="1"/>
  <c r="L478" i="3" s="1"/>
  <c r="D476" i="3"/>
  <c r="F477" i="3" s="1"/>
  <c r="G477" i="3" s="1"/>
  <c r="L477" i="3" s="1"/>
  <c r="D475" i="3"/>
  <c r="F476" i="3" s="1"/>
  <c r="G476" i="3" s="1"/>
  <c r="L476" i="3" s="1"/>
  <c r="D474" i="3"/>
  <c r="D473" i="3"/>
  <c r="F474" i="3" s="1"/>
  <c r="G474" i="3" s="1"/>
  <c r="L474" i="3" s="1"/>
  <c r="D472" i="3"/>
  <c r="F473" i="3" s="1"/>
  <c r="G473" i="3" s="1"/>
  <c r="L473" i="3" s="1"/>
  <c r="D471" i="3"/>
  <c r="F472" i="3" s="1"/>
  <c r="G472" i="3" s="1"/>
  <c r="L472" i="3" s="1"/>
  <c r="D470" i="3"/>
  <c r="F471" i="3" s="1"/>
  <c r="G471" i="3" s="1"/>
  <c r="L471" i="3" s="1"/>
  <c r="D469" i="3"/>
  <c r="F470" i="3" s="1"/>
  <c r="G470" i="3" s="1"/>
  <c r="L470" i="3" s="1"/>
  <c r="D468" i="3"/>
  <c r="F469" i="3" s="1"/>
  <c r="G469" i="3" s="1"/>
  <c r="L469" i="3" s="1"/>
  <c r="D467" i="3"/>
  <c r="F468" i="3" s="1"/>
  <c r="G468" i="3" s="1"/>
  <c r="L468" i="3" s="1"/>
  <c r="D466" i="3"/>
  <c r="F467" i="3" s="1"/>
  <c r="G467" i="3" s="1"/>
  <c r="L467" i="3" s="1"/>
  <c r="D465" i="3"/>
  <c r="F466" i="3" s="1"/>
  <c r="G466" i="3" s="1"/>
  <c r="L466" i="3" s="1"/>
  <c r="D464" i="3"/>
  <c r="F465" i="3" s="1"/>
  <c r="G465" i="3" s="1"/>
  <c r="L465" i="3" s="1"/>
  <c r="D463" i="3"/>
  <c r="F464" i="3" s="1"/>
  <c r="G464" i="3" s="1"/>
  <c r="L464" i="3" s="1"/>
  <c r="D462" i="3"/>
  <c r="F463" i="3" s="1"/>
  <c r="G463" i="3" s="1"/>
  <c r="L463" i="3" s="1"/>
  <c r="D461" i="3"/>
  <c r="F462" i="3" s="1"/>
  <c r="G462" i="3" s="1"/>
  <c r="L462" i="3" s="1"/>
  <c r="D460" i="3"/>
  <c r="F461" i="3" s="1"/>
  <c r="G461" i="3" s="1"/>
  <c r="L461" i="3" s="1"/>
  <c r="D459" i="3"/>
  <c r="F460" i="3" s="1"/>
  <c r="G460" i="3" s="1"/>
  <c r="L460" i="3" s="1"/>
  <c r="D458" i="3"/>
  <c r="F459" i="3" s="1"/>
  <c r="G459" i="3" s="1"/>
  <c r="L459" i="3" s="1"/>
  <c r="D457" i="3"/>
  <c r="F458" i="3" s="1"/>
  <c r="G458" i="3" s="1"/>
  <c r="L458" i="3" s="1"/>
  <c r="D456" i="3"/>
  <c r="F457" i="3" s="1"/>
  <c r="G457" i="3" s="1"/>
  <c r="L457" i="3" s="1"/>
  <c r="D455" i="3"/>
  <c r="F456" i="3" s="1"/>
  <c r="G456" i="3" s="1"/>
  <c r="L456" i="3" s="1"/>
  <c r="D454" i="3"/>
  <c r="F455" i="3" s="1"/>
  <c r="G455" i="3" s="1"/>
  <c r="L455" i="3" s="1"/>
  <c r="D453" i="3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D452" i="3"/>
  <c r="F453" i="3" s="1"/>
  <c r="G453" i="3" s="1"/>
  <c r="L453" i="3" s="1"/>
  <c r="D451" i="3"/>
  <c r="F452" i="3" s="1"/>
  <c r="G452" i="3" s="1"/>
  <c r="L452" i="3" s="1"/>
  <c r="D450" i="3"/>
  <c r="F451" i="3" s="1"/>
  <c r="G451" i="3" s="1"/>
  <c r="L451" i="3" s="1"/>
  <c r="D449" i="3"/>
  <c r="F450" i="3" s="1"/>
  <c r="G450" i="3" s="1"/>
  <c r="L450" i="3" s="1"/>
  <c r="D448" i="3"/>
  <c r="F449" i="3" s="1"/>
  <c r="G449" i="3" s="1"/>
  <c r="L449" i="3" s="1"/>
  <c r="D447" i="3"/>
  <c r="F448" i="3" s="1"/>
  <c r="G448" i="3" s="1"/>
  <c r="L448" i="3" s="1"/>
  <c r="D446" i="3"/>
  <c r="F447" i="3" s="1"/>
  <c r="G447" i="3" s="1"/>
  <c r="L447" i="3" s="1"/>
  <c r="D445" i="3"/>
  <c r="F446" i="3" s="1"/>
  <c r="G446" i="3" s="1"/>
  <c r="L446" i="3" s="1"/>
  <c r="D444" i="3"/>
  <c r="F445" i="3" s="1"/>
  <c r="G445" i="3" s="1"/>
  <c r="L445" i="3" s="1"/>
  <c r="D443" i="3"/>
  <c r="F444" i="3" s="1"/>
  <c r="G444" i="3" s="1"/>
  <c r="L444" i="3" s="1"/>
  <c r="D442" i="3"/>
  <c r="F443" i="3" s="1"/>
  <c r="G443" i="3" s="1"/>
  <c r="L443" i="3" s="1"/>
  <c r="B441" i="3"/>
  <c r="B440" i="3"/>
  <c r="B439" i="3"/>
  <c r="D439" i="3" s="1"/>
  <c r="B438" i="3"/>
  <c r="B437" i="3"/>
  <c r="D436" i="3"/>
  <c r="D435" i="3"/>
  <c r="F436" i="3" s="1"/>
  <c r="G436" i="3" s="1"/>
  <c r="L436" i="3" s="1"/>
  <c r="D434" i="3"/>
  <c r="F435" i="3" s="1"/>
  <c r="G435" i="3" s="1"/>
  <c r="L435" i="3" s="1"/>
  <c r="D433" i="3"/>
  <c r="F434" i="3" s="1"/>
  <c r="G434" i="3" s="1"/>
  <c r="L434" i="3" s="1"/>
  <c r="D432" i="3"/>
  <c r="F433" i="3" s="1"/>
  <c r="G433" i="3" s="1"/>
  <c r="L433" i="3" s="1"/>
  <c r="D431" i="3"/>
  <c r="F432" i="3" s="1"/>
  <c r="G432" i="3" s="1"/>
  <c r="L432" i="3" s="1"/>
  <c r="D430" i="3"/>
  <c r="D429" i="3"/>
  <c r="F430" i="3" s="1"/>
  <c r="G430" i="3" s="1"/>
  <c r="L430" i="3" s="1"/>
  <c r="D428" i="3"/>
  <c r="F429" i="3" s="1"/>
  <c r="G429" i="3" s="1"/>
  <c r="L429" i="3" s="1"/>
  <c r="D427" i="3"/>
  <c r="F428" i="3" s="1"/>
  <c r="G428" i="3" s="1"/>
  <c r="L428" i="3" s="1"/>
  <c r="D426" i="3"/>
  <c r="F427" i="3" s="1"/>
  <c r="G427" i="3" s="1"/>
  <c r="L427" i="3" s="1"/>
  <c r="D425" i="3"/>
  <c r="F426" i="3" s="1"/>
  <c r="G426" i="3" s="1"/>
  <c r="L426" i="3" s="1"/>
  <c r="D424" i="3"/>
  <c r="F425" i="3" s="1"/>
  <c r="G425" i="3" s="1"/>
  <c r="L425" i="3" s="1"/>
  <c r="D423" i="3"/>
  <c r="F424" i="3" s="1"/>
  <c r="G424" i="3" s="1"/>
  <c r="L424" i="3" s="1"/>
  <c r="D422" i="3"/>
  <c r="F423" i="3" s="1"/>
  <c r="G423" i="3" s="1"/>
  <c r="L423" i="3" s="1"/>
  <c r="D421" i="3"/>
  <c r="F422" i="3" s="1"/>
  <c r="G422" i="3" s="1"/>
  <c r="L422" i="3" s="1"/>
  <c r="D420" i="3"/>
  <c r="F421" i="3" s="1"/>
  <c r="G421" i="3" s="1"/>
  <c r="L421" i="3" s="1"/>
  <c r="D419" i="3"/>
  <c r="F420" i="3" s="1"/>
  <c r="G420" i="3" s="1"/>
  <c r="L420" i="3" s="1"/>
  <c r="D418" i="3"/>
  <c r="F419" i="3" s="1"/>
  <c r="G419" i="3" s="1"/>
  <c r="L419" i="3" s="1"/>
  <c r="D417" i="3"/>
  <c r="F418" i="3" s="1"/>
  <c r="G418" i="3" s="1"/>
  <c r="L418" i="3" s="1"/>
  <c r="D416" i="3"/>
  <c r="F417" i="3" s="1"/>
  <c r="G417" i="3" s="1"/>
  <c r="L417" i="3" s="1"/>
  <c r="D415" i="3"/>
  <c r="F416" i="3" s="1"/>
  <c r="G416" i="3" s="1"/>
  <c r="L416" i="3" s="1"/>
  <c r="D414" i="3"/>
  <c r="F415" i="3" s="1"/>
  <c r="G415" i="3" s="1"/>
  <c r="L415" i="3" s="1"/>
  <c r="D413" i="3"/>
  <c r="F414" i="3" s="1"/>
  <c r="G414" i="3" s="1"/>
  <c r="L414" i="3" s="1"/>
  <c r="D412" i="3"/>
  <c r="F413" i="3" s="1"/>
  <c r="G413" i="3" s="1"/>
  <c r="L413" i="3" s="1"/>
  <c r="D411" i="3"/>
  <c r="F412" i="3" s="1"/>
  <c r="G412" i="3" s="1"/>
  <c r="L412" i="3" s="1"/>
  <c r="D410" i="3"/>
  <c r="D409" i="3"/>
  <c r="F410" i="3" s="1"/>
  <c r="G410" i="3" s="1"/>
  <c r="L410" i="3" s="1"/>
  <c r="D408" i="3"/>
  <c r="F409" i="3" s="1"/>
  <c r="G409" i="3" s="1"/>
  <c r="L409" i="3" s="1"/>
  <c r="D407" i="3"/>
  <c r="F408" i="3" s="1"/>
  <c r="G408" i="3" s="1"/>
  <c r="L408" i="3" s="1"/>
  <c r="D406" i="3"/>
  <c r="F407" i="3" s="1"/>
  <c r="G407" i="3" s="1"/>
  <c r="L407" i="3" s="1"/>
  <c r="D405" i="3"/>
  <c r="F406" i="3" s="1"/>
  <c r="G406" i="3" s="1"/>
  <c r="L406" i="3" s="1"/>
  <c r="D404" i="3"/>
  <c r="F405" i="3" s="1"/>
  <c r="G405" i="3" s="1"/>
  <c r="L405" i="3" s="1"/>
  <c r="D403" i="3"/>
  <c r="F404" i="3" s="1"/>
  <c r="G404" i="3" s="1"/>
  <c r="L404" i="3" s="1"/>
  <c r="D402" i="3"/>
  <c r="F403" i="3" s="1"/>
  <c r="G403" i="3" s="1"/>
  <c r="L403" i="3" s="1"/>
  <c r="D401" i="3"/>
  <c r="F402" i="3" s="1"/>
  <c r="G402" i="3" s="1"/>
  <c r="L402" i="3" s="1"/>
  <c r="D400" i="3"/>
  <c r="F401" i="3" s="1"/>
  <c r="G401" i="3" s="1"/>
  <c r="L401" i="3" s="1"/>
  <c r="D399" i="3"/>
  <c r="F400" i="3" s="1"/>
  <c r="G400" i="3" s="1"/>
  <c r="L400" i="3" s="1"/>
  <c r="D398" i="3"/>
  <c r="F399" i="3" s="1"/>
  <c r="G399" i="3" s="1"/>
  <c r="L399" i="3" s="1"/>
  <c r="D397" i="3"/>
  <c r="F398" i="3" s="1"/>
  <c r="G398" i="3" s="1"/>
  <c r="L398" i="3" s="1"/>
  <c r="D396" i="3"/>
  <c r="F397" i="3" s="1"/>
  <c r="G397" i="3" s="1"/>
  <c r="L397" i="3" s="1"/>
  <c r="D395" i="3"/>
  <c r="F396" i="3" s="1"/>
  <c r="G396" i="3" s="1"/>
  <c r="L396" i="3" s="1"/>
  <c r="D394" i="3"/>
  <c r="F395" i="3" s="1"/>
  <c r="G395" i="3" s="1"/>
  <c r="L395" i="3" s="1"/>
  <c r="D393" i="3"/>
  <c r="F394" i="3" s="1"/>
  <c r="G394" i="3" s="1"/>
  <c r="L394" i="3" s="1"/>
  <c r="D392" i="3"/>
  <c r="F393" i="3" s="1"/>
  <c r="G393" i="3" s="1"/>
  <c r="L393" i="3" s="1"/>
  <c r="D391" i="3"/>
  <c r="F392" i="3" s="1"/>
  <c r="G392" i="3" s="1"/>
  <c r="L392" i="3" s="1"/>
  <c r="D390" i="3"/>
  <c r="F391" i="3" s="1"/>
  <c r="G391" i="3" s="1"/>
  <c r="L391" i="3" s="1"/>
  <c r="D389" i="3"/>
  <c r="D388" i="3"/>
  <c r="F389" i="3" s="1"/>
  <c r="G389" i="3" s="1"/>
  <c r="L389" i="3" s="1"/>
  <c r="D387" i="3"/>
  <c r="F388" i="3" s="1"/>
  <c r="G388" i="3" s="1"/>
  <c r="D386" i="3"/>
  <c r="F387" i="3" s="1"/>
  <c r="G387" i="3" s="1"/>
  <c r="L387" i="3" s="1"/>
  <c r="D385" i="3"/>
  <c r="F386" i="3" s="1"/>
  <c r="G386" i="3" s="1"/>
  <c r="L386" i="3" s="1"/>
  <c r="D384" i="3"/>
  <c r="F385" i="3" s="1"/>
  <c r="G385" i="3" s="1"/>
  <c r="L385" i="3" s="1"/>
  <c r="D383" i="3"/>
  <c r="F384" i="3" s="1"/>
  <c r="G384" i="3" s="1"/>
  <c r="L384" i="3" s="1"/>
  <c r="D382" i="3"/>
  <c r="F383" i="3" s="1"/>
  <c r="G383" i="3" s="1"/>
  <c r="D381" i="3"/>
  <c r="F382" i="3" s="1"/>
  <c r="G382" i="3" s="1"/>
  <c r="L382" i="3" s="1"/>
  <c r="D380" i="3"/>
  <c r="F381" i="3" s="1"/>
  <c r="G381" i="3" s="1"/>
  <c r="L381" i="3" s="1"/>
  <c r="D379" i="3"/>
  <c r="F380" i="3" s="1"/>
  <c r="G380" i="3" s="1"/>
  <c r="L380" i="3" s="1"/>
  <c r="D378" i="3"/>
  <c r="F379" i="3" s="1"/>
  <c r="G379" i="3" s="1"/>
  <c r="L379" i="3" s="1"/>
  <c r="D377" i="3"/>
  <c r="F378" i="3" s="1"/>
  <c r="G378" i="3" s="1"/>
  <c r="D376" i="3"/>
  <c r="F377" i="3" s="1"/>
  <c r="G377" i="3" s="1"/>
  <c r="L377" i="3" s="1"/>
  <c r="D375" i="3"/>
  <c r="F376" i="3" s="1"/>
  <c r="G376" i="3" s="1"/>
  <c r="L376" i="3" s="1"/>
  <c r="D374" i="3"/>
  <c r="F375" i="3" s="1"/>
  <c r="G375" i="3" s="1"/>
  <c r="L375" i="3" s="1"/>
  <c r="D373" i="3"/>
  <c r="F374" i="3" s="1"/>
  <c r="G374" i="3" s="1"/>
  <c r="L374" i="3" s="1"/>
  <c r="D372" i="3"/>
  <c r="F373" i="3" s="1"/>
  <c r="G373" i="3" s="1"/>
  <c r="L373" i="3" s="1"/>
  <c r="D371" i="3"/>
  <c r="F372" i="3" s="1"/>
  <c r="G372" i="3" s="1"/>
  <c r="L372" i="3" s="1"/>
  <c r="D370" i="3"/>
  <c r="F371" i="3" s="1"/>
  <c r="G371" i="3" s="1"/>
  <c r="L371" i="3" s="1"/>
  <c r="D369" i="3"/>
  <c r="F370" i="3" s="1"/>
  <c r="G370" i="3" s="1"/>
  <c r="L370" i="3" s="1"/>
  <c r="D368" i="3"/>
  <c r="F369" i="3" s="1"/>
  <c r="G369" i="3" s="1"/>
  <c r="L369" i="3" s="1"/>
  <c r="D367" i="3"/>
  <c r="F368" i="3" s="1"/>
  <c r="G368" i="3" s="1"/>
  <c r="L368" i="3" s="1"/>
  <c r="D366" i="3"/>
  <c r="F367" i="3" s="1"/>
  <c r="D365" i="3"/>
  <c r="F366" i="3" s="1"/>
  <c r="G366" i="3" s="1"/>
  <c r="L366" i="3" s="1"/>
  <c r="D364" i="3"/>
  <c r="F365" i="3" s="1"/>
  <c r="G365" i="3" s="1"/>
  <c r="L365" i="3" s="1"/>
  <c r="D363" i="3"/>
  <c r="F364" i="3" s="1"/>
  <c r="G364" i="3" s="1"/>
  <c r="D362" i="3"/>
  <c r="F363" i="3" s="1"/>
  <c r="G363" i="3" s="1"/>
  <c r="L363" i="3" s="1"/>
  <c r="D361" i="3"/>
  <c r="F362" i="3" s="1"/>
  <c r="G362" i="3" s="1"/>
  <c r="L362" i="3" s="1"/>
  <c r="D360" i="3"/>
  <c r="F361" i="3" s="1"/>
  <c r="G361" i="3" s="1"/>
  <c r="L361" i="3" s="1"/>
  <c r="D359" i="3"/>
  <c r="F360" i="3" s="1"/>
  <c r="G360" i="3" s="1"/>
  <c r="D358" i="3"/>
  <c r="F359" i="3" s="1"/>
  <c r="G359" i="3" s="1"/>
  <c r="L359" i="3" s="1"/>
  <c r="D357" i="3"/>
  <c r="F358" i="3" s="1"/>
  <c r="G358" i="3" s="1"/>
  <c r="L358" i="3" s="1"/>
  <c r="D356" i="3"/>
  <c r="F357" i="3" s="1"/>
  <c r="G357" i="3" s="1"/>
  <c r="L357" i="3" s="1"/>
  <c r="D355" i="3"/>
  <c r="F356" i="3" s="1"/>
  <c r="G356" i="3" s="1"/>
  <c r="L356" i="3" s="1"/>
  <c r="D354" i="3"/>
  <c r="F355" i="3" s="1"/>
  <c r="G355" i="3" s="1"/>
  <c r="L355" i="3" s="1"/>
  <c r="D353" i="3"/>
  <c r="F354" i="3" s="1"/>
  <c r="G354" i="3" s="1"/>
  <c r="D352" i="3"/>
  <c r="F353" i="3" s="1"/>
  <c r="G353" i="3" s="1"/>
  <c r="L353" i="3" s="1"/>
  <c r="D351" i="3"/>
  <c r="F352" i="3" s="1"/>
  <c r="G352" i="3" s="1"/>
  <c r="L352" i="3" s="1"/>
  <c r="D350" i="3"/>
  <c r="F351" i="3" s="1"/>
  <c r="G351" i="3" s="1"/>
  <c r="L351" i="3" s="1"/>
  <c r="D349" i="3"/>
  <c r="F350" i="3" s="1"/>
  <c r="G350" i="3" s="1"/>
  <c r="L350" i="3" s="1"/>
  <c r="D348" i="3"/>
  <c r="F349" i="3" s="1"/>
  <c r="G349" i="3" s="1"/>
  <c r="L349" i="3" s="1"/>
  <c r="D347" i="3"/>
  <c r="F348" i="3" s="1"/>
  <c r="G348" i="3" s="1"/>
  <c r="L348" i="3" s="1"/>
  <c r="D346" i="3"/>
  <c r="F347" i="3" s="1"/>
  <c r="G347" i="3" s="1"/>
  <c r="L347" i="3" s="1"/>
  <c r="D345" i="3"/>
  <c r="F346" i="3" s="1"/>
  <c r="G346" i="3" s="1"/>
  <c r="L346" i="3" s="1"/>
  <c r="D344" i="3"/>
  <c r="D343" i="3"/>
  <c r="F344" i="3" s="1"/>
  <c r="G344" i="3" s="1"/>
  <c r="D342" i="3"/>
  <c r="F343" i="3" s="1"/>
  <c r="G343" i="3" s="1"/>
  <c r="L343" i="3" s="1"/>
  <c r="D341" i="3"/>
  <c r="F342" i="3" s="1"/>
  <c r="G342" i="3" s="1"/>
  <c r="L342" i="3" s="1"/>
  <c r="D340" i="3"/>
  <c r="F341" i="3" s="1"/>
  <c r="G341" i="3" s="1"/>
  <c r="D339" i="3"/>
  <c r="F340" i="3" s="1"/>
  <c r="G340" i="3" s="1"/>
  <c r="L340" i="3" s="1"/>
  <c r="D338" i="3"/>
  <c r="F339" i="3" s="1"/>
  <c r="G339" i="3" s="1"/>
  <c r="L339" i="3" s="1"/>
  <c r="D337" i="3"/>
  <c r="F338" i="3" s="1"/>
  <c r="G338" i="3" s="1"/>
  <c r="L338" i="3" s="1"/>
  <c r="D336" i="3"/>
  <c r="F337" i="3" s="1"/>
  <c r="G337" i="3" s="1"/>
  <c r="L337" i="3" s="1"/>
  <c r="D335" i="3"/>
  <c r="F336" i="3" s="1"/>
  <c r="G336" i="3" s="1"/>
  <c r="D334" i="3"/>
  <c r="F335" i="3" s="1"/>
  <c r="G335" i="3" s="1"/>
  <c r="L335" i="3" s="1"/>
  <c r="D333" i="3"/>
  <c r="F334" i="3" s="1"/>
  <c r="G334" i="3" s="1"/>
  <c r="L334" i="3" s="1"/>
  <c r="D332" i="3"/>
  <c r="F333" i="3" s="1"/>
  <c r="G333" i="3" s="1"/>
  <c r="D331" i="3"/>
  <c r="F332" i="3" s="1"/>
  <c r="G332" i="3" s="1"/>
  <c r="L332" i="3" s="1"/>
  <c r="D330" i="3"/>
  <c r="F331" i="3" s="1"/>
  <c r="G331" i="3" s="1"/>
  <c r="D329" i="3"/>
  <c r="F330" i="3" s="1"/>
  <c r="G330" i="3" s="1"/>
  <c r="L330" i="3" s="1"/>
  <c r="D328" i="3"/>
  <c r="F329" i="3" s="1"/>
  <c r="G329" i="3" s="1"/>
  <c r="L329" i="3" s="1"/>
  <c r="D327" i="3"/>
  <c r="F328" i="3" s="1"/>
  <c r="G328" i="3" s="1"/>
  <c r="D326" i="3"/>
  <c r="F327" i="3" s="1"/>
  <c r="G327" i="3" s="1"/>
  <c r="L327" i="3" s="1"/>
  <c r="D325" i="3"/>
  <c r="F326" i="3" s="1"/>
  <c r="G326" i="3" s="1"/>
  <c r="L326" i="3" s="1"/>
  <c r="K324" i="3"/>
  <c r="D324" i="3"/>
  <c r="F325" i="3" s="1"/>
  <c r="G325" i="3" s="1"/>
  <c r="L325" i="3" s="1"/>
  <c r="D323" i="3"/>
  <c r="F324" i="3" s="1"/>
  <c r="J324" i="3" s="1"/>
  <c r="D322" i="3"/>
  <c r="F323" i="3" s="1"/>
  <c r="G323" i="3" s="1"/>
  <c r="L323" i="3" s="1"/>
  <c r="D321" i="3"/>
  <c r="F322" i="3" s="1"/>
  <c r="G322" i="3" s="1"/>
  <c r="L322" i="3" s="1"/>
  <c r="D320" i="3"/>
  <c r="F321" i="3" s="1"/>
  <c r="G321" i="3" s="1"/>
  <c r="L321" i="3" s="1"/>
  <c r="D319" i="3"/>
  <c r="F320" i="3" s="1"/>
  <c r="G320" i="3" s="1"/>
  <c r="L320" i="3" s="1"/>
  <c r="D318" i="3"/>
  <c r="F319" i="3" s="1"/>
  <c r="G319" i="3" s="1"/>
  <c r="L319" i="3" s="1"/>
  <c r="D317" i="3"/>
  <c r="F318" i="3" s="1"/>
  <c r="G318" i="3" s="1"/>
  <c r="L318" i="3" s="1"/>
  <c r="D316" i="3"/>
  <c r="F317" i="3" s="1"/>
  <c r="G317" i="3" s="1"/>
  <c r="L317" i="3" s="1"/>
  <c r="D315" i="3"/>
  <c r="F316" i="3" s="1"/>
  <c r="G316" i="3" s="1"/>
  <c r="L316" i="3" s="1"/>
  <c r="D314" i="3"/>
  <c r="F315" i="3" s="1"/>
  <c r="G315" i="3" s="1"/>
  <c r="L315" i="3" s="1"/>
  <c r="D313" i="3"/>
  <c r="F314" i="3" s="1"/>
  <c r="G314" i="3" s="1"/>
  <c r="L314" i="3" s="1"/>
  <c r="D312" i="3"/>
  <c r="F313" i="3" s="1"/>
  <c r="G313" i="3" s="1"/>
  <c r="L313" i="3" s="1"/>
  <c r="D311" i="3"/>
  <c r="F312" i="3" s="1"/>
  <c r="G312" i="3" s="1"/>
  <c r="L312" i="3" s="1"/>
  <c r="D310" i="3"/>
  <c r="F311" i="3" s="1"/>
  <c r="G311" i="3" s="1"/>
  <c r="L311" i="3" s="1"/>
  <c r="D309" i="3"/>
  <c r="F310" i="3" s="1"/>
  <c r="G310" i="3" s="1"/>
  <c r="L310" i="3" s="1"/>
  <c r="D308" i="3"/>
  <c r="F309" i="3" s="1"/>
  <c r="G309" i="3" s="1"/>
  <c r="L309" i="3" s="1"/>
  <c r="D307" i="3"/>
  <c r="F308" i="3" s="1"/>
  <c r="G308" i="3" s="1"/>
  <c r="L308" i="3" s="1"/>
  <c r="D306" i="3"/>
  <c r="F307" i="3" s="1"/>
  <c r="G307" i="3" s="1"/>
  <c r="L307" i="3" s="1"/>
  <c r="D305" i="3"/>
  <c r="F306" i="3" s="1"/>
  <c r="G306" i="3" s="1"/>
  <c r="L306" i="3" s="1"/>
  <c r="D304" i="3"/>
  <c r="F305" i="3" s="1"/>
  <c r="G305" i="3" s="1"/>
  <c r="L305" i="3" s="1"/>
  <c r="D303" i="3"/>
  <c r="F304" i="3" s="1"/>
  <c r="G304" i="3" s="1"/>
  <c r="L304" i="3" s="1"/>
  <c r="D302" i="3"/>
  <c r="F303" i="3" s="1"/>
  <c r="G303" i="3" s="1"/>
  <c r="L303" i="3" s="1"/>
  <c r="D301" i="3"/>
  <c r="D300" i="3"/>
  <c r="F301" i="3" s="1"/>
  <c r="G301" i="3" s="1"/>
  <c r="L301" i="3" s="1"/>
  <c r="D299" i="3"/>
  <c r="F300" i="3" s="1"/>
  <c r="G300" i="3" s="1"/>
  <c r="L300" i="3" s="1"/>
  <c r="D298" i="3"/>
  <c r="F299" i="3" s="1"/>
  <c r="G299" i="3" s="1"/>
  <c r="L299" i="3" s="1"/>
  <c r="D297" i="3"/>
  <c r="F298" i="3" s="1"/>
  <c r="G298" i="3" s="1"/>
  <c r="L298" i="3" s="1"/>
  <c r="D296" i="3"/>
  <c r="F297" i="3" s="1"/>
  <c r="G297" i="3" s="1"/>
  <c r="L297" i="3" s="1"/>
  <c r="D295" i="3"/>
  <c r="F296" i="3" s="1"/>
  <c r="G296" i="3" s="1"/>
  <c r="L296" i="3" s="1"/>
  <c r="D294" i="3"/>
  <c r="F295" i="3" s="1"/>
  <c r="G295" i="3" s="1"/>
  <c r="D293" i="3"/>
  <c r="F294" i="3" s="1"/>
  <c r="G294" i="3" s="1"/>
  <c r="L294" i="3" s="1"/>
  <c r="D292" i="3"/>
  <c r="F293" i="3" s="1"/>
  <c r="G293" i="3" s="1"/>
  <c r="L293" i="3" s="1"/>
  <c r="D291" i="3"/>
  <c r="F292" i="3" s="1"/>
  <c r="G292" i="3" s="1"/>
  <c r="L292" i="3" s="1"/>
  <c r="D290" i="3"/>
  <c r="F291" i="3" s="1"/>
  <c r="G291" i="3" s="1"/>
  <c r="L291" i="3" s="1"/>
  <c r="D289" i="3"/>
  <c r="F290" i="3" s="1"/>
  <c r="G290" i="3" s="1"/>
  <c r="L290" i="3" s="1"/>
  <c r="D288" i="3"/>
  <c r="F289" i="3" s="1"/>
  <c r="G289" i="3" s="1"/>
  <c r="L289" i="3" s="1"/>
  <c r="D287" i="3"/>
  <c r="F288" i="3" s="1"/>
  <c r="G288" i="3" s="1"/>
  <c r="L288" i="3" s="1"/>
  <c r="D286" i="3"/>
  <c r="F287" i="3" s="1"/>
  <c r="G287" i="3" s="1"/>
  <c r="L287" i="3" s="1"/>
  <c r="D285" i="3"/>
  <c r="F286" i="3" s="1"/>
  <c r="G286" i="3" s="1"/>
  <c r="L286" i="3" s="1"/>
  <c r="D284" i="3"/>
  <c r="F285" i="3" s="1"/>
  <c r="G285" i="3" s="1"/>
  <c r="L285" i="3" s="1"/>
  <c r="D283" i="3"/>
  <c r="F284" i="3" s="1"/>
  <c r="G284" i="3" s="1"/>
  <c r="L284" i="3" s="1"/>
  <c r="D282" i="3"/>
  <c r="F283" i="3" s="1"/>
  <c r="G283" i="3" s="1"/>
  <c r="L283" i="3" s="1"/>
  <c r="D281" i="3"/>
  <c r="F282" i="3" s="1"/>
  <c r="G282" i="3" s="1"/>
  <c r="L282" i="3" s="1"/>
  <c r="D280" i="3"/>
  <c r="F281" i="3" s="1"/>
  <c r="G281" i="3" s="1"/>
  <c r="L281" i="3" s="1"/>
  <c r="D279" i="3"/>
  <c r="D278" i="3"/>
  <c r="F279" i="3" s="1"/>
  <c r="G279" i="3" s="1"/>
  <c r="L279" i="3" s="1"/>
  <c r="D277" i="3"/>
  <c r="F278" i="3" s="1"/>
  <c r="G278" i="3" s="1"/>
  <c r="L278" i="3" s="1"/>
  <c r="D276" i="3"/>
  <c r="F277" i="3" s="1"/>
  <c r="G277" i="3" s="1"/>
  <c r="L277" i="3" s="1"/>
  <c r="D275" i="3"/>
  <c r="F276" i="3" s="1"/>
  <c r="G276" i="3" s="1"/>
  <c r="L276" i="3" s="1"/>
  <c r="D274" i="3"/>
  <c r="F275" i="3" s="1"/>
  <c r="G275" i="3" s="1"/>
  <c r="L275" i="3" s="1"/>
  <c r="D273" i="3"/>
  <c r="F274" i="3" s="1"/>
  <c r="G274" i="3" s="1"/>
  <c r="D272" i="3"/>
  <c r="F273" i="3" s="1"/>
  <c r="G273" i="3" s="1"/>
  <c r="L273" i="3" s="1"/>
  <c r="D271" i="3"/>
  <c r="F272" i="3" s="1"/>
  <c r="G272" i="3" s="1"/>
  <c r="L272" i="3" s="1"/>
  <c r="D270" i="3"/>
  <c r="F271" i="3" s="1"/>
  <c r="G271" i="3" s="1"/>
  <c r="L271" i="3" s="1"/>
  <c r="D269" i="3"/>
  <c r="F270" i="3" s="1"/>
  <c r="G270" i="3" s="1"/>
  <c r="L270" i="3" s="1"/>
  <c r="D268" i="3"/>
  <c r="F269" i="3" s="1"/>
  <c r="G269" i="3" s="1"/>
  <c r="L269" i="3" s="1"/>
  <c r="D267" i="3"/>
  <c r="F268" i="3" s="1"/>
  <c r="G268" i="3" s="1"/>
  <c r="L268" i="3" s="1"/>
  <c r="D266" i="3"/>
  <c r="F267" i="3" s="1"/>
  <c r="G267" i="3" s="1"/>
  <c r="L267" i="3" s="1"/>
  <c r="D265" i="3"/>
  <c r="F266" i="3" s="1"/>
  <c r="G266" i="3" s="1"/>
  <c r="L266" i="3" s="1"/>
  <c r="D264" i="3"/>
  <c r="F265" i="3" s="1"/>
  <c r="G265" i="3" s="1"/>
  <c r="L265" i="3" s="1"/>
  <c r="D263" i="3"/>
  <c r="F264" i="3" s="1"/>
  <c r="G264" i="3" s="1"/>
  <c r="L264" i="3" s="1"/>
  <c r="D262" i="3"/>
  <c r="F263" i="3" s="1"/>
  <c r="G263" i="3" s="1"/>
  <c r="L263" i="3" s="1"/>
  <c r="D261" i="3"/>
  <c r="F262" i="3" s="1"/>
  <c r="G262" i="3" s="1"/>
  <c r="L262" i="3" s="1"/>
  <c r="D260" i="3"/>
  <c r="F261" i="3" s="1"/>
  <c r="G261" i="3" s="1"/>
  <c r="D259" i="3"/>
  <c r="F260" i="3" s="1"/>
  <c r="G260" i="3" s="1"/>
  <c r="L260" i="3" s="1"/>
  <c r="D258" i="3"/>
  <c r="F259" i="3" s="1"/>
  <c r="G259" i="3" s="1"/>
  <c r="L259" i="3" s="1"/>
  <c r="D257" i="3"/>
  <c r="F258" i="3" s="1"/>
  <c r="D256" i="3"/>
  <c r="F257" i="3" s="1"/>
  <c r="G257" i="3" s="1"/>
  <c r="L257" i="3" s="1"/>
  <c r="D255" i="3"/>
  <c r="F256" i="3" s="1"/>
  <c r="G256" i="3" s="1"/>
  <c r="L256" i="3" s="1"/>
  <c r="D254" i="3"/>
  <c r="F255" i="3" s="1"/>
  <c r="G255" i="3" s="1"/>
  <c r="L255" i="3" s="1"/>
  <c r="D253" i="3"/>
  <c r="F254" i="3" s="1"/>
  <c r="G254" i="3" s="1"/>
  <c r="L254" i="3" s="1"/>
  <c r="D252" i="3"/>
  <c r="F253" i="3" s="1"/>
  <c r="G253" i="3" s="1"/>
  <c r="L253" i="3" s="1"/>
  <c r="D251" i="3"/>
  <c r="F252" i="3" s="1"/>
  <c r="G252" i="3" s="1"/>
  <c r="L252" i="3" s="1"/>
  <c r="D250" i="3"/>
  <c r="F251" i="3" s="1"/>
  <c r="G251" i="3" s="1"/>
  <c r="D249" i="3"/>
  <c r="F250" i="3" s="1"/>
  <c r="D248" i="3"/>
  <c r="F249" i="3" s="1"/>
  <c r="G249" i="3" s="1"/>
  <c r="L249" i="3" s="1"/>
  <c r="D247" i="3"/>
  <c r="F248" i="3" s="1"/>
  <c r="G248" i="3" s="1"/>
  <c r="L248" i="3" s="1"/>
  <c r="D246" i="3"/>
  <c r="F247" i="3" s="1"/>
  <c r="G247" i="3" s="1"/>
  <c r="L247" i="3" s="1"/>
  <c r="D245" i="3"/>
  <c r="F246" i="3" s="1"/>
  <c r="G246" i="3" s="1"/>
  <c r="L246" i="3" s="1"/>
  <c r="D244" i="3"/>
  <c r="F245" i="3" s="1"/>
  <c r="G245" i="3" s="1"/>
  <c r="L245" i="3" s="1"/>
  <c r="D243" i="3"/>
  <c r="F244" i="3" s="1"/>
  <c r="G244" i="3" s="1"/>
  <c r="L244" i="3" s="1"/>
  <c r="D242" i="3"/>
  <c r="F243" i="3" s="1"/>
  <c r="G243" i="3" s="1"/>
  <c r="L243" i="3" s="1"/>
  <c r="D241" i="3"/>
  <c r="F242" i="3" s="1"/>
  <c r="G242" i="3" s="1"/>
  <c r="L242" i="3" s="1"/>
  <c r="D240" i="3"/>
  <c r="F241" i="3" s="1"/>
  <c r="G241" i="3" s="1"/>
  <c r="L241" i="3" s="1"/>
  <c r="D239" i="3"/>
  <c r="F240" i="3" s="1"/>
  <c r="G240" i="3" s="1"/>
  <c r="L240" i="3" s="1"/>
  <c r="D238" i="3"/>
  <c r="F239" i="3" s="1"/>
  <c r="G239" i="3" s="1"/>
  <c r="L239" i="3" s="1"/>
  <c r="D237" i="3"/>
  <c r="F238" i="3" s="1"/>
  <c r="G238" i="3" s="1"/>
  <c r="L238" i="3" s="1"/>
  <c r="D236" i="3"/>
  <c r="F237" i="3" s="1"/>
  <c r="G237" i="3" s="1"/>
  <c r="L237" i="3" s="1"/>
  <c r="D235" i="3"/>
  <c r="F236" i="3" s="1"/>
  <c r="D234" i="3"/>
  <c r="F235" i="3" s="1"/>
  <c r="G235" i="3" s="1"/>
  <c r="D233" i="3"/>
  <c r="F234" i="3" s="1"/>
  <c r="G234" i="3" s="1"/>
  <c r="L234" i="3" s="1"/>
  <c r="D232" i="3"/>
  <c r="F233" i="3" s="1"/>
  <c r="G233" i="3" s="1"/>
  <c r="L233" i="3" s="1"/>
  <c r="D231" i="3"/>
  <c r="F232" i="3" s="1"/>
  <c r="G232" i="3" s="1"/>
  <c r="L232" i="3" s="1"/>
  <c r="D230" i="3"/>
  <c r="F231" i="3" s="1"/>
  <c r="G231" i="3" s="1"/>
  <c r="L231" i="3" s="1"/>
  <c r="D229" i="3"/>
  <c r="F230" i="3" s="1"/>
  <c r="G230" i="3" s="1"/>
  <c r="L230" i="3" s="1"/>
  <c r="D228" i="3"/>
  <c r="F229" i="3" s="1"/>
  <c r="G229" i="3" s="1"/>
  <c r="D227" i="3"/>
  <c r="F228" i="3" s="1"/>
  <c r="G228" i="3" s="1"/>
  <c r="L228" i="3" s="1"/>
  <c r="D226" i="3"/>
  <c r="F227" i="3" s="1"/>
  <c r="G227" i="3" s="1"/>
  <c r="L227" i="3" s="1"/>
  <c r="D225" i="3"/>
  <c r="F226" i="3" s="1"/>
  <c r="G226" i="3" s="1"/>
  <c r="L226" i="3" s="1"/>
  <c r="D224" i="3"/>
  <c r="F225" i="3" s="1"/>
  <c r="G225" i="3" s="1"/>
  <c r="L225" i="3" s="1"/>
  <c r="D223" i="3"/>
  <c r="F224" i="3" s="1"/>
  <c r="G224" i="3" s="1"/>
  <c r="L224" i="3" s="1"/>
  <c r="D222" i="3"/>
  <c r="F223" i="3" s="1"/>
  <c r="G223" i="3" s="1"/>
  <c r="L223" i="3" s="1"/>
  <c r="D221" i="3"/>
  <c r="F222" i="3" s="1"/>
  <c r="G222" i="3" s="1"/>
  <c r="L222" i="3" s="1"/>
  <c r="D220" i="3"/>
  <c r="F221" i="3" s="1"/>
  <c r="G221" i="3" s="1"/>
  <c r="L221" i="3" s="1"/>
  <c r="D219" i="3"/>
  <c r="F220" i="3" s="1"/>
  <c r="G220" i="3" s="1"/>
  <c r="D218" i="3"/>
  <c r="F219" i="3" s="1"/>
  <c r="G219" i="3" s="1"/>
  <c r="L219" i="3" s="1"/>
  <c r="D217" i="3"/>
  <c r="F218" i="3" s="1"/>
  <c r="G218" i="3" s="1"/>
  <c r="L218" i="3" s="1"/>
  <c r="D216" i="3"/>
  <c r="F217" i="3" s="1"/>
  <c r="G217" i="3" s="1"/>
  <c r="D215" i="3"/>
  <c r="F216" i="3" s="1"/>
  <c r="G216" i="3" s="1"/>
  <c r="L216" i="3" s="1"/>
  <c r="D214" i="3"/>
  <c r="F215" i="3" s="1"/>
  <c r="J215" i="3" s="1"/>
  <c r="D213" i="3"/>
  <c r="F214" i="3" s="1"/>
  <c r="G214" i="3" s="1"/>
  <c r="L214" i="3" s="1"/>
  <c r="D212" i="3"/>
  <c r="F213" i="3" s="1"/>
  <c r="G213" i="3" s="1"/>
  <c r="L213" i="3" s="1"/>
  <c r="D211" i="3"/>
  <c r="F212" i="3" s="1"/>
  <c r="G212" i="3" s="1"/>
  <c r="L212" i="3" s="1"/>
  <c r="D210" i="3"/>
  <c r="F211" i="3" s="1"/>
  <c r="G211" i="3" s="1"/>
  <c r="L211" i="3" s="1"/>
  <c r="D209" i="3"/>
  <c r="F210" i="3" s="1"/>
  <c r="G210" i="3" s="1"/>
  <c r="L210" i="3" s="1"/>
  <c r="D208" i="3"/>
  <c r="F209" i="3" s="1"/>
  <c r="G209" i="3" s="1"/>
  <c r="L209" i="3" s="1"/>
  <c r="D207" i="3"/>
  <c r="F208" i="3" s="1"/>
  <c r="G208" i="3" s="1"/>
  <c r="L208" i="3" s="1"/>
  <c r="D206" i="3"/>
  <c r="F207" i="3" s="1"/>
  <c r="G207" i="3" s="1"/>
  <c r="L207" i="3" s="1"/>
  <c r="D205" i="3"/>
  <c r="F206" i="3" s="1"/>
  <c r="G206" i="3" s="1"/>
  <c r="L206" i="3" s="1"/>
  <c r="D204" i="3"/>
  <c r="F205" i="3" s="1"/>
  <c r="G205" i="3" s="1"/>
  <c r="L205" i="3" s="1"/>
  <c r="D203" i="3"/>
  <c r="F204" i="3" s="1"/>
  <c r="G204" i="3" s="1"/>
  <c r="L204" i="3" s="1"/>
  <c r="D202" i="3"/>
  <c r="F203" i="3" s="1"/>
  <c r="G203" i="3" s="1"/>
  <c r="L203" i="3" s="1"/>
  <c r="D201" i="3"/>
  <c r="F202" i="3" s="1"/>
  <c r="G202" i="3" s="1"/>
  <c r="L202" i="3" s="1"/>
  <c r="D200" i="3"/>
  <c r="F201" i="3" s="1"/>
  <c r="G201" i="3" s="1"/>
  <c r="L201" i="3" s="1"/>
  <c r="D199" i="3"/>
  <c r="F200" i="3" s="1"/>
  <c r="G200" i="3" s="1"/>
  <c r="L200" i="3" s="1"/>
  <c r="D198" i="3"/>
  <c r="F199" i="3" s="1"/>
  <c r="G199" i="3" s="1"/>
  <c r="L199" i="3" s="1"/>
  <c r="D197" i="3"/>
  <c r="F198" i="3" s="1"/>
  <c r="G198" i="3" s="1"/>
  <c r="L198" i="3" s="1"/>
  <c r="D196" i="3"/>
  <c r="F197" i="3" s="1"/>
  <c r="G197" i="3" s="1"/>
  <c r="L197" i="3" s="1"/>
  <c r="D195" i="3"/>
  <c r="F196" i="3" s="1"/>
  <c r="G196" i="3" s="1"/>
  <c r="L196" i="3" s="1"/>
  <c r="D194" i="3"/>
  <c r="F195" i="3" s="1"/>
  <c r="G195" i="3" s="1"/>
  <c r="L195" i="3" s="1"/>
  <c r="D193" i="3"/>
  <c r="F194" i="3" s="1"/>
  <c r="G194" i="3" s="1"/>
  <c r="L194" i="3" s="1"/>
  <c r="D192" i="3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D191" i="3"/>
  <c r="F192" i="3" s="1"/>
  <c r="G192" i="3" s="1"/>
  <c r="L192" i="3" s="1"/>
  <c r="D190" i="3"/>
  <c r="F191" i="3" s="1"/>
  <c r="G191" i="3" s="1"/>
  <c r="L191" i="3" s="1"/>
  <c r="D189" i="3"/>
  <c r="F190" i="3" s="1"/>
  <c r="G190" i="3" s="1"/>
  <c r="L190" i="3" s="1"/>
  <c r="D188" i="3"/>
  <c r="F189" i="3" s="1"/>
  <c r="G189" i="3" s="1"/>
  <c r="L189" i="3" s="1"/>
  <c r="D187" i="3"/>
  <c r="F188" i="3" s="1"/>
  <c r="G188" i="3" s="1"/>
  <c r="D186" i="3"/>
  <c r="F187" i="3" s="1"/>
  <c r="G187" i="3" s="1"/>
  <c r="L187" i="3" s="1"/>
  <c r="D185" i="3"/>
  <c r="F186" i="3" s="1"/>
  <c r="G186" i="3" s="1"/>
  <c r="D184" i="3"/>
  <c r="F185" i="3" s="1"/>
  <c r="D183" i="3"/>
  <c r="F184" i="3" s="1"/>
  <c r="G184" i="3" s="1"/>
  <c r="D182" i="3"/>
  <c r="F183" i="3" s="1"/>
  <c r="G183" i="3" s="1"/>
  <c r="L183" i="3" s="1"/>
  <c r="D181" i="3"/>
  <c r="F182" i="3" s="1"/>
  <c r="G182" i="3" s="1"/>
  <c r="L182" i="3" s="1"/>
  <c r="D180" i="3"/>
  <c r="F181" i="3" s="1"/>
  <c r="G181" i="3" s="1"/>
  <c r="L181" i="3" s="1"/>
  <c r="D179" i="3"/>
  <c r="F180" i="3" s="1"/>
  <c r="G180" i="3" s="1"/>
  <c r="D178" i="3"/>
  <c r="F179" i="3" s="1"/>
  <c r="G179" i="3" s="1"/>
  <c r="L179" i="3" s="1"/>
  <c r="D177" i="3"/>
  <c r="F178" i="3" s="1"/>
  <c r="G178" i="3" s="1"/>
  <c r="L178" i="3" s="1"/>
  <c r="D176" i="3"/>
  <c r="F177" i="3" s="1"/>
  <c r="G177" i="3" s="1"/>
  <c r="L177" i="3" s="1"/>
  <c r="D175" i="3"/>
  <c r="F176" i="3" s="1"/>
  <c r="G176" i="3" s="1"/>
  <c r="L176" i="3" s="1"/>
  <c r="D174" i="3"/>
  <c r="F175" i="3" s="1"/>
  <c r="G175" i="3" s="1"/>
  <c r="D173" i="3"/>
  <c r="F174" i="3" s="1"/>
  <c r="G174" i="3" s="1"/>
  <c r="L174" i="3" s="1"/>
  <c r="D172" i="3"/>
  <c r="F173" i="3" s="1"/>
  <c r="G173" i="3" s="1"/>
  <c r="D171" i="3"/>
  <c r="F172" i="3" s="1"/>
  <c r="G172" i="3" s="1"/>
  <c r="L172" i="3" s="1"/>
  <c r="K170" i="3"/>
  <c r="D170" i="3"/>
  <c r="F171" i="3" s="1"/>
  <c r="D169" i="3"/>
  <c r="F170" i="3" s="1"/>
  <c r="J170" i="3" s="1"/>
  <c r="D168" i="3"/>
  <c r="F169" i="3" s="1"/>
  <c r="G169" i="3" s="1"/>
  <c r="L169" i="3" s="1"/>
  <c r="D167" i="3"/>
  <c r="F168" i="3" s="1"/>
  <c r="G168" i="3" s="1"/>
  <c r="D166" i="3"/>
  <c r="F167" i="3" s="1"/>
  <c r="G167" i="3" s="1"/>
  <c r="L167" i="3" s="1"/>
  <c r="D165" i="3"/>
  <c r="F166" i="3" s="1"/>
  <c r="G166" i="3" s="1"/>
  <c r="L166" i="3" s="1"/>
  <c r="D164" i="3"/>
  <c r="F165" i="3" s="1"/>
  <c r="G165" i="3" s="1"/>
  <c r="L165" i="3" s="1"/>
  <c r="D163" i="3"/>
  <c r="F164" i="3" s="1"/>
  <c r="G164" i="3" s="1"/>
  <c r="L164" i="3" s="1"/>
  <c r="D162" i="3"/>
  <c r="F163" i="3" s="1"/>
  <c r="G163" i="3" s="1"/>
  <c r="D161" i="3"/>
  <c r="F162" i="3" s="1"/>
  <c r="G162" i="3" s="1"/>
  <c r="L162" i="3" s="1"/>
  <c r="D160" i="3"/>
  <c r="F161" i="3" s="1"/>
  <c r="G161" i="3" s="1"/>
  <c r="L161" i="3" s="1"/>
  <c r="D159" i="3"/>
  <c r="F160" i="3" s="1"/>
  <c r="G160" i="3" s="1"/>
  <c r="L160" i="3" s="1"/>
  <c r="D158" i="3"/>
  <c r="F159" i="3" s="1"/>
  <c r="G159" i="3" s="1"/>
  <c r="D157" i="3"/>
  <c r="F158" i="3" s="1"/>
  <c r="G158" i="3" s="1"/>
  <c r="L158" i="3" s="1"/>
  <c r="D156" i="3"/>
  <c r="F157" i="3" s="1"/>
  <c r="G157" i="3" s="1"/>
  <c r="L157" i="3" s="1"/>
  <c r="D155" i="3"/>
  <c r="F156" i="3" s="1"/>
  <c r="G156" i="3" s="1"/>
  <c r="L156" i="3" s="1"/>
  <c r="D154" i="3"/>
  <c r="F155" i="3" s="1"/>
  <c r="G155" i="3" s="1"/>
  <c r="D153" i="3"/>
  <c r="F154" i="3" s="1"/>
  <c r="G154" i="3" s="1"/>
  <c r="L154" i="3" s="1"/>
  <c r="D152" i="3"/>
  <c r="F153" i="3" s="1"/>
  <c r="G153" i="3" s="1"/>
  <c r="L153" i="3" s="1"/>
  <c r="D151" i="3"/>
  <c r="F152" i="3" s="1"/>
  <c r="G152" i="3" s="1"/>
  <c r="L152" i="3" s="1"/>
  <c r="D150" i="3"/>
  <c r="F151" i="3" s="1"/>
  <c r="G151" i="3" s="1"/>
  <c r="D149" i="3"/>
  <c r="F150" i="3" s="1"/>
  <c r="J150" i="3" s="1"/>
  <c r="D148" i="3"/>
  <c r="F149" i="3" s="1"/>
  <c r="G149" i="3" s="1"/>
  <c r="L149" i="3" s="1"/>
  <c r="D147" i="3"/>
  <c r="F148" i="3" s="1"/>
  <c r="G148" i="3" s="1"/>
  <c r="D146" i="3"/>
  <c r="F147" i="3" s="1"/>
  <c r="G147" i="3" s="1"/>
  <c r="L147" i="3" s="1"/>
  <c r="D145" i="3"/>
  <c r="F146" i="3" s="1"/>
  <c r="G146" i="3" s="1"/>
  <c r="L146" i="3" s="1"/>
  <c r="D144" i="3"/>
  <c r="F145" i="3" s="1"/>
  <c r="D143" i="3"/>
  <c r="F144" i="3" s="1"/>
  <c r="G144" i="3" s="1"/>
  <c r="D142" i="3"/>
  <c r="F143" i="3" s="1"/>
  <c r="G143" i="3" s="1"/>
  <c r="L143" i="3" s="1"/>
  <c r="D141" i="3"/>
  <c r="F142" i="3" s="1"/>
  <c r="G142" i="3" s="1"/>
  <c r="L142" i="3" s="1"/>
  <c r="D140" i="3"/>
  <c r="F141" i="3" s="1"/>
  <c r="G141" i="3" s="1"/>
  <c r="L141" i="3" s="1"/>
  <c r="D139" i="3"/>
  <c r="F140" i="3" s="1"/>
  <c r="G140" i="3" s="1"/>
  <c r="L140" i="3" s="1"/>
  <c r="D138" i="3"/>
  <c r="F139" i="3" s="1"/>
  <c r="G139" i="3" s="1"/>
  <c r="L139" i="3" s="1"/>
  <c r="D137" i="3"/>
  <c r="F138" i="3" s="1"/>
  <c r="G138" i="3" s="1"/>
  <c r="D136" i="3"/>
  <c r="F137" i="3" s="1"/>
  <c r="G137" i="3" s="1"/>
  <c r="L137" i="3" s="1"/>
  <c r="D135" i="3"/>
  <c r="F136" i="3" s="1"/>
  <c r="G136" i="3" s="1"/>
  <c r="L136" i="3" s="1"/>
  <c r="D134" i="3"/>
  <c r="F135" i="3" s="1"/>
  <c r="G135" i="3" s="1"/>
  <c r="L135" i="3" s="1"/>
  <c r="D133" i="3"/>
  <c r="F134" i="3" s="1"/>
  <c r="G134" i="3" s="1"/>
  <c r="D132" i="3"/>
  <c r="F133" i="3" s="1"/>
  <c r="G133" i="3" s="1"/>
  <c r="L133" i="3" s="1"/>
  <c r="D131" i="3"/>
  <c r="F132" i="3" s="1"/>
  <c r="G132" i="3" s="1"/>
  <c r="K130" i="3"/>
  <c r="D130" i="3"/>
  <c r="F131" i="3" s="1"/>
  <c r="G131" i="3" s="1"/>
  <c r="D129" i="3"/>
  <c r="F130" i="3" s="1"/>
  <c r="J130" i="3" s="1"/>
  <c r="D128" i="3"/>
  <c r="F129" i="3" s="1"/>
  <c r="G129" i="3" s="1"/>
  <c r="L129" i="3" s="1"/>
  <c r="D127" i="3"/>
  <c r="F128" i="3" s="1"/>
  <c r="G128" i="3" s="1"/>
  <c r="L128" i="3" s="1"/>
  <c r="D126" i="3"/>
  <c r="F127" i="3" s="1"/>
  <c r="G127" i="3" s="1"/>
  <c r="L127" i="3" s="1"/>
  <c r="D125" i="3"/>
  <c r="F126" i="3" s="1"/>
  <c r="G126" i="3" s="1"/>
  <c r="L126" i="3" s="1"/>
  <c r="D124" i="3"/>
  <c r="F125" i="3" s="1"/>
  <c r="G125" i="3" s="1"/>
  <c r="L125" i="3" s="1"/>
  <c r="D123" i="3"/>
  <c r="F124" i="3" s="1"/>
  <c r="G124" i="3" s="1"/>
  <c r="L124" i="3" s="1"/>
  <c r="D122" i="3"/>
  <c r="F123" i="3" s="1"/>
  <c r="G123" i="3" s="1"/>
  <c r="D121" i="3"/>
  <c r="F122" i="3" s="1"/>
  <c r="G122" i="3" s="1"/>
  <c r="L122" i="3" s="1"/>
  <c r="D120" i="3"/>
  <c r="F121" i="3" s="1"/>
  <c r="G121" i="3" s="1"/>
  <c r="L121" i="3" s="1"/>
  <c r="D119" i="3"/>
  <c r="F120" i="3" s="1"/>
  <c r="G120" i="3" s="1"/>
  <c r="L120" i="3" s="1"/>
  <c r="D118" i="3"/>
  <c r="F119" i="3" s="1"/>
  <c r="G119" i="3" s="1"/>
  <c r="D117" i="3"/>
  <c r="F118" i="3" s="1"/>
  <c r="G118" i="3" s="1"/>
  <c r="L118" i="3" s="1"/>
  <c r="D116" i="3"/>
  <c r="F117" i="3" s="1"/>
  <c r="G117" i="3" s="1"/>
  <c r="L117" i="3" s="1"/>
  <c r="D115" i="3"/>
  <c r="F116" i="3" s="1"/>
  <c r="G116" i="3" s="1"/>
  <c r="L116" i="3" s="1"/>
  <c r="D114" i="3"/>
  <c r="F115" i="3" s="1"/>
  <c r="G115" i="3" s="1"/>
  <c r="D113" i="3"/>
  <c r="F114" i="3" s="1"/>
  <c r="G114" i="3" s="1"/>
  <c r="L114" i="3" s="1"/>
  <c r="D112" i="3"/>
  <c r="F113" i="3" s="1"/>
  <c r="G113" i="3" s="1"/>
  <c r="L113" i="3" s="1"/>
  <c r="D111" i="3"/>
  <c r="F112" i="3" s="1"/>
  <c r="G112" i="3" s="1"/>
  <c r="L112" i="3" s="1"/>
  <c r="D110" i="3"/>
  <c r="F111" i="3" s="1"/>
  <c r="G111" i="3" s="1"/>
  <c r="L111" i="3" s="1"/>
  <c r="D109" i="3"/>
  <c r="F110" i="3" s="1"/>
  <c r="G110" i="3" s="1"/>
  <c r="L110" i="3" s="1"/>
  <c r="K108" i="3"/>
  <c r="D108" i="3"/>
  <c r="F109" i="3" s="1"/>
  <c r="G109" i="3" s="1"/>
  <c r="L109" i="3" s="1"/>
  <c r="D107" i="3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D106" i="3"/>
  <c r="F107" i="3" s="1"/>
  <c r="G107" i="3" s="1"/>
  <c r="L107" i="3" s="1"/>
  <c r="D105" i="3"/>
  <c r="F106" i="3" s="1"/>
  <c r="G106" i="3" s="1"/>
  <c r="D104" i="3"/>
  <c r="F105" i="3" s="1"/>
  <c r="G105" i="3" s="1"/>
  <c r="L105" i="3" s="1"/>
  <c r="D103" i="3"/>
  <c r="F104" i="3" s="1"/>
  <c r="G104" i="3" s="1"/>
  <c r="L104" i="3" s="1"/>
  <c r="D102" i="3"/>
  <c r="F103" i="3" s="1"/>
  <c r="G103" i="3" s="1"/>
  <c r="L103" i="3" s="1"/>
  <c r="D101" i="3"/>
  <c r="F102" i="3" s="1"/>
  <c r="G102" i="3" s="1"/>
  <c r="L102" i="3" s="1"/>
  <c r="D100" i="3"/>
  <c r="F101" i="3" s="1"/>
  <c r="G101" i="3" s="1"/>
  <c r="L101" i="3" s="1"/>
  <c r="D99" i="3"/>
  <c r="F100" i="3" s="1"/>
  <c r="G100" i="3" s="1"/>
  <c r="L100" i="3" s="1"/>
  <c r="D98" i="3"/>
  <c r="F99" i="3" s="1"/>
  <c r="G99" i="3" s="1"/>
  <c r="L99" i="3" s="1"/>
  <c r="D97" i="3"/>
  <c r="F98" i="3" s="1"/>
  <c r="G98" i="3" s="1"/>
  <c r="L98" i="3" s="1"/>
  <c r="D96" i="3"/>
  <c r="F97" i="3" s="1"/>
  <c r="G97" i="3" s="1"/>
  <c r="L97" i="3" s="1"/>
  <c r="D95" i="3"/>
  <c r="F96" i="3" s="1"/>
  <c r="G96" i="3" s="1"/>
  <c r="L96" i="3" s="1"/>
  <c r="D94" i="3"/>
  <c r="F95" i="3" s="1"/>
  <c r="G95" i="3" s="1"/>
  <c r="L95" i="3" s="1"/>
  <c r="D93" i="3"/>
  <c r="F94" i="3" s="1"/>
  <c r="G94" i="3" s="1"/>
  <c r="L94" i="3" s="1"/>
  <c r="D92" i="3"/>
  <c r="F93" i="3" s="1"/>
  <c r="G93" i="3" s="1"/>
  <c r="L93" i="3" s="1"/>
  <c r="D91" i="3"/>
  <c r="F92" i="3" s="1"/>
  <c r="G92" i="3" s="1"/>
  <c r="L92" i="3" s="1"/>
  <c r="D90" i="3"/>
  <c r="F91" i="3" s="1"/>
  <c r="G91" i="3" s="1"/>
  <c r="D89" i="3"/>
  <c r="F90" i="3" s="1"/>
  <c r="G90" i="3" s="1"/>
  <c r="L90" i="3" s="1"/>
  <c r="K88" i="3"/>
  <c r="D88" i="3"/>
  <c r="F89" i="3" s="1"/>
  <c r="G89" i="3" s="1"/>
  <c r="L89" i="3" s="1"/>
  <c r="D87" i="3"/>
  <c r="F88" i="3" s="1"/>
  <c r="D86" i="3"/>
  <c r="F87" i="3" s="1"/>
  <c r="J87" i="3" s="1"/>
  <c r="D85" i="3"/>
  <c r="F86" i="3" s="1"/>
  <c r="G86" i="3" s="1"/>
  <c r="L86" i="3" s="1"/>
  <c r="D84" i="3"/>
  <c r="F85" i="3" s="1"/>
  <c r="G85" i="3" s="1"/>
  <c r="L85" i="3" s="1"/>
  <c r="D83" i="3"/>
  <c r="F84" i="3" s="1"/>
  <c r="G84" i="3" s="1"/>
  <c r="D82" i="3"/>
  <c r="F83" i="3" s="1"/>
  <c r="G83" i="3" s="1"/>
  <c r="L83" i="3" s="1"/>
  <c r="D81" i="3"/>
  <c r="F82" i="3" s="1"/>
  <c r="G82" i="3" s="1"/>
  <c r="L82" i="3" s="1"/>
  <c r="D80" i="3"/>
  <c r="F81" i="3" s="1"/>
  <c r="G81" i="3" s="1"/>
  <c r="L81" i="3" s="1"/>
  <c r="D79" i="3"/>
  <c r="F80" i="3" s="1"/>
  <c r="G80" i="3" s="1"/>
  <c r="L80" i="3" s="1"/>
  <c r="D78" i="3"/>
  <c r="F79" i="3" s="1"/>
  <c r="G79" i="3" s="1"/>
  <c r="L79" i="3" s="1"/>
  <c r="D77" i="3"/>
  <c r="F78" i="3" s="1"/>
  <c r="G78" i="3" s="1"/>
  <c r="D76" i="3"/>
  <c r="F77" i="3" s="1"/>
  <c r="G77" i="3" s="1"/>
  <c r="L77" i="3" s="1"/>
  <c r="D75" i="3"/>
  <c r="F76" i="3" s="1"/>
  <c r="G76" i="3" s="1"/>
  <c r="L76" i="3" s="1"/>
  <c r="D74" i="3"/>
  <c r="F75" i="3" s="1"/>
  <c r="G75" i="3" s="1"/>
  <c r="D73" i="3"/>
  <c r="F74" i="3" s="1"/>
  <c r="G74" i="3" s="1"/>
  <c r="L74" i="3" s="1"/>
  <c r="D72" i="3"/>
  <c r="F73" i="3" s="1"/>
  <c r="G73" i="3" s="1"/>
  <c r="L73" i="3" s="1"/>
  <c r="D71" i="3"/>
  <c r="F72" i="3" s="1"/>
  <c r="G72" i="3" s="1"/>
  <c r="L72" i="3" s="1"/>
  <c r="D70" i="3"/>
  <c r="F71" i="3" s="1"/>
  <c r="G71" i="3" s="1"/>
  <c r="L71" i="3" s="1"/>
  <c r="D69" i="3"/>
  <c r="F70" i="3" s="1"/>
  <c r="G70" i="3" s="1"/>
  <c r="L70" i="3" s="1"/>
  <c r="D68" i="3"/>
  <c r="F69" i="3" s="1"/>
  <c r="G69" i="3" s="1"/>
  <c r="D67" i="3"/>
  <c r="F68" i="3" s="1"/>
  <c r="G68" i="3" s="1"/>
  <c r="L68" i="3" s="1"/>
  <c r="D66" i="3"/>
  <c r="F67" i="3" s="1"/>
  <c r="G67" i="3" s="1"/>
  <c r="L67" i="3" s="1"/>
  <c r="K65" i="3"/>
  <c r="D65" i="3"/>
  <c r="F66" i="3" s="1"/>
  <c r="G66" i="3" s="1"/>
  <c r="L66" i="3" s="1"/>
  <c r="D64" i="3"/>
  <c r="F65" i="3" s="1"/>
  <c r="J65" i="3" s="1"/>
  <c r="D63" i="3"/>
  <c r="F64" i="3" s="1"/>
  <c r="G64" i="3" s="1"/>
  <c r="L64" i="3" s="1"/>
  <c r="D62" i="3"/>
  <c r="F63" i="3" s="1"/>
  <c r="G63" i="3" s="1"/>
  <c r="L63" i="3" s="1"/>
  <c r="D61" i="3"/>
  <c r="F62" i="3" s="1"/>
  <c r="G62" i="3" s="1"/>
  <c r="L62" i="3" s="1"/>
  <c r="D60" i="3"/>
  <c r="F61" i="3" s="1"/>
  <c r="G61" i="3" s="1"/>
  <c r="L61" i="3" s="1"/>
  <c r="D59" i="3"/>
  <c r="F60" i="3" s="1"/>
  <c r="G60" i="3" s="1"/>
  <c r="L60" i="3" s="1"/>
  <c r="D58" i="3"/>
  <c r="F59" i="3" s="1"/>
  <c r="G59" i="3" s="1"/>
  <c r="L59" i="3" s="1"/>
  <c r="D57" i="3"/>
  <c r="F58" i="3" s="1"/>
  <c r="G58" i="3" s="1"/>
  <c r="L58" i="3" s="1"/>
  <c r="D56" i="3"/>
  <c r="F57" i="3" s="1"/>
  <c r="G57" i="3" s="1"/>
  <c r="L57" i="3" s="1"/>
  <c r="D55" i="3"/>
  <c r="F56" i="3" s="1"/>
  <c r="G56" i="3" s="1"/>
  <c r="L56" i="3" s="1"/>
  <c r="D54" i="3"/>
  <c r="F55" i="3" s="1"/>
  <c r="G55" i="3" s="1"/>
  <c r="L55" i="3" s="1"/>
  <c r="D53" i="3"/>
  <c r="F54" i="3" s="1"/>
  <c r="G54" i="3" s="1"/>
  <c r="L54" i="3" s="1"/>
  <c r="D52" i="3"/>
  <c r="F53" i="3" s="1"/>
  <c r="G53" i="3" s="1"/>
  <c r="L53" i="3" s="1"/>
  <c r="D51" i="3"/>
  <c r="F52" i="3" s="1"/>
  <c r="G52" i="3" s="1"/>
  <c r="L52" i="3" s="1"/>
  <c r="D50" i="3"/>
  <c r="F51" i="3" s="1"/>
  <c r="G51" i="3" s="1"/>
  <c r="L51" i="3" s="1"/>
  <c r="D49" i="3"/>
  <c r="F50" i="3" s="1"/>
  <c r="G50" i="3" s="1"/>
  <c r="L50" i="3" s="1"/>
  <c r="D48" i="3"/>
  <c r="F49" i="3" s="1"/>
  <c r="G49" i="3" s="1"/>
  <c r="L49" i="3" s="1"/>
  <c r="D47" i="3"/>
  <c r="F48" i="3" s="1"/>
  <c r="G48" i="3" s="1"/>
  <c r="L48" i="3" s="1"/>
  <c r="D46" i="3"/>
  <c r="F47" i="3" s="1"/>
  <c r="G47" i="3" s="1"/>
  <c r="L47" i="3" s="1"/>
  <c r="D45" i="3"/>
  <c r="F46" i="3" s="1"/>
  <c r="G46" i="3" s="1"/>
  <c r="L46" i="3" s="1"/>
  <c r="D44" i="3"/>
  <c r="F45" i="3" s="1"/>
  <c r="K43" i="3"/>
  <c r="F43" i="3"/>
  <c r="J43" i="3" s="1"/>
  <c r="D43" i="3"/>
  <c r="F44" i="3" s="1"/>
  <c r="G44" i="3" s="1"/>
  <c r="L44" i="3" s="1"/>
  <c r="D42" i="3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D41" i="3"/>
  <c r="F42" i="3" s="1"/>
  <c r="G42" i="3" s="1"/>
  <c r="L42" i="3" s="1"/>
  <c r="D40" i="3"/>
  <c r="F41" i="3" s="1"/>
  <c r="G41" i="3" s="1"/>
  <c r="L41" i="3" s="1"/>
  <c r="D39" i="3"/>
  <c r="F40" i="3" s="1"/>
  <c r="G40" i="3" s="1"/>
  <c r="L40" i="3" s="1"/>
  <c r="D38" i="3"/>
  <c r="F39" i="3" s="1"/>
  <c r="G39" i="3" s="1"/>
  <c r="L39" i="3" s="1"/>
  <c r="D37" i="3"/>
  <c r="F38" i="3" s="1"/>
  <c r="G38" i="3" s="1"/>
  <c r="L38" i="3" s="1"/>
  <c r="D36" i="3"/>
  <c r="F37" i="3" s="1"/>
  <c r="G37" i="3" s="1"/>
  <c r="L37" i="3" s="1"/>
  <c r="D35" i="3"/>
  <c r="F36" i="3" s="1"/>
  <c r="G36" i="3" s="1"/>
  <c r="L36" i="3" s="1"/>
  <c r="D34" i="3"/>
  <c r="F35" i="3" s="1"/>
  <c r="G35" i="3" s="1"/>
  <c r="L35" i="3" s="1"/>
  <c r="D33" i="3"/>
  <c r="F34" i="3" s="1"/>
  <c r="G34" i="3" s="1"/>
  <c r="L34" i="3" s="1"/>
  <c r="D32" i="3"/>
  <c r="F33" i="3" s="1"/>
  <c r="G33" i="3" s="1"/>
  <c r="L33" i="3" s="1"/>
  <c r="D31" i="3"/>
  <c r="F32" i="3" s="1"/>
  <c r="G32" i="3" s="1"/>
  <c r="L32" i="3" s="1"/>
  <c r="D30" i="3"/>
  <c r="F31" i="3" s="1"/>
  <c r="G31" i="3" s="1"/>
  <c r="L31" i="3" s="1"/>
  <c r="D29" i="3"/>
  <c r="F30" i="3" s="1"/>
  <c r="G30" i="3" s="1"/>
  <c r="L30" i="3" s="1"/>
  <c r="D28" i="3"/>
  <c r="F29" i="3" s="1"/>
  <c r="G29" i="3" s="1"/>
  <c r="L29" i="3" s="1"/>
  <c r="D27" i="3"/>
  <c r="F28" i="3" s="1"/>
  <c r="G28" i="3" s="1"/>
  <c r="L28" i="3" s="1"/>
  <c r="D26" i="3"/>
  <c r="F27" i="3" s="1"/>
  <c r="G27" i="3" s="1"/>
  <c r="L27" i="3" s="1"/>
  <c r="D25" i="3"/>
  <c r="F26" i="3" s="1"/>
  <c r="G26" i="3" s="1"/>
  <c r="L26" i="3" s="1"/>
  <c r="D24" i="3"/>
  <c r="F25" i="3" s="1"/>
  <c r="G25" i="3" s="1"/>
  <c r="L25" i="3" s="1"/>
  <c r="D23" i="3"/>
  <c r="F24" i="3" s="1"/>
  <c r="G24" i="3" s="1"/>
  <c r="L24" i="3" s="1"/>
  <c r="D22" i="3"/>
  <c r="F23" i="3" s="1"/>
  <c r="G23" i="3" s="1"/>
  <c r="L23" i="3" s="1"/>
  <c r="D21" i="3"/>
  <c r="F22" i="3" s="1"/>
  <c r="D20" i="3"/>
  <c r="D19" i="3"/>
  <c r="D18" i="3"/>
  <c r="E17" i="3"/>
  <c r="E18" i="3" s="1"/>
  <c r="E19" i="3" s="1"/>
  <c r="E20" i="3" s="1"/>
  <c r="E21" i="3" s="1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E3" i="3"/>
  <c r="E4" i="3" s="1"/>
  <c r="E5" i="3" s="1"/>
  <c r="E6" i="3" s="1"/>
  <c r="E7" i="3" s="1"/>
  <c r="E8" i="3" s="1"/>
  <c r="E9" i="3" s="1"/>
  <c r="D3" i="3"/>
  <c r="L131" i="3" l="1"/>
  <c r="P165" i="3"/>
  <c r="O160" i="3"/>
  <c r="P149" i="3"/>
  <c r="O144" i="3"/>
  <c r="P133" i="3"/>
  <c r="P170" i="3"/>
  <c r="O165" i="3"/>
  <c r="P154" i="3"/>
  <c r="O149" i="3"/>
  <c r="P138" i="3"/>
  <c r="O133" i="3"/>
  <c r="O170" i="3"/>
  <c r="P159" i="3"/>
  <c r="P169" i="3"/>
  <c r="O164" i="3"/>
  <c r="P153" i="3"/>
  <c r="O169" i="3"/>
  <c r="P158" i="3"/>
  <c r="O153" i="3"/>
  <c r="P142" i="3"/>
  <c r="O137" i="3"/>
  <c r="O168" i="3"/>
  <c r="P157" i="3"/>
  <c r="O152" i="3"/>
  <c r="P141" i="3"/>
  <c r="O136" i="3"/>
  <c r="P162" i="3"/>
  <c r="O157" i="3"/>
  <c r="P146" i="3"/>
  <c r="O141" i="3"/>
  <c r="O167" i="3"/>
  <c r="P156" i="3"/>
  <c r="O151" i="3"/>
  <c r="P161" i="3"/>
  <c r="O156" i="3"/>
  <c r="P145" i="3"/>
  <c r="O140" i="3"/>
  <c r="P166" i="3"/>
  <c r="O161" i="3"/>
  <c r="P150" i="3"/>
  <c r="O145" i="3"/>
  <c r="P134" i="3"/>
  <c r="O166" i="3"/>
  <c r="P155" i="3"/>
  <c r="O150" i="3"/>
  <c r="P139" i="3"/>
  <c r="O134" i="3"/>
  <c r="O142" i="3"/>
  <c r="P131" i="3"/>
  <c r="O131" i="3"/>
  <c r="P168" i="3"/>
  <c r="P152" i="3"/>
  <c r="P167" i="3"/>
  <c r="P151" i="3"/>
  <c r="P140" i="3"/>
  <c r="O139" i="3"/>
  <c r="P164" i="3"/>
  <c r="O138" i="3"/>
  <c r="P163" i="3"/>
  <c r="P148" i="3"/>
  <c r="O163" i="3"/>
  <c r="O148" i="3"/>
  <c r="P137" i="3"/>
  <c r="O162" i="3"/>
  <c r="P147" i="3"/>
  <c r="P160" i="3"/>
  <c r="O147" i="3"/>
  <c r="P136" i="3"/>
  <c r="O159" i="3"/>
  <c r="O146" i="3"/>
  <c r="P135" i="3"/>
  <c r="O158" i="3"/>
  <c r="O135" i="3"/>
  <c r="P143" i="3"/>
  <c r="O143" i="3"/>
  <c r="P132" i="3"/>
  <c r="O132" i="3"/>
  <c r="O155" i="3"/>
  <c r="O154" i="3"/>
  <c r="P144" i="3"/>
  <c r="E12" i="2"/>
  <c r="E13" i="2" s="1"/>
  <c r="D12" i="2"/>
  <c r="D13" i="2" s="1"/>
  <c r="D11" i="2"/>
  <c r="AE962" i="3"/>
  <c r="AE956" i="3"/>
  <c r="AE958" i="3"/>
  <c r="E11" i="8"/>
  <c r="B2" i="8"/>
  <c r="B3" i="8" s="1"/>
  <c r="L555" i="3"/>
  <c r="L599" i="3"/>
  <c r="AE963" i="3"/>
  <c r="AE959" i="3"/>
  <c r="AE960" i="3"/>
  <c r="AE957" i="3"/>
  <c r="F583" i="3"/>
  <c r="G583" i="3" s="1"/>
  <c r="F557" i="3"/>
  <c r="G557" i="3" s="1"/>
  <c r="F546" i="3"/>
  <c r="G546" i="3" s="1"/>
  <c r="F558" i="3"/>
  <c r="G558" i="3" s="1"/>
  <c r="F578" i="3"/>
  <c r="G578" i="3" s="1"/>
  <c r="F590" i="3"/>
  <c r="G590" i="3" s="1"/>
  <c r="F547" i="3"/>
  <c r="G547" i="3" s="1"/>
  <c r="F559" i="3"/>
  <c r="G559" i="3" s="1"/>
  <c r="F577" i="3"/>
  <c r="G577" i="3" s="1"/>
  <c r="F589" i="3"/>
  <c r="G589" i="3" s="1"/>
  <c r="F548" i="3"/>
  <c r="G548" i="3" s="1"/>
  <c r="F560" i="3"/>
  <c r="G560" i="3" s="1"/>
  <c r="F576" i="3"/>
  <c r="G576" i="3" s="1"/>
  <c r="F588" i="3"/>
  <c r="G588" i="3" s="1"/>
  <c r="F591" i="3"/>
  <c r="G591" i="3" s="1"/>
  <c r="F587" i="3"/>
  <c r="G587" i="3" s="1"/>
  <c r="F551" i="3"/>
  <c r="G551" i="3" s="1"/>
  <c r="F563" i="3"/>
  <c r="G563" i="3" s="1"/>
  <c r="F566" i="3"/>
  <c r="G566" i="3" s="1"/>
  <c r="F573" i="3"/>
  <c r="G573" i="3" s="1"/>
  <c r="E585" i="3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F575" i="3"/>
  <c r="G575" i="3" s="1"/>
  <c r="F562" i="3"/>
  <c r="G562" i="3" s="1"/>
  <c r="F586" i="3"/>
  <c r="G586" i="3" s="1"/>
  <c r="F552" i="3"/>
  <c r="G552" i="3" s="1"/>
  <c r="F564" i="3"/>
  <c r="G564" i="3" s="1"/>
  <c r="F567" i="3"/>
  <c r="G567" i="3" s="1"/>
  <c r="F572" i="3"/>
  <c r="G572" i="3" s="1"/>
  <c r="F584" i="3"/>
  <c r="G584" i="3" s="1"/>
  <c r="F579" i="3"/>
  <c r="G579" i="3" s="1"/>
  <c r="F549" i="3"/>
  <c r="G549" i="3" s="1"/>
  <c r="F561" i="3"/>
  <c r="G561" i="3" s="1"/>
  <c r="F550" i="3"/>
  <c r="G550" i="3" s="1"/>
  <c r="F574" i="3"/>
  <c r="G574" i="3" s="1"/>
  <c r="F553" i="3"/>
  <c r="G553" i="3" s="1"/>
  <c r="F565" i="3"/>
  <c r="G565" i="3" s="1"/>
  <c r="F568" i="3"/>
  <c r="G568" i="3" s="1"/>
  <c r="F571" i="3"/>
  <c r="G571" i="3" s="1"/>
  <c r="F580" i="3"/>
  <c r="G580" i="3" s="1"/>
  <c r="F545" i="3"/>
  <c r="G545" i="3" s="1"/>
  <c r="F554" i="3"/>
  <c r="G554" i="3" s="1"/>
  <c r="F569" i="3"/>
  <c r="G569" i="3" s="1"/>
  <c r="F570" i="3"/>
  <c r="G570" i="3" s="1"/>
  <c r="F556" i="3"/>
  <c r="G556" i="3" s="1"/>
  <c r="F581" i="3"/>
  <c r="G581" i="3" s="1"/>
  <c r="F582" i="3"/>
  <c r="G582" i="3" s="1"/>
  <c r="F585" i="3"/>
  <c r="G585" i="3" s="1"/>
  <c r="J1007" i="3"/>
  <c r="J1008" i="3" s="1"/>
  <c r="J1009" i="3"/>
  <c r="J1010" i="3" s="1"/>
  <c r="J1011" i="3" s="1"/>
  <c r="K497" i="3"/>
  <c r="K498" i="3" s="1"/>
  <c r="K499" i="3" s="1"/>
  <c r="K500" i="3" s="1"/>
  <c r="K501" i="3" s="1"/>
  <c r="K502" i="3" s="1"/>
  <c r="K503" i="3" s="1"/>
  <c r="K504" i="3" s="1"/>
  <c r="K505" i="3" s="1"/>
  <c r="K506" i="3" s="1"/>
  <c r="K507" i="3" s="1"/>
  <c r="K508" i="3" s="1"/>
  <c r="K509" i="3" s="1"/>
  <c r="K510" i="3" s="1"/>
  <c r="K511" i="3" s="1"/>
  <c r="K512" i="3" s="1"/>
  <c r="K513" i="3" s="1"/>
  <c r="K514" i="3" s="1"/>
  <c r="K515" i="3" s="1"/>
  <c r="K516" i="3" s="1"/>
  <c r="K517" i="3" s="1"/>
  <c r="K518" i="3" s="1"/>
  <c r="L497" i="3"/>
  <c r="K148" i="3"/>
  <c r="L148" i="3"/>
  <c r="K354" i="3"/>
  <c r="K355" i="3" s="1"/>
  <c r="K356" i="3" s="1"/>
  <c r="K357" i="3" s="1"/>
  <c r="K358" i="3" s="1"/>
  <c r="L354" i="3"/>
  <c r="K180" i="3"/>
  <c r="L180" i="3"/>
  <c r="K115" i="3"/>
  <c r="K116" i="3" s="1"/>
  <c r="L115" i="3"/>
  <c r="K119" i="3"/>
  <c r="K120" i="3" s="1"/>
  <c r="K121" i="3" s="1"/>
  <c r="L119" i="3"/>
  <c r="K134" i="3"/>
  <c r="K135" i="3" s="1"/>
  <c r="K136" i="3" s="1"/>
  <c r="L134" i="3"/>
  <c r="K229" i="3"/>
  <c r="K230" i="3" s="1"/>
  <c r="K231" i="3" s="1"/>
  <c r="K232" i="3" s="1"/>
  <c r="K233" i="3" s="1"/>
  <c r="L229" i="3"/>
  <c r="K261" i="3"/>
  <c r="K262" i="3" s="1"/>
  <c r="K263" i="3" s="1"/>
  <c r="K264" i="3" s="1"/>
  <c r="K265" i="3" s="1"/>
  <c r="K266" i="3" s="1"/>
  <c r="K267" i="3" s="1"/>
  <c r="K268" i="3" s="1"/>
  <c r="K269" i="3" s="1"/>
  <c r="K270" i="3" s="1"/>
  <c r="L261" i="3"/>
  <c r="K388" i="3"/>
  <c r="L388" i="3"/>
  <c r="K274" i="3"/>
  <c r="K275" i="3" s="1"/>
  <c r="L274" i="3"/>
  <c r="K151" i="3"/>
  <c r="K152" i="3" s="1"/>
  <c r="K153" i="3" s="1"/>
  <c r="L151" i="3"/>
  <c r="K341" i="3"/>
  <c r="L341" i="3"/>
  <c r="K75" i="3"/>
  <c r="L75" i="3"/>
  <c r="K168" i="3"/>
  <c r="L168" i="3"/>
  <c r="K295" i="3"/>
  <c r="K296" i="3" s="1"/>
  <c r="K297" i="3" s="1"/>
  <c r="K298" i="3" s="1"/>
  <c r="K299" i="3" s="1"/>
  <c r="K300" i="3" s="1"/>
  <c r="K301" i="3" s="1"/>
  <c r="L295" i="3"/>
  <c r="K91" i="3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L91" i="3"/>
  <c r="K184" i="3"/>
  <c r="L184" i="3"/>
  <c r="K336" i="3"/>
  <c r="K337" i="3" s="1"/>
  <c r="K338" i="3" s="1"/>
  <c r="K339" i="3" s="1"/>
  <c r="L336" i="3"/>
  <c r="K123" i="3"/>
  <c r="K124" i="3" s="1"/>
  <c r="K125" i="3" s="1"/>
  <c r="K126" i="3" s="1"/>
  <c r="K127" i="3" s="1"/>
  <c r="K128" i="3" s="1"/>
  <c r="K129" i="3" s="1"/>
  <c r="L123" i="3"/>
  <c r="K138" i="3"/>
  <c r="K139" i="3" s="1"/>
  <c r="L138" i="3"/>
  <c r="K217" i="3"/>
  <c r="K218" i="3" s="1"/>
  <c r="L217" i="3"/>
  <c r="K328" i="3"/>
  <c r="K329" i="3" s="1"/>
  <c r="L328" i="3"/>
  <c r="K344" i="3"/>
  <c r="L344" i="3"/>
  <c r="K360" i="3"/>
  <c r="K361" i="3" s="1"/>
  <c r="K362" i="3" s="1"/>
  <c r="L360" i="3"/>
  <c r="K78" i="3"/>
  <c r="K79" i="3" s="1"/>
  <c r="K80" i="3" s="1"/>
  <c r="K81" i="3" s="1"/>
  <c r="K82" i="3" s="1"/>
  <c r="L78" i="3"/>
  <c r="K155" i="3"/>
  <c r="K156" i="3" s="1"/>
  <c r="L155" i="3"/>
  <c r="K186" i="3"/>
  <c r="L186" i="3"/>
  <c r="K132" i="3"/>
  <c r="L132" i="3"/>
  <c r="K235" i="3"/>
  <c r="L235" i="3"/>
  <c r="K251" i="3"/>
  <c r="K252" i="3" s="1"/>
  <c r="K253" i="3" s="1"/>
  <c r="K254" i="3" s="1"/>
  <c r="K255" i="3" s="1"/>
  <c r="L251" i="3"/>
  <c r="K378" i="3"/>
  <c r="K379" i="3" s="1"/>
  <c r="K380" i="3" s="1"/>
  <c r="L378" i="3"/>
  <c r="K188" i="3"/>
  <c r="K189" i="3" s="1"/>
  <c r="K190" i="3" s="1"/>
  <c r="L188" i="3"/>
  <c r="K220" i="3"/>
  <c r="K221" i="3" s="1"/>
  <c r="K222" i="3" s="1"/>
  <c r="K223" i="3" s="1"/>
  <c r="K224" i="3" s="1"/>
  <c r="K225" i="3" s="1"/>
  <c r="K226" i="3" s="1"/>
  <c r="L220" i="3"/>
  <c r="K331" i="3"/>
  <c r="L331" i="3"/>
  <c r="K173" i="3"/>
  <c r="L173" i="3"/>
  <c r="K364" i="3"/>
  <c r="K365" i="3" s="1"/>
  <c r="L364" i="3"/>
  <c r="K69" i="3"/>
  <c r="L69" i="3"/>
  <c r="K163" i="3"/>
  <c r="K164" i="3" s="1"/>
  <c r="K165" i="3" s="1"/>
  <c r="K166" i="3" s="1"/>
  <c r="L163" i="3"/>
  <c r="K106" i="3"/>
  <c r="L106" i="3"/>
  <c r="K159" i="3"/>
  <c r="K160" i="3" s="1"/>
  <c r="K161" i="3" s="1"/>
  <c r="L159" i="3"/>
  <c r="K333" i="3"/>
  <c r="K334" i="3" s="1"/>
  <c r="L333" i="3"/>
  <c r="K144" i="3"/>
  <c r="K145" i="3" s="1"/>
  <c r="L144" i="3"/>
  <c r="K175" i="3"/>
  <c r="K176" i="3" s="1"/>
  <c r="K177" i="3" s="1"/>
  <c r="K178" i="3" s="1"/>
  <c r="L175" i="3"/>
  <c r="K84" i="3"/>
  <c r="K85" i="3" s="1"/>
  <c r="K86" i="3" s="1"/>
  <c r="L84" i="3"/>
  <c r="K383" i="3"/>
  <c r="K384" i="3" s="1"/>
  <c r="K385" i="3" s="1"/>
  <c r="K386" i="3" s="1"/>
  <c r="L383" i="3"/>
  <c r="J151" i="3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D10" i="2"/>
  <c r="D14" i="2"/>
  <c r="D437" i="3"/>
  <c r="F438" i="3" s="1"/>
  <c r="G438" i="3" s="1"/>
  <c r="L438" i="3" s="1"/>
  <c r="F540" i="3"/>
  <c r="J540" i="3" s="1"/>
  <c r="J541" i="3" s="1"/>
  <c r="J542" i="3" s="1"/>
  <c r="J543" i="3" s="1"/>
  <c r="J544" i="3" s="1"/>
  <c r="E540" i="3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F437" i="3"/>
  <c r="G437" i="3" s="1"/>
  <c r="L437" i="3" s="1"/>
  <c r="E519" i="3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65" i="3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F108" i="3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K109" i="3"/>
  <c r="K110" i="3" s="1"/>
  <c r="E215" i="3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J44" i="3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E130" i="3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B4" i="5"/>
  <c r="B5" i="5" s="1"/>
  <c r="J519" i="3"/>
  <c r="J520" i="3" s="1"/>
  <c r="J521" i="3" s="1"/>
  <c r="J522" i="3" s="1"/>
  <c r="J523" i="3" s="1"/>
  <c r="J524" i="3" s="1"/>
  <c r="J525" i="3" s="1"/>
  <c r="J526" i="3" s="1"/>
  <c r="J527" i="3" s="1"/>
  <c r="J528" i="3" s="1"/>
  <c r="J529" i="3" s="1"/>
  <c r="J530" i="3" s="1"/>
  <c r="J531" i="3" s="1"/>
  <c r="J532" i="3" s="1"/>
  <c r="J533" i="3" s="1"/>
  <c r="J534" i="3" s="1"/>
  <c r="J535" i="3" s="1"/>
  <c r="J536" i="3" s="1"/>
  <c r="J537" i="3" s="1"/>
  <c r="J538" i="3" s="1"/>
  <c r="J539" i="3" s="1"/>
  <c r="G519" i="3"/>
  <c r="F193" i="3"/>
  <c r="J88" i="3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E170" i="3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236" i="3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J216" i="3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F440" i="3"/>
  <c r="G440" i="3" s="1"/>
  <c r="L440" i="3" s="1"/>
  <c r="J497" i="3"/>
  <c r="J498" i="3" s="1"/>
  <c r="J499" i="3" s="1"/>
  <c r="J500" i="3" s="1"/>
  <c r="J501" i="3" s="1"/>
  <c r="J502" i="3" s="1"/>
  <c r="J503" i="3" s="1"/>
  <c r="J504" i="3" s="1"/>
  <c r="J505" i="3" s="1"/>
  <c r="J506" i="3" s="1"/>
  <c r="J507" i="3" s="1"/>
  <c r="J508" i="3" s="1"/>
  <c r="J509" i="3" s="1"/>
  <c r="J510" i="3" s="1"/>
  <c r="J511" i="3" s="1"/>
  <c r="J512" i="3" s="1"/>
  <c r="J513" i="3" s="1"/>
  <c r="J514" i="3" s="1"/>
  <c r="J515" i="3" s="1"/>
  <c r="J516" i="3" s="1"/>
  <c r="J517" i="3" s="1"/>
  <c r="J518" i="3" s="1"/>
  <c r="J171" i="3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G171" i="3"/>
  <c r="O176" i="3" s="1"/>
  <c r="J325" i="3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C10" i="4"/>
  <c r="K325" i="3"/>
  <c r="K326" i="3" s="1"/>
  <c r="F454" i="3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22" i="3"/>
  <c r="G22" i="3"/>
  <c r="J66" i="3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131" i="3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367" i="3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G367" i="3"/>
  <c r="F431" i="3"/>
  <c r="E431" i="3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11" i="3"/>
  <c r="E12" i="3" s="1"/>
  <c r="E13" i="3" s="1"/>
  <c r="E14" i="3" s="1"/>
  <c r="E15" i="3" s="1"/>
  <c r="E10" i="3"/>
  <c r="F16" i="4"/>
  <c r="F280" i="3"/>
  <c r="E280" i="3"/>
  <c r="E281" i="3" s="1"/>
  <c r="E282" i="3" s="1"/>
  <c r="E283" i="3" s="1"/>
  <c r="E284" i="3" s="1"/>
  <c r="E285" i="3" s="1"/>
  <c r="E286" i="3" s="1"/>
  <c r="E287" i="3" s="1"/>
  <c r="E288" i="3" s="1"/>
  <c r="E289" i="3" s="1"/>
  <c r="E290" i="3" s="1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F390" i="3"/>
  <c r="E390" i="3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D440" i="3"/>
  <c r="F441" i="3" s="1"/>
  <c r="G441" i="3" s="1"/>
  <c r="L441" i="3" s="1"/>
  <c r="E563" i="3"/>
  <c r="E564" i="3" s="1"/>
  <c r="D441" i="3"/>
  <c r="F442" i="3" s="1"/>
  <c r="G442" i="3" s="1"/>
  <c r="L442" i="3" s="1"/>
  <c r="E22" i="3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J258" i="3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G258" i="3"/>
  <c r="F475" i="3"/>
  <c r="E475" i="3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87" i="3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367" i="3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F411" i="3"/>
  <c r="E411" i="3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150" i="3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K89" i="3"/>
  <c r="J236" i="3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G236" i="3"/>
  <c r="F302" i="3"/>
  <c r="E302" i="3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F345" i="3"/>
  <c r="E345" i="3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D438" i="3"/>
  <c r="F439" i="3" s="1"/>
  <c r="G439" i="3" s="1"/>
  <c r="L439" i="3" s="1"/>
  <c r="E258" i="3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324" i="3"/>
  <c r="E325" i="3" s="1"/>
  <c r="E326" i="3" s="1"/>
  <c r="E327" i="3" s="1"/>
  <c r="E328" i="3" s="1"/>
  <c r="E329" i="3" s="1"/>
  <c r="E330" i="3" s="1"/>
  <c r="E331" i="3" s="1"/>
  <c r="E332" i="3" s="1"/>
  <c r="E333" i="3" s="1"/>
  <c r="E334" i="3" s="1"/>
  <c r="E335" i="3" s="1"/>
  <c r="E336" i="3" s="1"/>
  <c r="E337" i="3" s="1"/>
  <c r="E338" i="3" s="1"/>
  <c r="E339" i="3" s="1"/>
  <c r="E340" i="3" s="1"/>
  <c r="E341" i="3" s="1"/>
  <c r="E342" i="3" s="1"/>
  <c r="E343" i="3" s="1"/>
  <c r="E344" i="3" s="1"/>
  <c r="E497" i="3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P175" i="3" l="1"/>
  <c r="O190" i="3"/>
  <c r="O191" i="3"/>
  <c r="O179" i="3"/>
  <c r="O172" i="3"/>
  <c r="P192" i="3"/>
  <c r="O186" i="3"/>
  <c r="P172" i="3"/>
  <c r="O181" i="3"/>
  <c r="O183" i="3"/>
  <c r="O185" i="3"/>
  <c r="P190" i="3"/>
  <c r="P183" i="3"/>
  <c r="O187" i="3"/>
  <c r="P181" i="3"/>
  <c r="O174" i="3"/>
  <c r="O175" i="3"/>
  <c r="P179" i="3"/>
  <c r="P174" i="3"/>
  <c r="O182" i="3"/>
  <c r="P182" i="3"/>
  <c r="O188" i="3"/>
  <c r="O192" i="3"/>
  <c r="P177" i="3"/>
  <c r="P187" i="3"/>
  <c r="P191" i="3"/>
  <c r="P176" i="3"/>
  <c r="O177" i="3"/>
  <c r="P186" i="3"/>
  <c r="P184" i="3"/>
  <c r="P180" i="3"/>
  <c r="P171" i="3"/>
  <c r="O173" i="3"/>
  <c r="O178" i="3"/>
  <c r="P178" i="3"/>
  <c r="P173" i="3"/>
  <c r="P188" i="3"/>
  <c r="O189" i="3"/>
  <c r="O184" i="3"/>
  <c r="O180" i="3"/>
  <c r="L22" i="3"/>
  <c r="P129" i="3"/>
  <c r="O124" i="3"/>
  <c r="P113" i="3"/>
  <c r="O108" i="3"/>
  <c r="P97" i="3"/>
  <c r="O92" i="3"/>
  <c r="P81" i="3"/>
  <c r="O76" i="3"/>
  <c r="P65" i="3"/>
  <c r="O60" i="3"/>
  <c r="P49" i="3"/>
  <c r="O44" i="3"/>
  <c r="P33" i="3"/>
  <c r="O28" i="3"/>
  <c r="O129" i="3"/>
  <c r="P118" i="3"/>
  <c r="O113" i="3"/>
  <c r="P102" i="3"/>
  <c r="O97" i="3"/>
  <c r="P86" i="3"/>
  <c r="O81" i="3"/>
  <c r="P70" i="3"/>
  <c r="O65" i="3"/>
  <c r="P54" i="3"/>
  <c r="O49" i="3"/>
  <c r="P38" i="3"/>
  <c r="O33" i="3"/>
  <c r="P22" i="3"/>
  <c r="P123" i="3"/>
  <c r="O118" i="3"/>
  <c r="P107" i="3"/>
  <c r="O102" i="3"/>
  <c r="P91" i="3"/>
  <c r="O86" i="3"/>
  <c r="P75" i="3"/>
  <c r="O70" i="3"/>
  <c r="P59" i="3"/>
  <c r="O54" i="3"/>
  <c r="P43" i="3"/>
  <c r="O38" i="3"/>
  <c r="P27" i="3"/>
  <c r="O22" i="3"/>
  <c r="P128" i="3"/>
  <c r="O123" i="3"/>
  <c r="P112" i="3"/>
  <c r="O107" i="3"/>
  <c r="P96" i="3"/>
  <c r="O91" i="3"/>
  <c r="P80" i="3"/>
  <c r="O75" i="3"/>
  <c r="P64" i="3"/>
  <c r="O59" i="3"/>
  <c r="P48" i="3"/>
  <c r="O43" i="3"/>
  <c r="P32" i="3"/>
  <c r="O27" i="3"/>
  <c r="O128" i="3"/>
  <c r="P117" i="3"/>
  <c r="O112" i="3"/>
  <c r="P101" i="3"/>
  <c r="O96" i="3"/>
  <c r="P85" i="3"/>
  <c r="O80" i="3"/>
  <c r="P69" i="3"/>
  <c r="O64" i="3"/>
  <c r="P53" i="3"/>
  <c r="O48" i="3"/>
  <c r="P37" i="3"/>
  <c r="O32" i="3"/>
  <c r="P122" i="3"/>
  <c r="O117" i="3"/>
  <c r="P106" i="3"/>
  <c r="O101" i="3"/>
  <c r="P90" i="3"/>
  <c r="O85" i="3"/>
  <c r="P74" i="3"/>
  <c r="O69" i="3"/>
  <c r="P58" i="3"/>
  <c r="O53" i="3"/>
  <c r="P42" i="3"/>
  <c r="O37" i="3"/>
  <c r="P26" i="3"/>
  <c r="P127" i="3"/>
  <c r="O122" i="3"/>
  <c r="P111" i="3"/>
  <c r="O106" i="3"/>
  <c r="P95" i="3"/>
  <c r="O90" i="3"/>
  <c r="P79" i="3"/>
  <c r="O74" i="3"/>
  <c r="P63" i="3"/>
  <c r="O58" i="3"/>
  <c r="P47" i="3"/>
  <c r="O42" i="3"/>
  <c r="P31" i="3"/>
  <c r="O26" i="3"/>
  <c r="O127" i="3"/>
  <c r="P116" i="3"/>
  <c r="O111" i="3"/>
  <c r="P100" i="3"/>
  <c r="O95" i="3"/>
  <c r="P84" i="3"/>
  <c r="O79" i="3"/>
  <c r="P68" i="3"/>
  <c r="O63" i="3"/>
  <c r="P52" i="3"/>
  <c r="O47" i="3"/>
  <c r="P36" i="3"/>
  <c r="O31" i="3"/>
  <c r="P121" i="3"/>
  <c r="O116" i="3"/>
  <c r="P105" i="3"/>
  <c r="O100" i="3"/>
  <c r="P89" i="3"/>
  <c r="O84" i="3"/>
  <c r="P73" i="3"/>
  <c r="O68" i="3"/>
  <c r="P57" i="3"/>
  <c r="O52" i="3"/>
  <c r="P41" i="3"/>
  <c r="O36" i="3"/>
  <c r="P25" i="3"/>
  <c r="P126" i="3"/>
  <c r="O121" i="3"/>
  <c r="P110" i="3"/>
  <c r="O105" i="3"/>
  <c r="P94" i="3"/>
  <c r="O89" i="3"/>
  <c r="P78" i="3"/>
  <c r="O73" i="3"/>
  <c r="P62" i="3"/>
  <c r="O57" i="3"/>
  <c r="P46" i="3"/>
  <c r="O41" i="3"/>
  <c r="P30" i="3"/>
  <c r="O25" i="3"/>
  <c r="O126" i="3"/>
  <c r="P115" i="3"/>
  <c r="O110" i="3"/>
  <c r="P99" i="3"/>
  <c r="O94" i="3"/>
  <c r="P83" i="3"/>
  <c r="O78" i="3"/>
  <c r="P67" i="3"/>
  <c r="O62" i="3"/>
  <c r="P51" i="3"/>
  <c r="O46" i="3"/>
  <c r="P35" i="3"/>
  <c r="O30" i="3"/>
  <c r="P120" i="3"/>
  <c r="O115" i="3"/>
  <c r="P104" i="3"/>
  <c r="O99" i="3"/>
  <c r="P88" i="3"/>
  <c r="O83" i="3"/>
  <c r="P72" i="3"/>
  <c r="O67" i="3"/>
  <c r="P56" i="3"/>
  <c r="O51" i="3"/>
  <c r="P40" i="3"/>
  <c r="O35" i="3"/>
  <c r="P24" i="3"/>
  <c r="P125" i="3"/>
  <c r="O120" i="3"/>
  <c r="P109" i="3"/>
  <c r="O104" i="3"/>
  <c r="P93" i="3"/>
  <c r="O88" i="3"/>
  <c r="P77" i="3"/>
  <c r="O72" i="3"/>
  <c r="P61" i="3"/>
  <c r="O56" i="3"/>
  <c r="P45" i="3"/>
  <c r="O40" i="3"/>
  <c r="P29" i="3"/>
  <c r="O24" i="3"/>
  <c r="O125" i="3"/>
  <c r="P114" i="3"/>
  <c r="O109" i="3"/>
  <c r="P98" i="3"/>
  <c r="O93" i="3"/>
  <c r="P82" i="3"/>
  <c r="O77" i="3"/>
  <c r="P66" i="3"/>
  <c r="O61" i="3"/>
  <c r="P50" i="3"/>
  <c r="O45" i="3"/>
  <c r="P34" i="3"/>
  <c r="O29" i="3"/>
  <c r="P119" i="3"/>
  <c r="O114" i="3"/>
  <c r="P103" i="3"/>
  <c r="O98" i="3"/>
  <c r="P87" i="3"/>
  <c r="O82" i="3"/>
  <c r="P71" i="3"/>
  <c r="O66" i="3"/>
  <c r="P55" i="3"/>
  <c r="O50" i="3"/>
  <c r="P39" i="3"/>
  <c r="O34" i="3"/>
  <c r="P23" i="3"/>
  <c r="P60" i="3"/>
  <c r="O55" i="3"/>
  <c r="P44" i="3"/>
  <c r="P124" i="3"/>
  <c r="O39" i="3"/>
  <c r="O119" i="3"/>
  <c r="P28" i="3"/>
  <c r="P108" i="3"/>
  <c r="O23" i="3"/>
  <c r="O103" i="3"/>
  <c r="P92" i="3"/>
  <c r="O87" i="3"/>
  <c r="P76" i="3"/>
  <c r="O71" i="3"/>
  <c r="O171" i="3"/>
  <c r="P189" i="3"/>
  <c r="P185" i="3"/>
  <c r="N153" i="3"/>
  <c r="N163" i="3"/>
  <c r="N168" i="3"/>
  <c r="N142" i="3"/>
  <c r="N147" i="3"/>
  <c r="N152" i="3"/>
  <c r="N145" i="3"/>
  <c r="N133" i="3"/>
  <c r="N143" i="3"/>
  <c r="N131" i="3"/>
  <c r="N136" i="3"/>
  <c r="N141" i="3"/>
  <c r="N137" i="3"/>
  <c r="N158" i="3"/>
  <c r="N154" i="3"/>
  <c r="N157" i="3"/>
  <c r="N146" i="3"/>
  <c r="N167" i="3"/>
  <c r="N166" i="3"/>
  <c r="N132" i="3"/>
  <c r="N149" i="3"/>
  <c r="N160" i="3"/>
  <c r="N164" i="3"/>
  <c r="N151" i="3"/>
  <c r="N156" i="3"/>
  <c r="N161" i="3"/>
  <c r="N150" i="3"/>
  <c r="N170" i="3"/>
  <c r="N155" i="3"/>
  <c r="N159" i="3"/>
  <c r="N148" i="3"/>
  <c r="N162" i="3"/>
  <c r="N135" i="3"/>
  <c r="N140" i="3"/>
  <c r="N165" i="3"/>
  <c r="N139" i="3"/>
  <c r="N144" i="3"/>
  <c r="N169" i="3"/>
  <c r="N138" i="3"/>
  <c r="N134" i="3"/>
  <c r="J1013" i="3"/>
  <c r="J1014" i="3" s="1"/>
  <c r="J1015" i="3" s="1"/>
  <c r="J1016" i="3" s="1"/>
  <c r="J1012" i="3"/>
  <c r="L559" i="3"/>
  <c r="AE923" i="3"/>
  <c r="L571" i="3"/>
  <c r="AE935" i="3"/>
  <c r="L575" i="3"/>
  <c r="AE939" i="3"/>
  <c r="L590" i="3"/>
  <c r="AE954" i="3"/>
  <c r="L578" i="3"/>
  <c r="AE942" i="3"/>
  <c r="L565" i="3"/>
  <c r="AE929" i="3"/>
  <c r="L573" i="3"/>
  <c r="AE937" i="3"/>
  <c r="L558" i="3"/>
  <c r="AE922" i="3"/>
  <c r="L566" i="3"/>
  <c r="AE930" i="3"/>
  <c r="L546" i="3"/>
  <c r="AE910" i="3"/>
  <c r="L574" i="3"/>
  <c r="AE938" i="3"/>
  <c r="AE927" i="3"/>
  <c r="L557" i="3"/>
  <c r="AE921" i="3"/>
  <c r="L550" i="3"/>
  <c r="AE914" i="3"/>
  <c r="L583" i="3"/>
  <c r="AE947" i="3"/>
  <c r="L561" i="3"/>
  <c r="AE925" i="3"/>
  <c r="L587" i="3"/>
  <c r="AE951" i="3"/>
  <c r="K585" i="3"/>
  <c r="AE949" i="3"/>
  <c r="L549" i="3"/>
  <c r="AE913" i="3"/>
  <c r="L591" i="3"/>
  <c r="AE955" i="3"/>
  <c r="L582" i="3"/>
  <c r="AE946" i="3"/>
  <c r="L579" i="3"/>
  <c r="AE943" i="3"/>
  <c r="L588" i="3"/>
  <c r="AE952" i="3"/>
  <c r="AE928" i="3"/>
  <c r="L581" i="3"/>
  <c r="AE945" i="3"/>
  <c r="L584" i="3"/>
  <c r="AE948" i="3"/>
  <c r="L576" i="3"/>
  <c r="AE940" i="3"/>
  <c r="L568" i="3"/>
  <c r="AE932" i="3"/>
  <c r="L551" i="3"/>
  <c r="AE915" i="3"/>
  <c r="L556" i="3"/>
  <c r="AE920" i="3"/>
  <c r="L572" i="3"/>
  <c r="AE936" i="3"/>
  <c r="L560" i="3"/>
  <c r="AE924" i="3"/>
  <c r="L570" i="3"/>
  <c r="AE934" i="3"/>
  <c r="L567" i="3"/>
  <c r="AE931" i="3"/>
  <c r="L548" i="3"/>
  <c r="AE912" i="3"/>
  <c r="AE919" i="3"/>
  <c r="L553" i="3"/>
  <c r="AE917" i="3"/>
  <c r="L569" i="3"/>
  <c r="AE933" i="3"/>
  <c r="L589" i="3"/>
  <c r="AE953" i="3"/>
  <c r="L554" i="3"/>
  <c r="AE918" i="3"/>
  <c r="L552" i="3"/>
  <c r="AE916" i="3"/>
  <c r="L577" i="3"/>
  <c r="AE941" i="3"/>
  <c r="L545" i="3"/>
  <c r="AE909" i="3"/>
  <c r="L586" i="3"/>
  <c r="AE950" i="3"/>
  <c r="L580" i="3"/>
  <c r="AE944" i="3"/>
  <c r="L562" i="3"/>
  <c r="AE926" i="3"/>
  <c r="L547" i="3"/>
  <c r="AE911" i="3"/>
  <c r="J545" i="3"/>
  <c r="J546" i="3" s="1"/>
  <c r="J547" i="3" s="1"/>
  <c r="J548" i="3" s="1"/>
  <c r="J549" i="3" s="1"/>
  <c r="J550" i="3" s="1"/>
  <c r="J551" i="3" s="1"/>
  <c r="J552" i="3" s="1"/>
  <c r="J553" i="3" s="1"/>
  <c r="J554" i="3" s="1"/>
  <c r="J555" i="3" s="1"/>
  <c r="J556" i="3" s="1"/>
  <c r="J557" i="3" s="1"/>
  <c r="J558" i="3" s="1"/>
  <c r="J559" i="3" s="1"/>
  <c r="J560" i="3" s="1"/>
  <c r="J561" i="3" s="1"/>
  <c r="J562" i="3" s="1"/>
  <c r="L585" i="3"/>
  <c r="J563" i="3"/>
  <c r="J564" i="3" s="1"/>
  <c r="J565" i="3" s="1"/>
  <c r="J566" i="3" s="1"/>
  <c r="J567" i="3" s="1"/>
  <c r="G540" i="3"/>
  <c r="L540" i="3" s="1"/>
  <c r="M32" i="3"/>
  <c r="M63" i="3"/>
  <c r="M110" i="3"/>
  <c r="M85" i="3"/>
  <c r="M161" i="3"/>
  <c r="M31" i="3"/>
  <c r="M77" i="3"/>
  <c r="M108" i="3"/>
  <c r="M61" i="3"/>
  <c r="M92" i="3"/>
  <c r="M75" i="3"/>
  <c r="M38" i="3"/>
  <c r="M138" i="3"/>
  <c r="M129" i="3"/>
  <c r="M67" i="3"/>
  <c r="M46" i="3"/>
  <c r="M29" i="3"/>
  <c r="M43" i="3"/>
  <c r="M42" i="3"/>
  <c r="M44" i="3"/>
  <c r="M27" i="3"/>
  <c r="M86" i="3"/>
  <c r="M54" i="3"/>
  <c r="M48" i="3"/>
  <c r="M125" i="3"/>
  <c r="M65" i="3"/>
  <c r="M156" i="3"/>
  <c r="M154" i="3"/>
  <c r="M96" i="3"/>
  <c r="M131" i="3"/>
  <c r="M80" i="3"/>
  <c r="M170" i="3"/>
  <c r="M83" i="3"/>
  <c r="K258" i="3"/>
  <c r="K259" i="3" s="1"/>
  <c r="L258" i="3"/>
  <c r="K236" i="3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L236" i="3"/>
  <c r="F18" i="4"/>
  <c r="L564" i="3"/>
  <c r="K563" i="3"/>
  <c r="K564" i="3" s="1"/>
  <c r="L563" i="3"/>
  <c r="K367" i="3"/>
  <c r="K368" i="3" s="1"/>
  <c r="K369" i="3" s="1"/>
  <c r="K370" i="3" s="1"/>
  <c r="K371" i="3" s="1"/>
  <c r="K372" i="3" s="1"/>
  <c r="K373" i="3" s="1"/>
  <c r="K374" i="3" s="1"/>
  <c r="K375" i="3" s="1"/>
  <c r="K376" i="3" s="1"/>
  <c r="L367" i="3"/>
  <c r="K171" i="3"/>
  <c r="L171" i="3"/>
  <c r="M186" i="3" s="1"/>
  <c r="K519" i="3"/>
  <c r="K520" i="3" s="1"/>
  <c r="K521" i="3" s="1"/>
  <c r="K522" i="3" s="1"/>
  <c r="K523" i="3" s="1"/>
  <c r="K524" i="3" s="1"/>
  <c r="K525" i="3" s="1"/>
  <c r="K526" i="3" s="1"/>
  <c r="K527" i="3" s="1"/>
  <c r="K528" i="3" s="1"/>
  <c r="K529" i="3" s="1"/>
  <c r="K530" i="3" s="1"/>
  <c r="K531" i="3" s="1"/>
  <c r="K532" i="3" s="1"/>
  <c r="K533" i="3" s="1"/>
  <c r="K534" i="3" s="1"/>
  <c r="K535" i="3" s="1"/>
  <c r="K536" i="3" s="1"/>
  <c r="K537" i="3" s="1"/>
  <c r="K538" i="3" s="1"/>
  <c r="K539" i="3" s="1"/>
  <c r="L519" i="3"/>
  <c r="E11" i="2"/>
  <c r="E636" i="3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565" i="3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G454" i="3"/>
  <c r="C4" i="5"/>
  <c r="D4" i="5" s="1"/>
  <c r="G193" i="3"/>
  <c r="J193" i="3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475" i="3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G475" i="3"/>
  <c r="J345" i="3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G345" i="3"/>
  <c r="J411" i="3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G411" i="3"/>
  <c r="J302" i="3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G302" i="3"/>
  <c r="J280" i="3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G280" i="3"/>
  <c r="J23" i="3"/>
  <c r="K22" i="3"/>
  <c r="J390" i="3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G390" i="3"/>
  <c r="B6" i="5"/>
  <c r="C5" i="5"/>
  <c r="D5" i="5" s="1"/>
  <c r="J431" i="3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G431" i="3"/>
  <c r="M99" i="3" l="1"/>
  <c r="M111" i="3"/>
  <c r="M84" i="3"/>
  <c r="M30" i="3"/>
  <c r="M100" i="3"/>
  <c r="M94" i="3"/>
  <c r="M68" i="3"/>
  <c r="M127" i="3"/>
  <c r="M69" i="3"/>
  <c r="M60" i="3"/>
  <c r="M74" i="3"/>
  <c r="M142" i="3"/>
  <c r="M47" i="3"/>
  <c r="M52" i="3"/>
  <c r="M118" i="3"/>
  <c r="M155" i="3"/>
  <c r="M82" i="3"/>
  <c r="M33" i="3"/>
  <c r="M35" i="3"/>
  <c r="M103" i="3"/>
  <c r="M59" i="3"/>
  <c r="M169" i="3"/>
  <c r="M24" i="3"/>
  <c r="M133" i="3"/>
  <c r="M114" i="3"/>
  <c r="M88" i="3"/>
  <c r="M76" i="3"/>
  <c r="M139" i="3"/>
  <c r="M71" i="3"/>
  <c r="M116" i="3"/>
  <c r="M87" i="3"/>
  <c r="M36" i="3"/>
  <c r="M78" i="3"/>
  <c r="M148" i="3"/>
  <c r="M164" i="3"/>
  <c r="M166" i="3"/>
  <c r="M162" i="3"/>
  <c r="M145" i="3"/>
  <c r="M141" i="3"/>
  <c r="M144" i="3"/>
  <c r="M57" i="3"/>
  <c r="M45" i="3"/>
  <c r="M90" i="3"/>
  <c r="M37" i="3"/>
  <c r="M113" i="3"/>
  <c r="M51" i="3"/>
  <c r="M49" i="3"/>
  <c r="M26" i="3"/>
  <c r="M62" i="3"/>
  <c r="M91" i="3"/>
  <c r="M163" i="3"/>
  <c r="M143" i="3"/>
  <c r="M117" i="3"/>
  <c r="M41" i="3"/>
  <c r="M34" i="3"/>
  <c r="M70" i="3"/>
  <c r="M40" i="3"/>
  <c r="M158" i="3"/>
  <c r="M168" i="3"/>
  <c r="M130" i="3"/>
  <c r="M28" i="3"/>
  <c r="M66" i="3"/>
  <c r="M134" i="3"/>
  <c r="M137" i="3"/>
  <c r="M122" i="3"/>
  <c r="M132" i="3"/>
  <c r="M56" i="3"/>
  <c r="M81" i="3"/>
  <c r="M55" i="3"/>
  <c r="M135" i="3"/>
  <c r="M150" i="3"/>
  <c r="M98" i="3"/>
  <c r="M106" i="3"/>
  <c r="M123" i="3"/>
  <c r="M147" i="3"/>
  <c r="M72" i="3"/>
  <c r="M64" i="3"/>
  <c r="M115" i="3"/>
  <c r="M101" i="3"/>
  <c r="M153" i="3"/>
  <c r="M102" i="3"/>
  <c r="M25" i="3"/>
  <c r="M53" i="3"/>
  <c r="M119" i="3"/>
  <c r="M120" i="3"/>
  <c r="M151" i="3"/>
  <c r="M167" i="3"/>
  <c r="M107" i="3"/>
  <c r="M140" i="3"/>
  <c r="M112" i="3"/>
  <c r="M23" i="3"/>
  <c r="M157" i="3"/>
  <c r="M165" i="3"/>
  <c r="M22" i="3"/>
  <c r="M79" i="3"/>
  <c r="M97" i="3"/>
  <c r="M149" i="3"/>
  <c r="M159" i="3"/>
  <c r="M146" i="3"/>
  <c r="M95" i="3"/>
  <c r="M104" i="3"/>
  <c r="M89" i="3"/>
  <c r="M136" i="3"/>
  <c r="M152" i="3"/>
  <c r="M124" i="3"/>
  <c r="M109" i="3"/>
  <c r="M50" i="3"/>
  <c r="M128" i="3"/>
  <c r="M160" i="3"/>
  <c r="M39" i="3"/>
  <c r="M73" i="3"/>
  <c r="M58" i="3"/>
  <c r="M105" i="3"/>
  <c r="M121" i="3"/>
  <c r="M93" i="3"/>
  <c r="M126" i="3"/>
  <c r="P305" i="3"/>
  <c r="N190" i="3"/>
  <c r="N180" i="3"/>
  <c r="N191" i="3"/>
  <c r="N186" i="3"/>
  <c r="N189" i="3"/>
  <c r="N184" i="3"/>
  <c r="O325" i="3"/>
  <c r="N179" i="3"/>
  <c r="N175" i="3"/>
  <c r="N171" i="3"/>
  <c r="N176" i="3"/>
  <c r="P388" i="3"/>
  <c r="O262" i="3"/>
  <c r="P261" i="3"/>
  <c r="P268" i="3"/>
  <c r="O266" i="3"/>
  <c r="P374" i="3"/>
  <c r="O239" i="3"/>
  <c r="P235" i="3"/>
  <c r="P281" i="3"/>
  <c r="O251" i="3"/>
  <c r="P344" i="3"/>
  <c r="O315" i="3"/>
  <c r="O211" i="3"/>
  <c r="O365" i="3"/>
  <c r="P200" i="3"/>
  <c r="O336" i="3"/>
  <c r="P386" i="3"/>
  <c r="P197" i="3"/>
  <c r="O253" i="3"/>
  <c r="P237" i="3"/>
  <c r="O356" i="3"/>
  <c r="P327" i="3"/>
  <c r="P260" i="3"/>
  <c r="O210" i="3"/>
  <c r="P266" i="3"/>
  <c r="P385" i="3"/>
  <c r="P372" i="3"/>
  <c r="P246" i="3"/>
  <c r="O292" i="3"/>
  <c r="O242" i="3"/>
  <c r="O265" i="3"/>
  <c r="O203" i="3"/>
  <c r="P216" i="3"/>
  <c r="O237" i="3"/>
  <c r="P269" i="3"/>
  <c r="O264" i="3"/>
  <c r="O208" i="3"/>
  <c r="P258" i="3"/>
  <c r="P330" i="3"/>
  <c r="P375" i="3"/>
  <c r="O320" i="3"/>
  <c r="P370" i="3"/>
  <c r="P277" i="3"/>
  <c r="P284" i="3"/>
  <c r="O648" i="3"/>
  <c r="P637" i="3"/>
  <c r="O632" i="3"/>
  <c r="P621" i="3"/>
  <c r="O616" i="3"/>
  <c r="P605" i="3"/>
  <c r="O600" i="3"/>
  <c r="P589" i="3"/>
  <c r="P642" i="3"/>
  <c r="O637" i="3"/>
  <c r="P626" i="3"/>
  <c r="O621" i="3"/>
  <c r="P610" i="3"/>
  <c r="O605" i="3"/>
  <c r="P594" i="3"/>
  <c r="O589" i="3"/>
  <c r="P646" i="3"/>
  <c r="O641" i="3"/>
  <c r="P630" i="3"/>
  <c r="O625" i="3"/>
  <c r="P614" i="3"/>
  <c r="O609" i="3"/>
  <c r="P598" i="3"/>
  <c r="O593" i="3"/>
  <c r="P582" i="3"/>
  <c r="P645" i="3"/>
  <c r="O640" i="3"/>
  <c r="P629" i="3"/>
  <c r="O624" i="3"/>
  <c r="P613" i="3"/>
  <c r="O608" i="3"/>
  <c r="P597" i="3"/>
  <c r="O592" i="3"/>
  <c r="P581" i="3"/>
  <c r="O645" i="3"/>
  <c r="P634" i="3"/>
  <c r="O629" i="3"/>
  <c r="P618" i="3"/>
  <c r="O613" i="3"/>
  <c r="P602" i="3"/>
  <c r="O597" i="3"/>
  <c r="P586" i="3"/>
  <c r="O581" i="3"/>
  <c r="P649" i="3"/>
  <c r="O644" i="3"/>
  <c r="P633" i="3"/>
  <c r="O628" i="3"/>
  <c r="P617" i="3"/>
  <c r="O612" i="3"/>
  <c r="P601" i="3"/>
  <c r="O596" i="3"/>
  <c r="P585" i="3"/>
  <c r="O649" i="3"/>
  <c r="P638" i="3"/>
  <c r="O633" i="3"/>
  <c r="P622" i="3"/>
  <c r="O617" i="3"/>
  <c r="P606" i="3"/>
  <c r="O601" i="3"/>
  <c r="P590" i="3"/>
  <c r="O585" i="3"/>
  <c r="P643" i="3"/>
  <c r="O638" i="3"/>
  <c r="P627" i="3"/>
  <c r="O622" i="3"/>
  <c r="P611" i="3"/>
  <c r="O606" i="3"/>
  <c r="P595" i="3"/>
  <c r="O590" i="3"/>
  <c r="P641" i="3"/>
  <c r="O620" i="3"/>
  <c r="P609" i="3"/>
  <c r="O588" i="3"/>
  <c r="P574" i="3"/>
  <c r="O569" i="3"/>
  <c r="P558" i="3"/>
  <c r="O553" i="3"/>
  <c r="P542" i="3"/>
  <c r="O537" i="3"/>
  <c r="P526" i="3"/>
  <c r="O521" i="3"/>
  <c r="P510" i="3"/>
  <c r="O505" i="3"/>
  <c r="P494" i="3"/>
  <c r="O489" i="3"/>
  <c r="P478" i="3"/>
  <c r="O473" i="3"/>
  <c r="P462" i="3"/>
  <c r="O457" i="3"/>
  <c r="P446" i="3"/>
  <c r="O441" i="3"/>
  <c r="P430" i="3"/>
  <c r="O425" i="3"/>
  <c r="P414" i="3"/>
  <c r="O409" i="3"/>
  <c r="P398" i="3"/>
  <c r="O393" i="3"/>
  <c r="O630" i="3"/>
  <c r="P619" i="3"/>
  <c r="O598" i="3"/>
  <c r="P587" i="3"/>
  <c r="P579" i="3"/>
  <c r="O574" i="3"/>
  <c r="P563" i="3"/>
  <c r="O558" i="3"/>
  <c r="P547" i="3"/>
  <c r="P640" i="3"/>
  <c r="O619" i="3"/>
  <c r="P608" i="3"/>
  <c r="O587" i="3"/>
  <c r="O579" i="3"/>
  <c r="P568" i="3"/>
  <c r="O563" i="3"/>
  <c r="P552" i="3"/>
  <c r="O547" i="3"/>
  <c r="P639" i="3"/>
  <c r="O618" i="3"/>
  <c r="P607" i="3"/>
  <c r="O586" i="3"/>
  <c r="P573" i="3"/>
  <c r="O568" i="3"/>
  <c r="P557" i="3"/>
  <c r="O552" i="3"/>
  <c r="O639" i="3"/>
  <c r="P628" i="3"/>
  <c r="O607" i="3"/>
  <c r="P596" i="3"/>
  <c r="P578" i="3"/>
  <c r="O573" i="3"/>
  <c r="P562" i="3"/>
  <c r="O557" i="3"/>
  <c r="P546" i="3"/>
  <c r="O541" i="3"/>
  <c r="P530" i="3"/>
  <c r="O525" i="3"/>
  <c r="P514" i="3"/>
  <c r="O509" i="3"/>
  <c r="P498" i="3"/>
  <c r="O493" i="3"/>
  <c r="P482" i="3"/>
  <c r="O477" i="3"/>
  <c r="P466" i="3"/>
  <c r="O461" i="3"/>
  <c r="P450" i="3"/>
  <c r="O445" i="3"/>
  <c r="P434" i="3"/>
  <c r="O429" i="3"/>
  <c r="P418" i="3"/>
  <c r="O413" i="3"/>
  <c r="P402" i="3"/>
  <c r="O397" i="3"/>
  <c r="P648" i="3"/>
  <c r="O627" i="3"/>
  <c r="P616" i="3"/>
  <c r="O595" i="3"/>
  <c r="P584" i="3"/>
  <c r="O578" i="3"/>
  <c r="P567" i="3"/>
  <c r="O562" i="3"/>
  <c r="P551" i="3"/>
  <c r="O546" i="3"/>
  <c r="P535" i="3"/>
  <c r="O530" i="3"/>
  <c r="P519" i="3"/>
  <c r="O514" i="3"/>
  <c r="P503" i="3"/>
  <c r="O498" i="3"/>
  <c r="P487" i="3"/>
  <c r="O482" i="3"/>
  <c r="P471" i="3"/>
  <c r="O466" i="3"/>
  <c r="P455" i="3"/>
  <c r="O450" i="3"/>
  <c r="P439" i="3"/>
  <c r="O434" i="3"/>
  <c r="P423" i="3"/>
  <c r="O418" i="3"/>
  <c r="P407" i="3"/>
  <c r="O402" i="3"/>
  <c r="P391" i="3"/>
  <c r="P647" i="3"/>
  <c r="O626" i="3"/>
  <c r="P615" i="3"/>
  <c r="O594" i="3"/>
  <c r="O584" i="3"/>
  <c r="P572" i="3"/>
  <c r="O567" i="3"/>
  <c r="P556" i="3"/>
  <c r="O551" i="3"/>
  <c r="P540" i="3"/>
  <c r="O535" i="3"/>
  <c r="P524" i="3"/>
  <c r="O519" i="3"/>
  <c r="P508" i="3"/>
  <c r="O503" i="3"/>
  <c r="P492" i="3"/>
  <c r="O487" i="3"/>
  <c r="P476" i="3"/>
  <c r="O471" i="3"/>
  <c r="P460" i="3"/>
  <c r="O455" i="3"/>
  <c r="P444" i="3"/>
  <c r="O439" i="3"/>
  <c r="P428" i="3"/>
  <c r="O423" i="3"/>
  <c r="P412" i="3"/>
  <c r="O407" i="3"/>
  <c r="P396" i="3"/>
  <c r="O391" i="3"/>
  <c r="O647" i="3"/>
  <c r="P636" i="3"/>
  <c r="O615" i="3"/>
  <c r="P604" i="3"/>
  <c r="P577" i="3"/>
  <c r="O572" i="3"/>
  <c r="P561" i="3"/>
  <c r="O556" i="3"/>
  <c r="P545" i="3"/>
  <c r="O636" i="3"/>
  <c r="P625" i="3"/>
  <c r="O604" i="3"/>
  <c r="P593" i="3"/>
  <c r="P583" i="3"/>
  <c r="O577" i="3"/>
  <c r="P566" i="3"/>
  <c r="O561" i="3"/>
  <c r="P550" i="3"/>
  <c r="O545" i="3"/>
  <c r="P534" i="3"/>
  <c r="O529" i="3"/>
  <c r="P518" i="3"/>
  <c r="O513" i="3"/>
  <c r="P502" i="3"/>
  <c r="O497" i="3"/>
  <c r="P486" i="3"/>
  <c r="O481" i="3"/>
  <c r="P470" i="3"/>
  <c r="O465" i="3"/>
  <c r="P454" i="3"/>
  <c r="O449" i="3"/>
  <c r="P438" i="3"/>
  <c r="O433" i="3"/>
  <c r="P422" i="3"/>
  <c r="O417" i="3"/>
  <c r="P406" i="3"/>
  <c r="O401" i="3"/>
  <c r="P390" i="3"/>
  <c r="O646" i="3"/>
  <c r="P635" i="3"/>
  <c r="O614" i="3"/>
  <c r="P603" i="3"/>
  <c r="O583" i="3"/>
  <c r="P571" i="3"/>
  <c r="O566" i="3"/>
  <c r="P555" i="3"/>
  <c r="O550" i="3"/>
  <c r="P539" i="3"/>
  <c r="O534" i="3"/>
  <c r="P523" i="3"/>
  <c r="O518" i="3"/>
  <c r="P507" i="3"/>
  <c r="O502" i="3"/>
  <c r="P491" i="3"/>
  <c r="O486" i="3"/>
  <c r="P475" i="3"/>
  <c r="O470" i="3"/>
  <c r="P459" i="3"/>
  <c r="O454" i="3"/>
  <c r="P443" i="3"/>
  <c r="O438" i="3"/>
  <c r="P427" i="3"/>
  <c r="O422" i="3"/>
  <c r="P411" i="3"/>
  <c r="O406" i="3"/>
  <c r="P395" i="3"/>
  <c r="O390" i="3"/>
  <c r="O635" i="3"/>
  <c r="P624" i="3"/>
  <c r="O603" i="3"/>
  <c r="P592" i="3"/>
  <c r="P576" i="3"/>
  <c r="O571" i="3"/>
  <c r="P560" i="3"/>
  <c r="O555" i="3"/>
  <c r="O634" i="3"/>
  <c r="P623" i="3"/>
  <c r="O602" i="3"/>
  <c r="P591" i="3"/>
  <c r="O582" i="3"/>
  <c r="O576" i="3"/>
  <c r="P565" i="3"/>
  <c r="O560" i="3"/>
  <c r="P549" i="3"/>
  <c r="O643" i="3"/>
  <c r="P632" i="3"/>
  <c r="O611" i="3"/>
  <c r="P600" i="3"/>
  <c r="P575" i="3"/>
  <c r="O570" i="3"/>
  <c r="P559" i="3"/>
  <c r="O554" i="3"/>
  <c r="P543" i="3"/>
  <c r="O538" i="3"/>
  <c r="P527" i="3"/>
  <c r="O522" i="3"/>
  <c r="P511" i="3"/>
  <c r="O506" i="3"/>
  <c r="P495" i="3"/>
  <c r="O490" i="3"/>
  <c r="P479" i="3"/>
  <c r="O474" i="3"/>
  <c r="P463" i="3"/>
  <c r="O458" i="3"/>
  <c r="P447" i="3"/>
  <c r="O442" i="3"/>
  <c r="P431" i="3"/>
  <c r="O426" i="3"/>
  <c r="P415" i="3"/>
  <c r="O410" i="3"/>
  <c r="P399" i="3"/>
  <c r="O394" i="3"/>
  <c r="P612" i="3"/>
  <c r="P525" i="3"/>
  <c r="P515" i="3"/>
  <c r="O496" i="3"/>
  <c r="O468" i="3"/>
  <c r="P458" i="3"/>
  <c r="P448" i="3"/>
  <c r="O440" i="3"/>
  <c r="O430" i="3"/>
  <c r="P420" i="3"/>
  <c r="P401" i="3"/>
  <c r="P392" i="3"/>
  <c r="O610" i="3"/>
  <c r="P569" i="3"/>
  <c r="O543" i="3"/>
  <c r="P533" i="3"/>
  <c r="O524" i="3"/>
  <c r="O515" i="3"/>
  <c r="P505" i="3"/>
  <c r="P477" i="3"/>
  <c r="P467" i="3"/>
  <c r="O448" i="3"/>
  <c r="O420" i="3"/>
  <c r="P410" i="3"/>
  <c r="P400" i="3"/>
  <c r="O392" i="3"/>
  <c r="O565" i="3"/>
  <c r="O533" i="3"/>
  <c r="O523" i="3"/>
  <c r="O495" i="3"/>
  <c r="P485" i="3"/>
  <c r="O476" i="3"/>
  <c r="O467" i="3"/>
  <c r="P457" i="3"/>
  <c r="P429" i="3"/>
  <c r="P419" i="3"/>
  <c r="O400" i="3"/>
  <c r="P564" i="3"/>
  <c r="O542" i="3"/>
  <c r="P532" i="3"/>
  <c r="P513" i="3"/>
  <c r="P504" i="3"/>
  <c r="O485" i="3"/>
  <c r="O475" i="3"/>
  <c r="O447" i="3"/>
  <c r="P437" i="3"/>
  <c r="O428" i="3"/>
  <c r="O419" i="3"/>
  <c r="P409" i="3"/>
  <c r="P599" i="3"/>
  <c r="O564" i="3"/>
  <c r="O532" i="3"/>
  <c r="P522" i="3"/>
  <c r="P512" i="3"/>
  <c r="O504" i="3"/>
  <c r="O494" i="3"/>
  <c r="P484" i="3"/>
  <c r="P465" i="3"/>
  <c r="P456" i="3"/>
  <c r="O437" i="3"/>
  <c r="O427" i="3"/>
  <c r="O399" i="3"/>
  <c r="O492" i="3"/>
  <c r="O599" i="3"/>
  <c r="P541" i="3"/>
  <c r="P531" i="3"/>
  <c r="O512" i="3"/>
  <c r="O484" i="3"/>
  <c r="P474" i="3"/>
  <c r="P464" i="3"/>
  <c r="O456" i="3"/>
  <c r="O446" i="3"/>
  <c r="P436" i="3"/>
  <c r="P417" i="3"/>
  <c r="P408" i="3"/>
  <c r="O511" i="3"/>
  <c r="P473" i="3"/>
  <c r="P445" i="3"/>
  <c r="O591" i="3"/>
  <c r="O559" i="3"/>
  <c r="O540" i="3"/>
  <c r="O531" i="3"/>
  <c r="P521" i="3"/>
  <c r="P493" i="3"/>
  <c r="P483" i="3"/>
  <c r="O464" i="3"/>
  <c r="O436" i="3"/>
  <c r="P426" i="3"/>
  <c r="P416" i="3"/>
  <c r="O408" i="3"/>
  <c r="O398" i="3"/>
  <c r="P644" i="3"/>
  <c r="P501" i="3"/>
  <c r="O483" i="3"/>
  <c r="P435" i="3"/>
  <c r="O416" i="3"/>
  <c r="O539" i="3"/>
  <c r="O642" i="3"/>
  <c r="P588" i="3"/>
  <c r="P554" i="3"/>
  <c r="P529" i="3"/>
  <c r="P520" i="3"/>
  <c r="O501" i="3"/>
  <c r="O491" i="3"/>
  <c r="O463" i="3"/>
  <c r="P453" i="3"/>
  <c r="O444" i="3"/>
  <c r="O435" i="3"/>
  <c r="P425" i="3"/>
  <c r="P397" i="3"/>
  <c r="P480" i="3"/>
  <c r="P424" i="3"/>
  <c r="O395" i="3"/>
  <c r="P538" i="3"/>
  <c r="P528" i="3"/>
  <c r="O520" i="3"/>
  <c r="O510" i="3"/>
  <c r="P500" i="3"/>
  <c r="P481" i="3"/>
  <c r="P472" i="3"/>
  <c r="O453" i="3"/>
  <c r="O443" i="3"/>
  <c r="O415" i="3"/>
  <c r="P405" i="3"/>
  <c r="O396" i="3"/>
  <c r="P490" i="3"/>
  <c r="O472" i="3"/>
  <c r="P452" i="3"/>
  <c r="P433" i="3"/>
  <c r="P580" i="3"/>
  <c r="P553" i="3"/>
  <c r="O528" i="3"/>
  <c r="O500" i="3"/>
  <c r="O462" i="3"/>
  <c r="O405" i="3"/>
  <c r="P631" i="3"/>
  <c r="O580" i="3"/>
  <c r="O549" i="3"/>
  <c r="P537" i="3"/>
  <c r="P509" i="3"/>
  <c r="P499" i="3"/>
  <c r="O480" i="3"/>
  <c r="O452" i="3"/>
  <c r="P442" i="3"/>
  <c r="P432" i="3"/>
  <c r="O424" i="3"/>
  <c r="O414" i="3"/>
  <c r="P404" i="3"/>
  <c r="O623" i="3"/>
  <c r="O575" i="3"/>
  <c r="O548" i="3"/>
  <c r="P536" i="3"/>
  <c r="O517" i="3"/>
  <c r="O507" i="3"/>
  <c r="O479" i="3"/>
  <c r="P469" i="3"/>
  <c r="O460" i="3"/>
  <c r="O451" i="3"/>
  <c r="P441" i="3"/>
  <c r="P413" i="3"/>
  <c r="P403" i="3"/>
  <c r="P544" i="3"/>
  <c r="O536" i="3"/>
  <c r="O526" i="3"/>
  <c r="P516" i="3"/>
  <c r="P497" i="3"/>
  <c r="P488" i="3"/>
  <c r="O469" i="3"/>
  <c r="O459" i="3"/>
  <c r="O431" i="3"/>
  <c r="P421" i="3"/>
  <c r="O412" i="3"/>
  <c r="O403" i="3"/>
  <c r="P393" i="3"/>
  <c r="O404" i="3"/>
  <c r="P570" i="3"/>
  <c r="O478" i="3"/>
  <c r="P548" i="3"/>
  <c r="P394" i="3"/>
  <c r="O421" i="3"/>
  <c r="O544" i="3"/>
  <c r="P468" i="3"/>
  <c r="O516" i="3"/>
  <c r="P506" i="3"/>
  <c r="P461" i="3"/>
  <c r="O508" i="3"/>
  <c r="O499" i="3"/>
  <c r="O527" i="3"/>
  <c r="P451" i="3"/>
  <c r="P449" i="3"/>
  <c r="P440" i="3"/>
  <c r="O432" i="3"/>
  <c r="P517" i="3"/>
  <c r="P496" i="3"/>
  <c r="O631" i="3"/>
  <c r="P489" i="3"/>
  <c r="P620" i="3"/>
  <c r="O488" i="3"/>
  <c r="O411" i="3"/>
  <c r="N185" i="3"/>
  <c r="N181" i="3"/>
  <c r="P313" i="3"/>
  <c r="P288" i="3"/>
  <c r="P271" i="3"/>
  <c r="P257" i="3"/>
  <c r="P244" i="3"/>
  <c r="O374" i="3"/>
  <c r="P270" i="3"/>
  <c r="O194" i="3"/>
  <c r="O270" i="3"/>
  <c r="O280" i="3"/>
  <c r="O352" i="3"/>
  <c r="P274" i="3"/>
  <c r="P341" i="3"/>
  <c r="O269" i="3"/>
  <c r="O341" i="3"/>
  <c r="O386" i="3"/>
  <c r="P202" i="3"/>
  <c r="P332" i="3"/>
  <c r="P242" i="3"/>
  <c r="P282" i="3"/>
  <c r="P273" i="3"/>
  <c r="O246" i="3"/>
  <c r="O231" i="3"/>
  <c r="P232" i="3"/>
  <c r="P285" i="3"/>
  <c r="P362" i="3"/>
  <c r="P236" i="3"/>
  <c r="O348" i="3"/>
  <c r="P218" i="3"/>
  <c r="O332" i="3"/>
  <c r="O319" i="3"/>
  <c r="P193" i="3"/>
  <c r="O199" i="3"/>
  <c r="O324" i="3"/>
  <c r="P295" i="3"/>
  <c r="N174" i="3"/>
  <c r="O387" i="3"/>
  <c r="P251" i="3"/>
  <c r="O371" i="3"/>
  <c r="P314" i="3"/>
  <c r="O296" i="3"/>
  <c r="O305" i="3"/>
  <c r="P290" i="3"/>
  <c r="P234" i="3"/>
  <c r="P353" i="3"/>
  <c r="O362" i="3"/>
  <c r="O220" i="3"/>
  <c r="P351" i="3"/>
  <c r="P209" i="3"/>
  <c r="P324" i="3"/>
  <c r="O204" i="3"/>
  <c r="O372" i="3"/>
  <c r="O321" i="3"/>
  <c r="O202" i="3"/>
  <c r="O316" i="3"/>
  <c r="O196" i="3"/>
  <c r="O363" i="3"/>
  <c r="P357" i="3"/>
  <c r="O359" i="3"/>
  <c r="P287" i="3"/>
  <c r="P346" i="3"/>
  <c r="O308" i="3"/>
  <c r="O226" i="3"/>
  <c r="O360" i="3"/>
  <c r="O330" i="3"/>
  <c r="N188" i="3"/>
  <c r="O259" i="3"/>
  <c r="P286" i="3"/>
  <c r="O219" i="3"/>
  <c r="O243" i="3"/>
  <c r="P359" i="3"/>
  <c r="O301" i="3"/>
  <c r="P336" i="3"/>
  <c r="O375" i="3"/>
  <c r="P367" i="3"/>
  <c r="P225" i="3"/>
  <c r="O234" i="3"/>
  <c r="P342" i="3"/>
  <c r="P223" i="3"/>
  <c r="O337" i="3"/>
  <c r="P377" i="3"/>
  <c r="P326" i="3"/>
  <c r="O244" i="3"/>
  <c r="O193" i="3"/>
  <c r="P308" i="3"/>
  <c r="P302" i="3"/>
  <c r="O347" i="3"/>
  <c r="P360" i="3"/>
  <c r="N183" i="3"/>
  <c r="P317" i="3"/>
  <c r="P291" i="3"/>
  <c r="P199" i="3"/>
  <c r="P301" i="3"/>
  <c r="O207" i="3"/>
  <c r="O368" i="3"/>
  <c r="O247" i="3"/>
  <c r="P239" i="3"/>
  <c r="O353" i="3"/>
  <c r="P340" i="3"/>
  <c r="P214" i="3"/>
  <c r="O335" i="3"/>
  <c r="O209" i="3"/>
  <c r="P249" i="3"/>
  <c r="P198" i="3"/>
  <c r="P350" i="3"/>
  <c r="P315" i="3"/>
  <c r="P361" i="3"/>
  <c r="P310" i="3"/>
  <c r="P275" i="3"/>
  <c r="O343" i="3"/>
  <c r="O255" i="3"/>
  <c r="P364" i="3"/>
  <c r="O346" i="3"/>
  <c r="P207" i="3"/>
  <c r="O271" i="3"/>
  <c r="O229" i="3"/>
  <c r="P376" i="3"/>
  <c r="O331" i="3"/>
  <c r="P373" i="3"/>
  <c r="P380" i="3"/>
  <c r="O240" i="3"/>
  <c r="O364" i="3"/>
  <c r="O351" i="3"/>
  <c r="O225" i="3"/>
  <c r="P212" i="3"/>
  <c r="O342" i="3"/>
  <c r="O388" i="3"/>
  <c r="P331" i="3"/>
  <c r="O361" i="3"/>
  <c r="O326" i="3"/>
  <c r="P222" i="3"/>
  <c r="P233" i="3"/>
  <c r="P307" i="3"/>
  <c r="O273" i="3"/>
  <c r="P337" i="3"/>
  <c r="P322" i="3"/>
  <c r="P248" i="3"/>
  <c r="P319" i="3"/>
  <c r="P306" i="3"/>
  <c r="P245" i="3"/>
  <c r="P252" i="3"/>
  <c r="O373" i="3"/>
  <c r="O236" i="3"/>
  <c r="O223" i="3"/>
  <c r="P347" i="3"/>
  <c r="P265" i="3"/>
  <c r="O214" i="3"/>
  <c r="O260" i="3"/>
  <c r="P203" i="3"/>
  <c r="O233" i="3"/>
  <c r="O198" i="3"/>
  <c r="P355" i="3"/>
  <c r="O299" i="3"/>
  <c r="O345" i="3"/>
  <c r="O310" i="3"/>
  <c r="O383" i="3"/>
  <c r="O281" i="3"/>
  <c r="P229" i="3"/>
  <c r="P321" i="3"/>
  <c r="P379" i="3"/>
  <c r="O218" i="3"/>
  <c r="N182" i="3"/>
  <c r="N177" i="3"/>
  <c r="N192" i="3"/>
  <c r="N173" i="3"/>
  <c r="P194" i="3"/>
  <c r="O312" i="3"/>
  <c r="P378" i="3"/>
  <c r="P369" i="3"/>
  <c r="O245" i="3"/>
  <c r="P358" i="3"/>
  <c r="O276" i="3"/>
  <c r="P219" i="3"/>
  <c r="O377" i="3"/>
  <c r="P215" i="3"/>
  <c r="P366" i="3"/>
  <c r="O366" i="3"/>
  <c r="P384" i="3"/>
  <c r="P227" i="3"/>
  <c r="O290" i="3"/>
  <c r="O217" i="3"/>
  <c r="P264" i="3"/>
  <c r="P334" i="3"/>
  <c r="P297" i="3"/>
  <c r="O285" i="3"/>
  <c r="P348" i="3"/>
  <c r="P204" i="3"/>
  <c r="O303" i="3"/>
  <c r="P267" i="3"/>
  <c r="N172" i="3"/>
  <c r="O322" i="3"/>
  <c r="O384" i="3"/>
  <c r="O306" i="3"/>
  <c r="P250" i="3"/>
  <c r="P241" i="3"/>
  <c r="O378" i="3"/>
  <c r="P230" i="3"/>
  <c r="P382" i="3"/>
  <c r="O258" i="3"/>
  <c r="O249" i="3"/>
  <c r="P238" i="3"/>
  <c r="O267" i="3"/>
  <c r="O238" i="3"/>
  <c r="P368" i="3"/>
  <c r="P312" i="3"/>
  <c r="P352" i="3"/>
  <c r="O350" i="3"/>
  <c r="P256" i="3"/>
  <c r="O328" i="3"/>
  <c r="P211" i="3"/>
  <c r="P279" i="3"/>
  <c r="O385" i="3"/>
  <c r="O355" i="3"/>
  <c r="P213" i="3"/>
  <c r="P335" i="3"/>
  <c r="P220" i="3"/>
  <c r="O302" i="3"/>
  <c r="O286" i="3"/>
  <c r="O279" i="3"/>
  <c r="N60" i="3"/>
  <c r="N70" i="3"/>
  <c r="N80" i="3"/>
  <c r="N74" i="3"/>
  <c r="N68" i="3"/>
  <c r="N78" i="3"/>
  <c r="N72" i="3"/>
  <c r="N34" i="3"/>
  <c r="N44" i="3"/>
  <c r="N54" i="3"/>
  <c r="N64" i="3"/>
  <c r="N58" i="3"/>
  <c r="N52" i="3"/>
  <c r="N62" i="3"/>
  <c r="N114" i="3"/>
  <c r="N108" i="3"/>
  <c r="N28" i="3"/>
  <c r="N38" i="3"/>
  <c r="N48" i="3"/>
  <c r="N42" i="3"/>
  <c r="N36" i="3"/>
  <c r="N46" i="3"/>
  <c r="N40" i="3"/>
  <c r="N98" i="3"/>
  <c r="N79" i="3"/>
  <c r="N65" i="3"/>
  <c r="N45" i="3"/>
  <c r="N124" i="3"/>
  <c r="N104" i="3"/>
  <c r="N22" i="3"/>
  <c r="N32" i="3"/>
  <c r="N26" i="3"/>
  <c r="N30" i="3"/>
  <c r="N24" i="3"/>
  <c r="N82" i="3"/>
  <c r="N75" i="3"/>
  <c r="N39" i="3"/>
  <c r="N61" i="3"/>
  <c r="N47" i="3"/>
  <c r="N25" i="3"/>
  <c r="N116" i="3"/>
  <c r="N102" i="3"/>
  <c r="N119" i="3"/>
  <c r="N66" i="3"/>
  <c r="N55" i="3"/>
  <c r="N73" i="3"/>
  <c r="N51" i="3"/>
  <c r="N35" i="3"/>
  <c r="N31" i="3"/>
  <c r="N126" i="3"/>
  <c r="N100" i="3"/>
  <c r="N103" i="3"/>
  <c r="N129" i="3"/>
  <c r="N123" i="3"/>
  <c r="N117" i="3"/>
  <c r="N127" i="3"/>
  <c r="N121" i="3"/>
  <c r="N115" i="3"/>
  <c r="N125" i="3"/>
  <c r="N69" i="3"/>
  <c r="N77" i="3"/>
  <c r="N57" i="3"/>
  <c r="N37" i="3"/>
  <c r="N29" i="3"/>
  <c r="N87" i="3"/>
  <c r="N113" i="3"/>
  <c r="N107" i="3"/>
  <c r="N101" i="3"/>
  <c r="N111" i="3"/>
  <c r="N105" i="3"/>
  <c r="N99" i="3"/>
  <c r="N109" i="3"/>
  <c r="N93" i="3"/>
  <c r="N81" i="3"/>
  <c r="N67" i="3"/>
  <c r="N59" i="3"/>
  <c r="N49" i="3"/>
  <c r="N118" i="3"/>
  <c r="N106" i="3"/>
  <c r="N71" i="3"/>
  <c r="N97" i="3"/>
  <c r="N91" i="3"/>
  <c r="N85" i="3"/>
  <c r="N95" i="3"/>
  <c r="N89" i="3"/>
  <c r="N83" i="3"/>
  <c r="N63" i="3"/>
  <c r="N23" i="3"/>
  <c r="N33" i="3"/>
  <c r="N128" i="3"/>
  <c r="N92" i="3"/>
  <c r="N53" i="3"/>
  <c r="N43" i="3"/>
  <c r="N120" i="3"/>
  <c r="N112" i="3"/>
  <c r="N76" i="3"/>
  <c r="N86" i="3"/>
  <c r="N96" i="3"/>
  <c r="N90" i="3"/>
  <c r="N84" i="3"/>
  <c r="N94" i="3"/>
  <c r="N88" i="3"/>
  <c r="N50" i="3"/>
  <c r="N56" i="3"/>
  <c r="N41" i="3"/>
  <c r="N27" i="3"/>
  <c r="N122" i="3"/>
  <c r="N110" i="3"/>
  <c r="O317" i="3"/>
  <c r="O256" i="3"/>
  <c r="O263" i="3"/>
  <c r="P383" i="3"/>
  <c r="O369" i="3"/>
  <c r="O250" i="3"/>
  <c r="O358" i="3"/>
  <c r="P254" i="3"/>
  <c r="P208" i="3"/>
  <c r="O382" i="3"/>
  <c r="O235" i="3"/>
  <c r="P371" i="3"/>
  <c r="O323" i="3"/>
  <c r="P263" i="3"/>
  <c r="O376" i="3"/>
  <c r="P309" i="3"/>
  <c r="O222" i="3"/>
  <c r="P247" i="3"/>
  <c r="O200" i="3"/>
  <c r="O314" i="3"/>
  <c r="O206" i="3"/>
  <c r="O354" i="3"/>
  <c r="P195" i="3"/>
  <c r="O289" i="3"/>
  <c r="O284" i="3"/>
  <c r="P293" i="3"/>
  <c r="O344" i="3"/>
  <c r="P283" i="3"/>
  <c r="P276" i="3"/>
  <c r="P338" i="3"/>
  <c r="O278" i="3"/>
  <c r="O334" i="3"/>
  <c r="P226" i="3"/>
  <c r="O304" i="3"/>
  <c r="O329" i="3"/>
  <c r="P349" i="3"/>
  <c r="O274" i="3"/>
  <c r="O340" i="3"/>
  <c r="P318" i="3"/>
  <c r="O221" i="3"/>
  <c r="O288" i="3"/>
  <c r="O318" i="3"/>
  <c r="O379" i="3"/>
  <c r="O291" i="3"/>
  <c r="O311" i="3"/>
  <c r="P329" i="3"/>
  <c r="P205" i="3"/>
  <c r="P217" i="3"/>
  <c r="P303" i="3"/>
  <c r="O349" i="3"/>
  <c r="P333" i="3"/>
  <c r="O212" i="3"/>
  <c r="P231" i="3"/>
  <c r="O298" i="3"/>
  <c r="O275" i="3"/>
  <c r="O287" i="3"/>
  <c r="P323" i="3"/>
  <c r="P300" i="3"/>
  <c r="P292" i="3"/>
  <c r="P298" i="3"/>
  <c r="P280" i="3"/>
  <c r="P201" i="3"/>
  <c r="P278" i="3"/>
  <c r="P345" i="3"/>
  <c r="P221" i="3"/>
  <c r="O300" i="3"/>
  <c r="O195" i="3"/>
  <c r="P343" i="3"/>
  <c r="O293" i="3"/>
  <c r="O295" i="3"/>
  <c r="P196" i="3"/>
  <c r="P316" i="3"/>
  <c r="P294" i="3"/>
  <c r="P210" i="3"/>
  <c r="O309" i="3"/>
  <c r="O201" i="3"/>
  <c r="P354" i="3"/>
  <c r="O294" i="3"/>
  <c r="O216" i="3"/>
  <c r="P289" i="3"/>
  <c r="O313" i="3"/>
  <c r="O338" i="3"/>
  <c r="O297" i="3"/>
  <c r="O257" i="3"/>
  <c r="O227" i="3"/>
  <c r="O357" i="3"/>
  <c r="O215" i="3"/>
  <c r="O197" i="3"/>
  <c r="N178" i="3"/>
  <c r="O277" i="3"/>
  <c r="O268" i="3"/>
  <c r="W129" i="3"/>
  <c r="P240" i="3"/>
  <c r="O389" i="3"/>
  <c r="O380" i="3"/>
  <c r="P255" i="3"/>
  <c r="O241" i="3"/>
  <c r="P356" i="3"/>
  <c r="O230" i="3"/>
  <c r="P387" i="3"/>
  <c r="O254" i="3"/>
  <c r="P243" i="3"/>
  <c r="O232" i="3"/>
  <c r="P381" i="3"/>
  <c r="O228" i="3"/>
  <c r="O248" i="3"/>
  <c r="P206" i="3"/>
  <c r="O307" i="3"/>
  <c r="O283" i="3"/>
  <c r="O333" i="3"/>
  <c r="P320" i="3"/>
  <c r="O224" i="3"/>
  <c r="O213" i="3"/>
  <c r="O370" i="3"/>
  <c r="O327" i="3"/>
  <c r="N187" i="3"/>
  <c r="O282" i="3"/>
  <c r="P262" i="3"/>
  <c r="P389" i="3"/>
  <c r="P311" i="3"/>
  <c r="O261" i="3"/>
  <c r="O252" i="3"/>
  <c r="O367" i="3"/>
  <c r="P363" i="3"/>
  <c r="P228" i="3"/>
  <c r="P304" i="3"/>
  <c r="P259" i="3"/>
  <c r="P272" i="3"/>
  <c r="O339" i="3"/>
  <c r="P339" i="3"/>
  <c r="P328" i="3"/>
  <c r="P299" i="3"/>
  <c r="P253" i="3"/>
  <c r="P325" i="3"/>
  <c r="O381" i="3"/>
  <c r="P296" i="3"/>
  <c r="P365" i="3"/>
  <c r="P224" i="3"/>
  <c r="O205" i="3"/>
  <c r="O272" i="3"/>
  <c r="E10" i="2"/>
  <c r="C10" i="2" s="1"/>
  <c r="C11" i="2"/>
  <c r="K540" i="3"/>
  <c r="K541" i="3" s="1"/>
  <c r="K542" i="3" s="1"/>
  <c r="K543" i="3" s="1"/>
  <c r="K544" i="3" s="1"/>
  <c r="K545" i="3" s="1"/>
  <c r="K546" i="3" s="1"/>
  <c r="K547" i="3" s="1"/>
  <c r="K548" i="3" s="1"/>
  <c r="K549" i="3" s="1"/>
  <c r="K550" i="3" s="1"/>
  <c r="K551" i="3" s="1"/>
  <c r="K552" i="3" s="1"/>
  <c r="K553" i="3" s="1"/>
  <c r="K554" i="3" s="1"/>
  <c r="K555" i="3" s="1"/>
  <c r="K556" i="3" s="1"/>
  <c r="K557" i="3" s="1"/>
  <c r="K558" i="3" s="1"/>
  <c r="K559" i="3" s="1"/>
  <c r="K560" i="3" s="1"/>
  <c r="K561" i="3" s="1"/>
  <c r="K562" i="3" s="1"/>
  <c r="M188" i="3"/>
  <c r="M175" i="3"/>
  <c r="M178" i="3"/>
  <c r="M189" i="3"/>
  <c r="M192" i="3"/>
  <c r="M173" i="3"/>
  <c r="M176" i="3"/>
  <c r="M191" i="3"/>
  <c r="M185" i="3"/>
  <c r="M177" i="3"/>
  <c r="M179" i="3"/>
  <c r="M172" i="3"/>
  <c r="M184" i="3"/>
  <c r="M190" i="3"/>
  <c r="M187" i="3"/>
  <c r="M171" i="3"/>
  <c r="M182" i="3"/>
  <c r="M183" i="3"/>
  <c r="M174" i="3"/>
  <c r="M180" i="3"/>
  <c r="M181" i="3"/>
  <c r="K411" i="3"/>
  <c r="K412" i="3" s="1"/>
  <c r="K413" i="3" s="1"/>
  <c r="K414" i="3" s="1"/>
  <c r="K415" i="3" s="1"/>
  <c r="K416" i="3" s="1"/>
  <c r="K417" i="3" s="1"/>
  <c r="K418" i="3" s="1"/>
  <c r="K419" i="3" s="1"/>
  <c r="K420" i="3" s="1"/>
  <c r="K421" i="3" s="1"/>
  <c r="K422" i="3" s="1"/>
  <c r="K423" i="3" s="1"/>
  <c r="K424" i="3" s="1"/>
  <c r="K425" i="3" s="1"/>
  <c r="K426" i="3" s="1"/>
  <c r="K427" i="3" s="1"/>
  <c r="K428" i="3" s="1"/>
  <c r="K429" i="3" s="1"/>
  <c r="K430" i="3" s="1"/>
  <c r="L411" i="3"/>
  <c r="K345" i="3"/>
  <c r="K346" i="3" s="1"/>
  <c r="K347" i="3" s="1"/>
  <c r="K348" i="3" s="1"/>
  <c r="K349" i="3" s="1"/>
  <c r="K350" i="3" s="1"/>
  <c r="L345" i="3"/>
  <c r="K431" i="3"/>
  <c r="K432" i="3" s="1"/>
  <c r="K433" i="3" s="1"/>
  <c r="K434" i="3" s="1"/>
  <c r="K435" i="3" s="1"/>
  <c r="K436" i="3" s="1"/>
  <c r="K437" i="3" s="1"/>
  <c r="K438" i="3" s="1"/>
  <c r="K439" i="3" s="1"/>
  <c r="K440" i="3" s="1"/>
  <c r="K441" i="3" s="1"/>
  <c r="K442" i="3" s="1"/>
  <c r="K443" i="3" s="1"/>
  <c r="K444" i="3" s="1"/>
  <c r="K445" i="3" s="1"/>
  <c r="K446" i="3" s="1"/>
  <c r="K447" i="3" s="1"/>
  <c r="K448" i="3" s="1"/>
  <c r="K449" i="3" s="1"/>
  <c r="K450" i="3" s="1"/>
  <c r="K451" i="3" s="1"/>
  <c r="K452" i="3" s="1"/>
  <c r="K453" i="3" s="1"/>
  <c r="L431" i="3"/>
  <c r="K390" i="3"/>
  <c r="K391" i="3" s="1"/>
  <c r="K392" i="3" s="1"/>
  <c r="K393" i="3" s="1"/>
  <c r="K394" i="3" s="1"/>
  <c r="K395" i="3" s="1"/>
  <c r="K396" i="3" s="1"/>
  <c r="K397" i="3" s="1"/>
  <c r="K398" i="3" s="1"/>
  <c r="K399" i="3" s="1"/>
  <c r="K400" i="3" s="1"/>
  <c r="K401" i="3" s="1"/>
  <c r="K402" i="3" s="1"/>
  <c r="K403" i="3" s="1"/>
  <c r="K404" i="3" s="1"/>
  <c r="K405" i="3" s="1"/>
  <c r="K406" i="3" s="1"/>
  <c r="K407" i="3" s="1"/>
  <c r="K408" i="3" s="1"/>
  <c r="K409" i="3" s="1"/>
  <c r="K410" i="3" s="1"/>
  <c r="L390" i="3"/>
  <c r="K193" i="3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L193" i="3"/>
  <c r="N231" i="3" s="1"/>
  <c r="K454" i="3"/>
  <c r="K455" i="3" s="1"/>
  <c r="K456" i="3" s="1"/>
  <c r="K457" i="3" s="1"/>
  <c r="K458" i="3" s="1"/>
  <c r="K459" i="3" s="1"/>
  <c r="K460" i="3" s="1"/>
  <c r="K461" i="3" s="1"/>
  <c r="K462" i="3" s="1"/>
  <c r="K463" i="3" s="1"/>
  <c r="K464" i="3" s="1"/>
  <c r="K465" i="3" s="1"/>
  <c r="K466" i="3" s="1"/>
  <c r="K467" i="3" s="1"/>
  <c r="K468" i="3" s="1"/>
  <c r="K469" i="3" s="1"/>
  <c r="K470" i="3" s="1"/>
  <c r="K471" i="3" s="1"/>
  <c r="K472" i="3" s="1"/>
  <c r="K473" i="3" s="1"/>
  <c r="K474" i="3" s="1"/>
  <c r="L454" i="3"/>
  <c r="K475" i="3"/>
  <c r="K476" i="3" s="1"/>
  <c r="K477" i="3" s="1"/>
  <c r="K478" i="3" s="1"/>
  <c r="K479" i="3" s="1"/>
  <c r="K480" i="3" s="1"/>
  <c r="K481" i="3" s="1"/>
  <c r="K482" i="3" s="1"/>
  <c r="K483" i="3" s="1"/>
  <c r="K484" i="3" s="1"/>
  <c r="K485" i="3" s="1"/>
  <c r="K486" i="3" s="1"/>
  <c r="K487" i="3" s="1"/>
  <c r="K488" i="3" s="1"/>
  <c r="K489" i="3" s="1"/>
  <c r="K490" i="3" s="1"/>
  <c r="K491" i="3" s="1"/>
  <c r="K492" i="3" s="1"/>
  <c r="K493" i="3" s="1"/>
  <c r="K494" i="3" s="1"/>
  <c r="K495" i="3" s="1"/>
  <c r="K496" i="3" s="1"/>
  <c r="L475" i="3"/>
  <c r="K280" i="3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L280" i="3"/>
  <c r="K302" i="3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L302" i="3"/>
  <c r="E668" i="3"/>
  <c r="E669" i="3" s="1"/>
  <c r="E670" i="3" s="1"/>
  <c r="J568" i="3"/>
  <c r="J569" i="3" s="1"/>
  <c r="J570" i="3" s="1"/>
  <c r="J571" i="3" s="1"/>
  <c r="J572" i="3" s="1"/>
  <c r="J573" i="3" s="1"/>
  <c r="J574" i="3" s="1"/>
  <c r="J575" i="3" s="1"/>
  <c r="J576" i="3" s="1"/>
  <c r="J577" i="3" s="1"/>
  <c r="J578" i="3" s="1"/>
  <c r="J579" i="3" s="1"/>
  <c r="J580" i="3" s="1"/>
  <c r="J581" i="3" s="1"/>
  <c r="J582" i="3" s="1"/>
  <c r="J583" i="3" s="1"/>
  <c r="J584" i="3" s="1"/>
  <c r="J585" i="3" s="1"/>
  <c r="J586" i="3" s="1"/>
  <c r="J587" i="3" s="1"/>
  <c r="J588" i="3" s="1"/>
  <c r="J589" i="3" s="1"/>
  <c r="J590" i="3" s="1"/>
  <c r="J591" i="3" s="1"/>
  <c r="J592" i="3" s="1"/>
  <c r="J593" i="3" s="1"/>
  <c r="J594" i="3" s="1"/>
  <c r="J595" i="3" s="1"/>
  <c r="J596" i="3" s="1"/>
  <c r="J597" i="3" s="1"/>
  <c r="J598" i="3" s="1"/>
  <c r="J599" i="3" s="1"/>
  <c r="J600" i="3" s="1"/>
  <c r="J601" i="3" s="1"/>
  <c r="J602" i="3" s="1"/>
  <c r="J603" i="3" s="1"/>
  <c r="J604" i="3" s="1"/>
  <c r="J605" i="3" s="1"/>
  <c r="K565" i="3"/>
  <c r="K566" i="3" s="1"/>
  <c r="K567" i="3" s="1"/>
  <c r="C6" i="5"/>
  <c r="D6" i="5" s="1"/>
  <c r="B7" i="5"/>
  <c r="K23" i="3"/>
  <c r="J24" i="3"/>
  <c r="M1205" i="3" l="1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W649" i="3"/>
  <c r="M1191" i="3"/>
  <c r="M1190" i="3"/>
  <c r="M1189" i="3"/>
  <c r="M1188" i="3"/>
  <c r="M1187" i="3"/>
  <c r="M1186" i="3"/>
  <c r="M1185" i="3"/>
  <c r="M1184" i="3"/>
  <c r="M1183" i="3"/>
  <c r="M1182" i="3"/>
  <c r="N194" i="3"/>
  <c r="N200" i="3"/>
  <c r="M1180" i="3"/>
  <c r="M1181" i="3"/>
  <c r="N273" i="3"/>
  <c r="N365" i="3"/>
  <c r="N241" i="3"/>
  <c r="N210" i="3"/>
  <c r="N195" i="3"/>
  <c r="N227" i="3"/>
  <c r="N288" i="3"/>
  <c r="N298" i="3"/>
  <c r="N230" i="3"/>
  <c r="N201" i="3"/>
  <c r="N245" i="3"/>
  <c r="N238" i="3"/>
  <c r="N344" i="3"/>
  <c r="N197" i="3"/>
  <c r="N272" i="3"/>
  <c r="N244" i="3"/>
  <c r="N243" i="3"/>
  <c r="N300" i="3"/>
  <c r="N348" i="3"/>
  <c r="N216" i="3"/>
  <c r="N379" i="3"/>
  <c r="N263" i="3"/>
  <c r="N228" i="3"/>
  <c r="N211" i="3"/>
  <c r="N265" i="3"/>
  <c r="N275" i="3"/>
  <c r="N220" i="3"/>
  <c r="M1179" i="3"/>
  <c r="M1178" i="3"/>
  <c r="N214" i="3"/>
  <c r="N279" i="3"/>
  <c r="N217" i="3"/>
  <c r="N232" i="3"/>
  <c r="N271" i="3"/>
  <c r="N320" i="3"/>
  <c r="N338" i="3"/>
  <c r="N236" i="3"/>
  <c r="N372" i="3"/>
  <c r="N196" i="3"/>
  <c r="N355" i="3"/>
  <c r="N380" i="3"/>
  <c r="N331" i="3"/>
  <c r="N350" i="3"/>
  <c r="N212" i="3"/>
  <c r="N218" i="3"/>
  <c r="N388" i="3"/>
  <c r="N368" i="3"/>
  <c r="N364" i="3"/>
  <c r="N361" i="3"/>
  <c r="N346" i="3"/>
  <c r="N389" i="3"/>
  <c r="N374" i="3"/>
  <c r="N240" i="3"/>
  <c r="N311" i="3"/>
  <c r="N314" i="3"/>
  <c r="N294" i="3"/>
  <c r="N337" i="3"/>
  <c r="N276" i="3"/>
  <c r="N381" i="3"/>
  <c r="N209" i="3"/>
  <c r="N270" i="3"/>
  <c r="N325" i="3"/>
  <c r="N251" i="3"/>
  <c r="N385" i="3"/>
  <c r="N261" i="3"/>
  <c r="N278" i="3"/>
  <c r="N252" i="3"/>
  <c r="N321" i="3"/>
  <c r="N304" i="3"/>
  <c r="N313" i="3"/>
  <c r="N315" i="3"/>
  <c r="W389" i="3"/>
  <c r="N224" i="3"/>
  <c r="N269" i="3"/>
  <c r="N369" i="3"/>
  <c r="N223" i="3"/>
  <c r="N205" i="3"/>
  <c r="N305" i="3"/>
  <c r="N330" i="3"/>
  <c r="N281" i="3"/>
  <c r="N193" i="3"/>
  <c r="N235" i="3"/>
  <c r="N237" i="3"/>
  <c r="N289" i="3"/>
  <c r="N198" i="3"/>
  <c r="N375" i="3"/>
  <c r="N257" i="3"/>
  <c r="N293" i="3"/>
  <c r="N282" i="3"/>
  <c r="N347" i="3"/>
  <c r="N316" i="3"/>
  <c r="N213" i="3"/>
  <c r="N295" i="3"/>
  <c r="N360" i="3"/>
  <c r="N234" i="3"/>
  <c r="N233" i="3"/>
  <c r="N255" i="3"/>
  <c r="N277" i="3"/>
  <c r="N359" i="3"/>
  <c r="N326" i="3"/>
  <c r="N370" i="3"/>
  <c r="N207" i="3"/>
  <c r="N383" i="3"/>
  <c r="N286" i="3"/>
  <c r="N362" i="3"/>
  <c r="N203" i="3"/>
  <c r="N386" i="3"/>
  <c r="N219" i="3"/>
  <c r="N382" i="3"/>
  <c r="N336" i="3"/>
  <c r="M1177" i="3"/>
  <c r="N351" i="3"/>
  <c r="N342" i="3"/>
  <c r="N215" i="3"/>
  <c r="N343" i="3"/>
  <c r="N318" i="3"/>
  <c r="N297" i="3"/>
  <c r="N280" i="3"/>
  <c r="N248" i="3"/>
  <c r="N356" i="3"/>
  <c r="N299" i="3"/>
  <c r="N339" i="3"/>
  <c r="N266" i="3"/>
  <c r="N378" i="3"/>
  <c r="N317" i="3"/>
  <c r="N301" i="3"/>
  <c r="N242" i="3"/>
  <c r="N310" i="3"/>
  <c r="N204" i="3"/>
  <c r="N353" i="3"/>
  <c r="N309" i="3"/>
  <c r="N226" i="3"/>
  <c r="N307" i="3"/>
  <c r="N340" i="3"/>
  <c r="N290" i="3"/>
  <c r="N377" i="3"/>
  <c r="N319" i="3"/>
  <c r="N208" i="3"/>
  <c r="N327" i="3"/>
  <c r="N249" i="3"/>
  <c r="N296" i="3"/>
  <c r="N335" i="3"/>
  <c r="N221" i="3"/>
  <c r="N259" i="3"/>
  <c r="N285" i="3"/>
  <c r="N199" i="3"/>
  <c r="N312" i="3"/>
  <c r="N250" i="3"/>
  <c r="N206" i="3"/>
  <c r="N303" i="3"/>
  <c r="N268" i="3"/>
  <c r="N373" i="3"/>
  <c r="N258" i="3"/>
  <c r="N225" i="3"/>
  <c r="N253" i="3"/>
  <c r="N323" i="3"/>
  <c r="N246" i="3"/>
  <c r="N363" i="3"/>
  <c r="N349" i="3"/>
  <c r="N322" i="3"/>
  <c r="N384" i="3"/>
  <c r="N274" i="3"/>
  <c r="N371" i="3"/>
  <c r="N387" i="3"/>
  <c r="N366" i="3"/>
  <c r="N345" i="3"/>
  <c r="N328" i="3"/>
  <c r="N367" i="3"/>
  <c r="N354" i="3"/>
  <c r="N358" i="3"/>
  <c r="N222" i="3"/>
  <c r="N256" i="3"/>
  <c r="N352" i="3"/>
  <c r="N287" i="3"/>
  <c r="N264" i="3"/>
  <c r="N262" i="3"/>
  <c r="N292" i="3"/>
  <c r="N332" i="3"/>
  <c r="N334" i="3"/>
  <c r="N643" i="3"/>
  <c r="N627" i="3"/>
  <c r="N611" i="3"/>
  <c r="N595" i="3"/>
  <c r="N648" i="3"/>
  <c r="N632" i="3"/>
  <c r="N616" i="3"/>
  <c r="N600" i="3"/>
  <c r="N636" i="3"/>
  <c r="N620" i="3"/>
  <c r="N604" i="3"/>
  <c r="N588" i="3"/>
  <c r="N635" i="3"/>
  <c r="N619" i="3"/>
  <c r="N603" i="3"/>
  <c r="N587" i="3"/>
  <c r="N640" i="3"/>
  <c r="N624" i="3"/>
  <c r="N608" i="3"/>
  <c r="N592" i="3"/>
  <c r="N639" i="3"/>
  <c r="N623" i="3"/>
  <c r="N607" i="3"/>
  <c r="N591" i="3"/>
  <c r="N644" i="3"/>
  <c r="N628" i="3"/>
  <c r="N612" i="3"/>
  <c r="N596" i="3"/>
  <c r="N649" i="3"/>
  <c r="N633" i="3"/>
  <c r="N617" i="3"/>
  <c r="N601" i="3"/>
  <c r="N585" i="3"/>
  <c r="N631" i="3"/>
  <c r="N599" i="3"/>
  <c r="N580" i="3"/>
  <c r="N564" i="3"/>
  <c r="N548" i="3"/>
  <c r="N532" i="3"/>
  <c r="N516" i="3"/>
  <c r="N500" i="3"/>
  <c r="N484" i="3"/>
  <c r="N468" i="3"/>
  <c r="N452" i="3"/>
  <c r="N436" i="3"/>
  <c r="N420" i="3"/>
  <c r="N404" i="3"/>
  <c r="N641" i="3"/>
  <c r="N609" i="3"/>
  <c r="N569" i="3"/>
  <c r="N553" i="3"/>
  <c r="N630" i="3"/>
  <c r="N598" i="3"/>
  <c r="N574" i="3"/>
  <c r="N558" i="3"/>
  <c r="N629" i="3"/>
  <c r="N597" i="3"/>
  <c r="N579" i="3"/>
  <c r="N563" i="3"/>
  <c r="N547" i="3"/>
  <c r="N618" i="3"/>
  <c r="N586" i="3"/>
  <c r="N568" i="3"/>
  <c r="N552" i="3"/>
  <c r="N536" i="3"/>
  <c r="N520" i="3"/>
  <c r="N504" i="3"/>
  <c r="N488" i="3"/>
  <c r="N472" i="3"/>
  <c r="N456" i="3"/>
  <c r="N440" i="3"/>
  <c r="N424" i="3"/>
  <c r="N408" i="3"/>
  <c r="N392" i="3"/>
  <c r="N638" i="3"/>
  <c r="N606" i="3"/>
  <c r="N573" i="3"/>
  <c r="N557" i="3"/>
  <c r="N541" i="3"/>
  <c r="N525" i="3"/>
  <c r="N509" i="3"/>
  <c r="N493" i="3"/>
  <c r="N477" i="3"/>
  <c r="N461" i="3"/>
  <c r="N445" i="3"/>
  <c r="N429" i="3"/>
  <c r="N413" i="3"/>
  <c r="N397" i="3"/>
  <c r="N637" i="3"/>
  <c r="N605" i="3"/>
  <c r="N578" i="3"/>
  <c r="N562" i="3"/>
  <c r="N546" i="3"/>
  <c r="N530" i="3"/>
  <c r="N514" i="3"/>
  <c r="N498" i="3"/>
  <c r="N482" i="3"/>
  <c r="N466" i="3"/>
  <c r="N450" i="3"/>
  <c r="N434" i="3"/>
  <c r="N418" i="3"/>
  <c r="N402" i="3"/>
  <c r="N626" i="3"/>
  <c r="N594" i="3"/>
  <c r="N584" i="3"/>
  <c r="N567" i="3"/>
  <c r="N551" i="3"/>
  <c r="N647" i="3"/>
  <c r="N615" i="3"/>
  <c r="N572" i="3"/>
  <c r="N556" i="3"/>
  <c r="N540" i="3"/>
  <c r="N524" i="3"/>
  <c r="N508" i="3"/>
  <c r="N492" i="3"/>
  <c r="N476" i="3"/>
  <c r="N460" i="3"/>
  <c r="N444" i="3"/>
  <c r="N428" i="3"/>
  <c r="N412" i="3"/>
  <c r="N396" i="3"/>
  <c r="N625" i="3"/>
  <c r="N593" i="3"/>
  <c r="N577" i="3"/>
  <c r="N561" i="3"/>
  <c r="N545" i="3"/>
  <c r="N529" i="3"/>
  <c r="N513" i="3"/>
  <c r="N497" i="3"/>
  <c r="N481" i="3"/>
  <c r="N465" i="3"/>
  <c r="N449" i="3"/>
  <c r="N433" i="3"/>
  <c r="N417" i="3"/>
  <c r="N401" i="3"/>
  <c r="N646" i="3"/>
  <c r="N614" i="3"/>
  <c r="N583" i="3"/>
  <c r="N566" i="3"/>
  <c r="N550" i="3"/>
  <c r="N645" i="3"/>
  <c r="N613" i="3"/>
  <c r="N571" i="3"/>
  <c r="N555" i="3"/>
  <c r="N622" i="3"/>
  <c r="N590" i="3"/>
  <c r="N581" i="3"/>
  <c r="N565" i="3"/>
  <c r="N549" i="3"/>
  <c r="N533" i="3"/>
  <c r="N517" i="3"/>
  <c r="N501" i="3"/>
  <c r="N485" i="3"/>
  <c r="N469" i="3"/>
  <c r="N453" i="3"/>
  <c r="N437" i="3"/>
  <c r="N421" i="3"/>
  <c r="N405" i="3"/>
  <c r="N570" i="3"/>
  <c r="N544" i="3"/>
  <c r="N534" i="3"/>
  <c r="N506" i="3"/>
  <c r="N487" i="3"/>
  <c r="N478" i="3"/>
  <c r="N411" i="3"/>
  <c r="N496" i="3"/>
  <c r="N486" i="3"/>
  <c r="N458" i="3"/>
  <c r="N439" i="3"/>
  <c r="N430" i="3"/>
  <c r="N610" i="3"/>
  <c r="N543" i="3"/>
  <c r="N515" i="3"/>
  <c r="N505" i="3"/>
  <c r="N448" i="3"/>
  <c r="N438" i="3"/>
  <c r="N410" i="3"/>
  <c r="N391" i="3"/>
  <c r="N602" i="3"/>
  <c r="N523" i="3"/>
  <c r="N495" i="3"/>
  <c r="N467" i="3"/>
  <c r="N457" i="3"/>
  <c r="N400" i="3"/>
  <c r="N390" i="3"/>
  <c r="N542" i="3"/>
  <c r="N475" i="3"/>
  <c r="N447" i="3"/>
  <c r="N419" i="3"/>
  <c r="N409" i="3"/>
  <c r="N426" i="3"/>
  <c r="N560" i="3"/>
  <c r="N522" i="3"/>
  <c r="N503" i="3"/>
  <c r="N494" i="3"/>
  <c r="N427" i="3"/>
  <c r="N399" i="3"/>
  <c r="N407" i="3"/>
  <c r="N512" i="3"/>
  <c r="N502" i="3"/>
  <c r="N474" i="3"/>
  <c r="N455" i="3"/>
  <c r="N446" i="3"/>
  <c r="N589" i="3"/>
  <c r="N559" i="3"/>
  <c r="N531" i="3"/>
  <c r="N521" i="3"/>
  <c r="N454" i="3"/>
  <c r="N398" i="3"/>
  <c r="N464" i="3"/>
  <c r="N539" i="3"/>
  <c r="N511" i="3"/>
  <c r="N483" i="3"/>
  <c r="N473" i="3"/>
  <c r="N416" i="3"/>
  <c r="N406" i="3"/>
  <c r="N519" i="3"/>
  <c r="N443" i="3"/>
  <c r="N642" i="3"/>
  <c r="N582" i="3"/>
  <c r="N554" i="3"/>
  <c r="N491" i="3"/>
  <c r="N463" i="3"/>
  <c r="N435" i="3"/>
  <c r="N425" i="3"/>
  <c r="N634" i="3"/>
  <c r="N538" i="3"/>
  <c r="N510" i="3"/>
  <c r="N415" i="3"/>
  <c r="N528" i="3"/>
  <c r="N518" i="3"/>
  <c r="N490" i="3"/>
  <c r="N471" i="3"/>
  <c r="N462" i="3"/>
  <c r="N395" i="3"/>
  <c r="N527" i="3"/>
  <c r="N499" i="3"/>
  <c r="N489" i="3"/>
  <c r="N432" i="3"/>
  <c r="N422" i="3"/>
  <c r="N394" i="3"/>
  <c r="N621" i="3"/>
  <c r="N575" i="3"/>
  <c r="N507" i="3"/>
  <c r="N479" i="3"/>
  <c r="N451" i="3"/>
  <c r="N441" i="3"/>
  <c r="N576" i="3"/>
  <c r="N480" i="3"/>
  <c r="N403" i="3"/>
  <c r="N470" i="3"/>
  <c r="N393" i="3"/>
  <c r="N423" i="3"/>
  <c r="N537" i="3"/>
  <c r="N431" i="3"/>
  <c r="N535" i="3"/>
  <c r="N459" i="3"/>
  <c r="N526" i="3"/>
  <c r="N442" i="3"/>
  <c r="N414" i="3"/>
  <c r="N333" i="3"/>
  <c r="N260" i="3"/>
  <c r="N306" i="3"/>
  <c r="N202" i="3"/>
  <c r="N329" i="3"/>
  <c r="N239" i="3"/>
  <c r="N247" i="3"/>
  <c r="N283" i="3"/>
  <c r="N376" i="3"/>
  <c r="N302" i="3"/>
  <c r="N254" i="3"/>
  <c r="N291" i="3"/>
  <c r="N308" i="3"/>
  <c r="N341" i="3"/>
  <c r="N284" i="3"/>
  <c r="N229" i="3"/>
  <c r="N357" i="3"/>
  <c r="N267" i="3"/>
  <c r="N324" i="3"/>
  <c r="M1175" i="3"/>
  <c r="M1176" i="3"/>
  <c r="M1173" i="3"/>
  <c r="M1174" i="3"/>
  <c r="M1172" i="3"/>
  <c r="M1169" i="3"/>
  <c r="M1171" i="3"/>
  <c r="M1170" i="3"/>
  <c r="M1168" i="3"/>
  <c r="M1166" i="3"/>
  <c r="M1167" i="3"/>
  <c r="M1164" i="3"/>
  <c r="M1165" i="3"/>
  <c r="M1162" i="3"/>
  <c r="M1163" i="3"/>
  <c r="M1161" i="3"/>
  <c r="M1159" i="3"/>
  <c r="M1160" i="3"/>
  <c r="M1157" i="3"/>
  <c r="M1158" i="3"/>
  <c r="M1155" i="3"/>
  <c r="M1156" i="3"/>
  <c r="M1154" i="3"/>
  <c r="M1153" i="3"/>
  <c r="M1082" i="3"/>
  <c r="M1151" i="3"/>
  <c r="M1152" i="3"/>
  <c r="M1149" i="3"/>
  <c r="M1150" i="3"/>
  <c r="M1147" i="3"/>
  <c r="M1148" i="3"/>
  <c r="M1146" i="3"/>
  <c r="M1145" i="3"/>
  <c r="M1142" i="3"/>
  <c r="M1144" i="3"/>
  <c r="M1143" i="3"/>
  <c r="M1141" i="3"/>
  <c r="M1139" i="3"/>
  <c r="M1140" i="3"/>
  <c r="M1137" i="3"/>
  <c r="M1138" i="3"/>
  <c r="M1135" i="3"/>
  <c r="M1136" i="3"/>
  <c r="M1133" i="3"/>
  <c r="M1134" i="3"/>
  <c r="M1131" i="3"/>
  <c r="M1132" i="3"/>
  <c r="M1129" i="3"/>
  <c r="M1130" i="3"/>
  <c r="M1127" i="3"/>
  <c r="M1128" i="3"/>
  <c r="M1125" i="3"/>
  <c r="M1126" i="3"/>
  <c r="M1123" i="3"/>
  <c r="M1124" i="3"/>
  <c r="M1120" i="3"/>
  <c r="M1122" i="3"/>
  <c r="M1121" i="3"/>
  <c r="M1114" i="3"/>
  <c r="M1119" i="3"/>
  <c r="M1117" i="3"/>
  <c r="M1118" i="3"/>
  <c r="M1115" i="3"/>
  <c r="M1116" i="3"/>
  <c r="M1113" i="3"/>
  <c r="M1111" i="3"/>
  <c r="M1112" i="3"/>
  <c r="M1109" i="3"/>
  <c r="M1110" i="3"/>
  <c r="M1107" i="3"/>
  <c r="M1108" i="3"/>
  <c r="M1105" i="3"/>
  <c r="M1106" i="3"/>
  <c r="M1103" i="3"/>
  <c r="M1104" i="3"/>
  <c r="M1101" i="3"/>
  <c r="M1102" i="3"/>
  <c r="M1099" i="3"/>
  <c r="M1100" i="3"/>
  <c r="M1097" i="3"/>
  <c r="M1098" i="3"/>
  <c r="M1095" i="3"/>
  <c r="M1096" i="3"/>
  <c r="M1093" i="3"/>
  <c r="M1094" i="3"/>
  <c r="M1091" i="3"/>
  <c r="M1092" i="3"/>
  <c r="M1089" i="3"/>
  <c r="M1090" i="3"/>
  <c r="M1087" i="3"/>
  <c r="M1088" i="3"/>
  <c r="M1085" i="3"/>
  <c r="M1086" i="3"/>
  <c r="M1083" i="3"/>
  <c r="M1084" i="3"/>
  <c r="M1080" i="3"/>
  <c r="M1081" i="3"/>
  <c r="M1078" i="3"/>
  <c r="M1079" i="3"/>
  <c r="M1076" i="3"/>
  <c r="M1077" i="3"/>
  <c r="M1073" i="3"/>
  <c r="M1075" i="3"/>
  <c r="M1074" i="3"/>
  <c r="M1072" i="3"/>
  <c r="M1069" i="3"/>
  <c r="M1041" i="3"/>
  <c r="M1070" i="3"/>
  <c r="M1071" i="3"/>
  <c r="M1068" i="3"/>
  <c r="M1066" i="3"/>
  <c r="M1067" i="3"/>
  <c r="M1064" i="3"/>
  <c r="M1065" i="3"/>
  <c r="M1062" i="3"/>
  <c r="M1063" i="3"/>
  <c r="M1059" i="3"/>
  <c r="M1061" i="3"/>
  <c r="M1060" i="3"/>
  <c r="M1047" i="3"/>
  <c r="M1057" i="3"/>
  <c r="M1058" i="3"/>
  <c r="M1056" i="3"/>
  <c r="M1055" i="3"/>
  <c r="M1054" i="3"/>
  <c r="M1053" i="3"/>
  <c r="M1051" i="3"/>
  <c r="M1052" i="3"/>
  <c r="M1049" i="3"/>
  <c r="M1050" i="3"/>
  <c r="M1048" i="3"/>
  <c r="M1046" i="3"/>
  <c r="M1045" i="3"/>
  <c r="M1044" i="3"/>
  <c r="M1043" i="3"/>
  <c r="M1042" i="3"/>
  <c r="M1040" i="3"/>
  <c r="M1037" i="3"/>
  <c r="M1039" i="3"/>
  <c r="M1038" i="3"/>
  <c r="M1025" i="3"/>
  <c r="M1035" i="3"/>
  <c r="M1031" i="3"/>
  <c r="M1029" i="3"/>
  <c r="M1028" i="3"/>
  <c r="M1024" i="3"/>
  <c r="M1033" i="3"/>
  <c r="M1027" i="3"/>
  <c r="M1034" i="3"/>
  <c r="M1030" i="3"/>
  <c r="M1036" i="3"/>
  <c r="M1023" i="3"/>
  <c r="M1026" i="3"/>
  <c r="M1032" i="3"/>
  <c r="M1022" i="3"/>
  <c r="M1018" i="3"/>
  <c r="M1021" i="3"/>
  <c r="M1020" i="3"/>
  <c r="M1012" i="3"/>
  <c r="M1008" i="3"/>
  <c r="M1019" i="3"/>
  <c r="M1016" i="3"/>
  <c r="M1017" i="3"/>
  <c r="M966" i="3"/>
  <c r="M1014" i="3"/>
  <c r="M1010" i="3"/>
  <c r="M1009" i="3"/>
  <c r="M1013" i="3"/>
  <c r="M1015" i="3"/>
  <c r="M271" i="3"/>
  <c r="M1011" i="3"/>
  <c r="M1006" i="3"/>
  <c r="M1007" i="3"/>
  <c r="M457" i="3"/>
  <c r="M380" i="3"/>
  <c r="M285" i="3"/>
  <c r="M262" i="3"/>
  <c r="M409" i="3"/>
  <c r="M287" i="3"/>
  <c r="M492" i="3"/>
  <c r="M307" i="3"/>
  <c r="M359" i="3"/>
  <c r="M857" i="3"/>
  <c r="M448" i="3"/>
  <c r="M497" i="3"/>
  <c r="M349" i="3"/>
  <c r="M309" i="3"/>
  <c r="M288" i="3"/>
  <c r="M408" i="3"/>
  <c r="M452" i="3"/>
  <c r="M925" i="3"/>
  <c r="M261" i="3"/>
  <c r="M402" i="3"/>
  <c r="M353" i="3"/>
  <c r="M414" i="3"/>
  <c r="M430" i="3"/>
  <c r="M266" i="3"/>
  <c r="M466" i="3"/>
  <c r="M203" i="3"/>
  <c r="M579" i="3"/>
  <c r="M209" i="3"/>
  <c r="M805" i="3"/>
  <c r="M325" i="3"/>
  <c r="M406" i="3"/>
  <c r="M219" i="3"/>
  <c r="M210" i="3"/>
  <c r="M906" i="3"/>
  <c r="M425" i="3"/>
  <c r="M230" i="3"/>
  <c r="M443" i="3"/>
  <c r="M363" i="3"/>
  <c r="M989" i="3"/>
  <c r="M538" i="3"/>
  <c r="M338" i="3"/>
  <c r="M342" i="3"/>
  <c r="M920" i="3"/>
  <c r="M751" i="3"/>
  <c r="M478" i="3"/>
  <c r="M1003" i="3"/>
  <c r="M291" i="3"/>
  <c r="M469" i="3"/>
  <c r="M913" i="3"/>
  <c r="M246" i="3"/>
  <c r="M960" i="3"/>
  <c r="M403" i="3"/>
  <c r="M395" i="3"/>
  <c r="M453" i="3"/>
  <c r="M784" i="3"/>
  <c r="M327" i="3"/>
  <c r="M808" i="3"/>
  <c r="M962" i="3"/>
  <c r="M358" i="3"/>
  <c r="M942" i="3"/>
  <c r="M272" i="3"/>
  <c r="M389" i="3"/>
  <c r="M250" i="3"/>
  <c r="M975" i="3"/>
  <c r="M556" i="3"/>
  <c r="M702" i="3"/>
  <c r="M775" i="3"/>
  <c r="M936" i="3"/>
  <c r="M750" i="3"/>
  <c r="M321" i="3"/>
  <c r="M760" i="3"/>
  <c r="M586" i="3"/>
  <c r="M500" i="3"/>
  <c r="M624" i="3"/>
  <c r="M618" i="3"/>
  <c r="M585" i="3"/>
  <c r="M490" i="3"/>
  <c r="M601" i="3"/>
  <c r="M672" i="3"/>
  <c r="M721" i="3"/>
  <c r="M468" i="3"/>
  <c r="M934" i="3"/>
  <c r="M536" i="3"/>
  <c r="M881" i="3"/>
  <c r="M243" i="3"/>
  <c r="M1000" i="3"/>
  <c r="M651" i="3"/>
  <c r="M657" i="3"/>
  <c r="M422" i="3"/>
  <c r="M947" i="3"/>
  <c r="M339" i="3"/>
  <c r="M313" i="3"/>
  <c r="M206" i="3"/>
  <c r="M859" i="3"/>
  <c r="M714" i="3"/>
  <c r="M935" i="3"/>
  <c r="M300" i="3"/>
  <c r="M955" i="3"/>
  <c r="M856" i="3"/>
  <c r="M474" i="3"/>
  <c r="M789" i="3"/>
  <c r="M887" i="3"/>
  <c r="M552" i="3"/>
  <c r="M277" i="3"/>
  <c r="M374" i="3"/>
  <c r="M785" i="3"/>
  <c r="M514" i="3"/>
  <c r="M883" i="3"/>
  <c r="M933" i="3"/>
  <c r="M550" i="3"/>
  <c r="M516" i="3"/>
  <c r="M588" i="3"/>
  <c r="M704" i="3"/>
  <c r="M625" i="3"/>
  <c r="M483" i="3"/>
  <c r="M667" i="3"/>
  <c r="M407" i="3"/>
  <c r="M765" i="3"/>
  <c r="M220" i="3"/>
  <c r="M439" i="3"/>
  <c r="M438" i="3"/>
  <c r="M610" i="3"/>
  <c r="M420" i="3"/>
  <c r="M454" i="3"/>
  <c r="M524" i="3"/>
  <c r="M836" i="3"/>
  <c r="M573" i="3"/>
  <c r="M566" i="3"/>
  <c r="M465" i="3"/>
  <c r="M810" i="3"/>
  <c r="M472" i="3"/>
  <c r="M561" i="3"/>
  <c r="M788" i="3"/>
  <c r="M617" i="3"/>
  <c r="M796" i="3"/>
  <c r="M978" i="3"/>
  <c r="M737" i="3"/>
  <c r="M306" i="3"/>
  <c r="M688" i="3"/>
  <c r="M413" i="3"/>
  <c r="M949" i="3"/>
  <c r="M926" i="3"/>
  <c r="M200" i="3"/>
  <c r="M437" i="3"/>
  <c r="M367" i="3"/>
  <c r="M783" i="3"/>
  <c r="M644" i="3"/>
  <c r="M212" i="3"/>
  <c r="M719" i="3"/>
  <c r="M637" i="3"/>
  <c r="M886" i="3"/>
  <c r="M997" i="3"/>
  <c r="M773" i="3"/>
  <c r="M557" i="3"/>
  <c r="M568" i="3"/>
  <c r="M603" i="3"/>
  <c r="M951" i="3"/>
  <c r="M537" i="3"/>
  <c r="M612" i="3"/>
  <c r="M969" i="3"/>
  <c r="M382" i="3"/>
  <c r="M970" i="3"/>
  <c r="M646" i="3"/>
  <c r="M772" i="3"/>
  <c r="M384" i="3"/>
  <c r="M861" i="3"/>
  <c r="M976" i="3"/>
  <c r="M638" i="3"/>
  <c r="M211" i="3"/>
  <c r="M815" i="3"/>
  <c r="M593" i="3"/>
  <c r="M959" i="3"/>
  <c r="M977" i="3"/>
  <c r="M464" i="3"/>
  <c r="M221" i="3"/>
  <c r="M319" i="3"/>
  <c r="M778" i="3"/>
  <c r="M814" i="3"/>
  <c r="M698" i="3"/>
  <c r="M401" i="3"/>
  <c r="M944" i="3"/>
  <c r="M336" i="3"/>
  <c r="M245" i="3"/>
  <c r="M284" i="3"/>
  <c r="M867" i="3"/>
  <c r="M411" i="3"/>
  <c r="M965" i="3"/>
  <c r="M347" i="3"/>
  <c r="M196" i="3"/>
  <c r="M324" i="3"/>
  <c r="M558" i="3"/>
  <c r="M717" i="3"/>
  <c r="M548" i="3"/>
  <c r="M674" i="3"/>
  <c r="M929" i="3"/>
  <c r="M503" i="3"/>
  <c r="M710" i="3"/>
  <c r="M930" i="3"/>
  <c r="M563" i="3"/>
  <c r="M670" i="3"/>
  <c r="M543" i="3"/>
  <c r="M709" i="3"/>
  <c r="M894" i="3"/>
  <c r="M963" i="3"/>
  <c r="M800" i="3"/>
  <c r="M641" i="3"/>
  <c r="M918" i="3"/>
  <c r="M816" i="3"/>
  <c r="M351" i="3"/>
  <c r="M542" i="3"/>
  <c r="M236" i="3"/>
  <c r="M362" i="3"/>
  <c r="M828" i="3"/>
  <c r="M669" i="3"/>
  <c r="M696" i="3"/>
  <c r="M982" i="3"/>
  <c r="M691" i="3"/>
  <c r="M715" i="3"/>
  <c r="M216" i="3"/>
  <c r="M316" i="3"/>
  <c r="M938" i="3"/>
  <c r="M635" i="3"/>
  <c r="M984" i="3"/>
  <c r="M296" i="3"/>
  <c r="M564" i="3"/>
  <c r="M860" i="3"/>
  <c r="M540" i="3"/>
  <c r="M932" i="3"/>
  <c r="M604" i="3"/>
  <c r="M584" i="3"/>
  <c r="M685" i="3"/>
  <c r="M348" i="3"/>
  <c r="M1002" i="3"/>
  <c r="M679" i="3"/>
  <c r="M701" i="3"/>
  <c r="M526" i="3"/>
  <c r="M274" i="3"/>
  <c r="M218" i="3"/>
  <c r="M830" i="3"/>
  <c r="M795" i="3"/>
  <c r="M461" i="3"/>
  <c r="M786" i="3"/>
  <c r="M736" i="3"/>
  <c r="M528" i="3"/>
  <c r="M822" i="3"/>
  <c r="M631" i="3"/>
  <c r="M652" i="3"/>
  <c r="M301" i="3"/>
  <c r="M482" i="3"/>
  <c r="M879" i="3"/>
  <c r="M607" i="3"/>
  <c r="M282" i="3"/>
  <c r="M971" i="3"/>
  <c r="M329" i="3"/>
  <c r="M628" i="3"/>
  <c r="M293" i="3"/>
  <c r="M958" i="3"/>
  <c r="M297" i="3"/>
  <c r="M264" i="3"/>
  <c r="M512" i="3"/>
  <c r="M575" i="3"/>
  <c r="M259" i="3"/>
  <c r="M480" i="3"/>
  <c r="M290" i="3"/>
  <c r="M379" i="3"/>
  <c r="M361" i="3"/>
  <c r="M840" i="3"/>
  <c r="M941" i="3"/>
  <c r="M372" i="3"/>
  <c r="M968" i="3"/>
  <c r="M388" i="3"/>
  <c r="M961" i="3"/>
  <c r="M432" i="3"/>
  <c r="M752" i="3"/>
  <c r="M242" i="3"/>
  <c r="M202" i="3"/>
  <c r="M423" i="3"/>
  <c r="M600" i="3"/>
  <c r="M700" i="3"/>
  <c r="M311" i="3"/>
  <c r="M344" i="3"/>
  <c r="M451" i="3"/>
  <c r="M589" i="3"/>
  <c r="M952" i="3"/>
  <c r="M653" i="3"/>
  <c r="M567" i="3"/>
  <c r="M675" i="3"/>
  <c r="M812" i="3"/>
  <c r="M899" i="3"/>
  <c r="M333" i="3"/>
  <c r="M613" i="3"/>
  <c r="M627" i="3"/>
  <c r="M398" i="3"/>
  <c r="M687" i="3"/>
  <c r="M222" i="3"/>
  <c r="M974" i="3"/>
  <c r="M377" i="3"/>
  <c r="M956" i="3"/>
  <c r="M441" i="3"/>
  <c r="M421" i="3"/>
  <c r="M733" i="3"/>
  <c r="M419" i="3"/>
  <c r="M992" i="3"/>
  <c r="M693" i="3"/>
  <c r="M922" i="3"/>
  <c r="M364" i="3"/>
  <c r="M981" i="3"/>
  <c r="M415" i="3"/>
  <c r="M533" i="3"/>
  <c r="M332" i="3"/>
  <c r="M763" i="3"/>
  <c r="M706" i="3"/>
  <c r="M229" i="3"/>
  <c r="M295" i="3"/>
  <c r="M442" i="3"/>
  <c r="M498" i="3"/>
  <c r="M831" i="3"/>
  <c r="M381" i="3"/>
  <c r="M328" i="3"/>
  <c r="M904" i="3"/>
  <c r="M326" i="3"/>
  <c r="M744" i="3"/>
  <c r="M581" i="3"/>
  <c r="M902" i="3"/>
  <c r="M692" i="3"/>
  <c r="M304" i="3"/>
  <c r="M734" i="3"/>
  <c r="M850" i="3"/>
  <c r="M742" i="3"/>
  <c r="M623" i="3"/>
  <c r="M946" i="3"/>
  <c r="M728" i="3"/>
  <c r="M531" i="3"/>
  <c r="M863" i="3"/>
  <c r="M578" i="3"/>
  <c r="M270" i="3"/>
  <c r="M964" i="3"/>
  <c r="M862" i="3"/>
  <c r="M838" i="3"/>
  <c r="M281" i="3"/>
  <c r="M504" i="3"/>
  <c r="M547" i="3"/>
  <c r="M916" i="3"/>
  <c r="M368" i="3"/>
  <c r="M428" i="3"/>
  <c r="M682" i="3"/>
  <c r="M234" i="3"/>
  <c r="M756" i="3"/>
  <c r="M844" i="3"/>
  <c r="M416" i="3"/>
  <c r="M895" i="3"/>
  <c r="M664" i="3"/>
  <c r="M853" i="3"/>
  <c r="M731" i="3"/>
  <c r="M247" i="3"/>
  <c r="M943" i="3"/>
  <c r="M312" i="3"/>
  <c r="M726" i="3"/>
  <c r="M224" i="3"/>
  <c r="M945" i="3"/>
  <c r="M868" i="3"/>
  <c r="M632" i="3"/>
  <c r="M251" i="3"/>
  <c r="M711" i="3"/>
  <c r="M511" i="3"/>
  <c r="M790" i="3"/>
  <c r="M255" i="3"/>
  <c r="M660" i="3"/>
  <c r="M513" i="3"/>
  <c r="M496" i="3"/>
  <c r="M893" i="3"/>
  <c r="M445" i="3"/>
  <c r="M240" i="3"/>
  <c r="M394" i="3"/>
  <c r="M979" i="3"/>
  <c r="M645" i="3"/>
  <c r="M553" i="3"/>
  <c r="M900" i="3"/>
  <c r="M980" i="3"/>
  <c r="M1005" i="3"/>
  <c r="M486" i="3"/>
  <c r="M318" i="3"/>
  <c r="M896" i="3"/>
  <c r="M703" i="3"/>
  <c r="M759" i="3"/>
  <c r="M357" i="3"/>
  <c r="M383" i="3"/>
  <c r="M241" i="3"/>
  <c r="M509" i="3"/>
  <c r="M643" i="3"/>
  <c r="M418" i="3"/>
  <c r="M404" i="3"/>
  <c r="M294" i="3"/>
  <c r="M605" i="3"/>
  <c r="M345" i="3"/>
  <c r="M268" i="3"/>
  <c r="M517" i="3"/>
  <c r="M609" i="3"/>
  <c r="M280" i="3"/>
  <c r="M689" i="3"/>
  <c r="M741" i="3"/>
  <c r="M891" i="3"/>
  <c r="M356" i="3"/>
  <c r="M888" i="3"/>
  <c r="M447" i="3"/>
  <c r="M686" i="3"/>
  <c r="M390" i="3"/>
  <c r="M878" i="3"/>
  <c r="M485" i="3"/>
  <c r="M827" i="3"/>
  <c r="M658" i="3"/>
  <c r="M571" i="3"/>
  <c r="M286" i="3"/>
  <c r="M594" i="3"/>
  <c r="M450" i="3"/>
  <c r="M275" i="3"/>
  <c r="M843" i="3"/>
  <c r="M463" i="3"/>
  <c r="M525" i="3"/>
  <c r="M582" i="3"/>
  <c r="M559" i="3"/>
  <c r="M683" i="3"/>
  <c r="M456" i="3"/>
  <c r="M680" i="3"/>
  <c r="M508" i="3"/>
  <c r="M661" i="3"/>
  <c r="M654" i="3"/>
  <c r="M267" i="3"/>
  <c r="M842" i="3"/>
  <c r="M370" i="3"/>
  <c r="M866" i="3"/>
  <c r="M491" i="3"/>
  <c r="M753" i="3"/>
  <c r="M215" i="3"/>
  <c r="M592" i="3"/>
  <c r="M535" i="3"/>
  <c r="M479" i="3"/>
  <c r="M851" i="3"/>
  <c r="M745" i="3"/>
  <c r="M799" i="3"/>
  <c r="M289" i="3"/>
  <c r="M522" i="3"/>
  <c r="M273" i="3"/>
  <c r="M957" i="3"/>
  <c r="M854" i="3"/>
  <c r="M431" i="3"/>
  <c r="M597" i="3"/>
  <c r="M346" i="3"/>
  <c r="M869" i="3"/>
  <c r="M223" i="3"/>
  <c r="M712" i="3"/>
  <c r="M458" i="3"/>
  <c r="M340" i="3"/>
  <c r="M954" i="3"/>
  <c r="M350" i="3"/>
  <c r="M217" i="3"/>
  <c r="M845" i="3"/>
  <c r="M391" i="3"/>
  <c r="M195" i="3"/>
  <c r="M761" i="3"/>
  <c r="M541" i="3"/>
  <c r="M832" i="3"/>
  <c r="M769" i="3"/>
  <c r="M424" i="3"/>
  <c r="M375" i="3"/>
  <c r="M727" i="3"/>
  <c r="M205" i="3"/>
  <c r="M870" i="3"/>
  <c r="M366" i="3"/>
  <c r="M622" i="3"/>
  <c r="M460" i="3"/>
  <c r="M948" i="3"/>
  <c r="M233" i="3"/>
  <c r="M207" i="3"/>
  <c r="M864" i="3"/>
  <c r="M740" i="3"/>
  <c r="M436" i="3"/>
  <c r="M343" i="3"/>
  <c r="M341" i="3"/>
  <c r="M302" i="3"/>
  <c r="M1004" i="3"/>
  <c r="M519" i="3"/>
  <c r="M656" i="3"/>
  <c r="M387" i="3"/>
  <c r="M546" i="3"/>
  <c r="M602" i="3"/>
  <c r="M647" i="3"/>
  <c r="M405" i="3"/>
  <c r="M716" i="3"/>
  <c r="M713" i="3"/>
  <c r="M797" i="3"/>
  <c r="M226" i="3"/>
  <c r="M988" i="3"/>
  <c r="M434" i="3"/>
  <c r="M732" i="3"/>
  <c r="M263" i="3"/>
  <c r="M875" i="3"/>
  <c r="M650" i="3"/>
  <c r="M747" i="3"/>
  <c r="M921" i="3"/>
  <c r="M331" i="3"/>
  <c r="M237" i="3"/>
  <c r="M770" i="3"/>
  <c r="M554" i="3"/>
  <c r="M749" i="3"/>
  <c r="M684" i="3"/>
  <c r="M998" i="3"/>
  <c r="M298" i="3"/>
  <c r="M939" i="3"/>
  <c r="M608" i="3"/>
  <c r="M871" i="3"/>
  <c r="M505" i="3"/>
  <c r="M835" i="3"/>
  <c r="M839" i="3"/>
  <c r="M697" i="3"/>
  <c r="M334" i="3"/>
  <c r="M730" i="3"/>
  <c r="M429" i="3"/>
  <c r="M214" i="3"/>
  <c r="M807" i="3"/>
  <c r="M884" i="3"/>
  <c r="M801" i="3"/>
  <c r="M757" i="3"/>
  <c r="M766" i="3"/>
  <c r="M681" i="3"/>
  <c r="M355" i="3"/>
  <c r="M279" i="3"/>
  <c r="M427" i="3"/>
  <c r="M794" i="3"/>
  <c r="M444" i="3"/>
  <c r="M599" i="3"/>
  <c r="M762" i="3"/>
  <c r="M303" i="3"/>
  <c r="M570" i="3"/>
  <c r="M232" i="3"/>
  <c r="M489" i="3"/>
  <c r="M565" i="3"/>
  <c r="M743" i="3"/>
  <c r="M257" i="3"/>
  <c r="M530" i="3"/>
  <c r="M729" i="3"/>
  <c r="M499" i="3"/>
  <c r="M539" i="3"/>
  <c r="M545" i="3"/>
  <c r="M774" i="3"/>
  <c r="M493" i="3"/>
  <c r="M323" i="3"/>
  <c r="M793" i="3"/>
  <c r="M352" i="3"/>
  <c r="M576" i="3"/>
  <c r="M739" i="3"/>
  <c r="M972" i="3"/>
  <c r="M473" i="3"/>
  <c r="M435" i="3"/>
  <c r="M587" i="3"/>
  <c r="M449" i="3"/>
  <c r="M527" i="3"/>
  <c r="M283" i="3"/>
  <c r="M882" i="3"/>
  <c r="M897" i="3"/>
  <c r="M577" i="3"/>
  <c r="M204" i="3"/>
  <c r="M705" i="3"/>
  <c r="M365" i="3"/>
  <c r="M874" i="3"/>
  <c r="M630" i="3"/>
  <c r="M668" i="3"/>
  <c r="M591" i="3"/>
  <c r="M639" i="3"/>
  <c r="M993" i="3"/>
  <c r="M532" i="3"/>
  <c r="M426" i="3"/>
  <c r="M722" i="3"/>
  <c r="M619" i="3"/>
  <c r="M804" i="3"/>
  <c r="M858" i="3"/>
  <c r="M529" i="3"/>
  <c r="M629" i="3"/>
  <c r="M235" i="3"/>
  <c r="M397" i="3"/>
  <c r="M314" i="3"/>
  <c r="M598" i="3"/>
  <c r="M890" i="3"/>
  <c r="M748" i="3"/>
  <c r="M695" i="3"/>
  <c r="M369" i="3"/>
  <c r="M292" i="3"/>
  <c r="M248" i="3"/>
  <c r="M995" i="3"/>
  <c r="M809" i="3"/>
  <c r="M776" i="3"/>
  <c r="M876" i="3"/>
  <c r="M781" i="3"/>
  <c r="M771" i="3"/>
  <c r="M994" i="3"/>
  <c r="M198" i="3"/>
  <c r="M824" i="3"/>
  <c r="M923" i="3"/>
  <c r="M227" i="3"/>
  <c r="M269" i="3"/>
  <c r="M782" i="3"/>
  <c r="M905" i="3"/>
  <c r="M837" i="3"/>
  <c r="M305" i="3"/>
  <c r="M433" i="3"/>
  <c r="M354" i="3"/>
  <c r="M507" i="3"/>
  <c r="M967" i="3"/>
  <c r="M924" i="3"/>
  <c r="M940" i="3"/>
  <c r="M953" i="3"/>
  <c r="M376" i="3"/>
  <c r="M849" i="3"/>
  <c r="M917" i="3"/>
  <c r="M826" i="3"/>
  <c r="M985" i="3"/>
  <c r="M648" i="3"/>
  <c r="M779" i="3"/>
  <c r="M310" i="3"/>
  <c r="M392" i="3"/>
  <c r="M523" i="3"/>
  <c r="M1001" i="3"/>
  <c r="M919" i="3"/>
  <c r="M724" i="3"/>
  <c r="M755" i="3"/>
  <c r="M898" i="3"/>
  <c r="M846" i="3"/>
  <c r="M885" i="3"/>
  <c r="M606" i="3"/>
  <c r="M889" i="3"/>
  <c r="M278" i="3"/>
  <c r="M615" i="3"/>
  <c r="M249" i="3"/>
  <c r="M841" i="3"/>
  <c r="M611" i="3"/>
  <c r="M820" i="3"/>
  <c r="M910" i="3"/>
  <c r="M662" i="3"/>
  <c r="M412" i="3"/>
  <c r="M986" i="3"/>
  <c r="M911" i="3"/>
  <c r="M792" i="3"/>
  <c r="M798" i="3"/>
  <c r="M720" i="3"/>
  <c r="M852" i="3"/>
  <c r="M690" i="3"/>
  <c r="M825" i="3"/>
  <c r="M399" i="3"/>
  <c r="M758" i="3"/>
  <c r="M208" i="3"/>
  <c r="M777" i="3"/>
  <c r="M927" i="3"/>
  <c r="M560" i="3"/>
  <c r="M260" i="3"/>
  <c r="M501" i="3"/>
  <c r="M495" i="3"/>
  <c r="M912" i="3"/>
  <c r="M642" i="3"/>
  <c r="M823" i="3"/>
  <c r="M634" i="3"/>
  <c r="M371" i="3"/>
  <c r="M583" i="3"/>
  <c r="M276" i="3"/>
  <c r="M471" i="3"/>
  <c r="M655" i="3"/>
  <c r="M308" i="3"/>
  <c r="M614" i="3"/>
  <c r="M855" i="3"/>
  <c r="M193" i="3"/>
  <c r="M676" i="3"/>
  <c r="M848" i="3"/>
  <c r="M590" i="3"/>
  <c r="M847" i="3"/>
  <c r="M821" i="3"/>
  <c r="M510" i="3"/>
  <c r="M373" i="3"/>
  <c r="M909" i="3"/>
  <c r="M320" i="3"/>
  <c r="M694" i="3"/>
  <c r="M746" i="3"/>
  <c r="M544" i="3"/>
  <c r="M330" i="3"/>
  <c r="M666" i="3"/>
  <c r="M699" i="3"/>
  <c r="M754" i="3"/>
  <c r="M201" i="3"/>
  <c r="M487" i="3"/>
  <c r="M410" i="3"/>
  <c r="M572" i="3"/>
  <c r="M194" i="3"/>
  <c r="M671" i="3"/>
  <c r="M317" i="3"/>
  <c r="M678" i="3"/>
  <c r="M459" i="3"/>
  <c r="M551" i="3"/>
  <c r="M872" i="3"/>
  <c r="M834" i="3"/>
  <c r="M649" i="3"/>
  <c r="M914" i="3"/>
  <c r="M973" i="3"/>
  <c r="M811" i="3"/>
  <c r="M764" i="3"/>
  <c r="M636" i="3"/>
  <c r="M937" i="3"/>
  <c r="M455" i="3"/>
  <c r="M515" i="3"/>
  <c r="M806" i="3"/>
  <c r="M877" i="3"/>
  <c r="M707" i="3"/>
  <c r="M723" i="3"/>
  <c r="M621" i="3"/>
  <c r="M996" i="3"/>
  <c r="M322" i="3"/>
  <c r="M833" i="3"/>
  <c r="M708" i="3"/>
  <c r="M562" i="3"/>
  <c r="M983" i="3"/>
  <c r="M999" i="3"/>
  <c r="M738" i="3"/>
  <c r="M673" i="3"/>
  <c r="M818" i="3"/>
  <c r="M494" i="3"/>
  <c r="M931" i="3"/>
  <c r="M880" i="3"/>
  <c r="M417" i="3"/>
  <c r="M467" i="3"/>
  <c r="M767" i="3"/>
  <c r="M396" i="3"/>
  <c r="M803" i="3"/>
  <c r="M928" i="3"/>
  <c r="M231" i="3"/>
  <c r="M244" i="3"/>
  <c r="M258" i="3"/>
  <c r="M735" i="3"/>
  <c r="M768" i="3"/>
  <c r="M802" i="3"/>
  <c r="M477" i="3"/>
  <c r="M907" i="3"/>
  <c r="M873" i="3"/>
  <c r="M481" i="3"/>
  <c r="M791" i="3"/>
  <c r="M718" i="3"/>
  <c r="M725" i="3"/>
  <c r="M475" i="3"/>
  <c r="M502" i="3"/>
  <c r="M386" i="3"/>
  <c r="M521" i="3"/>
  <c r="M892" i="3"/>
  <c r="M360" i="3"/>
  <c r="M265" i="3"/>
  <c r="M787" i="3"/>
  <c r="M239" i="3"/>
  <c r="M197" i="3"/>
  <c r="M299" i="3"/>
  <c r="M400" i="3"/>
  <c r="M378" i="3"/>
  <c r="M315" i="3"/>
  <c r="M819" i="3"/>
  <c r="M677" i="3"/>
  <c r="M462" i="3"/>
  <c r="M484" i="3"/>
  <c r="M665" i="3"/>
  <c r="M813" i="3"/>
  <c r="M990" i="3"/>
  <c r="M865" i="3"/>
  <c r="M549" i="3"/>
  <c r="M569" i="3"/>
  <c r="M950" i="3"/>
  <c r="M908" i="3"/>
  <c r="M663" i="3"/>
  <c r="M446" i="3"/>
  <c r="M476" i="3"/>
  <c r="M633" i="3"/>
  <c r="M228" i="3"/>
  <c r="M640" i="3"/>
  <c r="M626" i="3"/>
  <c r="M385" i="3"/>
  <c r="M780" i="3"/>
  <c r="M596" i="3"/>
  <c r="M829" i="3"/>
  <c r="M253" i="3"/>
  <c r="M520" i="3"/>
  <c r="M620" i="3"/>
  <c r="M488" i="3"/>
  <c r="M659" i="3"/>
  <c r="M440" i="3"/>
  <c r="M470" i="3"/>
  <c r="M337" i="3"/>
  <c r="M915" i="3"/>
  <c r="M256" i="3"/>
  <c r="M225" i="3"/>
  <c r="M574" i="3"/>
  <c r="M901" i="3"/>
  <c r="M616" i="3"/>
  <c r="M534" i="3"/>
  <c r="M393" i="3"/>
  <c r="M213" i="3"/>
  <c r="M238" i="3"/>
  <c r="M987" i="3"/>
  <c r="M555" i="3"/>
  <c r="M595" i="3"/>
  <c r="M991" i="3"/>
  <c r="M252" i="3"/>
  <c r="M199" i="3"/>
  <c r="M817" i="3"/>
  <c r="M506" i="3"/>
  <c r="M335" i="3"/>
  <c r="M903" i="3"/>
  <c r="M254" i="3"/>
  <c r="M518" i="3"/>
  <c r="M580" i="3"/>
  <c r="E671" i="3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K568" i="3"/>
  <c r="K569" i="3" s="1"/>
  <c r="K570" i="3" s="1"/>
  <c r="K571" i="3" s="1"/>
  <c r="K572" i="3" s="1"/>
  <c r="F12" i="4"/>
  <c r="C12" i="4" s="1"/>
  <c r="B8" i="5"/>
  <c r="C7" i="5"/>
  <c r="D7" i="5" s="1"/>
  <c r="K24" i="3"/>
  <c r="J25" i="3"/>
  <c r="E690" i="3" l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K573" i="3"/>
  <c r="J26" i="3"/>
  <c r="K25" i="3"/>
  <c r="C8" i="5"/>
  <c r="D8" i="5" s="1"/>
  <c r="B9" i="5"/>
  <c r="E756" i="3" l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K574" i="3"/>
  <c r="C9" i="5"/>
  <c r="D9" i="5" s="1"/>
  <c r="B10" i="5"/>
  <c r="J27" i="3"/>
  <c r="K26" i="3"/>
  <c r="E845" i="3" l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K575" i="3"/>
  <c r="J28" i="3"/>
  <c r="K27" i="3"/>
  <c r="C10" i="5"/>
  <c r="D10" i="5" s="1"/>
  <c r="B11" i="5"/>
  <c r="E870" i="3" l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K576" i="3"/>
  <c r="B12" i="5"/>
  <c r="C11" i="5"/>
  <c r="D11" i="5" s="1"/>
  <c r="K28" i="3"/>
  <c r="J29" i="3"/>
  <c r="E915" i="3" l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K577" i="3"/>
  <c r="J30" i="3"/>
  <c r="K29" i="3"/>
  <c r="B13" i="5"/>
  <c r="C12" i="5"/>
  <c r="D12" i="5" s="1"/>
  <c r="E955" i="3" l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K578" i="3"/>
  <c r="B14" i="5"/>
  <c r="C13" i="5"/>
  <c r="D13" i="5" s="1"/>
  <c r="J31" i="3"/>
  <c r="K30" i="3"/>
  <c r="E1006" i="3" l="1"/>
  <c r="K579" i="3"/>
  <c r="J32" i="3"/>
  <c r="K31" i="3"/>
  <c r="C14" i="5"/>
  <c r="D14" i="5" s="1"/>
  <c r="B15" i="5"/>
  <c r="E1007" i="3" l="1"/>
  <c r="E1008" i="3" s="1"/>
  <c r="E1009" i="3"/>
  <c r="E1010" i="3" s="1"/>
  <c r="E1011" i="3" s="1"/>
  <c r="K580" i="3"/>
  <c r="K581" i="3" s="1"/>
  <c r="K582" i="3" s="1"/>
  <c r="K583" i="3" s="1"/>
  <c r="K584" i="3" s="1"/>
  <c r="K586" i="3" s="1"/>
  <c r="K587" i="3" s="1"/>
  <c r="K588" i="3" s="1"/>
  <c r="K589" i="3" s="1"/>
  <c r="K590" i="3" s="1"/>
  <c r="K591" i="3" s="1"/>
  <c r="K592" i="3" s="1"/>
  <c r="K593" i="3" s="1"/>
  <c r="K594" i="3" s="1"/>
  <c r="K595" i="3" s="1"/>
  <c r="K596" i="3" s="1"/>
  <c r="K597" i="3" s="1"/>
  <c r="K598" i="3" s="1"/>
  <c r="K599" i="3" s="1"/>
  <c r="K600" i="3" s="1"/>
  <c r="K601" i="3" s="1"/>
  <c r="K602" i="3" s="1"/>
  <c r="K603" i="3" s="1"/>
  <c r="K604" i="3" s="1"/>
  <c r="K605" i="3" s="1"/>
  <c r="K607" i="3" s="1"/>
  <c r="K608" i="3" s="1"/>
  <c r="K609" i="3" s="1"/>
  <c r="K610" i="3" s="1"/>
  <c r="K611" i="3" s="1"/>
  <c r="K612" i="3" s="1"/>
  <c r="K613" i="3" s="1"/>
  <c r="K614" i="3" s="1"/>
  <c r="K615" i="3" s="1"/>
  <c r="K616" i="3" s="1"/>
  <c r="K617" i="3" s="1"/>
  <c r="K618" i="3" s="1"/>
  <c r="K619" i="3" s="1"/>
  <c r="K620" i="3" s="1"/>
  <c r="K621" i="3" s="1"/>
  <c r="K622" i="3" s="1"/>
  <c r="K623" i="3" s="1"/>
  <c r="K624" i="3" s="1"/>
  <c r="K625" i="3" s="1"/>
  <c r="K626" i="3" s="1"/>
  <c r="K627" i="3" s="1"/>
  <c r="K629" i="3" s="1"/>
  <c r="K630" i="3" s="1"/>
  <c r="K631" i="3" s="1"/>
  <c r="K632" i="3" s="1"/>
  <c r="K633" i="3" s="1"/>
  <c r="K634" i="3" s="1"/>
  <c r="K635" i="3" s="1"/>
  <c r="K636" i="3" s="1"/>
  <c r="K638" i="3" s="1"/>
  <c r="K639" i="3" s="1"/>
  <c r="K640" i="3" s="1"/>
  <c r="K641" i="3" s="1"/>
  <c r="K642" i="3" s="1"/>
  <c r="K643" i="3" s="1"/>
  <c r="K644" i="3" s="1"/>
  <c r="K645" i="3" s="1"/>
  <c r="K646" i="3" s="1"/>
  <c r="K647" i="3" s="1"/>
  <c r="K648" i="3" s="1"/>
  <c r="K649" i="3" s="1"/>
  <c r="K651" i="3" s="1"/>
  <c r="K652" i="3" s="1"/>
  <c r="K653" i="3" s="1"/>
  <c r="K654" i="3" s="1"/>
  <c r="K655" i="3" s="1"/>
  <c r="K656" i="3" s="1"/>
  <c r="K657" i="3" s="1"/>
  <c r="K658" i="3" s="1"/>
  <c r="K659" i="3" s="1"/>
  <c r="K660" i="3" s="1"/>
  <c r="K661" i="3" s="1"/>
  <c r="K662" i="3" s="1"/>
  <c r="K663" i="3" s="1"/>
  <c r="K664" i="3" s="1"/>
  <c r="K665" i="3" s="1"/>
  <c r="K666" i="3" s="1"/>
  <c r="K667" i="3" s="1"/>
  <c r="K668" i="3" s="1"/>
  <c r="K669" i="3" s="1"/>
  <c r="K670" i="3" s="1"/>
  <c r="C15" i="5"/>
  <c r="D15" i="5" s="1"/>
  <c r="B16" i="5"/>
  <c r="J33" i="3"/>
  <c r="K32" i="3"/>
  <c r="E1013" i="3" l="1"/>
  <c r="E1014" i="3" s="1"/>
  <c r="E1015" i="3" s="1"/>
  <c r="E1016" i="3" s="1"/>
  <c r="E1012" i="3"/>
  <c r="D7" i="2"/>
  <c r="F6" i="4"/>
  <c r="K672" i="3"/>
  <c r="K673" i="3" s="1"/>
  <c r="K674" i="3" s="1"/>
  <c r="K675" i="3" s="1"/>
  <c r="K676" i="3" s="1"/>
  <c r="K677" i="3" s="1"/>
  <c r="K678" i="3" s="1"/>
  <c r="K679" i="3" s="1"/>
  <c r="K680" i="3" s="1"/>
  <c r="K681" i="3" s="1"/>
  <c r="K682" i="3" s="1"/>
  <c r="K683" i="3" s="1"/>
  <c r="K684" i="3" s="1"/>
  <c r="K685" i="3" s="1"/>
  <c r="K686" i="3" s="1"/>
  <c r="K687" i="3" s="1"/>
  <c r="K688" i="3" s="1"/>
  <c r="K689" i="3" s="1"/>
  <c r="K690" i="3" s="1"/>
  <c r="K692" i="3" s="1"/>
  <c r="K693" i="3" s="1"/>
  <c r="K694" i="3" s="1"/>
  <c r="K695" i="3" s="1"/>
  <c r="K696" i="3" s="1"/>
  <c r="K697" i="3" s="1"/>
  <c r="K698" i="3" s="1"/>
  <c r="K699" i="3" s="1"/>
  <c r="K700" i="3" s="1"/>
  <c r="K701" i="3" s="1"/>
  <c r="K702" i="3" s="1"/>
  <c r="K703" i="3" s="1"/>
  <c r="K704" i="3" s="1"/>
  <c r="K705" i="3" s="1"/>
  <c r="K706" i="3" s="1"/>
  <c r="K707" i="3" s="1"/>
  <c r="K708" i="3" s="1"/>
  <c r="K709" i="3" s="1"/>
  <c r="K710" i="3" s="1"/>
  <c r="K711" i="3" s="1"/>
  <c r="K712" i="3" s="1"/>
  <c r="K713" i="3" s="1"/>
  <c r="K715" i="3" s="1"/>
  <c r="K716" i="3" s="1"/>
  <c r="K717" i="3" s="1"/>
  <c r="K718" i="3" s="1"/>
  <c r="K719" i="3" s="1"/>
  <c r="K720" i="3" s="1"/>
  <c r="K721" i="3" s="1"/>
  <c r="K722" i="3" s="1"/>
  <c r="K723" i="3" s="1"/>
  <c r="K724" i="3" s="1"/>
  <c r="K725" i="3" s="1"/>
  <c r="K726" i="3" s="1"/>
  <c r="K727" i="3" s="1"/>
  <c r="K728" i="3" s="1"/>
  <c r="K729" i="3" s="1"/>
  <c r="K730" i="3" s="1"/>
  <c r="K731" i="3" s="1"/>
  <c r="K732" i="3" s="1"/>
  <c r="K733" i="3" s="1"/>
  <c r="K735" i="3" s="1"/>
  <c r="K736" i="3" s="1"/>
  <c r="K737" i="3" s="1"/>
  <c r="K738" i="3" s="1"/>
  <c r="K739" i="3" s="1"/>
  <c r="K740" i="3" s="1"/>
  <c r="K741" i="3" s="1"/>
  <c r="K742" i="3" s="1"/>
  <c r="K743" i="3" s="1"/>
  <c r="K744" i="3" s="1"/>
  <c r="K745" i="3" s="1"/>
  <c r="K746" i="3" s="1"/>
  <c r="K747" i="3" s="1"/>
  <c r="K748" i="3" s="1"/>
  <c r="K749" i="3" s="1"/>
  <c r="K750" i="3" s="1"/>
  <c r="K751" i="3" s="1"/>
  <c r="K752" i="3" s="1"/>
  <c r="K753" i="3" s="1"/>
  <c r="K754" i="3" s="1"/>
  <c r="K755" i="3" s="1"/>
  <c r="K756" i="3" s="1"/>
  <c r="J34" i="3"/>
  <c r="K33" i="3"/>
  <c r="C16" i="5"/>
  <c r="D16" i="5" s="1"/>
  <c r="B17" i="5"/>
  <c r="C6" i="4" l="1"/>
  <c r="F8" i="4" s="1"/>
  <c r="D9" i="2"/>
  <c r="E9" i="2"/>
  <c r="C7" i="2"/>
  <c r="K758" i="3"/>
  <c r="C17" i="5"/>
  <c r="D17" i="5" s="1"/>
  <c r="B18" i="5"/>
  <c r="J35" i="3"/>
  <c r="K34" i="3"/>
  <c r="C9" i="2" l="1"/>
  <c r="H8" i="4"/>
  <c r="C14" i="4"/>
  <c r="G8" i="4"/>
  <c r="K759" i="3"/>
  <c r="K35" i="3"/>
  <c r="J36" i="3"/>
  <c r="C18" i="5"/>
  <c r="D18" i="5" s="1"/>
  <c r="B19" i="5"/>
  <c r="C8" i="4" l="1"/>
  <c r="K760" i="3"/>
  <c r="B20" i="5"/>
  <c r="C19" i="5"/>
  <c r="D19" i="5" s="1"/>
  <c r="J37" i="3"/>
  <c r="K36" i="3"/>
  <c r="K761" i="3" l="1"/>
  <c r="J38" i="3"/>
  <c r="K37" i="3"/>
  <c r="B21" i="5"/>
  <c r="C20" i="5"/>
  <c r="D20" i="5" s="1"/>
  <c r="K762" i="3" l="1"/>
  <c r="K763" i="3" s="1"/>
  <c r="K764" i="3" s="1"/>
  <c r="K765" i="3" s="1"/>
  <c r="B22" i="5"/>
  <c r="C22" i="5" s="1"/>
  <c r="D22" i="5" s="1"/>
  <c r="C21" i="5"/>
  <c r="D21" i="5" s="1"/>
  <c r="J39" i="3"/>
  <c r="K38" i="3"/>
  <c r="K766" i="3" l="1"/>
  <c r="J40" i="3"/>
  <c r="K39" i="3"/>
  <c r="K767" i="3" l="1"/>
  <c r="K768" i="3" s="1"/>
  <c r="K769" i="3" s="1"/>
  <c r="K40" i="3"/>
  <c r="J41" i="3"/>
  <c r="K770" i="3" l="1"/>
  <c r="K771" i="3" s="1"/>
  <c r="J42" i="3"/>
  <c r="K42" i="3" s="1"/>
  <c r="K41" i="3"/>
  <c r="K772" i="3" l="1"/>
  <c r="K773" i="3" s="1"/>
  <c r="K774" i="3" l="1"/>
  <c r="K775" i="3" l="1"/>
  <c r="K776" i="3" l="1"/>
  <c r="K777" i="3" l="1"/>
  <c r="K778" i="3" s="1"/>
  <c r="K781" i="3" l="1"/>
  <c r="K782" i="3" l="1"/>
  <c r="K783" i="3" l="1"/>
  <c r="K784" i="3" s="1"/>
  <c r="K785" i="3" s="1"/>
  <c r="K786" i="3" s="1"/>
  <c r="K787" i="3" s="1"/>
  <c r="K788" i="3" s="1"/>
  <c r="K789" i="3" l="1"/>
  <c r="K790" i="3" l="1"/>
  <c r="K791" i="3" s="1"/>
  <c r="K792" i="3" s="1"/>
  <c r="K793" i="3" s="1"/>
  <c r="K794" i="3" s="1"/>
  <c r="K795" i="3" s="1"/>
  <c r="K796" i="3" l="1"/>
  <c r="K797" i="3" l="1"/>
  <c r="K798" i="3" s="1"/>
  <c r="K799" i="3" s="1"/>
  <c r="K802" i="3" l="1"/>
  <c r="K803" i="3" l="1"/>
  <c r="K804" i="3" s="1"/>
  <c r="K805" i="3" l="1"/>
  <c r="K806" i="3" l="1"/>
  <c r="K807" i="3" s="1"/>
  <c r="K808" i="3" s="1"/>
  <c r="K809" i="3" s="1"/>
  <c r="K810" i="3" l="1"/>
  <c r="K811" i="3" l="1"/>
  <c r="K812" i="3" l="1"/>
  <c r="K813" i="3" l="1"/>
  <c r="K814" i="3" l="1"/>
  <c r="K815" i="3" l="1"/>
  <c r="K816" i="3" l="1"/>
  <c r="K817" i="3" l="1"/>
  <c r="K818" i="3" l="1"/>
  <c r="K819" i="3" l="1"/>
  <c r="K820" i="3" l="1"/>
  <c r="K821" i="3" l="1"/>
  <c r="K822" i="3" l="1"/>
  <c r="K824" i="3" l="1"/>
  <c r="K825" i="3" l="1"/>
  <c r="K826" i="3" l="1"/>
  <c r="K827" i="3" l="1"/>
  <c r="K828" i="3" l="1"/>
  <c r="K829" i="3" l="1"/>
  <c r="K830" i="3" l="1"/>
  <c r="K831" i="3" l="1"/>
  <c r="K832" i="3" l="1"/>
  <c r="K833" i="3" l="1"/>
  <c r="K834" i="3" l="1"/>
  <c r="K835" i="3" l="1"/>
  <c r="K836" i="3" l="1"/>
  <c r="K837" i="3" l="1"/>
  <c r="K838" i="3" l="1"/>
  <c r="K839" i="3" l="1"/>
  <c r="K840" i="3" l="1"/>
  <c r="K841" i="3" l="1"/>
  <c r="K842" i="3" l="1"/>
  <c r="K843" i="3" l="1"/>
  <c r="K845" i="3" l="1"/>
  <c r="K846" i="3" l="1"/>
  <c r="K847" i="3" l="1"/>
  <c r="K848" i="3" l="1"/>
  <c r="K849" i="3" l="1"/>
  <c r="K850" i="3" l="1"/>
  <c r="K851" i="3" l="1"/>
  <c r="K852" i="3" l="1"/>
  <c r="K853" i="3" l="1"/>
  <c r="K854" i="3" l="1"/>
  <c r="K855" i="3" l="1"/>
  <c r="K856" i="3" l="1"/>
  <c r="K857" i="3" l="1"/>
  <c r="K858" i="3" l="1"/>
  <c r="K859" i="3" l="1"/>
  <c r="K860" i="3" l="1"/>
  <c r="K861" i="3" l="1"/>
  <c r="K862" i="3" l="1"/>
  <c r="K863" i="3" l="1"/>
  <c r="K864" i="3" l="1"/>
  <c r="K865" i="3" l="1"/>
  <c r="K867" i="3" l="1"/>
  <c r="K868" i="3" l="1"/>
  <c r="K869" i="3" l="1"/>
  <c r="K870" i="3" l="1"/>
  <c r="K871" i="3" l="1"/>
  <c r="K872" i="3" l="1"/>
  <c r="K873" i="3" l="1"/>
  <c r="K874" i="3" s="1"/>
  <c r="K875" i="3" l="1"/>
  <c r="K876" i="3" l="1"/>
  <c r="K877" i="3" l="1"/>
  <c r="K878" i="3" l="1"/>
  <c r="K879" i="3" l="1"/>
  <c r="K880" i="3" l="1"/>
  <c r="K881" i="3" l="1"/>
  <c r="K882" i="3" l="1"/>
  <c r="K883" i="3" l="1"/>
  <c r="K884" i="3" l="1"/>
  <c r="K885" i="3" l="1"/>
  <c r="K886" i="3" l="1"/>
  <c r="K887" i="3" l="1"/>
  <c r="K889" i="3" l="1"/>
  <c r="K890" i="3" l="1"/>
  <c r="K891" i="3" l="1"/>
  <c r="K892" i="3" l="1"/>
  <c r="K893" i="3" l="1"/>
  <c r="K894" i="3" l="1"/>
  <c r="K895" i="3" l="1"/>
  <c r="K896" i="3" l="1"/>
  <c r="K897" i="3" l="1"/>
  <c r="K898" i="3" l="1"/>
  <c r="K899" i="3" l="1"/>
  <c r="K900" i="3" l="1"/>
  <c r="K901" i="3" l="1"/>
  <c r="K902" i="3" l="1"/>
  <c r="K903" i="3" l="1"/>
  <c r="K904" i="3" l="1"/>
  <c r="K905" i="3" s="1"/>
  <c r="K906" i="3" l="1"/>
  <c r="K907" i="3" l="1"/>
  <c r="K908" i="3" l="1"/>
  <c r="K910" i="3" l="1"/>
  <c r="K911" i="3" l="1"/>
  <c r="K912" i="3" l="1"/>
  <c r="K913" i="3" l="1"/>
  <c r="K914" i="3" l="1"/>
  <c r="K915" i="3" l="1"/>
  <c r="K916" i="3" l="1"/>
  <c r="K917" i="3" l="1"/>
  <c r="K918" i="3" l="1"/>
  <c r="K919" i="3" l="1"/>
  <c r="K920" i="3" l="1"/>
  <c r="K921" i="3" l="1"/>
  <c r="K922" i="3" l="1"/>
  <c r="K923" i="3" l="1"/>
  <c r="K924" i="3" l="1"/>
  <c r="K925" i="3" l="1"/>
  <c r="K926" i="3" l="1"/>
  <c r="K927" i="3" l="1"/>
  <c r="K928" i="3" l="1"/>
  <c r="K929" i="3" l="1"/>
  <c r="K930" i="3" l="1"/>
  <c r="K931" i="3" l="1"/>
  <c r="K933" i="3" l="1"/>
  <c r="K934" i="3" l="1"/>
  <c r="K935" i="3" l="1"/>
  <c r="K936" i="3" l="1"/>
  <c r="K937" i="3" l="1"/>
  <c r="K938" i="3" l="1"/>
  <c r="K939" i="3" l="1"/>
  <c r="K940" i="3" l="1"/>
  <c r="K941" i="3" l="1"/>
  <c r="K942" i="3" l="1"/>
  <c r="K943" i="3" l="1"/>
  <c r="K944" i="3" l="1"/>
  <c r="K945" i="3" l="1"/>
  <c r="K946" i="3" l="1"/>
  <c r="K947" i="3" l="1"/>
  <c r="K948" i="3" l="1"/>
  <c r="K949" i="3" l="1"/>
  <c r="K950" i="3" l="1"/>
  <c r="K951" i="3" l="1"/>
  <c r="K953" i="3" l="1"/>
  <c r="K954" i="3" l="1"/>
  <c r="K955" i="3" s="1"/>
  <c r="K956" i="3" s="1"/>
  <c r="K957" i="3" s="1"/>
  <c r="K958" i="3" s="1"/>
  <c r="K959" i="3" s="1"/>
  <c r="K960" i="3" s="1"/>
  <c r="K961" i="3" s="1"/>
  <c r="K962" i="3" s="1"/>
  <c r="K963" i="3" s="1"/>
  <c r="K964" i="3" s="1"/>
  <c r="K965" i="3" s="1"/>
  <c r="K966" i="3" s="1"/>
  <c r="K967" i="3" s="1"/>
  <c r="K968" i="3" s="1"/>
  <c r="K969" i="3" s="1"/>
  <c r="K970" i="3" s="1"/>
  <c r="K971" i="3" s="1"/>
  <c r="K973" i="3" l="1"/>
  <c r="K974" i="3" s="1"/>
  <c r="K975" i="3" s="1"/>
  <c r="K976" i="3" s="1"/>
  <c r="K977" i="3" s="1"/>
  <c r="K978" i="3" s="1"/>
  <c r="K979" i="3" s="1"/>
  <c r="K980" i="3" s="1"/>
  <c r="K981" i="3" s="1"/>
  <c r="K982" i="3" s="1"/>
  <c r="K983" i="3" s="1"/>
  <c r="K984" i="3" s="1"/>
  <c r="K985" i="3" s="1"/>
  <c r="K986" i="3" s="1"/>
  <c r="K987" i="3" s="1"/>
  <c r="K988" i="3" s="1"/>
  <c r="K989" i="3" s="1"/>
  <c r="K990" i="3" s="1"/>
  <c r="K991" i="3" s="1"/>
  <c r="K992" i="3" s="1"/>
  <c r="K993" i="3" s="1"/>
  <c r="K995" i="3" l="1"/>
  <c r="K996" i="3" s="1"/>
  <c r="K997" i="3" s="1"/>
  <c r="K998" i="3" s="1"/>
  <c r="K999" i="3" s="1"/>
  <c r="K1000" i="3" s="1"/>
  <c r="K1001" i="3" s="1"/>
  <c r="K1002" i="3" s="1"/>
  <c r="K1003" i="3" s="1"/>
  <c r="K1004" i="3" s="1"/>
  <c r="K1005" i="3" s="1"/>
  <c r="K1006" i="3" s="1"/>
  <c r="K1007" i="3" l="1"/>
  <c r="K1008" i="3" s="1"/>
  <c r="K1009" i="3"/>
  <c r="K1010" i="3" s="1"/>
  <c r="K1011" i="3" s="1"/>
  <c r="K1013" i="3" l="1"/>
  <c r="K1014" i="3" s="1"/>
  <c r="K1015" i="3" s="1"/>
  <c r="K1016" i="3" s="1"/>
  <c r="K1012" i="3"/>
  <c r="K1018" i="3" l="1"/>
  <c r="K1019" i="3" s="1"/>
  <c r="K1020" i="3" s="1"/>
  <c r="K1021" i="3" s="1"/>
  <c r="K1022" i="3" l="1"/>
  <c r="K1023" i="3" s="1"/>
  <c r="K1024" i="3" s="1"/>
  <c r="K1025" i="3" s="1"/>
  <c r="K1026" i="3" s="1"/>
  <c r="K1027" i="3" s="1"/>
  <c r="K1028" i="3" s="1"/>
  <c r="K1029" i="3" s="1"/>
  <c r="K1030" i="3" s="1"/>
  <c r="K1031" i="3" s="1"/>
  <c r="K1032" i="3" s="1"/>
  <c r="K1033" i="3" s="1"/>
  <c r="K1034" i="3" s="1"/>
  <c r="K1035" i="3" s="1"/>
  <c r="K1036" i="3" s="1"/>
  <c r="F14" i="4" l="1"/>
  <c r="C12" i="2" l="1"/>
  <c r="C13" i="2" s="1"/>
  <c r="J45" i="8"/>
  <c r="K33" i="8" l="1"/>
  <c r="J50" i="8"/>
  <c r="K45" i="8" l="1"/>
  <c r="K50" i="8"/>
  <c r="L3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23" authorId="0" shapeId="0" xr:uid="{AA2BCE9E-0272-455C-AC17-9A6AE04D12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except gold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627BAB0E-B874-4BAB-A906-DA6E5E7CD99F}">
      <text>
        <r>
          <rPr>
            <b/>
            <sz val="9"/>
            <color indexed="81"/>
            <rFont val="Tahoma"/>
            <family val="2"/>
          </rPr>
          <t xml:space="preserve">User: 
</t>
        </r>
        <r>
          <rPr>
            <sz val="9"/>
            <color indexed="81"/>
            <rFont val="Tahoma"/>
            <family val="2"/>
          </rPr>
          <t xml:space="preserve">Report date
</t>
        </r>
      </text>
    </comment>
    <comment ref="C1" authorId="0" shapeId="0" xr:uid="{A5B51F45-8E57-47C4-B52C-D217541BDCDB}">
      <text>
        <r>
          <rPr>
            <b/>
            <sz val="9"/>
            <color indexed="81"/>
            <rFont val="Tahoma"/>
            <family val="2"/>
          </rPr>
          <t xml:space="preserve">User: Fund in/ Fund out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07" authorId="0" shapeId="0" xr:uid="{3481E8FA-DED0-48D0-8DF1-9F94E24A09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 ib mtd statement for this file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7" authorId="0" shapeId="0" xr:uid="{4523AC55-4334-4461-826E-78AA08CD6C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Update every month when QE NAV statement out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BBFF2A2-CAD8-4A42-98D6-5D32D237839A}">
      <text>
        <r>
          <rPr>
            <b/>
            <sz val="9"/>
            <color indexed="81"/>
            <rFont val="Tahoma"/>
            <family val="2"/>
          </rPr>
          <t xml:space="preserve">User: 
</t>
        </r>
        <r>
          <rPr>
            <sz val="9"/>
            <color indexed="81"/>
            <rFont val="Tahoma"/>
            <family val="2"/>
          </rPr>
          <t xml:space="preserve">Report date
</t>
        </r>
      </text>
    </comment>
    <comment ref="C1" authorId="0" shapeId="0" xr:uid="{1B0D1565-43AF-48C6-A4A7-06432C47ED2C}">
      <text>
        <r>
          <rPr>
            <b/>
            <sz val="9"/>
            <color indexed="81"/>
            <rFont val="Tahoma"/>
            <family val="2"/>
          </rPr>
          <t xml:space="preserve">User: Fund in/ Fund out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07" authorId="0" shapeId="0" xr:uid="{7323BCB1-815B-4ED4-981F-9081D1C47D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 ib mtd statement for this file</t>
        </r>
      </text>
    </comment>
  </commentList>
</comments>
</file>

<file path=xl/sharedStrings.xml><?xml version="1.0" encoding="utf-8"?>
<sst xmlns="http://schemas.openxmlformats.org/spreadsheetml/2006/main" count="769" uniqueCount="349">
  <si>
    <t>Overall Portfolio</t>
  </si>
  <si>
    <t xml:space="preserve">As of </t>
  </si>
  <si>
    <t>Current Month</t>
  </si>
  <si>
    <t>WTD</t>
  </si>
  <si>
    <t>MTD</t>
  </si>
  <si>
    <t>YTD</t>
  </si>
  <si>
    <t>Key Perf. Metrics</t>
  </si>
  <si>
    <t>Key Execution Metrics</t>
  </si>
  <si>
    <t>Daily Return</t>
  </si>
  <si>
    <t>NAV (Net Liquidity)</t>
  </si>
  <si>
    <t>Leverage</t>
  </si>
  <si>
    <t>Excess Liquidity</t>
  </si>
  <si>
    <t>Return (30days)</t>
  </si>
  <si>
    <t>Excess Liquidity/NAV</t>
  </si>
  <si>
    <t>Return (90days)</t>
  </si>
  <si>
    <t>Return (365days)</t>
  </si>
  <si>
    <t>To Allocate</t>
  </si>
  <si>
    <t>Sharpe Ratio</t>
  </si>
  <si>
    <t>Sotino Ratio</t>
  </si>
  <si>
    <t xml:space="preserve">Volatility </t>
  </si>
  <si>
    <t>VaR 95% (30days)</t>
  </si>
  <si>
    <t>VaR 95% (90days)</t>
  </si>
  <si>
    <t>VaR 95% (365days)</t>
  </si>
  <si>
    <t>Performance by Asset Class</t>
  </si>
  <si>
    <t>Asset Class</t>
  </si>
  <si>
    <t>ETFs</t>
  </si>
  <si>
    <t>Stocks</t>
  </si>
  <si>
    <t>Stocks_int</t>
  </si>
  <si>
    <t>Bonds</t>
  </si>
  <si>
    <t>Commodities</t>
  </si>
  <si>
    <t>Future</t>
  </si>
  <si>
    <t>Option</t>
  </si>
  <si>
    <t>Crypto</t>
  </si>
  <si>
    <t>Others</t>
  </si>
  <si>
    <t>Total</t>
  </si>
  <si>
    <t>QQQ+TSM+NVDA</t>
  </si>
  <si>
    <t>gld</t>
  </si>
  <si>
    <t>No of investment</t>
  </si>
  <si>
    <t>Total Value (USD)</t>
  </si>
  <si>
    <t>Total Weightage</t>
  </si>
  <si>
    <t>Total Leverage</t>
  </si>
  <si>
    <t>Target Allocation</t>
  </si>
  <si>
    <t>Monthly Attribution (Gross USD)</t>
  </si>
  <si>
    <t>Month</t>
  </si>
  <si>
    <t>Interest and Dividend</t>
  </si>
  <si>
    <t>checking</t>
  </si>
  <si>
    <t>FY2025</t>
  </si>
  <si>
    <t>FY2024</t>
  </si>
  <si>
    <t>Monthly Attribution (Gross %)</t>
  </si>
  <si>
    <t>DATE</t>
  </si>
  <si>
    <t>NAV (USD)</t>
  </si>
  <si>
    <t>CASH INJECTION</t>
  </si>
  <si>
    <t>NEXT START NAV</t>
  </si>
  <si>
    <t>M START NAV</t>
  </si>
  <si>
    <t>DAILY P&amp;L</t>
  </si>
  <si>
    <t>Weekly P&amp;L</t>
  </si>
  <si>
    <t>Weekly Return</t>
  </si>
  <si>
    <t>MTD Change</t>
  </si>
  <si>
    <t>MTD %</t>
  </si>
  <si>
    <t>Cal</t>
  </si>
  <si>
    <t>LTD  ROR%</t>
  </si>
  <si>
    <t>YTD  ROR%</t>
  </si>
  <si>
    <t xml:space="preserve">Annualised Return  </t>
  </si>
  <si>
    <t>Annualised Volatility</t>
  </si>
  <si>
    <t>30 Days P&amp;L</t>
  </si>
  <si>
    <t>30 Days Return</t>
  </si>
  <si>
    <t>90 Days P&amp;L</t>
  </si>
  <si>
    <t>90 Days Return</t>
  </si>
  <si>
    <t>365 Days P&amp;L</t>
  </si>
  <si>
    <t>365 Days Return</t>
  </si>
  <si>
    <t>Risk Free Rate (Assumed 4.5%)</t>
  </si>
  <si>
    <t>Excess Return</t>
  </si>
  <si>
    <t>Negative Excess Returns</t>
  </si>
  <si>
    <t>Square of (Negative Excess Returns)</t>
  </si>
  <si>
    <t>Value at Risk 95%(30days)</t>
  </si>
  <si>
    <t>Value at Risk 95%(90days)</t>
  </si>
  <si>
    <t>Value at Risk 95%(365days)</t>
  </si>
  <si>
    <t xml:space="preserve"> </t>
  </si>
  <si>
    <t>Mark to Market Breakdown</t>
  </si>
  <si>
    <t>Symbol</t>
  </si>
  <si>
    <t>AssetClass</t>
  </si>
  <si>
    <t>Currency</t>
  </si>
  <si>
    <t>Current Quantity</t>
  </si>
  <si>
    <t>Current Price</t>
  </si>
  <si>
    <t>FCY_marketvalue</t>
  </si>
  <si>
    <t>Conversion Rate</t>
  </si>
  <si>
    <t>Final_marketvalue</t>
  </si>
  <si>
    <t>Weightage</t>
  </si>
  <si>
    <t>SGOV</t>
  </si>
  <si>
    <t>USD</t>
  </si>
  <si>
    <t>Date</t>
  </si>
  <si>
    <t>Others2</t>
  </si>
  <si>
    <t>Performance Comparisons</t>
  </si>
  <si>
    <t>Global Macro Discretionary Fund Breakdowns</t>
  </si>
  <si>
    <t>Monthly NAV Breakdowns</t>
  </si>
  <si>
    <t>Us v.s Benchmarks</t>
  </si>
  <si>
    <t>Description</t>
  </si>
  <si>
    <t>Week 1</t>
  </si>
  <si>
    <t>Week 2</t>
  </si>
  <si>
    <t>Week 3</t>
  </si>
  <si>
    <t>Week 4</t>
  </si>
  <si>
    <t>Week 5</t>
  </si>
  <si>
    <t xml:space="preserve">Daily </t>
  </si>
  <si>
    <t>Inhouse</t>
  </si>
  <si>
    <t>Quantedge</t>
  </si>
  <si>
    <t xml:space="preserve">Starting Value </t>
  </si>
  <si>
    <t>Straits Multi-Asset Macro Strategy</t>
  </si>
  <si>
    <t xml:space="preserve">Deposits &amp; Withdrawals </t>
  </si>
  <si>
    <t xml:space="preserve">Singapore-based Global Macro Fund </t>
  </si>
  <si>
    <t>NA</t>
  </si>
  <si>
    <t>SPX Index</t>
  </si>
  <si>
    <t>S&amp;P 500 Index</t>
  </si>
  <si>
    <t>Allocation</t>
  </si>
  <si>
    <t>Equities</t>
  </si>
  <si>
    <t>NDX Index</t>
  </si>
  <si>
    <t>Nasdaq-100 Index</t>
  </si>
  <si>
    <t>Daily P&amp;L</t>
  </si>
  <si>
    <t>Fixed Income</t>
  </si>
  <si>
    <t>MXWO Index</t>
  </si>
  <si>
    <t>MSCI World Index</t>
  </si>
  <si>
    <t>MTD P&amp;L before fee</t>
  </si>
  <si>
    <t>Cash</t>
  </si>
  <si>
    <t>SBWGU Index</t>
  </si>
  <si>
    <t xml:space="preserve">FTSE World Government Bond Index </t>
  </si>
  <si>
    <t>MTD P&amp;L before fee (%)</t>
  </si>
  <si>
    <t>Total Trading P&amp;L</t>
  </si>
  <si>
    <t>BCOM Index</t>
  </si>
  <si>
    <t xml:space="preserve"> Bloomberg Commodity Index</t>
  </si>
  <si>
    <t>Ending Value</t>
  </si>
  <si>
    <t>Interest and Dividend related</t>
  </si>
  <si>
    <t>Hardcode</t>
  </si>
  <si>
    <t>Other Trading Cost</t>
  </si>
  <si>
    <t>start date</t>
  </si>
  <si>
    <t>Quantedge NAV</t>
  </si>
  <si>
    <t>nav</t>
  </si>
  <si>
    <t>end date</t>
  </si>
  <si>
    <t>buy and hold</t>
  </si>
  <si>
    <t>qe</t>
  </si>
  <si>
    <t>Change in NAV</t>
  </si>
  <si>
    <t>Header</t>
  </si>
  <si>
    <t>Field Name</t>
  </si>
  <si>
    <t>Field Value</t>
  </si>
  <si>
    <t>Data</t>
  </si>
  <si>
    <t>Starting Value</t>
  </si>
  <si>
    <t>Mark-to-Market</t>
  </si>
  <si>
    <t>Dividends</t>
  </si>
  <si>
    <t>Withholding Tax</t>
  </si>
  <si>
    <t>Change in Dividend Accruals</t>
  </si>
  <si>
    <t>Interest</t>
  </si>
  <si>
    <t>Change in Interest Accruals</t>
  </si>
  <si>
    <t>Other Fees</t>
  </si>
  <si>
    <t>new_equity</t>
  </si>
  <si>
    <t>Commissions</t>
  </si>
  <si>
    <t>Other FX Translations</t>
  </si>
  <si>
    <t>Dates</t>
  </si>
  <si>
    <t>Previos Month</t>
  </si>
  <si>
    <t>YTD Return (before fees) - TOTAL</t>
  </si>
  <si>
    <t>YTD Return (before fees) - IN-HOUSE BUY AND HOLD</t>
  </si>
  <si>
    <t>YTD Return (before fees) - QE</t>
  </si>
  <si>
    <t>Total (USD)</t>
  </si>
  <si>
    <t>In-House Buy &amp; Hold (USD)</t>
  </si>
  <si>
    <t>QuantEdge (USD)</t>
  </si>
  <si>
    <t>Global Sigma(USD)</t>
  </si>
  <si>
    <t>Month Start NAV</t>
  </si>
  <si>
    <t>Subscription</t>
  </si>
  <si>
    <t>Percentage</t>
  </si>
  <si>
    <t>Portfolio NAV</t>
  </si>
  <si>
    <t>MTD P&amp;L</t>
  </si>
  <si>
    <t>MTD Return (before fees)</t>
  </si>
  <si>
    <t>YTD Return (before fees)</t>
  </si>
  <si>
    <t>Daily Change</t>
  </si>
  <si>
    <t>NAV(Net Liquidity)</t>
  </si>
  <si>
    <t>Maintenance</t>
  </si>
  <si>
    <t>Alert</t>
  </si>
  <si>
    <t>IB Alert 10%</t>
  </si>
  <si>
    <t>IB Alert 15%</t>
  </si>
  <si>
    <t>Mark-to-Market Performance Summary</t>
  </si>
  <si>
    <t>Quantity</t>
  </si>
  <si>
    <t>Price</t>
  </si>
  <si>
    <t>Mark-to-Market P/L</t>
  </si>
  <si>
    <t>Prior</t>
  </si>
  <si>
    <t>Current</t>
  </si>
  <si>
    <t>Position</t>
  </si>
  <si>
    <t>Transaction</t>
  </si>
  <si>
    <t>Other</t>
  </si>
  <si>
    <t>Code</t>
  </si>
  <si>
    <t>Equity and Index Options</t>
  </si>
  <si>
    <t>2899 27JUN24 17.5 C</t>
  </si>
  <si>
    <t>--</t>
  </si>
  <si>
    <t>2899 27JUN24 18 C</t>
  </si>
  <si>
    <t>700 27JUN24 400 C</t>
  </si>
  <si>
    <t>BNP 14JUN24 60 C</t>
  </si>
  <si>
    <t>BNP 14JUN24 63 C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</si>
  <si>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</si>
  <si>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</si>
  <si>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</si>
  <si>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</si>
  <si>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</si>
  <si>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</si>
  <si>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</si>
  <si>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</si>
  <si>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EWY 21JUN24 66 C</t>
  </si>
  <si>
    <t>EWY 21JUN24 67 C</t>
  </si>
  <si>
    <t>GLD 31MAY24 217.5 P</t>
  </si>
  <si>
    <t>GLD 07JUN24 217.5 C</t>
  </si>
  <si>
    <t>GLD 07JUN24 220 C</t>
  </si>
  <si>
    <t>BNP</t>
  </si>
  <si>
    <t>GLD 14JUN24 205 P</t>
  </si>
  <si>
    <t>COWZ</t>
  </si>
  <si>
    <t>GLD 14JUN24 207.5 P</t>
  </si>
  <si>
    <t>CWB</t>
  </si>
  <si>
    <t>GLD 14JUN24 212.5 C</t>
  </si>
  <si>
    <t>DBA</t>
  </si>
  <si>
    <t>GLD 14JUN24 215 C</t>
  </si>
  <si>
    <t>DELL</t>
  </si>
  <si>
    <t>GLD 14JUN24 217.5 C</t>
  </si>
  <si>
    <t>DXJ</t>
  </si>
  <si>
    <t>IWM 07JUN24 208 C</t>
  </si>
  <si>
    <t>EPI</t>
  </si>
  <si>
    <t>IWM 14JUN24 206 C</t>
  </si>
  <si>
    <t>EWI</t>
  </si>
  <si>
    <t>IWM 14JUN24 208 C</t>
  </si>
  <si>
    <t>EWY</t>
  </si>
  <si>
    <t>IWM 17JUN24 204 C</t>
  </si>
  <si>
    <t>FPE</t>
  </si>
  <si>
    <t>MCD 14JUN24 265 C</t>
  </si>
  <si>
    <t>GLD</t>
  </si>
  <si>
    <t>QQQ 06JUN24 460 P</t>
  </si>
  <si>
    <t>HES</t>
  </si>
  <si>
    <t>QQQ 07JUN24 458 P</t>
  </si>
  <si>
    <t>IAUM</t>
  </si>
  <si>
    <t>QQQ 07JUN24 460 C</t>
  </si>
  <si>
    <t>ISTB</t>
  </si>
  <si>
    <t>QQQ 10JUN24 458 P</t>
  </si>
  <si>
    <t>IWM</t>
  </si>
  <si>
    <t>QQQ 10JUN24 459 P</t>
  </si>
  <si>
    <t>LQD</t>
  </si>
  <si>
    <t>QQQ 10JUN24 460 P</t>
  </si>
  <si>
    <t>MCD</t>
  </si>
  <si>
    <t>QQQ 11JUN24 459 P</t>
  </si>
  <si>
    <t>NVDA</t>
  </si>
  <si>
    <t>QQQ 11JUN24 460 P</t>
  </si>
  <si>
    <t>QQQ</t>
  </si>
  <si>
    <t>QQQ 11JUN24 461 P</t>
  </si>
  <si>
    <t>SMH</t>
  </si>
  <si>
    <t>QQQ 11JUN24 462 P</t>
  </si>
  <si>
    <t>TLT</t>
  </si>
  <si>
    <t>QQQ 12JUN24 472 C</t>
  </si>
  <si>
    <t>TSM</t>
  </si>
  <si>
    <t>TLT 07JUN24 92.5 C</t>
  </si>
  <si>
    <t>UNG</t>
  </si>
  <si>
    <t>TLT 07JUN24 93 C</t>
  </si>
  <si>
    <t>URNM</t>
  </si>
  <si>
    <t>TSM 14JUN24 170 C</t>
  </si>
  <si>
    <t>USHY</t>
  </si>
  <si>
    <t>XLV 07JUN24 147 C</t>
  </si>
  <si>
    <t>VCIT</t>
  </si>
  <si>
    <t>XLV 07JUN24 147.5 C</t>
  </si>
  <si>
    <t>XLE</t>
  </si>
  <si>
    <t>XLV 07JUN24 148 C</t>
  </si>
  <si>
    <t>XLF</t>
  </si>
  <si>
    <t>XLV 14JUN24 147 C</t>
  </si>
  <si>
    <t>XLK</t>
  </si>
  <si>
    <t>XLV 14JUN24 147.5 C</t>
  </si>
  <si>
    <t>XLU</t>
  </si>
  <si>
    <t>XLV 21JUN24 148 C</t>
  </si>
  <si>
    <t>XLV</t>
  </si>
  <si>
    <t>Total Equity and Index Options</t>
  </si>
  <si>
    <t>XME</t>
  </si>
  <si>
    <t>Futures</t>
  </si>
  <si>
    <t>Total Stocks</t>
  </si>
  <si>
    <t>MNQM4</t>
  </si>
  <si>
    <t>Total Futures</t>
  </si>
  <si>
    <t>Options On Futures</t>
  </si>
  <si>
    <t>MNQ 12JUN24 19350 P</t>
  </si>
  <si>
    <t>MNQ 12JUN24 19400 P</t>
  </si>
  <si>
    <t>MNQ 12JUN24 19420 P</t>
  </si>
  <si>
    <t>MNQ 12JUN24 19425 P</t>
  </si>
  <si>
    <t>MNQ 12JUN24 19430 P</t>
  </si>
  <si>
    <t>MNQ 12JUN24 19450 P</t>
  </si>
  <si>
    <t>MNQ 13JUN24 19630 C</t>
  </si>
  <si>
    <t>MNQ 13JUN24 19660 C</t>
  </si>
  <si>
    <t>MNQ 13JUN24 19500 P</t>
  </si>
  <si>
    <t>MNQ 13JUN24 19520 P</t>
  </si>
  <si>
    <t>MNQ 13JUN24 19600 P</t>
  </si>
  <si>
    <t>MNQ 13JUN24 19610 P</t>
  </si>
  <si>
    <t>MNQ 14JUN24 19600 P</t>
  </si>
  <si>
    <t>NQ 12JUN24 19400 P</t>
  </si>
  <si>
    <t>NQ 12JUN24 19425 P</t>
  </si>
  <si>
    <t>NQ 12JUN24 19430 P</t>
  </si>
  <si>
    <t>NQ 13JUN24 19600 C</t>
  </si>
  <si>
    <t>NQ 13JUN24 19600 P</t>
  </si>
  <si>
    <t>Total Options On Futures</t>
  </si>
  <si>
    <t>Forex</t>
  </si>
  <si>
    <t>CAD</t>
  </si>
  <si>
    <t>CHF</t>
  </si>
  <si>
    <t>CNH</t>
  </si>
  <si>
    <t>EUR</t>
  </si>
  <si>
    <t>HKD</t>
  </si>
  <si>
    <t>JPY</t>
  </si>
  <si>
    <t>MXN</t>
  </si>
  <si>
    <t>SEK</t>
  </si>
  <si>
    <t>SGD</t>
  </si>
  <si>
    <t>Total Forex</t>
  </si>
  <si>
    <t>Total (All Assets)</t>
  </si>
  <si>
    <t>Broker Interest Paid and Received</t>
  </si>
  <si>
    <t>Total P/L for Statement Period</t>
  </si>
  <si>
    <t>10Y</t>
  </si>
  <si>
    <t>30Y</t>
  </si>
  <si>
    <t>30Y price</t>
  </si>
  <si>
    <t>10Y price</t>
  </si>
  <si>
    <t>Interest Accruals</t>
  </si>
  <si>
    <t>Dividend Accruals</t>
  </si>
  <si>
    <t>Equity Tickers</t>
  </si>
  <si>
    <t>Determining Tickers</t>
  </si>
  <si>
    <t>Tickers</t>
  </si>
  <si>
    <t>Position Size</t>
  </si>
  <si>
    <t>AAPL</t>
  </si>
  <si>
    <t>AMD</t>
  </si>
  <si>
    <t>DXCM</t>
  </si>
  <si>
    <t>IAU</t>
  </si>
  <si>
    <t>JD</t>
  </si>
  <si>
    <t>NEM</t>
  </si>
  <si>
    <t>NTES</t>
  </si>
  <si>
    <t>REGN</t>
  </si>
  <si>
    <t>SGEN</t>
  </si>
  <si>
    <t>TSLA</t>
  </si>
  <si>
    <t>In-House Buy &amp; Hold</t>
  </si>
  <si>
    <t>QuantEdge</t>
  </si>
  <si>
    <t>Global Sigma</t>
  </si>
  <si>
    <t>NOTE:</t>
  </si>
  <si>
    <t>To update "Month Start NAV" of QuantEdge &amp; Global Sigma on 2ND TRADING DATE.</t>
  </si>
  <si>
    <t>MTD Return</t>
  </si>
  <si>
    <t>Comparing to</t>
  </si>
  <si>
    <t>S&amp;P 500</t>
  </si>
  <si>
    <t>NASDAQ</t>
  </si>
  <si>
    <t>DJI</t>
  </si>
  <si>
    <t>10-year US Treasury Yield</t>
  </si>
  <si>
    <t>Bloomberg Commodities Index</t>
  </si>
  <si>
    <t>Dollar Index</t>
  </si>
  <si>
    <t>PX_LAST</t>
  </si>
  <si>
    <t>CHG_PCT_1D</t>
  </si>
  <si>
    <t>CHG_PCT_MTD</t>
  </si>
  <si>
    <t>SPX INDEX</t>
  </si>
  <si>
    <t>CCMP INDEX</t>
  </si>
  <si>
    <t>DJI INDEX</t>
  </si>
  <si>
    <t>USGG10YR INDEX</t>
  </si>
  <si>
    <t>BCOM INDEX</t>
  </si>
  <si>
    <t>DXY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</si>
</sst>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[$-409]d\-mmm\-yy;@"/>
    <numFmt numFmtId="166" formatCode="0.000%"/>
    <numFmt numFmtId="167" formatCode="&quot;$&quot;#,##0.00"/>
    <numFmt numFmtId="168" formatCode="0.00000000"/>
    <numFmt numFmtId="169" formatCode="0.00%;[Red]\(0.00%\)"/>
    <numFmt numFmtId="170" formatCode="_ * #,##0.00_ ;_ * \-#,##0.00_ ;_ * &quot;-&quot;??_ ;_ @_ "/>
    <numFmt numFmtId="171" formatCode="[$-409]d\-mmm\-yyyy;@"/>
    <numFmt numFmtId="172" formatCode="_(* #,##0_);_(* \(#,##0\);_(* &quot;-&quot;??_);_(@_)"/>
    <numFmt numFmtId="173" formatCode="0.0"/>
    <numFmt numFmtId="174" formatCode="_-* #,##0.00_-;\-* #,##0.00_-;_-* &quot;-&quot;??_-;_-@_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67532E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11"/>
      <color rgb="FFFFFFFF"/>
      <name val="Calibri"/>
      <family val="2"/>
    </font>
    <font>
      <b/>
      <sz val="14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</font>
    <font>
      <sz val="9"/>
      <color rgb="FFFF0000"/>
      <name val="Arial"/>
      <family val="2"/>
    </font>
    <font>
      <i/>
      <sz val="12"/>
      <color rgb="FF000000"/>
      <name val="Calibri"/>
      <family val="2"/>
    </font>
    <font>
      <b/>
      <sz val="11"/>
      <name val="Calibri"/>
      <family val="2"/>
      <scheme val="minor"/>
    </font>
    <font>
      <sz val="12"/>
      <color rgb="FF212529"/>
      <name val="Var(--td-font-family)"/>
    </font>
    <font>
      <sz val="24"/>
      <color rgb="FF000000"/>
      <name val="Montserrat"/>
    </font>
    <font>
      <i/>
      <sz val="24"/>
      <color rgb="FF000000"/>
      <name val="Montserrat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D1CDC7"/>
      <name val="Var(--th-font-family)"/>
    </font>
    <font>
      <sz val="11"/>
      <color rgb="FFD1CDC7"/>
      <name val="Var(--td-font-family)"/>
    </font>
    <font>
      <sz val="12"/>
      <color rgb="FFD1CDC7"/>
      <name val="Var(--td-font-family)"/>
    </font>
    <font>
      <b/>
      <sz val="13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67532E"/>
        <bgColor rgb="FF000000"/>
      </patternFill>
    </fill>
    <fill>
      <patternFill patternType="solid">
        <fgColor rgb="FFA9884D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68535A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Border="0" applyAlignment="0"/>
    <xf numFmtId="43" fontId="1" fillId="0" borderId="0" applyFont="0" applyFill="0" applyBorder="0" applyAlignment="0" applyProtection="0"/>
    <xf numFmtId="0" fontId="31" fillId="0" borderId="0">
      <alignment vertical="center"/>
    </xf>
    <xf numFmtId="170" fontId="31" fillId="0" borderId="0" applyFont="0" applyFill="0" applyBorder="0" applyAlignment="0" applyProtection="0">
      <alignment vertical="center"/>
    </xf>
    <xf numFmtId="0" fontId="1" fillId="0" borderId="0"/>
    <xf numFmtId="174" fontId="1" fillId="0" borderId="0" applyFont="0" applyFill="0" applyBorder="0" applyAlignment="0" applyProtection="0"/>
  </cellStyleXfs>
  <cellXfs count="360">
    <xf numFmtId="0" fontId="0" fillId="0" borderId="0" xfId="0"/>
    <xf numFmtId="0" fontId="4" fillId="0" borderId="0" xfId="0" applyFont="1"/>
    <xf numFmtId="4" fontId="0" fillId="0" borderId="0" xfId="0" applyNumberFormat="1"/>
    <xf numFmtId="14" fontId="0" fillId="0" borderId="0" xfId="0" applyNumberFormat="1"/>
    <xf numFmtId="0" fontId="0" fillId="3" borderId="0" xfId="0" applyFill="1"/>
    <xf numFmtId="0" fontId="5" fillId="4" borderId="0" xfId="0" applyFont="1" applyFill="1"/>
    <xf numFmtId="4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  <xf numFmtId="0" fontId="9" fillId="7" borderId="6" xfId="0" applyFont="1" applyFill="1" applyBorder="1"/>
    <xf numFmtId="0" fontId="9" fillId="7" borderId="0" xfId="0" applyFont="1" applyFill="1" applyAlignment="1">
      <alignment horizontal="center"/>
    </xf>
    <xf numFmtId="10" fontId="6" fillId="5" borderId="7" xfId="1" applyNumberFormat="1" applyFont="1" applyFill="1" applyBorder="1" applyAlignment="1">
      <alignment vertical="center"/>
    </xf>
    <xf numFmtId="10" fontId="11" fillId="5" borderId="7" xfId="1" applyNumberFormat="1" applyFont="1" applyFill="1" applyBorder="1" applyAlignment="1">
      <alignment horizontal="right" vertical="center"/>
    </xf>
    <xf numFmtId="44" fontId="7" fillId="0" borderId="0" xfId="0" applyNumberFormat="1" applyFont="1" applyAlignment="1">
      <alignment vertical="center"/>
    </xf>
    <xf numFmtId="44" fontId="7" fillId="0" borderId="6" xfId="0" applyNumberFormat="1" applyFont="1" applyBorder="1" applyAlignment="1">
      <alignment vertical="center"/>
    </xf>
    <xf numFmtId="44" fontId="7" fillId="5" borderId="0" xfId="0" applyNumberFormat="1" applyFont="1" applyFill="1" applyAlignment="1">
      <alignment vertical="center"/>
    </xf>
    <xf numFmtId="44" fontId="7" fillId="5" borderId="6" xfId="0" applyNumberFormat="1" applyFont="1" applyFill="1" applyBorder="1" applyAlignment="1">
      <alignment vertical="center"/>
    </xf>
    <xf numFmtId="44" fontId="7" fillId="5" borderId="10" xfId="0" applyNumberFormat="1" applyFont="1" applyFill="1" applyBorder="1" applyAlignment="1">
      <alignment vertical="center"/>
    </xf>
    <xf numFmtId="44" fontId="7" fillId="5" borderId="3" xfId="0" applyNumberFormat="1" applyFont="1" applyFill="1" applyBorder="1" applyAlignment="1">
      <alignment vertical="center"/>
    </xf>
    <xf numFmtId="0" fontId="7" fillId="6" borderId="0" xfId="0" applyFont="1" applyFill="1"/>
    <xf numFmtId="0" fontId="9" fillId="7" borderId="6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0" fontId="7" fillId="5" borderId="0" xfId="1" applyNumberFormat="1" applyFont="1" applyFill="1" applyBorder="1" applyAlignment="1">
      <alignment horizontal="center"/>
    </xf>
    <xf numFmtId="10" fontId="7" fillId="5" borderId="6" xfId="1" applyNumberFormat="1" applyFont="1" applyFill="1" applyBorder="1" applyAlignment="1">
      <alignment horizontal="center"/>
    </xf>
    <xf numFmtId="10" fontId="7" fillId="5" borderId="5" xfId="1" applyNumberFormat="1" applyFont="1" applyFill="1" applyBorder="1" applyAlignment="1">
      <alignment horizontal="center"/>
    </xf>
    <xf numFmtId="10" fontId="7" fillId="0" borderId="10" xfId="1" applyNumberFormat="1" applyFont="1" applyFill="1" applyBorder="1" applyAlignment="1">
      <alignment horizontal="center"/>
    </xf>
    <xf numFmtId="10" fontId="7" fillId="0" borderId="3" xfId="1" applyNumberFormat="1" applyFont="1" applyFill="1" applyBorder="1" applyAlignment="1">
      <alignment horizontal="center"/>
    </xf>
    <xf numFmtId="10" fontId="7" fillId="0" borderId="2" xfId="1" applyNumberFormat="1" applyFont="1" applyFill="1" applyBorder="1" applyAlignment="1">
      <alignment horizontal="center"/>
    </xf>
    <xf numFmtId="0" fontId="7" fillId="0" borderId="0" xfId="0" applyFont="1"/>
    <xf numFmtId="0" fontId="12" fillId="8" borderId="0" xfId="0" applyFont="1" applyFill="1" applyAlignment="1">
      <alignment horizontal="center"/>
    </xf>
    <xf numFmtId="3" fontId="7" fillId="0" borderId="0" xfId="0" applyNumberFormat="1" applyFont="1"/>
    <xf numFmtId="14" fontId="7" fillId="0" borderId="0" xfId="0" applyNumberFormat="1" applyFont="1"/>
    <xf numFmtId="3" fontId="0" fillId="0" borderId="0" xfId="0" applyNumberFormat="1"/>
    <xf numFmtId="14" fontId="13" fillId="4" borderId="0" xfId="0" applyNumberFormat="1" applyFont="1" applyFill="1"/>
    <xf numFmtId="0" fontId="14" fillId="4" borderId="0" xfId="0" applyFont="1" applyFill="1"/>
    <xf numFmtId="0" fontId="15" fillId="0" borderId="0" xfId="0" applyFont="1"/>
    <xf numFmtId="10" fontId="6" fillId="5" borderId="5" xfId="1" applyNumberFormat="1" applyFon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0" fillId="2" borderId="0" xfId="0" applyFill="1"/>
    <xf numFmtId="0" fontId="12" fillId="0" borderId="0" xfId="0" applyFont="1" applyAlignment="1">
      <alignment horizontal="center"/>
    </xf>
    <xf numFmtId="0" fontId="8" fillId="0" borderId="0" xfId="0" applyFont="1"/>
    <xf numFmtId="167" fontId="0" fillId="0" borderId="0" xfId="0" applyNumberFormat="1"/>
    <xf numFmtId="44" fontId="10" fillId="5" borderId="7" xfId="0" applyNumberFormat="1" applyFont="1" applyFill="1" applyBorder="1" applyAlignment="1">
      <alignment horizontal="center" vertical="center"/>
    </xf>
    <xf numFmtId="44" fontId="0" fillId="2" borderId="0" xfId="0" applyNumberFormat="1" applyFill="1"/>
    <xf numFmtId="0" fontId="0" fillId="0" borderId="10" xfId="0" applyBorder="1"/>
    <xf numFmtId="0" fontId="17" fillId="0" borderId="0" xfId="0" applyFont="1"/>
    <xf numFmtId="0" fontId="21" fillId="0" borderId="0" xfId="0" applyFont="1"/>
    <xf numFmtId="168" fontId="0" fillId="0" borderId="0" xfId="0" applyNumberFormat="1"/>
    <xf numFmtId="2" fontId="0" fillId="0" borderId="0" xfId="0" applyNumberFormat="1"/>
    <xf numFmtId="10" fontId="25" fillId="0" borderId="16" xfId="0" applyNumberFormat="1" applyFont="1" applyBorder="1" applyAlignment="1">
      <alignment horizontal="center" vertical="center" wrapText="1" readingOrder="1"/>
    </xf>
    <xf numFmtId="10" fontId="26" fillId="0" borderId="16" xfId="0" applyNumberFormat="1" applyFont="1" applyBorder="1" applyAlignment="1">
      <alignment horizontal="center" vertical="center" wrapText="1" readingOrder="1"/>
    </xf>
    <xf numFmtId="0" fontId="24" fillId="0" borderId="0" xfId="0" applyFont="1" applyAlignment="1">
      <alignment vertical="top" wrapText="1"/>
    </xf>
    <xf numFmtId="3" fontId="24" fillId="0" borderId="0" xfId="0" applyNumberFormat="1" applyFont="1" applyAlignment="1">
      <alignment vertical="top" wrapText="1"/>
    </xf>
    <xf numFmtId="14" fontId="24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12" borderId="0" xfId="0" applyNumberFormat="1" applyFill="1" applyAlignment="1">
      <alignment horizontal="right"/>
    </xf>
    <xf numFmtId="44" fontId="0" fillId="0" borderId="10" xfId="0" applyNumberFormat="1" applyBorder="1"/>
    <xf numFmtId="4" fontId="0" fillId="0" borderId="10" xfId="0" applyNumberFormat="1" applyBorder="1" applyAlignment="1">
      <alignment horizontal="right"/>
    </xf>
    <xf numFmtId="0" fontId="0" fillId="12" borderId="0" xfId="0" applyFill="1" applyAlignment="1">
      <alignment horizontal="right"/>
    </xf>
    <xf numFmtId="10" fontId="0" fillId="0" borderId="0" xfId="1" applyNumberFormat="1" applyFont="1" applyBorder="1"/>
    <xf numFmtId="4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40" fontId="30" fillId="0" borderId="0" xfId="0" applyNumberFormat="1" applyFont="1"/>
    <xf numFmtId="40" fontId="30" fillId="2" borderId="0" xfId="0" applyNumberFormat="1" applyFont="1" applyFill="1"/>
    <xf numFmtId="40" fontId="0" fillId="0" borderId="0" xfId="0" applyNumberFormat="1"/>
    <xf numFmtId="169" fontId="30" fillId="0" borderId="0" xfId="0" applyNumberFormat="1" applyFont="1"/>
    <xf numFmtId="169" fontId="30" fillId="2" borderId="0" xfId="0" applyNumberFormat="1" applyFont="1" applyFill="1"/>
    <xf numFmtId="10" fontId="0" fillId="0" borderId="0" xfId="1" applyNumberFormat="1" applyFont="1" applyFill="1" applyBorder="1"/>
    <xf numFmtId="164" fontId="0" fillId="0" borderId="0" xfId="1" applyNumberFormat="1" applyFont="1" applyFill="1" applyBorder="1"/>
    <xf numFmtId="44" fontId="0" fillId="12" borderId="0" xfId="0" applyNumberFormat="1" applyFill="1" applyAlignment="1">
      <alignment horizontal="center"/>
    </xf>
    <xf numFmtId="44" fontId="0" fillId="2" borderId="0" xfId="0" applyNumberFormat="1" applyFill="1" applyAlignment="1">
      <alignment horizontal="center"/>
    </xf>
    <xf numFmtId="4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40" fontId="0" fillId="0" borderId="0" xfId="0" applyNumberFormat="1" applyAlignment="1">
      <alignment horizontal="right"/>
    </xf>
    <xf numFmtId="44" fontId="0" fillId="0" borderId="10" xfId="0" applyNumberFormat="1" applyBorder="1" applyAlignment="1">
      <alignment horizontal="center"/>
    </xf>
    <xf numFmtId="40" fontId="30" fillId="0" borderId="10" xfId="0" applyNumberFormat="1" applyFont="1" applyBorder="1"/>
    <xf numFmtId="169" fontId="30" fillId="0" borderId="10" xfId="0" applyNumberFormat="1" applyFont="1" applyBorder="1"/>
    <xf numFmtId="8" fontId="0" fillId="0" borderId="10" xfId="0" applyNumberFormat="1" applyBorder="1" applyAlignment="1">
      <alignment horizontal="center"/>
    </xf>
    <xf numFmtId="44" fontId="0" fillId="12" borderId="10" xfId="0" applyNumberFormat="1" applyFill="1" applyBorder="1" applyAlignment="1">
      <alignment horizontal="center"/>
    </xf>
    <xf numFmtId="4" fontId="0" fillId="12" borderId="10" xfId="0" applyNumberFormat="1" applyFill="1" applyBorder="1" applyAlignment="1">
      <alignment horizontal="right"/>
    </xf>
    <xf numFmtId="169" fontId="30" fillId="13" borderId="0" xfId="0" applyNumberFormat="1" applyFont="1" applyFill="1"/>
    <xf numFmtId="0" fontId="30" fillId="14" borderId="0" xfId="0" applyFont="1" applyFill="1"/>
    <xf numFmtId="2" fontId="30" fillId="0" borderId="0" xfId="0" applyNumberFormat="1" applyFont="1"/>
    <xf numFmtId="165" fontId="17" fillId="0" borderId="0" xfId="0" applyNumberFormat="1" applyFont="1" applyAlignment="1">
      <alignment horizontal="center"/>
    </xf>
    <xf numFmtId="165" fontId="17" fillId="2" borderId="0" xfId="0" applyNumberFormat="1" applyFont="1" applyFill="1" applyAlignment="1">
      <alignment horizontal="center"/>
    </xf>
    <xf numFmtId="165" fontId="17" fillId="0" borderId="10" xfId="0" applyNumberFormat="1" applyFont="1" applyBorder="1" applyAlignment="1">
      <alignment horizontal="center"/>
    </xf>
    <xf numFmtId="0" fontId="31" fillId="0" borderId="0" xfId="4">
      <alignment vertical="center"/>
    </xf>
    <xf numFmtId="0" fontId="32" fillId="0" borderId="0" xfId="4" applyFont="1">
      <alignment vertical="center"/>
    </xf>
    <xf numFmtId="10" fontId="31" fillId="0" borderId="0" xfId="4" applyNumberFormat="1">
      <alignment vertical="center"/>
    </xf>
    <xf numFmtId="0" fontId="31" fillId="0" borderId="0" xfId="4" applyAlignment="1">
      <alignment horizontal="center" vertical="center"/>
    </xf>
    <xf numFmtId="170" fontId="0" fillId="0" borderId="0" xfId="5" applyFont="1" applyAlignment="1">
      <alignment horizontal="center" vertical="center"/>
    </xf>
    <xf numFmtId="170" fontId="2" fillId="4" borderId="0" xfId="5" applyFont="1" applyFill="1">
      <alignment vertical="center"/>
    </xf>
    <xf numFmtId="0" fontId="2" fillId="4" borderId="0" xfId="4" applyFont="1" applyFill="1">
      <alignment vertical="center"/>
    </xf>
    <xf numFmtId="0" fontId="4" fillId="4" borderId="0" xfId="4" applyFont="1" applyFill="1" applyAlignment="1">
      <alignment horizontal="center" vertical="center"/>
    </xf>
    <xf numFmtId="3" fontId="31" fillId="0" borderId="0" xfId="4" applyNumberFormat="1" applyAlignment="1">
      <alignment horizontal="center" vertical="center"/>
    </xf>
    <xf numFmtId="10" fontId="31" fillId="0" borderId="0" xfId="4" applyNumberFormat="1" applyAlignment="1">
      <alignment horizontal="center" vertical="center"/>
    </xf>
    <xf numFmtId="0" fontId="2" fillId="4" borderId="0" xfId="4" applyFont="1" applyFill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167" fontId="2" fillId="4" borderId="0" xfId="0" applyNumberFormat="1" applyFont="1" applyFill="1" applyAlignment="1">
      <alignment horizontal="center"/>
    </xf>
    <xf numFmtId="171" fontId="0" fillId="0" borderId="0" xfId="0" applyNumberFormat="1"/>
    <xf numFmtId="171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right"/>
    </xf>
    <xf numFmtId="167" fontId="33" fillId="0" borderId="0" xfId="0" applyNumberFormat="1" applyFont="1" applyAlignment="1">
      <alignment horizontal="right"/>
    </xf>
    <xf numFmtId="167" fontId="33" fillId="0" borderId="0" xfId="0" applyNumberFormat="1" applyFont="1"/>
    <xf numFmtId="10" fontId="33" fillId="0" borderId="0" xfId="0" applyNumberFormat="1" applyFont="1"/>
    <xf numFmtId="171" fontId="0" fillId="15" borderId="0" xfId="0" applyNumberFormat="1" applyFill="1"/>
    <xf numFmtId="167" fontId="0" fillId="15" borderId="0" xfId="0" applyNumberFormat="1" applyFill="1"/>
    <xf numFmtId="167" fontId="33" fillId="15" borderId="0" xfId="0" applyNumberFormat="1" applyFont="1" applyFill="1"/>
    <xf numFmtId="10" fontId="33" fillId="15" borderId="0" xfId="0" applyNumberFormat="1" applyFont="1" applyFill="1"/>
    <xf numFmtId="0" fontId="0" fillId="15" borderId="0" xfId="0" applyFill="1"/>
    <xf numFmtId="10" fontId="22" fillId="0" borderId="0" xfId="1" applyNumberFormat="1" applyFont="1" applyFill="1" applyBorder="1" applyAlignment="1">
      <alignment vertical="center" wrapText="1"/>
    </xf>
    <xf numFmtId="0" fontId="4" fillId="4" borderId="0" xfId="0" applyFont="1" applyFill="1"/>
    <xf numFmtId="0" fontId="5" fillId="0" borderId="0" xfId="0" applyFont="1"/>
    <xf numFmtId="14" fontId="29" fillId="10" borderId="15" xfId="0" applyNumberFormat="1" applyFont="1" applyFill="1" applyBorder="1" applyAlignment="1">
      <alignment horizontal="center" vertical="center" wrapText="1"/>
    </xf>
    <xf numFmtId="44" fontId="29" fillId="10" borderId="15" xfId="0" applyNumberFormat="1" applyFont="1" applyFill="1" applyBorder="1" applyAlignment="1">
      <alignment horizontal="center" vertical="center" wrapText="1"/>
    </xf>
    <xf numFmtId="10" fontId="29" fillId="10" borderId="15" xfId="1" applyNumberFormat="1" applyFont="1" applyFill="1" applyBorder="1" applyAlignment="1">
      <alignment horizontal="center" vertical="center" wrapText="1"/>
    </xf>
    <xf numFmtId="40" fontId="29" fillId="10" borderId="15" xfId="0" applyNumberFormat="1" applyFont="1" applyFill="1" applyBorder="1" applyAlignment="1">
      <alignment horizontal="center" vertical="center" wrapText="1"/>
    </xf>
    <xf numFmtId="0" fontId="29" fillId="10" borderId="15" xfId="0" applyFont="1" applyFill="1" applyBorder="1" applyAlignment="1">
      <alignment horizontal="center" vertical="center" wrapText="1"/>
    </xf>
    <xf numFmtId="40" fontId="29" fillId="16" borderId="15" xfId="0" applyNumberFormat="1" applyFont="1" applyFill="1" applyBorder="1" applyAlignment="1">
      <alignment horizontal="center" vertical="center" wrapText="1"/>
    </xf>
    <xf numFmtId="0" fontId="29" fillId="16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3" fontId="0" fillId="0" borderId="0" xfId="0" applyNumberFormat="1" applyAlignment="1">
      <alignment horizontal="center"/>
    </xf>
    <xf numFmtId="43" fontId="0" fillId="0" borderId="0" xfId="0" applyNumberFormat="1"/>
    <xf numFmtId="43" fontId="0" fillId="0" borderId="10" xfId="0" applyNumberFormat="1" applyBorder="1" applyAlignment="1">
      <alignment horizontal="center"/>
    </xf>
    <xf numFmtId="43" fontId="0" fillId="0" borderId="10" xfId="0" applyNumberFormat="1" applyBorder="1"/>
    <xf numFmtId="2" fontId="30" fillId="0" borderId="10" xfId="0" applyNumberFormat="1" applyFont="1" applyBorder="1"/>
    <xf numFmtId="40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64" fontId="30" fillId="0" borderId="0" xfId="0" applyNumberFormat="1" applyFont="1"/>
    <xf numFmtId="164" fontId="30" fillId="0" borderId="10" xfId="0" applyNumberFormat="1" applyFont="1" applyBorder="1"/>
    <xf numFmtId="0" fontId="2" fillId="16" borderId="1" xfId="0" applyFont="1" applyFill="1" applyBorder="1" applyAlignment="1">
      <alignment horizontal="center" vertical="center" wrapText="1"/>
    </xf>
    <xf numFmtId="10" fontId="30" fillId="0" borderId="0" xfId="0" applyNumberFormat="1" applyFont="1"/>
    <xf numFmtId="10" fontId="30" fillId="0" borderId="10" xfId="0" applyNumberFormat="1" applyFont="1" applyBorder="1"/>
    <xf numFmtId="2" fontId="32" fillId="0" borderId="0" xfId="0" applyNumberFormat="1" applyFont="1"/>
    <xf numFmtId="2" fontId="32" fillId="0" borderId="10" xfId="0" applyNumberFormat="1" applyFont="1" applyBorder="1"/>
    <xf numFmtId="172" fontId="0" fillId="0" borderId="0" xfId="3" applyNumberFormat="1" applyFont="1" applyFill="1"/>
    <xf numFmtId="17" fontId="3" fillId="13" borderId="1" xfId="0" applyNumberFormat="1" applyFont="1" applyFill="1" applyBorder="1" applyAlignment="1">
      <alignment horizontal="center"/>
    </xf>
    <xf numFmtId="0" fontId="17" fillId="17" borderId="0" xfId="4" applyFont="1" applyFill="1" applyAlignment="1">
      <alignment horizontal="center" vertical="center"/>
    </xf>
    <xf numFmtId="10" fontId="32" fillId="0" borderId="0" xfId="4" applyNumberFormat="1" applyFont="1">
      <alignment vertical="center"/>
    </xf>
    <xf numFmtId="170" fontId="32" fillId="0" borderId="0" xfId="5" applyFont="1">
      <alignment vertical="center"/>
    </xf>
    <xf numFmtId="40" fontId="32" fillId="0" borderId="0" xfId="0" applyNumberFormat="1" applyFont="1"/>
    <xf numFmtId="3" fontId="2" fillId="4" borderId="0" xfId="4" applyNumberFormat="1" applyFont="1" applyFill="1">
      <alignment vertical="center"/>
    </xf>
    <xf numFmtId="0" fontId="17" fillId="0" borderId="0" xfId="4" applyFont="1">
      <alignment vertical="center"/>
    </xf>
    <xf numFmtId="40" fontId="0" fillId="0" borderId="1" xfId="0" applyNumberFormat="1" applyBorder="1" applyAlignment="1">
      <alignment horizontal="center" vertical="center"/>
    </xf>
    <xf numFmtId="40" fontId="31" fillId="13" borderId="0" xfId="4" applyNumberFormat="1" applyFill="1" applyAlignment="1">
      <alignment horizontal="center" vertical="center"/>
    </xf>
    <xf numFmtId="0" fontId="4" fillId="0" borderId="0" xfId="4" applyFont="1" applyAlignment="1">
      <alignment horizontal="center" vertical="center"/>
    </xf>
    <xf numFmtId="0" fontId="17" fillId="0" borderId="0" xfId="4" applyFont="1" applyAlignment="1">
      <alignment horizontal="center" vertical="center"/>
    </xf>
    <xf numFmtId="40" fontId="0" fillId="0" borderId="0" xfId="0" applyNumberFormat="1" applyAlignment="1">
      <alignment horizontal="center" vertical="center"/>
    </xf>
    <xf numFmtId="40" fontId="0" fillId="0" borderId="0" xfId="0" applyNumberFormat="1" applyAlignment="1">
      <alignment horizontal="center"/>
    </xf>
    <xf numFmtId="40" fontId="0" fillId="0" borderId="10" xfId="0" applyNumberFormat="1" applyBorder="1" applyAlignment="1">
      <alignment horizontal="center" vertical="center"/>
    </xf>
    <xf numFmtId="40" fontId="0" fillId="0" borderId="10" xfId="0" applyNumberFormat="1" applyBorder="1" applyAlignment="1">
      <alignment horizontal="center"/>
    </xf>
    <xf numFmtId="0" fontId="4" fillId="0" borderId="10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40" fontId="3" fillId="13" borderId="1" xfId="0" applyNumberFormat="1" applyFont="1" applyFill="1" applyBorder="1" applyAlignment="1">
      <alignment horizontal="center" vertical="center"/>
    </xf>
    <xf numFmtId="173" fontId="31" fillId="0" borderId="0" xfId="4" applyNumberFormat="1" applyAlignment="1">
      <alignment horizontal="center" vertical="center"/>
    </xf>
    <xf numFmtId="10" fontId="3" fillId="13" borderId="1" xfId="0" applyNumberFormat="1" applyFont="1" applyFill="1" applyBorder="1" applyAlignment="1">
      <alignment horizontal="center" vertical="center"/>
    </xf>
    <xf numFmtId="4" fontId="17" fillId="0" borderId="0" xfId="4" applyNumberFormat="1" applyFont="1" applyAlignment="1">
      <alignment horizontal="center" vertical="center"/>
    </xf>
    <xf numFmtId="10" fontId="17" fillId="0" borderId="0" xfId="4" applyNumberFormat="1" applyFont="1" applyAlignment="1">
      <alignment horizontal="center" vertical="center"/>
    </xf>
    <xf numFmtId="39" fontId="0" fillId="0" borderId="0" xfId="0" applyNumberFormat="1"/>
    <xf numFmtId="14" fontId="33" fillId="0" borderId="0" xfId="4" applyNumberFormat="1" applyFont="1" applyAlignment="1">
      <alignment horizontal="center" vertical="center"/>
    </xf>
    <xf numFmtId="14" fontId="33" fillId="0" borderId="10" xfId="4" applyNumberFormat="1" applyFont="1" applyBorder="1" applyAlignment="1">
      <alignment horizontal="center" vertical="center"/>
    </xf>
    <xf numFmtId="165" fontId="33" fillId="0" borderId="0" xfId="0" applyNumberFormat="1" applyFont="1" applyAlignment="1">
      <alignment horizontal="center"/>
    </xf>
    <xf numFmtId="40" fontId="33" fillId="0" borderId="0" xfId="0" applyNumberFormat="1" applyFont="1" applyAlignment="1">
      <alignment horizontal="right"/>
    </xf>
    <xf numFmtId="165" fontId="33" fillId="0" borderId="10" xfId="0" applyNumberFormat="1" applyFont="1" applyBorder="1" applyAlignment="1">
      <alignment horizontal="center"/>
    </xf>
    <xf numFmtId="40" fontId="33" fillId="0" borderId="10" xfId="0" applyNumberFormat="1" applyFont="1" applyBorder="1" applyAlignment="1">
      <alignment horizontal="right"/>
    </xf>
    <xf numFmtId="40" fontId="30" fillId="18" borderId="0" xfId="0" applyNumberFormat="1" applyFont="1" applyFill="1"/>
    <xf numFmtId="40" fontId="30" fillId="18" borderId="10" xfId="0" applyNumberFormat="1" applyFont="1" applyFill="1" applyBorder="1"/>
    <xf numFmtId="0" fontId="34" fillId="0" borderId="12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34" fillId="0" borderId="12" xfId="0" applyFont="1" applyBorder="1" applyAlignment="1">
      <alignment horizontal="left" wrapText="1"/>
    </xf>
    <xf numFmtId="0" fontId="34" fillId="0" borderId="13" xfId="0" applyFont="1" applyBorder="1" applyAlignment="1">
      <alignment horizontal="center" wrapText="1"/>
    </xf>
    <xf numFmtId="0" fontId="34" fillId="0" borderId="12" xfId="0" applyFont="1" applyBorder="1" applyAlignment="1">
      <alignment horizontal="right" wrapText="1"/>
    </xf>
    <xf numFmtId="0" fontId="34" fillId="0" borderId="13" xfId="0" applyFont="1" applyBorder="1" applyAlignment="1">
      <alignment horizontal="right" wrapText="1"/>
    </xf>
    <xf numFmtId="0" fontId="34" fillId="0" borderId="0" xfId="0" applyFont="1" applyAlignment="1">
      <alignment horizontal="right" wrapText="1"/>
    </xf>
    <xf numFmtId="0" fontId="35" fillId="0" borderId="12" xfId="0" applyFont="1" applyBorder="1" applyAlignment="1">
      <alignment vertical="top" wrapText="1"/>
    </xf>
    <xf numFmtId="3" fontId="35" fillId="0" borderId="12" xfId="0" applyNumberFormat="1" applyFont="1" applyBorder="1" applyAlignment="1">
      <alignment horizontal="right" vertical="top" wrapText="1"/>
    </xf>
    <xf numFmtId="3" fontId="35" fillId="0" borderId="13" xfId="0" applyNumberFormat="1" applyFont="1" applyBorder="1" applyAlignment="1">
      <alignment horizontal="right" vertical="top" wrapText="1"/>
    </xf>
    <xf numFmtId="0" fontId="35" fillId="0" borderId="12" xfId="0" applyFont="1" applyBorder="1" applyAlignment="1">
      <alignment horizontal="right" vertical="top" wrapText="1"/>
    </xf>
    <xf numFmtId="0" fontId="35" fillId="0" borderId="13" xfId="0" applyFont="1" applyBorder="1" applyAlignment="1">
      <alignment horizontal="right" vertical="top" wrapText="1"/>
    </xf>
    <xf numFmtId="4" fontId="35" fillId="0" borderId="12" xfId="0" applyNumberFormat="1" applyFont="1" applyBorder="1" applyAlignment="1">
      <alignment horizontal="right" vertical="top" wrapText="1"/>
    </xf>
    <xf numFmtId="4" fontId="35" fillId="0" borderId="13" xfId="0" applyNumberFormat="1" applyFont="1" applyBorder="1" applyAlignment="1">
      <alignment horizontal="right" vertical="top" wrapText="1"/>
    </xf>
    <xf numFmtId="0" fontId="35" fillId="0" borderId="0" xfId="0" applyFont="1" applyAlignment="1">
      <alignment horizontal="right" vertical="top" wrapText="1"/>
    </xf>
    <xf numFmtId="0" fontId="36" fillId="0" borderId="12" xfId="0" applyFont="1" applyBorder="1" applyAlignment="1">
      <alignment vertical="top" wrapText="1"/>
    </xf>
    <xf numFmtId="0" fontId="36" fillId="0" borderId="12" xfId="0" applyFont="1" applyBorder="1" applyAlignment="1">
      <alignment horizontal="right" vertical="top" wrapText="1"/>
    </xf>
    <xf numFmtId="0" fontId="36" fillId="0" borderId="13" xfId="0" applyFont="1" applyBorder="1" applyAlignment="1">
      <alignment horizontal="right" vertical="top" wrapText="1"/>
    </xf>
    <xf numFmtId="4" fontId="36" fillId="0" borderId="12" xfId="0" applyNumberFormat="1" applyFont="1" applyBorder="1" applyAlignment="1">
      <alignment horizontal="right" vertical="top" wrapText="1"/>
    </xf>
    <xf numFmtId="4" fontId="36" fillId="0" borderId="13" xfId="0" applyNumberFormat="1" applyFont="1" applyBorder="1" applyAlignment="1">
      <alignment horizontal="right" vertical="top" wrapText="1"/>
    </xf>
    <xf numFmtId="0" fontId="36" fillId="0" borderId="0" xfId="0" applyFont="1" applyAlignment="1">
      <alignment horizontal="right" vertical="top" wrapText="1"/>
    </xf>
    <xf numFmtId="44" fontId="10" fillId="5" borderId="0" xfId="0" applyNumberFormat="1" applyFont="1" applyFill="1" applyAlignment="1">
      <alignment horizontal="center" vertical="center"/>
    </xf>
    <xf numFmtId="0" fontId="9" fillId="11" borderId="11" xfId="0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44" fontId="10" fillId="5" borderId="5" xfId="0" applyNumberFormat="1" applyFont="1" applyFill="1" applyBorder="1" applyAlignment="1">
      <alignment horizontal="center" vertical="center"/>
    </xf>
    <xf numFmtId="10" fontId="7" fillId="0" borderId="0" xfId="1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0" fontId="6" fillId="0" borderId="0" xfId="1" applyNumberFormat="1" applyFont="1" applyFill="1" applyBorder="1" applyAlignment="1">
      <alignment vertical="center"/>
    </xf>
    <xf numFmtId="164" fontId="0" fillId="0" borderId="10" xfId="1" applyNumberFormat="1" applyFont="1" applyFill="1" applyBorder="1"/>
    <xf numFmtId="10" fontId="0" fillId="0" borderId="10" xfId="0" applyNumberFormat="1" applyBorder="1"/>
    <xf numFmtId="3" fontId="0" fillId="0" borderId="10" xfId="0" applyNumberFormat="1" applyBorder="1"/>
    <xf numFmtId="10" fontId="0" fillId="0" borderId="10" xfId="1" applyNumberFormat="1" applyFont="1" applyFill="1" applyBorder="1"/>
    <xf numFmtId="173" fontId="31" fillId="3" borderId="0" xfId="4" applyNumberFormat="1" applyFill="1" applyAlignment="1">
      <alignment horizontal="center" vertical="center"/>
    </xf>
    <xf numFmtId="10" fontId="31" fillId="3" borderId="0" xfId="4" applyNumberFormat="1" applyFill="1" applyAlignment="1">
      <alignment horizontal="center" vertical="center"/>
    </xf>
    <xf numFmtId="10" fontId="0" fillId="3" borderId="0" xfId="0" applyNumberFormat="1" applyFill="1"/>
    <xf numFmtId="10" fontId="31" fillId="13" borderId="0" xfId="4" applyNumberFormat="1" applyFill="1" applyAlignment="1">
      <alignment horizontal="center" vertical="center"/>
    </xf>
    <xf numFmtId="0" fontId="0" fillId="13" borderId="0" xfId="0" applyFill="1"/>
    <xf numFmtId="172" fontId="1" fillId="0" borderId="0" xfId="3" applyNumberFormat="1" applyFont="1" applyFill="1" applyAlignment="1">
      <alignment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17" fillId="0" borderId="0" xfId="4" applyNumberFormat="1" applyFont="1">
      <alignment vertical="center"/>
    </xf>
    <xf numFmtId="0" fontId="17" fillId="0" borderId="10" xfId="0" applyFont="1" applyBorder="1"/>
    <xf numFmtId="0" fontId="2" fillId="4" borderId="0" xfId="4" applyFont="1" applyFill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32" fillId="0" borderId="0" xfId="4" applyFont="1" applyAlignment="1">
      <alignment horizontal="left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7" fillId="0" borderId="0" xfId="1" applyNumberFormat="1" applyFont="1" applyFill="1" applyBorder="1" applyAlignment="1">
      <alignment horizontal="center" vertical="center"/>
    </xf>
    <xf numFmtId="10" fontId="7" fillId="0" borderId="5" xfId="1" applyNumberFormat="1" applyFont="1" applyFill="1" applyBorder="1" applyAlignment="1">
      <alignment horizontal="center" vertical="center"/>
    </xf>
    <xf numFmtId="10" fontId="16" fillId="5" borderId="0" xfId="1" applyNumberFormat="1" applyFont="1" applyFill="1" applyBorder="1" applyAlignment="1">
      <alignment horizontal="center" vertical="center"/>
    </xf>
    <xf numFmtId="10" fontId="10" fillId="5" borderId="5" xfId="1" applyNumberFormat="1" applyFont="1" applyFill="1" applyBorder="1" applyAlignment="1">
      <alignment horizontal="center" vertical="center"/>
    </xf>
    <xf numFmtId="10" fontId="6" fillId="5" borderId="5" xfId="1" applyNumberFormat="1" applyFont="1" applyFill="1" applyBorder="1" applyAlignment="1">
      <alignment horizontal="center" vertical="center"/>
    </xf>
    <xf numFmtId="10" fontId="7" fillId="5" borderId="0" xfId="1" applyNumberFormat="1" applyFont="1" applyFill="1" applyBorder="1" applyAlignment="1">
      <alignment horizontal="center" vertical="center"/>
    </xf>
    <xf numFmtId="10" fontId="11" fillId="5" borderId="5" xfId="1" applyNumberFormat="1" applyFont="1" applyFill="1" applyBorder="1" applyAlignment="1">
      <alignment horizontal="center" vertical="center"/>
    </xf>
    <xf numFmtId="44" fontId="7" fillId="5" borderId="10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6" fontId="0" fillId="0" borderId="0" xfId="1" applyNumberFormat="1" applyFont="1" applyFill="1" applyBorder="1"/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20" fillId="0" borderId="0" xfId="0" applyFont="1"/>
    <xf numFmtId="14" fontId="0" fillId="0" borderId="0" xfId="0" quotePrefix="1" applyNumberFormat="1"/>
    <xf numFmtId="0" fontId="0" fillId="0" borderId="0" xfId="0" quotePrefix="1"/>
    <xf numFmtId="2" fontId="0" fillId="0" borderId="0" xfId="0" quotePrefix="1" applyNumberFormat="1"/>
    <xf numFmtId="2" fontId="0" fillId="0" borderId="0" xfId="0" quotePrefix="1" applyNumberFormat="1" applyAlignment="1">
      <alignment vertical="top"/>
    </xf>
    <xf numFmtId="14" fontId="17" fillId="0" borderId="0" xfId="0" applyNumberFormat="1" applyFont="1"/>
    <xf numFmtId="0" fontId="17" fillId="0" borderId="0" xfId="0" applyFont="1" applyAlignment="1">
      <alignment vertical="top"/>
    </xf>
    <xf numFmtId="0" fontId="17" fillId="0" borderId="0" xfId="0" quotePrefix="1" applyFont="1" applyAlignment="1">
      <alignment vertical="top"/>
    </xf>
    <xf numFmtId="2" fontId="0" fillId="0" borderId="0" xfId="0" applyNumberFormat="1" applyAlignment="1">
      <alignment vertical="top"/>
    </xf>
    <xf numFmtId="0" fontId="19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17" fillId="0" borderId="0" xfId="0" quotePrefix="1" applyFont="1"/>
    <xf numFmtId="14" fontId="17" fillId="0" borderId="0" xfId="0" quotePrefix="1" applyNumberFormat="1" applyFont="1"/>
    <xf numFmtId="40" fontId="10" fillId="5" borderId="0" xfId="0" applyNumberFormat="1" applyFont="1" applyFill="1" applyAlignment="1">
      <alignment horizontal="center" vertical="center"/>
    </xf>
    <xf numFmtId="40" fontId="10" fillId="5" borderId="5" xfId="0" applyNumberFormat="1" applyFont="1" applyFill="1" applyBorder="1" applyAlignment="1">
      <alignment horizontal="center" vertical="center"/>
    </xf>
    <xf numFmtId="40" fontId="7" fillId="5" borderId="0" xfId="0" applyNumberFormat="1" applyFont="1" applyFill="1" applyAlignment="1">
      <alignment horizontal="center" vertical="center"/>
    </xf>
    <xf numFmtId="40" fontId="7" fillId="5" borderId="5" xfId="0" applyNumberFormat="1" applyFont="1" applyFill="1" applyBorder="1" applyAlignment="1">
      <alignment horizontal="center" vertical="center"/>
    </xf>
    <xf numFmtId="40" fontId="7" fillId="0" borderId="0" xfId="0" applyNumberFormat="1" applyFont="1" applyAlignment="1">
      <alignment horizontal="center" vertical="center"/>
    </xf>
    <xf numFmtId="40" fontId="7" fillId="0" borderId="5" xfId="0" applyNumberFormat="1" applyFont="1" applyBorder="1" applyAlignment="1">
      <alignment horizontal="center" vertical="center"/>
    </xf>
    <xf numFmtId="10" fontId="7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0" fillId="0" borderId="0" xfId="0" applyFont="1" applyAlignment="1">
      <alignment vertical="center"/>
    </xf>
    <xf numFmtId="0" fontId="9" fillId="11" borderId="9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left"/>
    </xf>
    <xf numFmtId="0" fontId="10" fillId="5" borderId="1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37" fillId="0" borderId="0" xfId="4" applyFont="1" applyAlignment="1">
      <alignment horizontal="left" vertical="center"/>
    </xf>
    <xf numFmtId="0" fontId="2" fillId="0" borderId="0" xfId="4" applyFont="1">
      <alignment vertical="center"/>
    </xf>
    <xf numFmtId="40" fontId="0" fillId="15" borderId="0" xfId="0" applyNumberFormat="1" applyFill="1" applyAlignment="1">
      <alignment horizontal="center"/>
    </xf>
    <xf numFmtId="169" fontId="30" fillId="13" borderId="0" xfId="3" applyNumberFormat="1" applyFont="1" applyFill="1"/>
    <xf numFmtId="40" fontId="30" fillId="13" borderId="0" xfId="0" applyNumberFormat="1" applyFont="1" applyFill="1"/>
    <xf numFmtId="0" fontId="2" fillId="4" borderId="0" xfId="0" applyFont="1" applyFill="1"/>
    <xf numFmtId="174" fontId="0" fillId="0" borderId="0" xfId="7" applyFont="1"/>
    <xf numFmtId="0" fontId="0" fillId="0" borderId="17" xfId="0" applyBorder="1"/>
    <xf numFmtId="174" fontId="0" fillId="0" borderId="17" xfId="7" applyFont="1" applyBorder="1"/>
    <xf numFmtId="10" fontId="0" fillId="0" borderId="17" xfId="0" applyNumberFormat="1" applyBorder="1"/>
    <xf numFmtId="10" fontId="0" fillId="0" borderId="0" xfId="7" applyNumberFormat="1" applyFont="1"/>
    <xf numFmtId="40" fontId="2" fillId="4" borderId="0" xfId="7" applyNumberFormat="1" applyFont="1" applyFill="1"/>
    <xf numFmtId="40" fontId="0" fillId="0" borderId="0" xfId="7" applyNumberFormat="1" applyFont="1"/>
    <xf numFmtId="40" fontId="0" fillId="0" borderId="17" xfId="7" applyNumberFormat="1" applyFont="1" applyBorder="1"/>
    <xf numFmtId="43" fontId="0" fillId="0" borderId="0" xfId="3" applyFont="1"/>
    <xf numFmtId="174" fontId="0" fillId="0" borderId="0" xfId="7" applyFont="1" applyBorder="1"/>
    <xf numFmtId="40" fontId="0" fillId="13" borderId="0" xfId="0" applyNumberFormat="1" applyFill="1"/>
    <xf numFmtId="9" fontId="0" fillId="0" borderId="0" xfId="0" applyNumberFormat="1"/>
    <xf numFmtId="40" fontId="17" fillId="0" borderId="0" xfId="7" applyNumberFormat="1" applyFont="1"/>
    <xf numFmtId="40" fontId="17" fillId="0" borderId="10" xfId="7" applyNumberFormat="1" applyFont="1" applyBorder="1"/>
    <xf numFmtId="40" fontId="17" fillId="0" borderId="0" xfId="7" applyNumberFormat="1" applyFont="1" applyFill="1"/>
    <xf numFmtId="0" fontId="0" fillId="19" borderId="0" xfId="0" applyFill="1"/>
    <xf numFmtId="40" fontId="0" fillId="19" borderId="0" xfId="0" applyNumberFormat="1" applyFill="1"/>
    <xf numFmtId="14" fontId="0" fillId="2" borderId="0" xfId="0" applyNumberFormat="1" applyFill="1"/>
    <xf numFmtId="0" fontId="0" fillId="0" borderId="0" xfId="0" applyAlignment="1">
      <alignment horizontal="center"/>
    </xf>
    <xf numFmtId="40" fontId="0" fillId="0" borderId="0" xfId="7" applyNumberFormat="1" applyFont="1" applyFill="1"/>
    <xf numFmtId="40" fontId="17" fillId="15" borderId="0" xfId="7" applyNumberFormat="1" applyFont="1" applyFill="1"/>
    <xf numFmtId="40" fontId="0" fillId="0" borderId="10" xfId="3" applyNumberFormat="1" applyFont="1" applyBorder="1"/>
    <xf numFmtId="174" fontId="0" fillId="0" borderId="10" xfId="7" applyFont="1" applyBorder="1" applyAlignment="1">
      <alignment horizontal="center"/>
    </xf>
    <xf numFmtId="40" fontId="0" fillId="0" borderId="10" xfId="7" applyNumberFormat="1" applyFont="1" applyBorder="1"/>
    <xf numFmtId="10" fontId="0" fillId="20" borderId="0" xfId="0" applyNumberFormat="1" applyFill="1"/>
    <xf numFmtId="10" fontId="0" fillId="0" borderId="1" xfId="0" applyNumberFormat="1" applyBorder="1" applyAlignment="1">
      <alignment horizontal="center" vertical="center"/>
    </xf>
    <xf numFmtId="17" fontId="3" fillId="21" borderId="1" xfId="0" applyNumberFormat="1" applyFont="1" applyFill="1" applyBorder="1" applyAlignment="1">
      <alignment horizontal="center"/>
    </xf>
    <xf numFmtId="40" fontId="3" fillId="21" borderId="1" xfId="0" applyNumberFormat="1" applyFont="1" applyFill="1" applyBorder="1" applyAlignment="1">
      <alignment horizontal="center" vertical="center"/>
    </xf>
    <xf numFmtId="0" fontId="17" fillId="12" borderId="0" xfId="4" applyFont="1" applyFill="1" applyAlignment="1">
      <alignment horizontal="center" vertical="center"/>
    </xf>
    <xf numFmtId="164" fontId="31" fillId="0" borderId="0" xfId="4" applyNumberFormat="1" applyAlignment="1">
      <alignment horizontal="left" vertical="center"/>
    </xf>
    <xf numFmtId="40" fontId="0" fillId="3" borderId="10" xfId="0" applyNumberFormat="1" applyFill="1" applyBorder="1" applyAlignment="1">
      <alignment horizontal="center"/>
    </xf>
    <xf numFmtId="169" fontId="30" fillId="3" borderId="0" xfId="0" applyNumberFormat="1" applyFont="1" applyFill="1"/>
    <xf numFmtId="43" fontId="2" fillId="4" borderId="0" xfId="3" applyFont="1" applyFill="1" applyAlignment="1">
      <alignment vertical="center"/>
    </xf>
    <xf numFmtId="43" fontId="17" fillId="0" borderId="0" xfId="3" applyFont="1" applyAlignment="1">
      <alignment vertical="center"/>
    </xf>
    <xf numFmtId="43" fontId="32" fillId="0" borderId="0" xfId="3" applyFont="1" applyAlignment="1">
      <alignment vertical="center"/>
    </xf>
    <xf numFmtId="4" fontId="0" fillId="2" borderId="0" xfId="0" applyNumberFormat="1" applyFill="1"/>
    <xf numFmtId="10" fontId="17" fillId="0" borderId="0" xfId="0" applyNumberFormat="1" applyFont="1"/>
    <xf numFmtId="4" fontId="30" fillId="0" borderId="10" xfId="3" applyNumberFormat="1" applyFont="1" applyBorder="1"/>
    <xf numFmtId="4" fontId="30" fillId="0" borderId="0" xfId="0" applyNumberFormat="1" applyFont="1"/>
    <xf numFmtId="16" fontId="0" fillId="2" borderId="0" xfId="0" applyNumberFormat="1" applyFill="1"/>
    <xf numFmtId="171" fontId="2" fillId="4" borderId="0" xfId="4" applyNumberFormat="1" applyFont="1" applyFill="1">
      <alignment vertical="center"/>
    </xf>
    <xf numFmtId="43" fontId="1" fillId="0" borderId="0" xfId="3" applyFont="1" applyAlignment="1">
      <alignment horizontal="center" vertical="center"/>
    </xf>
    <xf numFmtId="10" fontId="2" fillId="4" borderId="0" xfId="4" applyNumberFormat="1" applyFont="1" applyFill="1">
      <alignment vertical="center"/>
    </xf>
    <xf numFmtId="0" fontId="2" fillId="4" borderId="0" xfId="4" applyFont="1" applyFill="1" applyAlignment="1">
      <alignment horizontal="center" vertical="center"/>
    </xf>
    <xf numFmtId="0" fontId="35" fillId="0" borderId="0" xfId="0" applyFont="1" applyAlignment="1">
      <alignment vertical="top" wrapText="1" indent="1"/>
    </xf>
    <xf numFmtId="0" fontId="35" fillId="0" borderId="12" xfId="0" applyFont="1" applyBorder="1" applyAlignment="1">
      <alignment vertical="top" wrapText="1" indent="1"/>
    </xf>
    <xf numFmtId="0" fontId="35" fillId="0" borderId="0" xfId="0" applyFont="1" applyAlignment="1">
      <alignment vertical="top" wrapText="1"/>
    </xf>
    <xf numFmtId="0" fontId="35" fillId="0" borderId="12" xfId="0" applyFont="1" applyBorder="1" applyAlignment="1">
      <alignment vertical="top"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vertical="top" wrapText="1" indent="1"/>
    </xf>
    <xf numFmtId="0" fontId="36" fillId="0" borderId="12" xfId="0" applyFont="1" applyBorder="1" applyAlignment="1">
      <alignment vertical="top" wrapText="1" indent="1"/>
    </xf>
    <xf numFmtId="0" fontId="35" fillId="0" borderId="0" xfId="0" applyFont="1" applyAlignment="1">
      <alignment horizontal="left" vertical="center" wrapText="1"/>
    </xf>
    <xf numFmtId="0" fontId="34" fillId="0" borderId="14" xfId="0" applyFont="1" applyBorder="1" applyAlignment="1">
      <alignment horizontal="center" wrapText="1"/>
    </xf>
    <xf numFmtId="0" fontId="34" fillId="0" borderId="12" xfId="0" applyFont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44" fontId="7" fillId="0" borderId="7" xfId="0" applyNumberFormat="1" applyFont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0" fontId="6" fillId="5" borderId="7" xfId="1" applyNumberFormat="1" applyFont="1" applyFill="1" applyBorder="1" applyAlignment="1">
      <alignment horizontal="right" vertical="center"/>
    </xf>
    <xf numFmtId="10" fontId="6" fillId="5" borderId="4" xfId="1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10" fontId="7" fillId="5" borderId="7" xfId="1" applyNumberFormat="1" applyFont="1" applyFill="1" applyBorder="1" applyAlignment="1">
      <alignment horizontal="right" vertical="center"/>
    </xf>
    <xf numFmtId="10" fontId="7" fillId="5" borderId="0" xfId="1" applyNumberFormat="1" applyFont="1" applyFill="1" applyBorder="1" applyAlignment="1">
      <alignment horizontal="right" vertical="center"/>
    </xf>
    <xf numFmtId="10" fontId="7" fillId="5" borderId="6" xfId="1" applyNumberFormat="1" applyFont="1" applyFill="1" applyBorder="1" applyAlignment="1">
      <alignment horizontal="right" vertical="center"/>
    </xf>
    <xf numFmtId="44" fontId="10" fillId="5" borderId="7" xfId="0" applyNumberFormat="1" applyFont="1" applyFill="1" applyBorder="1" applyAlignment="1">
      <alignment horizontal="center" vertical="center"/>
    </xf>
    <xf numFmtId="44" fontId="10" fillId="5" borderId="0" xfId="0" applyNumberFormat="1" applyFont="1" applyFill="1" applyAlignment="1">
      <alignment horizontal="center" vertical="center"/>
    </xf>
    <xf numFmtId="44" fontId="10" fillId="5" borderId="6" xfId="0" applyNumberFormat="1" applyFont="1" applyFill="1" applyBorder="1" applyAlignment="1">
      <alignment horizontal="center" vertical="center"/>
    </xf>
    <xf numFmtId="10" fontId="7" fillId="0" borderId="7" xfId="1" applyNumberFormat="1" applyFont="1" applyFill="1" applyBorder="1" applyAlignment="1">
      <alignment horizontal="right" vertical="center"/>
    </xf>
    <xf numFmtId="10" fontId="7" fillId="0" borderId="0" xfId="1" applyNumberFormat="1" applyFont="1" applyFill="1" applyBorder="1" applyAlignment="1">
      <alignment horizontal="right" vertical="center"/>
    </xf>
    <xf numFmtId="10" fontId="7" fillId="0" borderId="6" xfId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center" vertical="center"/>
    </xf>
    <xf numFmtId="44" fontId="7" fillId="0" borderId="6" xfId="0" applyNumberFormat="1" applyFont="1" applyBorder="1" applyAlignment="1">
      <alignment horizontal="center" vertical="center"/>
    </xf>
    <xf numFmtId="0" fontId="9" fillId="9" borderId="0" xfId="0" applyFont="1" applyFill="1" applyAlignment="1">
      <alignment horizontal="left" wrapText="1"/>
    </xf>
    <xf numFmtId="0" fontId="10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44" fontId="7" fillId="5" borderId="7" xfId="0" applyNumberFormat="1" applyFont="1" applyFill="1" applyBorder="1" applyAlignment="1">
      <alignment horizontal="center" vertical="center"/>
    </xf>
    <xf numFmtId="44" fontId="7" fillId="5" borderId="0" xfId="0" applyNumberFormat="1" applyFont="1" applyFill="1" applyAlignment="1">
      <alignment horizontal="center" vertical="center"/>
    </xf>
    <xf numFmtId="44" fontId="7" fillId="5" borderId="6" xfId="0" applyNumberFormat="1" applyFont="1" applyFill="1" applyBorder="1" applyAlignment="1">
      <alignment horizontal="center" vertical="center"/>
    </xf>
    <xf numFmtId="44" fontId="7" fillId="0" borderId="5" xfId="0" applyNumberFormat="1" applyFont="1" applyBorder="1" applyAlignment="1">
      <alignment horizontal="center" vertical="center"/>
    </xf>
  </cellXfs>
  <cellStyles count="8">
    <cellStyle name="Comma" xfId="3" builtinId="3"/>
    <cellStyle name="Comma 2" xfId="7" xr:uid="{D04B7DD1-E64C-4B77-92A5-EBB200361F2D}"/>
    <cellStyle name="Normal" xfId="0" builtinId="0"/>
    <cellStyle name="Normal 2" xfId="2" xr:uid="{F24B05ED-9260-42EA-82DC-882A3547017A}"/>
    <cellStyle name="Percent" xfId="1" builtinId="5"/>
    <cellStyle name="千位分隔 2" xfId="5" xr:uid="{0A57DC95-5CFC-42BC-9978-2B427CD16C31}"/>
    <cellStyle name="常规 2" xfId="4" xr:uid="{8693F557-3A96-436E-A576-C8ADBE3C068E}"/>
    <cellStyle name="常规 2 2" xfId="6" xr:uid="{A3223B0F-7E81-4E53-8908-F8C0AD379C8B}"/>
  </cellStyles>
  <dxfs count="0"/>
  <tableStyles count="0" defaultTableStyle="TableStyleMedium2" defaultPivotStyle="PivotStyleLight16"/>
  <colors>
    <mruColors>
      <color rgb="FF68535A"/>
      <color rgb="FFA9884D"/>
      <color rgb="FF68532F"/>
      <color rgb="FFBB9E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BDP|11362383087338657846</stp>
        <tr r="G6" s="16"/>
      </tp>
      <tp t="s">
        <v>#N/A N/A</v>
        <stp/>
        <stp>BDP|17488990371770934291</stp>
        <tr r="L9" s="16"/>
      </tp>
      <tp t="s">
        <v>#N/A N/A</v>
        <stp/>
        <stp>BDP|12503804164161346560</stp>
        <tr r="H23" s="4"/>
      </tp>
      <tp t="s">
        <v>#N/A N/A</v>
        <stp/>
        <stp>BDP|14521873086402446880</stp>
        <tr r="H7" s="16"/>
      </tp>
      <tp t="s">
        <v>#N/A N/A</v>
        <stp/>
        <stp>BDP|14020462869468652046</stp>
        <tr r="D7" s="16"/>
      </tp>
      <tp t="s">
        <v>#N/A N/A</v>
        <stp/>
        <stp>BDP|18194437827130447215</stp>
        <tr r="K6" s="16"/>
      </tp>
      <tp t="s">
        <v>#N/A N/A</v>
        <stp/>
        <stp>BDP|13203320469288869367</stp>
        <tr r="H8" s="16"/>
      </tp>
      <tp t="s">
        <v>#N/A N/A</v>
        <stp/>
        <stp>BDP|12868917489186433836</stp>
        <tr r="D22" s="4"/>
      </tp>
      <tp t="s">
        <v>#N/A N/A</v>
        <stp/>
        <stp>BDP|11441239167720550763</stp>
        <tr r="G22" s="4"/>
      </tp>
      <tp t="s">
        <v>#N/A N/A</v>
        <stp/>
        <stp>BDP|10274078775543309658</stp>
        <tr r="H9" s="16"/>
      </tp>
      <tp t="s">
        <v>#N/A N/A</v>
        <stp/>
        <stp>BDP|15571183826414458091</stp>
        <tr r="F23" s="4"/>
      </tp>
      <tp t="s">
        <v>#N/A N/A</v>
        <stp/>
        <stp>BDP|16691583684581330968</stp>
        <tr r="F22" s="4"/>
      </tp>
      <tp t="s">
        <v>#N/A N/A</v>
        <stp/>
        <stp>BDP|10851542879122214334</stp>
        <tr r="K7" s="16"/>
      </tp>
      <tp t="s">
        <v>#N/A N/A</v>
        <stp/>
        <stp>BDP|13756608434800531516</stp>
        <tr r="E10" s="16"/>
      </tp>
      <tp t="s">
        <v>#N/A N/A</v>
        <stp/>
        <stp>BDP|13033893993631589338</stp>
        <tr r="C24" s="4"/>
      </tp>
      <tp t="s">
        <v>#N/A N/A</v>
        <stp/>
        <stp>BDP|11395363488884515847</stp>
        <tr r="E22" s="4"/>
      </tp>
      <tp t="s">
        <v>#N/A N/A</v>
        <stp/>
        <stp>BDP|11094967634559549484</stp>
        <tr r="G8" s="16"/>
      </tp>
      <tp t="s">
        <v>#N/A N/A</v>
        <stp/>
        <stp>BDP|18389122192796224039</stp>
        <tr r="D9" s="16"/>
      </tp>
      <tp t="s">
        <v>#N/A N/A</v>
        <stp/>
        <stp>BDP|11453968001806112847</stp>
        <tr r="L10" s="16"/>
      </tp>
      <tp t="s">
        <v>#N/A N/A</v>
        <stp/>
        <stp>BDP|14662245951000286439</stp>
        <tr r="C22" s="4"/>
      </tp>
      <tp t="s">
        <v>#N/A N/A</v>
        <stp/>
        <stp>BDP|16854102045504656375</stp>
        <tr r="K10" s="16"/>
      </tp>
      <tp t="s">
        <v>#N/A N/A</v>
        <stp/>
        <stp>BDP|17541570393706762923</stp>
        <tr r="K9" s="16"/>
      </tp>
      <tp t="s">
        <v>#N/A N/A</v>
        <stp/>
        <stp>BDP|13774199320110584506</stp>
        <tr r="E9" s="16"/>
      </tp>
      <tp t="s">
        <v>#N/A N/A</v>
        <stp/>
        <stp>BDP|16879443774998906816</stp>
        <tr r="K8" s="16"/>
      </tp>
    </main>
    <main first="bofaddin.rtdserver">
      <tp t="s">
        <v>#N/A N/A</v>
        <stp/>
        <stp>BDP|9042733099789480284</stp>
        <tr r="E6" s="16"/>
      </tp>
      <tp t="s">
        <v>#N/A N/A</v>
        <stp/>
        <stp>BDP|7418832071603100703</stp>
        <tr r="F8" s="16"/>
      </tp>
      <tp t="s">
        <v>#N/A N/A</v>
        <stp/>
        <stp>BDP|8438748909216084464</stp>
        <tr r="G10" s="16"/>
      </tp>
      <tp t="s">
        <v>#N/A N/A</v>
        <stp/>
        <stp>BDP|1413003601749412533</stp>
        <tr r="L6" s="16"/>
      </tp>
      <tp t="s">
        <v>#N/A N/A</v>
        <stp/>
        <stp>BDP|8485886604566386829</stp>
        <tr r="H22" s="4"/>
      </tp>
      <tp t="s">
        <v>#N/A N/A</v>
        <stp/>
        <stp>BDP|9958272376154164648</stp>
        <tr r="J9" s="16"/>
      </tp>
      <tp t="s">
        <v>#N/A N/A</v>
        <stp/>
        <stp>BDP|4155052320638790009</stp>
        <tr r="L7" s="16"/>
      </tp>
      <tp t="s">
        <v>#N/A N/A</v>
        <stp/>
        <stp>BDP|5015931978364604184</stp>
        <tr r="D10" s="16"/>
      </tp>
      <tp t="s">
        <v>#N/A N/A</v>
        <stp/>
        <stp>BDP|3599663092060873385</stp>
        <tr r="G23" s="4"/>
      </tp>
      <tp t="s">
        <v>#N/A N/A</v>
        <stp/>
        <stp>BDP|2715175043958188031</stp>
        <tr r="C23" s="4"/>
      </tp>
      <tp t="s">
        <v>#N/A N/A</v>
        <stp/>
        <stp>BDP|4938759477168674381</stp>
        <tr r="E23" s="4"/>
      </tp>
      <tp t="s">
        <v>#N/A N/A</v>
        <stp/>
        <stp>BDP|4120548091556971632</stp>
        <tr r="J8" s="16"/>
      </tp>
      <tp t="s">
        <v>#N/A N/A</v>
        <stp/>
        <stp>BDP|6229753396345444597</stp>
        <tr r="J10" s="16"/>
      </tp>
      <tp t="s">
        <v>#N/A N/A</v>
        <stp/>
        <stp>BDP|6992386206898388576</stp>
        <tr r="I6" s="16"/>
      </tp>
      <tp t="s">
        <v>#N/A N/A</v>
        <stp/>
        <stp>BDP|3678517800908359637</stp>
        <tr r="F6" s="16"/>
      </tp>
      <tp t="s">
        <v>#N/A N/A</v>
        <stp/>
        <stp>BDP|4240958236555592317</stp>
        <tr r="H6" s="16"/>
      </tp>
      <tp t="s">
        <v>#N/A N/A</v>
        <stp/>
        <stp>BDP|1440775866201456872</stp>
        <tr r="I10" s="16"/>
      </tp>
      <tp t="s">
        <v>#N/A N/A</v>
        <stp/>
        <stp>BDP|2558557980072118785</stp>
        <tr r="I9" s="16"/>
      </tp>
      <tp t="s">
        <v>#N/A N/A</v>
        <stp/>
        <stp>BDP|9567764807640019488</stp>
        <tr r="D23" s="4"/>
      </tp>
      <tp t="s">
        <v>#N/A N/A</v>
        <stp/>
        <stp>BDP|8130446660658719846</stp>
        <tr r="H10" s="16"/>
      </tp>
      <tp t="s">
        <v>#N/A N/A</v>
        <stp/>
        <stp>BDP|6919533648008043579</stp>
        <tr r="J6" s="16"/>
      </tp>
      <tp t="s">
        <v>#N/A N/A</v>
        <stp/>
        <stp>BDP|4825668882408552958</stp>
        <tr r="G7" s="16"/>
      </tp>
      <tp t="s">
        <v>#N/A N/A</v>
        <stp/>
        <stp>BDP|6285505447669300512</stp>
        <tr r="F7" s="16"/>
      </tp>
      <tp t="s">
        <v>#N/A N/A</v>
        <stp/>
        <stp>BDP|9114238919469440680</stp>
        <tr r="F10" s="16"/>
      </tp>
      <tp t="s">
        <v>#N/A N/A</v>
        <stp/>
        <stp>BDP|3917812088037969338</stp>
        <tr r="I8" s="16"/>
      </tp>
      <tp t="s">
        <v>#N/A N/A</v>
        <stp/>
        <stp>BDP|8730101483318055942</stp>
        <tr r="F9" s="16"/>
      </tp>
      <tp t="s">
        <v>#N/A N/A</v>
        <stp/>
        <stp>BDP|6964254359920412103</stp>
        <tr r="E8" s="16"/>
      </tp>
      <tp t="s">
        <v>#N/A N/A</v>
        <stp/>
        <stp>BDP|3016032546861645645</stp>
        <tr r="L8" s="16"/>
      </tp>
      <tp t="s">
        <v>#N/A N/A</v>
        <stp/>
        <stp>BDP|4583089770029622835</stp>
        <tr r="D6" s="16"/>
      </tp>
      <tp t="s">
        <v>#N/A N/A</v>
        <stp/>
        <stp>BDP|5342164155427751487</stp>
        <tr r="I7" s="16"/>
      </tp>
      <tp t="s">
        <v>#N/A N/A</v>
        <stp/>
        <stp>BDP|5097401513174105644</stp>
        <tr r="E7" s="16"/>
      </tp>
      <tp t="s">
        <v>#N/A N/A</v>
        <stp/>
        <stp>BDP|2470954931023095833</stp>
        <tr r="J7" s="16"/>
      </tp>
      <tp t="s">
        <v>#N/A N/A</v>
        <stp/>
        <stp>BDP|6354602042201692649</stp>
        <tr r="G9" s="16"/>
      </tp>
      <tp t="s">
        <v>#N/A N/A</v>
        <stp/>
        <stp>BDP|884461744641814291</stp>
        <tr r="D8" s="1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/>
              <a:t>2025 CUMULATIVE RETURNS (%) YTD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NAV'!$A$1169:$A$1505</c:f>
              <c:numCache>
                <c:formatCode>[$-409]d\-mmm\-yy;@</c:formatCode>
                <c:ptCount val="33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45852</c:v>
                </c:pt>
              </c:numCache>
            </c:numRef>
          </c:cat>
          <c:val>
            <c:numRef>
              <c:f>'Historical NAV'!$N$1169:$N$1504</c:f>
              <c:numCache>
                <c:formatCode>0.00%;[Red]\(0.00%\)</c:formatCode>
                <c:ptCount val="336"/>
                <c:pt idx="0">
                  <c:v>1.475509315848722E-2</c:v>
                </c:pt>
                <c:pt idx="1">
                  <c:v>6.4368653935457987E-2</c:v>
                </c:pt>
                <c:pt idx="2">
                  <c:v>9.8022191286162297E-2</c:v>
                </c:pt>
                <c:pt idx="3">
                  <c:v>3.9288445559421792E-2</c:v>
                </c:pt>
                <c:pt idx="4">
                  <c:v>3.2769767761482882E-2</c:v>
                </c:pt>
                <c:pt idx="5">
                  <c:v>3.216395347352563E-2</c:v>
                </c:pt>
                <c:pt idx="6">
                  <c:v>-9.0576039841863132E-3</c:v>
                </c:pt>
                <c:pt idx="7">
                  <c:v>-3.0632388516009024E-2</c:v>
                </c:pt>
                <c:pt idx="8">
                  <c:v>-2.0879466107363576E-2</c:v>
                </c:pt>
                <c:pt idx="9">
                  <c:v>4.4207665817779684E-2</c:v>
                </c:pt>
                <c:pt idx="10">
                  <c:v>5.2406560691296233E-2</c:v>
                </c:pt>
                <c:pt idx="11">
                  <c:v>8.2710760149813156E-2</c:v>
                </c:pt>
                <c:pt idx="12">
                  <c:v>8.686760234938129E-2</c:v>
                </c:pt>
                <c:pt idx="13">
                  <c:v>0.12959815202428282</c:v>
                </c:pt>
                <c:pt idx="14">
                  <c:v>0.15563161138171688</c:v>
                </c:pt>
                <c:pt idx="15">
                  <c:v>0.16268698214926869</c:v>
                </c:pt>
                <c:pt idx="16">
                  <c:v>0.1507650423325948</c:v>
                </c:pt>
                <c:pt idx="17">
                  <c:v>6.3699305983545118E-2</c:v>
                </c:pt>
                <c:pt idx="18">
                  <c:v>6.3576102670405366E-2</c:v>
                </c:pt>
                <c:pt idx="19">
                  <c:v>6.3490340990300265E-2</c:v>
                </c:pt>
                <c:pt idx="20">
                  <c:v>6.371136039766756E-2</c:v>
                </c:pt>
                <c:pt idx="21">
                  <c:v>6.3628402436024079E-2</c:v>
                </c:pt>
                <c:pt idx="22">
                  <c:v>6.3665020357839941E-2</c:v>
                </c:pt>
                <c:pt idx="23">
                  <c:v>6.4073187512190932E-2</c:v>
                </c:pt>
                <c:pt idx="24">
                  <c:v>6.4832949841735044E-2</c:v>
                </c:pt>
                <c:pt idx="25">
                  <c:v>6.5133316390477258E-2</c:v>
                </c:pt>
                <c:pt idx="26">
                  <c:v>6.5441272563759201E-2</c:v>
                </c:pt>
                <c:pt idx="27">
                  <c:v>6.5708309145586341E-2</c:v>
                </c:pt>
                <c:pt idx="28">
                  <c:v>6.5682990966037691E-2</c:v>
                </c:pt>
                <c:pt idx="29">
                  <c:v>6.5768095652419811E-2</c:v>
                </c:pt>
                <c:pt idx="30">
                  <c:v>6.8176595094137094E-2</c:v>
                </c:pt>
                <c:pt idx="31">
                  <c:v>6.8651093749808378E-2</c:v>
                </c:pt>
                <c:pt idx="32">
                  <c:v>6.8681654278559989E-2</c:v>
                </c:pt>
                <c:pt idx="33">
                  <c:v>6.8942313399750432E-2</c:v>
                </c:pt>
                <c:pt idx="34">
                  <c:v>6.8928927092955394E-2</c:v>
                </c:pt>
                <c:pt idx="35">
                  <c:v>6.9168522355077755E-2</c:v>
                </c:pt>
                <c:pt idx="36">
                  <c:v>-0.66335390619791479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2-47CD-92E5-A8CD35BD1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825184"/>
        <c:axId val="2112825664"/>
      </c:lineChart>
      <c:dateAx>
        <c:axId val="211282518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5664"/>
        <c:crosses val="autoZero"/>
        <c:auto val="1"/>
        <c:lblOffset val="100"/>
        <c:baseTimeUnit val="days"/>
        <c:majorUnit val="31"/>
        <c:majorTimeUnit val="days"/>
      </c:dateAx>
      <c:valAx>
        <c:axId val="2112825664"/>
        <c:scaling>
          <c:orientation val="minMax"/>
        </c:scaling>
        <c:delete val="0"/>
        <c:axPos val="l"/>
        <c:numFmt formatCode="0%;[Red]\(0%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="1"/>
              <a:t>LTD CUMULATIVE RETURNS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'Historical NAV'!$A$2:$A$1505</c:f>
              <c:numCache>
                <c:formatCode>[$-409]d\-mmm\-yy;@</c:formatCode>
                <c:ptCount val="1504"/>
                <c:pt idx="0">
                  <c:v>44013</c:v>
                </c:pt>
                <c:pt idx="1">
                  <c:v>44014</c:v>
                </c:pt>
                <c:pt idx="2">
                  <c:v>44018</c:v>
                </c:pt>
                <c:pt idx="3">
                  <c:v>44019</c:v>
                </c:pt>
                <c:pt idx="4">
                  <c:v>44020</c:v>
                </c:pt>
                <c:pt idx="5">
                  <c:v>44021</c:v>
                </c:pt>
                <c:pt idx="6">
                  <c:v>44025</c:v>
                </c:pt>
                <c:pt idx="7">
                  <c:v>44026</c:v>
                </c:pt>
                <c:pt idx="8">
                  <c:v>44027</c:v>
                </c:pt>
                <c:pt idx="9">
                  <c:v>44028</c:v>
                </c:pt>
                <c:pt idx="10">
                  <c:v>44029</c:v>
                </c:pt>
                <c:pt idx="11">
                  <c:v>44032</c:v>
                </c:pt>
                <c:pt idx="12">
                  <c:v>44033</c:v>
                </c:pt>
                <c:pt idx="13">
                  <c:v>44034</c:v>
                </c:pt>
                <c:pt idx="14">
                  <c:v>44035</c:v>
                </c:pt>
                <c:pt idx="15">
                  <c:v>44036</c:v>
                </c:pt>
                <c:pt idx="16">
                  <c:v>44039</c:v>
                </c:pt>
                <c:pt idx="17">
                  <c:v>44040</c:v>
                </c:pt>
                <c:pt idx="18">
                  <c:v>44041</c:v>
                </c:pt>
                <c:pt idx="19">
                  <c:v>44043</c:v>
                </c:pt>
                <c:pt idx="20">
                  <c:v>44046</c:v>
                </c:pt>
                <c:pt idx="21">
                  <c:v>44047</c:v>
                </c:pt>
                <c:pt idx="22">
                  <c:v>44048</c:v>
                </c:pt>
                <c:pt idx="23">
                  <c:v>44049</c:v>
                </c:pt>
                <c:pt idx="24">
                  <c:v>44050</c:v>
                </c:pt>
                <c:pt idx="25">
                  <c:v>44053</c:v>
                </c:pt>
                <c:pt idx="26">
                  <c:v>44054</c:v>
                </c:pt>
                <c:pt idx="27">
                  <c:v>44055</c:v>
                </c:pt>
                <c:pt idx="28">
                  <c:v>44056</c:v>
                </c:pt>
                <c:pt idx="29">
                  <c:v>44057</c:v>
                </c:pt>
                <c:pt idx="30">
                  <c:v>44060</c:v>
                </c:pt>
                <c:pt idx="31">
                  <c:v>44061</c:v>
                </c:pt>
                <c:pt idx="32">
                  <c:v>44062</c:v>
                </c:pt>
                <c:pt idx="33">
                  <c:v>44063</c:v>
                </c:pt>
                <c:pt idx="34">
                  <c:v>44064</c:v>
                </c:pt>
                <c:pt idx="35">
                  <c:v>44067</c:v>
                </c:pt>
                <c:pt idx="36">
                  <c:v>44068</c:v>
                </c:pt>
                <c:pt idx="37">
                  <c:v>44069</c:v>
                </c:pt>
                <c:pt idx="38">
                  <c:v>44070</c:v>
                </c:pt>
                <c:pt idx="39">
                  <c:v>44071</c:v>
                </c:pt>
                <c:pt idx="40">
                  <c:v>44074</c:v>
                </c:pt>
                <c:pt idx="41">
                  <c:v>44075</c:v>
                </c:pt>
                <c:pt idx="42">
                  <c:v>44076</c:v>
                </c:pt>
                <c:pt idx="43">
                  <c:v>44077</c:v>
                </c:pt>
                <c:pt idx="44">
                  <c:v>44078</c:v>
                </c:pt>
                <c:pt idx="45">
                  <c:v>44081</c:v>
                </c:pt>
                <c:pt idx="46">
                  <c:v>44082</c:v>
                </c:pt>
                <c:pt idx="47">
                  <c:v>44083</c:v>
                </c:pt>
                <c:pt idx="48">
                  <c:v>44084</c:v>
                </c:pt>
                <c:pt idx="49">
                  <c:v>44085</c:v>
                </c:pt>
                <c:pt idx="50">
                  <c:v>44088</c:v>
                </c:pt>
                <c:pt idx="51">
                  <c:v>44089</c:v>
                </c:pt>
                <c:pt idx="52">
                  <c:v>44090</c:v>
                </c:pt>
                <c:pt idx="53">
                  <c:v>44091</c:v>
                </c:pt>
                <c:pt idx="54">
                  <c:v>44092</c:v>
                </c:pt>
                <c:pt idx="55">
                  <c:v>44095</c:v>
                </c:pt>
                <c:pt idx="56">
                  <c:v>44096</c:v>
                </c:pt>
                <c:pt idx="57">
                  <c:v>44097</c:v>
                </c:pt>
                <c:pt idx="58">
                  <c:v>44098</c:v>
                </c:pt>
                <c:pt idx="59">
                  <c:v>44099</c:v>
                </c:pt>
                <c:pt idx="60">
                  <c:v>44102</c:v>
                </c:pt>
                <c:pt idx="61">
                  <c:v>44103</c:v>
                </c:pt>
                <c:pt idx="62">
                  <c:v>44104</c:v>
                </c:pt>
                <c:pt idx="63">
                  <c:v>44105</c:v>
                </c:pt>
                <c:pt idx="64">
                  <c:v>44106</c:v>
                </c:pt>
                <c:pt idx="65">
                  <c:v>44109</c:v>
                </c:pt>
                <c:pt idx="66">
                  <c:v>44110</c:v>
                </c:pt>
                <c:pt idx="67">
                  <c:v>44111</c:v>
                </c:pt>
                <c:pt idx="68">
                  <c:v>44112</c:v>
                </c:pt>
                <c:pt idx="69">
                  <c:v>44113</c:v>
                </c:pt>
                <c:pt idx="70">
                  <c:v>44116</c:v>
                </c:pt>
                <c:pt idx="71">
                  <c:v>44117</c:v>
                </c:pt>
                <c:pt idx="72">
                  <c:v>44118</c:v>
                </c:pt>
                <c:pt idx="73">
                  <c:v>44119</c:v>
                </c:pt>
                <c:pt idx="74">
                  <c:v>44120</c:v>
                </c:pt>
                <c:pt idx="75">
                  <c:v>44123</c:v>
                </c:pt>
                <c:pt idx="76">
                  <c:v>44124</c:v>
                </c:pt>
                <c:pt idx="77">
                  <c:v>44125</c:v>
                </c:pt>
                <c:pt idx="78">
                  <c:v>44126</c:v>
                </c:pt>
                <c:pt idx="79">
                  <c:v>44127</c:v>
                </c:pt>
                <c:pt idx="80">
                  <c:v>44130</c:v>
                </c:pt>
                <c:pt idx="81">
                  <c:v>44131</c:v>
                </c:pt>
                <c:pt idx="82">
                  <c:v>44132</c:v>
                </c:pt>
                <c:pt idx="83">
                  <c:v>44133</c:v>
                </c:pt>
                <c:pt idx="84">
                  <c:v>44134</c:v>
                </c:pt>
                <c:pt idx="85">
                  <c:v>44137</c:v>
                </c:pt>
                <c:pt idx="86">
                  <c:v>44138</c:v>
                </c:pt>
                <c:pt idx="87">
                  <c:v>44139</c:v>
                </c:pt>
                <c:pt idx="88">
                  <c:v>44140</c:v>
                </c:pt>
                <c:pt idx="89">
                  <c:v>44141</c:v>
                </c:pt>
                <c:pt idx="90">
                  <c:v>44144</c:v>
                </c:pt>
                <c:pt idx="91">
                  <c:v>44145</c:v>
                </c:pt>
                <c:pt idx="92">
                  <c:v>44146</c:v>
                </c:pt>
                <c:pt idx="93">
                  <c:v>44147</c:v>
                </c:pt>
                <c:pt idx="94">
                  <c:v>44148</c:v>
                </c:pt>
                <c:pt idx="95">
                  <c:v>44151</c:v>
                </c:pt>
                <c:pt idx="96">
                  <c:v>44152</c:v>
                </c:pt>
                <c:pt idx="97">
                  <c:v>44153</c:v>
                </c:pt>
                <c:pt idx="98">
                  <c:v>44154</c:v>
                </c:pt>
                <c:pt idx="99">
                  <c:v>44155</c:v>
                </c:pt>
                <c:pt idx="100">
                  <c:v>44158</c:v>
                </c:pt>
                <c:pt idx="101">
                  <c:v>44159</c:v>
                </c:pt>
                <c:pt idx="102">
                  <c:v>44160</c:v>
                </c:pt>
                <c:pt idx="103">
                  <c:v>44161</c:v>
                </c:pt>
                <c:pt idx="104">
                  <c:v>44162</c:v>
                </c:pt>
                <c:pt idx="105">
                  <c:v>44165</c:v>
                </c:pt>
                <c:pt idx="106">
                  <c:v>44166</c:v>
                </c:pt>
                <c:pt idx="107">
                  <c:v>44167</c:v>
                </c:pt>
                <c:pt idx="108">
                  <c:v>44168</c:v>
                </c:pt>
                <c:pt idx="109">
                  <c:v>44169</c:v>
                </c:pt>
                <c:pt idx="110">
                  <c:v>44172</c:v>
                </c:pt>
                <c:pt idx="111">
                  <c:v>44173</c:v>
                </c:pt>
                <c:pt idx="112">
                  <c:v>44174</c:v>
                </c:pt>
                <c:pt idx="113">
                  <c:v>44175</c:v>
                </c:pt>
                <c:pt idx="114">
                  <c:v>44176</c:v>
                </c:pt>
                <c:pt idx="115">
                  <c:v>44179</c:v>
                </c:pt>
                <c:pt idx="116">
                  <c:v>44180</c:v>
                </c:pt>
                <c:pt idx="117">
                  <c:v>44181</c:v>
                </c:pt>
                <c:pt idx="118">
                  <c:v>44182</c:v>
                </c:pt>
                <c:pt idx="119">
                  <c:v>44183</c:v>
                </c:pt>
                <c:pt idx="120">
                  <c:v>44186</c:v>
                </c:pt>
                <c:pt idx="121">
                  <c:v>44187</c:v>
                </c:pt>
                <c:pt idx="122">
                  <c:v>44188</c:v>
                </c:pt>
                <c:pt idx="123">
                  <c:v>44189</c:v>
                </c:pt>
                <c:pt idx="124">
                  <c:v>44193</c:v>
                </c:pt>
                <c:pt idx="125">
                  <c:v>44194</c:v>
                </c:pt>
                <c:pt idx="126">
                  <c:v>44195</c:v>
                </c:pt>
                <c:pt idx="127">
                  <c:v>44196</c:v>
                </c:pt>
                <c:pt idx="128">
                  <c:v>44200</c:v>
                </c:pt>
                <c:pt idx="129">
                  <c:v>44201</c:v>
                </c:pt>
                <c:pt idx="130">
                  <c:v>44202</c:v>
                </c:pt>
                <c:pt idx="131">
                  <c:v>44203</c:v>
                </c:pt>
                <c:pt idx="132">
                  <c:v>44204</c:v>
                </c:pt>
                <c:pt idx="133">
                  <c:v>44207</c:v>
                </c:pt>
                <c:pt idx="134">
                  <c:v>44208</c:v>
                </c:pt>
                <c:pt idx="135">
                  <c:v>44209</c:v>
                </c:pt>
                <c:pt idx="136">
                  <c:v>44210</c:v>
                </c:pt>
                <c:pt idx="137">
                  <c:v>44211</c:v>
                </c:pt>
                <c:pt idx="138">
                  <c:v>44214</c:v>
                </c:pt>
                <c:pt idx="139">
                  <c:v>44215</c:v>
                </c:pt>
                <c:pt idx="140">
                  <c:v>44216</c:v>
                </c:pt>
                <c:pt idx="141">
                  <c:v>44217</c:v>
                </c:pt>
                <c:pt idx="142">
                  <c:v>44218</c:v>
                </c:pt>
                <c:pt idx="143">
                  <c:v>44221</c:v>
                </c:pt>
                <c:pt idx="144">
                  <c:v>44222</c:v>
                </c:pt>
                <c:pt idx="145">
                  <c:v>44223</c:v>
                </c:pt>
                <c:pt idx="146">
                  <c:v>44224</c:v>
                </c:pt>
                <c:pt idx="147">
                  <c:v>44225</c:v>
                </c:pt>
                <c:pt idx="148">
                  <c:v>44228</c:v>
                </c:pt>
                <c:pt idx="149">
                  <c:v>44229</c:v>
                </c:pt>
                <c:pt idx="150">
                  <c:v>44230</c:v>
                </c:pt>
                <c:pt idx="151">
                  <c:v>44231</c:v>
                </c:pt>
                <c:pt idx="152">
                  <c:v>44232</c:v>
                </c:pt>
                <c:pt idx="153">
                  <c:v>44235</c:v>
                </c:pt>
                <c:pt idx="154">
                  <c:v>44236</c:v>
                </c:pt>
                <c:pt idx="155">
                  <c:v>44237</c:v>
                </c:pt>
                <c:pt idx="156">
                  <c:v>44238</c:v>
                </c:pt>
                <c:pt idx="157">
                  <c:v>44239</c:v>
                </c:pt>
                <c:pt idx="158">
                  <c:v>44242</c:v>
                </c:pt>
                <c:pt idx="159">
                  <c:v>44243</c:v>
                </c:pt>
                <c:pt idx="160">
                  <c:v>44244</c:v>
                </c:pt>
                <c:pt idx="161">
                  <c:v>44245</c:v>
                </c:pt>
                <c:pt idx="162">
                  <c:v>44246</c:v>
                </c:pt>
                <c:pt idx="163">
                  <c:v>44249</c:v>
                </c:pt>
                <c:pt idx="164">
                  <c:v>44250</c:v>
                </c:pt>
                <c:pt idx="165">
                  <c:v>44251</c:v>
                </c:pt>
                <c:pt idx="166">
                  <c:v>44252</c:v>
                </c:pt>
                <c:pt idx="167">
                  <c:v>44253</c:v>
                </c:pt>
                <c:pt idx="168">
                  <c:v>44256</c:v>
                </c:pt>
                <c:pt idx="169">
                  <c:v>44257</c:v>
                </c:pt>
                <c:pt idx="170">
                  <c:v>44258</c:v>
                </c:pt>
                <c:pt idx="171">
                  <c:v>44259</c:v>
                </c:pt>
                <c:pt idx="172">
                  <c:v>44260</c:v>
                </c:pt>
                <c:pt idx="173">
                  <c:v>44263</c:v>
                </c:pt>
                <c:pt idx="174">
                  <c:v>44264</c:v>
                </c:pt>
                <c:pt idx="175">
                  <c:v>44265</c:v>
                </c:pt>
                <c:pt idx="176">
                  <c:v>44266</c:v>
                </c:pt>
                <c:pt idx="177">
                  <c:v>44267</c:v>
                </c:pt>
                <c:pt idx="178">
                  <c:v>44270</c:v>
                </c:pt>
                <c:pt idx="179">
                  <c:v>44271</c:v>
                </c:pt>
                <c:pt idx="180">
                  <c:v>44272</c:v>
                </c:pt>
                <c:pt idx="181">
                  <c:v>44273</c:v>
                </c:pt>
                <c:pt idx="182">
                  <c:v>44274</c:v>
                </c:pt>
                <c:pt idx="183">
                  <c:v>44277</c:v>
                </c:pt>
                <c:pt idx="184">
                  <c:v>44278</c:v>
                </c:pt>
                <c:pt idx="185">
                  <c:v>44279</c:v>
                </c:pt>
                <c:pt idx="186">
                  <c:v>44280</c:v>
                </c:pt>
                <c:pt idx="187">
                  <c:v>44281</c:v>
                </c:pt>
                <c:pt idx="188">
                  <c:v>44284</c:v>
                </c:pt>
                <c:pt idx="189">
                  <c:v>44285</c:v>
                </c:pt>
                <c:pt idx="190">
                  <c:v>44286</c:v>
                </c:pt>
                <c:pt idx="191">
                  <c:v>44287</c:v>
                </c:pt>
                <c:pt idx="192">
                  <c:v>44288</c:v>
                </c:pt>
                <c:pt idx="193">
                  <c:v>44291</c:v>
                </c:pt>
                <c:pt idx="194">
                  <c:v>44292</c:v>
                </c:pt>
                <c:pt idx="195">
                  <c:v>44293</c:v>
                </c:pt>
                <c:pt idx="196">
                  <c:v>44294</c:v>
                </c:pt>
                <c:pt idx="197">
                  <c:v>44295</c:v>
                </c:pt>
                <c:pt idx="198">
                  <c:v>44298</c:v>
                </c:pt>
                <c:pt idx="199">
                  <c:v>44299</c:v>
                </c:pt>
                <c:pt idx="200">
                  <c:v>44300</c:v>
                </c:pt>
                <c:pt idx="201">
                  <c:v>44301</c:v>
                </c:pt>
                <c:pt idx="202">
                  <c:v>44302</c:v>
                </c:pt>
                <c:pt idx="203">
                  <c:v>44305</c:v>
                </c:pt>
                <c:pt idx="204">
                  <c:v>44306</c:v>
                </c:pt>
                <c:pt idx="205">
                  <c:v>44307</c:v>
                </c:pt>
                <c:pt idx="206">
                  <c:v>44308</c:v>
                </c:pt>
                <c:pt idx="207">
                  <c:v>44309</c:v>
                </c:pt>
                <c:pt idx="208">
                  <c:v>44312</c:v>
                </c:pt>
                <c:pt idx="209">
                  <c:v>44313</c:v>
                </c:pt>
                <c:pt idx="210">
                  <c:v>44314</c:v>
                </c:pt>
                <c:pt idx="211">
                  <c:v>44315</c:v>
                </c:pt>
                <c:pt idx="212">
                  <c:v>44316</c:v>
                </c:pt>
                <c:pt idx="213">
                  <c:v>44319</c:v>
                </c:pt>
                <c:pt idx="214">
                  <c:v>44320</c:v>
                </c:pt>
                <c:pt idx="215">
                  <c:v>44321</c:v>
                </c:pt>
                <c:pt idx="216">
                  <c:v>44322</c:v>
                </c:pt>
                <c:pt idx="217">
                  <c:v>44323</c:v>
                </c:pt>
                <c:pt idx="218">
                  <c:v>44326</c:v>
                </c:pt>
                <c:pt idx="219">
                  <c:v>44327</c:v>
                </c:pt>
                <c:pt idx="220">
                  <c:v>44328</c:v>
                </c:pt>
                <c:pt idx="221">
                  <c:v>44329</c:v>
                </c:pt>
                <c:pt idx="222">
                  <c:v>44330</c:v>
                </c:pt>
                <c:pt idx="223">
                  <c:v>44333</c:v>
                </c:pt>
                <c:pt idx="224">
                  <c:v>44334</c:v>
                </c:pt>
                <c:pt idx="225">
                  <c:v>44335</c:v>
                </c:pt>
                <c:pt idx="226">
                  <c:v>44336</c:v>
                </c:pt>
                <c:pt idx="227">
                  <c:v>44337</c:v>
                </c:pt>
                <c:pt idx="228">
                  <c:v>44340</c:v>
                </c:pt>
                <c:pt idx="229">
                  <c:v>44341</c:v>
                </c:pt>
                <c:pt idx="230">
                  <c:v>44342</c:v>
                </c:pt>
                <c:pt idx="231">
                  <c:v>44343</c:v>
                </c:pt>
                <c:pt idx="232">
                  <c:v>44344</c:v>
                </c:pt>
                <c:pt idx="233">
                  <c:v>44347</c:v>
                </c:pt>
                <c:pt idx="234">
                  <c:v>44348</c:v>
                </c:pt>
                <c:pt idx="235">
                  <c:v>44349</c:v>
                </c:pt>
                <c:pt idx="236">
                  <c:v>44350</c:v>
                </c:pt>
                <c:pt idx="237">
                  <c:v>44351</c:v>
                </c:pt>
                <c:pt idx="238">
                  <c:v>44354</c:v>
                </c:pt>
                <c:pt idx="239">
                  <c:v>44355</c:v>
                </c:pt>
                <c:pt idx="240">
                  <c:v>44356</c:v>
                </c:pt>
                <c:pt idx="241">
                  <c:v>44357</c:v>
                </c:pt>
                <c:pt idx="242">
                  <c:v>44358</c:v>
                </c:pt>
                <c:pt idx="243">
                  <c:v>44361</c:v>
                </c:pt>
                <c:pt idx="244">
                  <c:v>44362</c:v>
                </c:pt>
                <c:pt idx="245">
                  <c:v>44363</c:v>
                </c:pt>
                <c:pt idx="246">
                  <c:v>44364</c:v>
                </c:pt>
                <c:pt idx="247">
                  <c:v>44365</c:v>
                </c:pt>
                <c:pt idx="248">
                  <c:v>44368</c:v>
                </c:pt>
                <c:pt idx="249">
                  <c:v>44369</c:v>
                </c:pt>
                <c:pt idx="250">
                  <c:v>44370</c:v>
                </c:pt>
                <c:pt idx="251">
                  <c:v>44371</c:v>
                </c:pt>
                <c:pt idx="252">
                  <c:v>44372</c:v>
                </c:pt>
                <c:pt idx="253">
                  <c:v>44375</c:v>
                </c:pt>
                <c:pt idx="254">
                  <c:v>44376</c:v>
                </c:pt>
                <c:pt idx="255">
                  <c:v>44377</c:v>
                </c:pt>
                <c:pt idx="256">
                  <c:v>44378</c:v>
                </c:pt>
                <c:pt idx="257">
                  <c:v>44379</c:v>
                </c:pt>
                <c:pt idx="258">
                  <c:v>44382</c:v>
                </c:pt>
                <c:pt idx="259">
                  <c:v>44383</c:v>
                </c:pt>
                <c:pt idx="260">
                  <c:v>44384</c:v>
                </c:pt>
                <c:pt idx="261">
                  <c:v>44385</c:v>
                </c:pt>
                <c:pt idx="262">
                  <c:v>44386</c:v>
                </c:pt>
                <c:pt idx="263">
                  <c:v>44389</c:v>
                </c:pt>
                <c:pt idx="264">
                  <c:v>44390</c:v>
                </c:pt>
                <c:pt idx="265">
                  <c:v>44391</c:v>
                </c:pt>
                <c:pt idx="266">
                  <c:v>44392</c:v>
                </c:pt>
                <c:pt idx="267">
                  <c:v>44393</c:v>
                </c:pt>
                <c:pt idx="268">
                  <c:v>44396</c:v>
                </c:pt>
                <c:pt idx="269">
                  <c:v>44397</c:v>
                </c:pt>
                <c:pt idx="270">
                  <c:v>44398</c:v>
                </c:pt>
                <c:pt idx="271">
                  <c:v>44399</c:v>
                </c:pt>
                <c:pt idx="272">
                  <c:v>44400</c:v>
                </c:pt>
                <c:pt idx="273">
                  <c:v>44403</c:v>
                </c:pt>
                <c:pt idx="274">
                  <c:v>44404</c:v>
                </c:pt>
                <c:pt idx="275">
                  <c:v>44405</c:v>
                </c:pt>
                <c:pt idx="276">
                  <c:v>44406</c:v>
                </c:pt>
                <c:pt idx="277">
                  <c:v>44407</c:v>
                </c:pt>
                <c:pt idx="278">
                  <c:v>44410</c:v>
                </c:pt>
                <c:pt idx="279">
                  <c:v>44411</c:v>
                </c:pt>
                <c:pt idx="280">
                  <c:v>44412</c:v>
                </c:pt>
                <c:pt idx="281">
                  <c:v>44413</c:v>
                </c:pt>
                <c:pt idx="282">
                  <c:v>44414</c:v>
                </c:pt>
                <c:pt idx="283">
                  <c:v>44417</c:v>
                </c:pt>
                <c:pt idx="284">
                  <c:v>44418</c:v>
                </c:pt>
                <c:pt idx="285">
                  <c:v>44419</c:v>
                </c:pt>
                <c:pt idx="286">
                  <c:v>44420</c:v>
                </c:pt>
                <c:pt idx="287">
                  <c:v>44421</c:v>
                </c:pt>
                <c:pt idx="288">
                  <c:v>44424</c:v>
                </c:pt>
                <c:pt idx="289">
                  <c:v>44425</c:v>
                </c:pt>
                <c:pt idx="290">
                  <c:v>44426</c:v>
                </c:pt>
                <c:pt idx="291">
                  <c:v>44427</c:v>
                </c:pt>
                <c:pt idx="292">
                  <c:v>44428</c:v>
                </c:pt>
                <c:pt idx="293">
                  <c:v>44431</c:v>
                </c:pt>
                <c:pt idx="294">
                  <c:v>44432</c:v>
                </c:pt>
                <c:pt idx="295">
                  <c:v>44433</c:v>
                </c:pt>
                <c:pt idx="296">
                  <c:v>44434</c:v>
                </c:pt>
                <c:pt idx="297">
                  <c:v>44435</c:v>
                </c:pt>
                <c:pt idx="298">
                  <c:v>44438</c:v>
                </c:pt>
                <c:pt idx="299">
                  <c:v>44439</c:v>
                </c:pt>
                <c:pt idx="300">
                  <c:v>44440</c:v>
                </c:pt>
                <c:pt idx="301">
                  <c:v>44441</c:v>
                </c:pt>
                <c:pt idx="302">
                  <c:v>44442</c:v>
                </c:pt>
                <c:pt idx="303">
                  <c:v>44445</c:v>
                </c:pt>
                <c:pt idx="304">
                  <c:v>44446</c:v>
                </c:pt>
                <c:pt idx="305">
                  <c:v>44447</c:v>
                </c:pt>
                <c:pt idx="306">
                  <c:v>44448</c:v>
                </c:pt>
                <c:pt idx="307">
                  <c:v>44449</c:v>
                </c:pt>
                <c:pt idx="308">
                  <c:v>44452</c:v>
                </c:pt>
                <c:pt idx="309">
                  <c:v>44453</c:v>
                </c:pt>
                <c:pt idx="310">
                  <c:v>44454</c:v>
                </c:pt>
                <c:pt idx="311">
                  <c:v>44455</c:v>
                </c:pt>
                <c:pt idx="312">
                  <c:v>44456</c:v>
                </c:pt>
                <c:pt idx="313">
                  <c:v>44459</c:v>
                </c:pt>
                <c:pt idx="314">
                  <c:v>44460</c:v>
                </c:pt>
                <c:pt idx="315">
                  <c:v>44461</c:v>
                </c:pt>
                <c:pt idx="316">
                  <c:v>44462</c:v>
                </c:pt>
                <c:pt idx="317">
                  <c:v>44463</c:v>
                </c:pt>
                <c:pt idx="318">
                  <c:v>44466</c:v>
                </c:pt>
                <c:pt idx="319">
                  <c:v>44467</c:v>
                </c:pt>
                <c:pt idx="320">
                  <c:v>44468</c:v>
                </c:pt>
                <c:pt idx="321">
                  <c:v>44469</c:v>
                </c:pt>
                <c:pt idx="322">
                  <c:v>44470</c:v>
                </c:pt>
                <c:pt idx="323">
                  <c:v>44473</c:v>
                </c:pt>
                <c:pt idx="324">
                  <c:v>44474</c:v>
                </c:pt>
                <c:pt idx="325">
                  <c:v>44475</c:v>
                </c:pt>
                <c:pt idx="326">
                  <c:v>44476</c:v>
                </c:pt>
                <c:pt idx="327">
                  <c:v>44477</c:v>
                </c:pt>
                <c:pt idx="328">
                  <c:v>44480</c:v>
                </c:pt>
                <c:pt idx="329">
                  <c:v>44481</c:v>
                </c:pt>
                <c:pt idx="330">
                  <c:v>44482</c:v>
                </c:pt>
                <c:pt idx="331">
                  <c:v>44483</c:v>
                </c:pt>
                <c:pt idx="332">
                  <c:v>44484</c:v>
                </c:pt>
                <c:pt idx="333">
                  <c:v>44487</c:v>
                </c:pt>
                <c:pt idx="334">
                  <c:v>44488</c:v>
                </c:pt>
                <c:pt idx="335">
                  <c:v>44489</c:v>
                </c:pt>
                <c:pt idx="336">
                  <c:v>44490</c:v>
                </c:pt>
                <c:pt idx="337">
                  <c:v>44491</c:v>
                </c:pt>
                <c:pt idx="338">
                  <c:v>44494</c:v>
                </c:pt>
                <c:pt idx="339">
                  <c:v>44495</c:v>
                </c:pt>
                <c:pt idx="340">
                  <c:v>44496</c:v>
                </c:pt>
                <c:pt idx="341">
                  <c:v>44497</c:v>
                </c:pt>
                <c:pt idx="342">
                  <c:v>44498</c:v>
                </c:pt>
                <c:pt idx="343">
                  <c:v>44501</c:v>
                </c:pt>
                <c:pt idx="344">
                  <c:v>44502</c:v>
                </c:pt>
                <c:pt idx="345">
                  <c:v>44503</c:v>
                </c:pt>
                <c:pt idx="346">
                  <c:v>44504</c:v>
                </c:pt>
                <c:pt idx="347">
                  <c:v>44505</c:v>
                </c:pt>
                <c:pt idx="348">
                  <c:v>44508</c:v>
                </c:pt>
                <c:pt idx="349">
                  <c:v>44509</c:v>
                </c:pt>
                <c:pt idx="350">
                  <c:v>44510</c:v>
                </c:pt>
                <c:pt idx="351">
                  <c:v>44511</c:v>
                </c:pt>
                <c:pt idx="352">
                  <c:v>44512</c:v>
                </c:pt>
                <c:pt idx="353">
                  <c:v>44515</c:v>
                </c:pt>
                <c:pt idx="354">
                  <c:v>44516</c:v>
                </c:pt>
                <c:pt idx="355">
                  <c:v>44517</c:v>
                </c:pt>
                <c:pt idx="356">
                  <c:v>44518</c:v>
                </c:pt>
                <c:pt idx="357">
                  <c:v>44519</c:v>
                </c:pt>
                <c:pt idx="358">
                  <c:v>44522</c:v>
                </c:pt>
                <c:pt idx="359">
                  <c:v>44523</c:v>
                </c:pt>
                <c:pt idx="360">
                  <c:v>44524</c:v>
                </c:pt>
                <c:pt idx="361">
                  <c:v>44525</c:v>
                </c:pt>
                <c:pt idx="362">
                  <c:v>44526</c:v>
                </c:pt>
                <c:pt idx="363">
                  <c:v>44529</c:v>
                </c:pt>
                <c:pt idx="364">
                  <c:v>44530</c:v>
                </c:pt>
                <c:pt idx="365">
                  <c:v>44531</c:v>
                </c:pt>
                <c:pt idx="366">
                  <c:v>44532</c:v>
                </c:pt>
                <c:pt idx="367">
                  <c:v>44533</c:v>
                </c:pt>
                <c:pt idx="368">
                  <c:v>44536</c:v>
                </c:pt>
                <c:pt idx="369">
                  <c:v>44537</c:v>
                </c:pt>
                <c:pt idx="370">
                  <c:v>44538</c:v>
                </c:pt>
                <c:pt idx="371">
                  <c:v>44539</c:v>
                </c:pt>
                <c:pt idx="372">
                  <c:v>44540</c:v>
                </c:pt>
                <c:pt idx="373">
                  <c:v>44543</c:v>
                </c:pt>
                <c:pt idx="374">
                  <c:v>44544</c:v>
                </c:pt>
                <c:pt idx="375">
                  <c:v>44545</c:v>
                </c:pt>
                <c:pt idx="376">
                  <c:v>44546</c:v>
                </c:pt>
                <c:pt idx="377">
                  <c:v>44547</c:v>
                </c:pt>
                <c:pt idx="378">
                  <c:v>44550</c:v>
                </c:pt>
                <c:pt idx="379">
                  <c:v>44551</c:v>
                </c:pt>
                <c:pt idx="380">
                  <c:v>44552</c:v>
                </c:pt>
                <c:pt idx="381">
                  <c:v>44553</c:v>
                </c:pt>
                <c:pt idx="382">
                  <c:v>44554</c:v>
                </c:pt>
                <c:pt idx="383">
                  <c:v>44557</c:v>
                </c:pt>
                <c:pt idx="384">
                  <c:v>44558</c:v>
                </c:pt>
                <c:pt idx="385">
                  <c:v>44559</c:v>
                </c:pt>
                <c:pt idx="386">
                  <c:v>44560</c:v>
                </c:pt>
                <c:pt idx="387">
                  <c:v>44561</c:v>
                </c:pt>
                <c:pt idx="388">
                  <c:v>44564</c:v>
                </c:pt>
                <c:pt idx="389">
                  <c:v>44565</c:v>
                </c:pt>
                <c:pt idx="390">
                  <c:v>44566</c:v>
                </c:pt>
                <c:pt idx="391">
                  <c:v>44567</c:v>
                </c:pt>
                <c:pt idx="392">
                  <c:v>44568</c:v>
                </c:pt>
                <c:pt idx="393">
                  <c:v>44571</c:v>
                </c:pt>
                <c:pt idx="394">
                  <c:v>44572</c:v>
                </c:pt>
                <c:pt idx="395">
                  <c:v>44573</c:v>
                </c:pt>
                <c:pt idx="396">
                  <c:v>44574</c:v>
                </c:pt>
                <c:pt idx="397">
                  <c:v>44575</c:v>
                </c:pt>
                <c:pt idx="398">
                  <c:v>44578</c:v>
                </c:pt>
                <c:pt idx="399">
                  <c:v>44579</c:v>
                </c:pt>
                <c:pt idx="400">
                  <c:v>44580</c:v>
                </c:pt>
                <c:pt idx="401">
                  <c:v>44581</c:v>
                </c:pt>
                <c:pt idx="402">
                  <c:v>44582</c:v>
                </c:pt>
                <c:pt idx="403">
                  <c:v>44585</c:v>
                </c:pt>
                <c:pt idx="404">
                  <c:v>44586</c:v>
                </c:pt>
                <c:pt idx="405">
                  <c:v>44587</c:v>
                </c:pt>
                <c:pt idx="406">
                  <c:v>44588</c:v>
                </c:pt>
                <c:pt idx="407">
                  <c:v>44589</c:v>
                </c:pt>
                <c:pt idx="408">
                  <c:v>44592</c:v>
                </c:pt>
                <c:pt idx="409">
                  <c:v>44593</c:v>
                </c:pt>
                <c:pt idx="410">
                  <c:v>44594</c:v>
                </c:pt>
                <c:pt idx="411">
                  <c:v>44595</c:v>
                </c:pt>
                <c:pt idx="412">
                  <c:v>44596</c:v>
                </c:pt>
                <c:pt idx="413">
                  <c:v>44599</c:v>
                </c:pt>
                <c:pt idx="414">
                  <c:v>44600</c:v>
                </c:pt>
                <c:pt idx="415">
                  <c:v>44601</c:v>
                </c:pt>
                <c:pt idx="416">
                  <c:v>44602</c:v>
                </c:pt>
                <c:pt idx="417">
                  <c:v>44603</c:v>
                </c:pt>
                <c:pt idx="418">
                  <c:v>44606</c:v>
                </c:pt>
                <c:pt idx="419">
                  <c:v>44607</c:v>
                </c:pt>
                <c:pt idx="420">
                  <c:v>44608</c:v>
                </c:pt>
                <c:pt idx="421">
                  <c:v>44609</c:v>
                </c:pt>
                <c:pt idx="422">
                  <c:v>44610</c:v>
                </c:pt>
                <c:pt idx="423">
                  <c:v>44613</c:v>
                </c:pt>
                <c:pt idx="424">
                  <c:v>44614</c:v>
                </c:pt>
                <c:pt idx="425">
                  <c:v>44615</c:v>
                </c:pt>
                <c:pt idx="426">
                  <c:v>44616</c:v>
                </c:pt>
                <c:pt idx="427">
                  <c:v>44617</c:v>
                </c:pt>
                <c:pt idx="428">
                  <c:v>44620</c:v>
                </c:pt>
                <c:pt idx="429">
                  <c:v>44621</c:v>
                </c:pt>
                <c:pt idx="430">
                  <c:v>44622</c:v>
                </c:pt>
                <c:pt idx="431">
                  <c:v>44623</c:v>
                </c:pt>
                <c:pt idx="432">
                  <c:v>44624</c:v>
                </c:pt>
                <c:pt idx="433">
                  <c:v>44627</c:v>
                </c:pt>
                <c:pt idx="434">
                  <c:v>44628</c:v>
                </c:pt>
                <c:pt idx="435">
                  <c:v>44629</c:v>
                </c:pt>
                <c:pt idx="436">
                  <c:v>44630</c:v>
                </c:pt>
                <c:pt idx="437">
                  <c:v>44631</c:v>
                </c:pt>
                <c:pt idx="438">
                  <c:v>44634</c:v>
                </c:pt>
                <c:pt idx="439">
                  <c:v>44635</c:v>
                </c:pt>
                <c:pt idx="440">
                  <c:v>44636</c:v>
                </c:pt>
                <c:pt idx="441">
                  <c:v>44637</c:v>
                </c:pt>
                <c:pt idx="442">
                  <c:v>44638</c:v>
                </c:pt>
                <c:pt idx="443">
                  <c:v>44641</c:v>
                </c:pt>
                <c:pt idx="444">
                  <c:v>44642</c:v>
                </c:pt>
                <c:pt idx="445">
                  <c:v>44643</c:v>
                </c:pt>
                <c:pt idx="446">
                  <c:v>44644</c:v>
                </c:pt>
                <c:pt idx="447">
                  <c:v>44645</c:v>
                </c:pt>
                <c:pt idx="448">
                  <c:v>44648</c:v>
                </c:pt>
                <c:pt idx="449">
                  <c:v>44649</c:v>
                </c:pt>
                <c:pt idx="450">
                  <c:v>44650</c:v>
                </c:pt>
                <c:pt idx="451">
                  <c:v>44651</c:v>
                </c:pt>
                <c:pt idx="452">
                  <c:v>44652</c:v>
                </c:pt>
                <c:pt idx="453">
                  <c:v>44655</c:v>
                </c:pt>
                <c:pt idx="454">
                  <c:v>44656</c:v>
                </c:pt>
                <c:pt idx="455">
                  <c:v>44657</c:v>
                </c:pt>
                <c:pt idx="456">
                  <c:v>44658</c:v>
                </c:pt>
                <c:pt idx="457">
                  <c:v>44659</c:v>
                </c:pt>
                <c:pt idx="458">
                  <c:v>44662</c:v>
                </c:pt>
                <c:pt idx="459">
                  <c:v>44663</c:v>
                </c:pt>
                <c:pt idx="460">
                  <c:v>44664</c:v>
                </c:pt>
                <c:pt idx="461">
                  <c:v>44665</c:v>
                </c:pt>
                <c:pt idx="462">
                  <c:v>44666</c:v>
                </c:pt>
                <c:pt idx="463">
                  <c:v>44669</c:v>
                </c:pt>
                <c:pt idx="464">
                  <c:v>44670</c:v>
                </c:pt>
                <c:pt idx="465">
                  <c:v>44671</c:v>
                </c:pt>
                <c:pt idx="466">
                  <c:v>44672</c:v>
                </c:pt>
                <c:pt idx="467">
                  <c:v>44673</c:v>
                </c:pt>
                <c:pt idx="468">
                  <c:v>44676</c:v>
                </c:pt>
                <c:pt idx="469">
                  <c:v>44677</c:v>
                </c:pt>
                <c:pt idx="470">
                  <c:v>44678</c:v>
                </c:pt>
                <c:pt idx="471">
                  <c:v>44679</c:v>
                </c:pt>
                <c:pt idx="472">
                  <c:v>44680</c:v>
                </c:pt>
                <c:pt idx="473">
                  <c:v>44683</c:v>
                </c:pt>
                <c:pt idx="474">
                  <c:v>44684</c:v>
                </c:pt>
                <c:pt idx="475">
                  <c:v>44685</c:v>
                </c:pt>
                <c:pt idx="476">
                  <c:v>44686</c:v>
                </c:pt>
                <c:pt idx="477">
                  <c:v>44687</c:v>
                </c:pt>
                <c:pt idx="478">
                  <c:v>44690</c:v>
                </c:pt>
                <c:pt idx="479">
                  <c:v>44691</c:v>
                </c:pt>
                <c:pt idx="480">
                  <c:v>44692</c:v>
                </c:pt>
                <c:pt idx="481">
                  <c:v>44693</c:v>
                </c:pt>
                <c:pt idx="482">
                  <c:v>44694</c:v>
                </c:pt>
                <c:pt idx="483">
                  <c:v>44697</c:v>
                </c:pt>
                <c:pt idx="484">
                  <c:v>44698</c:v>
                </c:pt>
                <c:pt idx="485">
                  <c:v>44699</c:v>
                </c:pt>
                <c:pt idx="486">
                  <c:v>44700</c:v>
                </c:pt>
                <c:pt idx="487">
                  <c:v>44701</c:v>
                </c:pt>
                <c:pt idx="488">
                  <c:v>44704</c:v>
                </c:pt>
                <c:pt idx="489">
                  <c:v>44705</c:v>
                </c:pt>
                <c:pt idx="490">
                  <c:v>44706</c:v>
                </c:pt>
                <c:pt idx="491">
                  <c:v>44707</c:v>
                </c:pt>
                <c:pt idx="492">
                  <c:v>44708</c:v>
                </c:pt>
                <c:pt idx="493">
                  <c:v>44711</c:v>
                </c:pt>
                <c:pt idx="494">
                  <c:v>44712</c:v>
                </c:pt>
                <c:pt idx="495">
                  <c:v>44713</c:v>
                </c:pt>
                <c:pt idx="496">
                  <c:v>44714</c:v>
                </c:pt>
                <c:pt idx="497">
                  <c:v>44715</c:v>
                </c:pt>
                <c:pt idx="498">
                  <c:v>44718</c:v>
                </c:pt>
                <c:pt idx="499">
                  <c:v>44719</c:v>
                </c:pt>
                <c:pt idx="500">
                  <c:v>44720</c:v>
                </c:pt>
                <c:pt idx="501">
                  <c:v>44721</c:v>
                </c:pt>
                <c:pt idx="502">
                  <c:v>44722</c:v>
                </c:pt>
                <c:pt idx="503">
                  <c:v>44725</c:v>
                </c:pt>
                <c:pt idx="504">
                  <c:v>44726</c:v>
                </c:pt>
                <c:pt idx="505">
                  <c:v>44727</c:v>
                </c:pt>
                <c:pt idx="506">
                  <c:v>44728</c:v>
                </c:pt>
                <c:pt idx="507">
                  <c:v>44729</c:v>
                </c:pt>
                <c:pt idx="508">
                  <c:v>44730</c:v>
                </c:pt>
                <c:pt idx="509">
                  <c:v>44733</c:v>
                </c:pt>
                <c:pt idx="510">
                  <c:v>44734</c:v>
                </c:pt>
                <c:pt idx="511">
                  <c:v>44735</c:v>
                </c:pt>
                <c:pt idx="512">
                  <c:v>44736</c:v>
                </c:pt>
                <c:pt idx="513">
                  <c:v>44739</c:v>
                </c:pt>
                <c:pt idx="514">
                  <c:v>44740</c:v>
                </c:pt>
                <c:pt idx="515">
                  <c:v>44741</c:v>
                </c:pt>
                <c:pt idx="516">
                  <c:v>44742</c:v>
                </c:pt>
                <c:pt idx="517">
                  <c:v>44743</c:v>
                </c:pt>
                <c:pt idx="518">
                  <c:v>44746</c:v>
                </c:pt>
                <c:pt idx="519">
                  <c:v>44747</c:v>
                </c:pt>
                <c:pt idx="520">
                  <c:v>44748</c:v>
                </c:pt>
                <c:pt idx="521">
                  <c:v>44749</c:v>
                </c:pt>
                <c:pt idx="522">
                  <c:v>44752</c:v>
                </c:pt>
                <c:pt idx="523">
                  <c:v>44753</c:v>
                </c:pt>
                <c:pt idx="524">
                  <c:v>44754</c:v>
                </c:pt>
                <c:pt idx="525">
                  <c:v>44755</c:v>
                </c:pt>
                <c:pt idx="526">
                  <c:v>44756</c:v>
                </c:pt>
                <c:pt idx="527">
                  <c:v>44757</c:v>
                </c:pt>
                <c:pt idx="528">
                  <c:v>44760</c:v>
                </c:pt>
                <c:pt idx="529">
                  <c:v>44761</c:v>
                </c:pt>
                <c:pt idx="530">
                  <c:v>44762</c:v>
                </c:pt>
                <c:pt idx="531">
                  <c:v>44763</c:v>
                </c:pt>
                <c:pt idx="532">
                  <c:v>44764</c:v>
                </c:pt>
                <c:pt idx="533">
                  <c:v>44767</c:v>
                </c:pt>
                <c:pt idx="534">
                  <c:v>44768</c:v>
                </c:pt>
                <c:pt idx="535">
                  <c:v>44769</c:v>
                </c:pt>
                <c:pt idx="536">
                  <c:v>44770</c:v>
                </c:pt>
                <c:pt idx="537">
                  <c:v>44771</c:v>
                </c:pt>
                <c:pt idx="538">
                  <c:v>44774</c:v>
                </c:pt>
                <c:pt idx="539">
                  <c:v>44775</c:v>
                </c:pt>
                <c:pt idx="540">
                  <c:v>44776</c:v>
                </c:pt>
                <c:pt idx="541">
                  <c:v>44777</c:v>
                </c:pt>
                <c:pt idx="542">
                  <c:v>44778</c:v>
                </c:pt>
                <c:pt idx="543">
                  <c:v>44781</c:v>
                </c:pt>
                <c:pt idx="544">
                  <c:v>44782</c:v>
                </c:pt>
                <c:pt idx="545">
                  <c:v>44783</c:v>
                </c:pt>
                <c:pt idx="546">
                  <c:v>44784</c:v>
                </c:pt>
                <c:pt idx="547">
                  <c:v>44785</c:v>
                </c:pt>
                <c:pt idx="548">
                  <c:v>44788</c:v>
                </c:pt>
                <c:pt idx="549">
                  <c:v>44789</c:v>
                </c:pt>
                <c:pt idx="550">
                  <c:v>44790</c:v>
                </c:pt>
                <c:pt idx="551">
                  <c:v>44791</c:v>
                </c:pt>
                <c:pt idx="552">
                  <c:v>44792</c:v>
                </c:pt>
                <c:pt idx="553">
                  <c:v>44795</c:v>
                </c:pt>
                <c:pt idx="554">
                  <c:v>44796</c:v>
                </c:pt>
                <c:pt idx="555">
                  <c:v>44797</c:v>
                </c:pt>
                <c:pt idx="556">
                  <c:v>44798</c:v>
                </c:pt>
                <c:pt idx="557">
                  <c:v>44799</c:v>
                </c:pt>
                <c:pt idx="558">
                  <c:v>44802</c:v>
                </c:pt>
                <c:pt idx="559">
                  <c:v>44803</c:v>
                </c:pt>
                <c:pt idx="560">
                  <c:v>44804</c:v>
                </c:pt>
                <c:pt idx="561">
                  <c:v>44805</c:v>
                </c:pt>
                <c:pt idx="562">
                  <c:v>44806</c:v>
                </c:pt>
                <c:pt idx="563">
                  <c:v>44809</c:v>
                </c:pt>
                <c:pt idx="564">
                  <c:v>44810</c:v>
                </c:pt>
                <c:pt idx="565">
                  <c:v>44811</c:v>
                </c:pt>
                <c:pt idx="566">
                  <c:v>44812</c:v>
                </c:pt>
                <c:pt idx="567">
                  <c:v>44813</c:v>
                </c:pt>
                <c:pt idx="568">
                  <c:v>44816</c:v>
                </c:pt>
                <c:pt idx="569">
                  <c:v>44817</c:v>
                </c:pt>
                <c:pt idx="570">
                  <c:v>44818</c:v>
                </c:pt>
                <c:pt idx="571">
                  <c:v>44819</c:v>
                </c:pt>
                <c:pt idx="572">
                  <c:v>44820</c:v>
                </c:pt>
                <c:pt idx="573">
                  <c:v>44823</c:v>
                </c:pt>
                <c:pt idx="574">
                  <c:v>44824</c:v>
                </c:pt>
                <c:pt idx="575">
                  <c:v>44825</c:v>
                </c:pt>
                <c:pt idx="576">
                  <c:v>44826</c:v>
                </c:pt>
                <c:pt idx="577">
                  <c:v>44827</c:v>
                </c:pt>
                <c:pt idx="578">
                  <c:v>44830</c:v>
                </c:pt>
                <c:pt idx="579">
                  <c:v>44831</c:v>
                </c:pt>
                <c:pt idx="580">
                  <c:v>44832</c:v>
                </c:pt>
                <c:pt idx="581">
                  <c:v>44833</c:v>
                </c:pt>
                <c:pt idx="582">
                  <c:v>44834</c:v>
                </c:pt>
                <c:pt idx="583">
                  <c:v>44837</c:v>
                </c:pt>
                <c:pt idx="584">
                  <c:v>44838</c:v>
                </c:pt>
                <c:pt idx="585">
                  <c:v>44839</c:v>
                </c:pt>
                <c:pt idx="586">
                  <c:v>44840</c:v>
                </c:pt>
                <c:pt idx="587">
                  <c:v>44841</c:v>
                </c:pt>
                <c:pt idx="588">
                  <c:v>44844</c:v>
                </c:pt>
                <c:pt idx="589">
                  <c:v>44845</c:v>
                </c:pt>
                <c:pt idx="590">
                  <c:v>44846</c:v>
                </c:pt>
                <c:pt idx="591">
                  <c:v>44847</c:v>
                </c:pt>
                <c:pt idx="592">
                  <c:v>44848</c:v>
                </c:pt>
                <c:pt idx="593">
                  <c:v>44851</c:v>
                </c:pt>
                <c:pt idx="594">
                  <c:v>44852</c:v>
                </c:pt>
                <c:pt idx="595">
                  <c:v>44853</c:v>
                </c:pt>
                <c:pt idx="596">
                  <c:v>44854</c:v>
                </c:pt>
                <c:pt idx="597">
                  <c:v>44855</c:v>
                </c:pt>
                <c:pt idx="598">
                  <c:v>44858</c:v>
                </c:pt>
                <c:pt idx="599">
                  <c:v>44859</c:v>
                </c:pt>
                <c:pt idx="600">
                  <c:v>44860</c:v>
                </c:pt>
                <c:pt idx="601">
                  <c:v>44861</c:v>
                </c:pt>
                <c:pt idx="602">
                  <c:v>44862</c:v>
                </c:pt>
                <c:pt idx="603">
                  <c:v>44865</c:v>
                </c:pt>
                <c:pt idx="604">
                  <c:v>44866</c:v>
                </c:pt>
                <c:pt idx="605">
                  <c:v>44867</c:v>
                </c:pt>
                <c:pt idx="606">
                  <c:v>44868</c:v>
                </c:pt>
                <c:pt idx="607">
                  <c:v>44869</c:v>
                </c:pt>
                <c:pt idx="608">
                  <c:v>44872</c:v>
                </c:pt>
                <c:pt idx="609">
                  <c:v>44873</c:v>
                </c:pt>
                <c:pt idx="610">
                  <c:v>44874</c:v>
                </c:pt>
                <c:pt idx="611">
                  <c:v>44875</c:v>
                </c:pt>
                <c:pt idx="612">
                  <c:v>44876</c:v>
                </c:pt>
                <c:pt idx="613">
                  <c:v>44879</c:v>
                </c:pt>
                <c:pt idx="614">
                  <c:v>44880</c:v>
                </c:pt>
                <c:pt idx="615">
                  <c:v>44881</c:v>
                </c:pt>
                <c:pt idx="616">
                  <c:v>44882</c:v>
                </c:pt>
                <c:pt idx="617">
                  <c:v>44883</c:v>
                </c:pt>
                <c:pt idx="618">
                  <c:v>44886</c:v>
                </c:pt>
                <c:pt idx="619">
                  <c:v>44887</c:v>
                </c:pt>
                <c:pt idx="620">
                  <c:v>44888</c:v>
                </c:pt>
                <c:pt idx="621">
                  <c:v>44889</c:v>
                </c:pt>
                <c:pt idx="622">
                  <c:v>44890</c:v>
                </c:pt>
                <c:pt idx="623">
                  <c:v>44893</c:v>
                </c:pt>
                <c:pt idx="624">
                  <c:v>44894</c:v>
                </c:pt>
                <c:pt idx="625">
                  <c:v>44895</c:v>
                </c:pt>
                <c:pt idx="626">
                  <c:v>44896</c:v>
                </c:pt>
                <c:pt idx="627">
                  <c:v>44897</c:v>
                </c:pt>
                <c:pt idx="628">
                  <c:v>44900</c:v>
                </c:pt>
                <c:pt idx="629">
                  <c:v>44901</c:v>
                </c:pt>
                <c:pt idx="630">
                  <c:v>44902</c:v>
                </c:pt>
                <c:pt idx="631">
                  <c:v>44903</c:v>
                </c:pt>
                <c:pt idx="632">
                  <c:v>44904</c:v>
                </c:pt>
                <c:pt idx="633">
                  <c:v>44907</c:v>
                </c:pt>
                <c:pt idx="634">
                  <c:v>44908</c:v>
                </c:pt>
                <c:pt idx="635">
                  <c:v>44909</c:v>
                </c:pt>
                <c:pt idx="636">
                  <c:v>44910</c:v>
                </c:pt>
                <c:pt idx="637">
                  <c:v>44911</c:v>
                </c:pt>
                <c:pt idx="638">
                  <c:v>44914</c:v>
                </c:pt>
                <c:pt idx="639">
                  <c:v>44915</c:v>
                </c:pt>
                <c:pt idx="640">
                  <c:v>44916</c:v>
                </c:pt>
                <c:pt idx="641">
                  <c:v>44917</c:v>
                </c:pt>
                <c:pt idx="642">
                  <c:v>44918</c:v>
                </c:pt>
                <c:pt idx="643">
                  <c:v>44921</c:v>
                </c:pt>
                <c:pt idx="644">
                  <c:v>44922</c:v>
                </c:pt>
                <c:pt idx="645">
                  <c:v>44923</c:v>
                </c:pt>
                <c:pt idx="646">
                  <c:v>44924</c:v>
                </c:pt>
                <c:pt idx="647">
                  <c:v>44925</c:v>
                </c:pt>
                <c:pt idx="648">
                  <c:v>44929</c:v>
                </c:pt>
                <c:pt idx="649">
                  <c:v>44930</c:v>
                </c:pt>
                <c:pt idx="650">
                  <c:v>44931</c:v>
                </c:pt>
                <c:pt idx="651">
                  <c:v>44932</c:v>
                </c:pt>
                <c:pt idx="652">
                  <c:v>44935</c:v>
                </c:pt>
                <c:pt idx="653">
                  <c:v>44936</c:v>
                </c:pt>
                <c:pt idx="654">
                  <c:v>44937</c:v>
                </c:pt>
                <c:pt idx="655">
                  <c:v>44938</c:v>
                </c:pt>
                <c:pt idx="656">
                  <c:v>44939</c:v>
                </c:pt>
                <c:pt idx="657">
                  <c:v>44942</c:v>
                </c:pt>
                <c:pt idx="658">
                  <c:v>44943</c:v>
                </c:pt>
                <c:pt idx="659">
                  <c:v>44944</c:v>
                </c:pt>
                <c:pt idx="660">
                  <c:v>44945</c:v>
                </c:pt>
                <c:pt idx="661">
                  <c:v>44946</c:v>
                </c:pt>
                <c:pt idx="662">
                  <c:v>44949</c:v>
                </c:pt>
                <c:pt idx="663">
                  <c:v>44950</c:v>
                </c:pt>
                <c:pt idx="664">
                  <c:v>44951</c:v>
                </c:pt>
                <c:pt idx="665">
                  <c:v>44952</c:v>
                </c:pt>
                <c:pt idx="666">
                  <c:v>44953</c:v>
                </c:pt>
                <c:pt idx="667">
                  <c:v>44956</c:v>
                </c:pt>
                <c:pt idx="668">
                  <c:v>44957</c:v>
                </c:pt>
                <c:pt idx="669">
                  <c:v>44958</c:v>
                </c:pt>
                <c:pt idx="670">
                  <c:v>44959</c:v>
                </c:pt>
                <c:pt idx="671">
                  <c:v>44960</c:v>
                </c:pt>
                <c:pt idx="672">
                  <c:v>44963</c:v>
                </c:pt>
                <c:pt idx="673">
                  <c:v>44964</c:v>
                </c:pt>
                <c:pt idx="674">
                  <c:v>44965</c:v>
                </c:pt>
                <c:pt idx="675">
                  <c:v>44966</c:v>
                </c:pt>
                <c:pt idx="676">
                  <c:v>44967</c:v>
                </c:pt>
                <c:pt idx="677">
                  <c:v>44970</c:v>
                </c:pt>
                <c:pt idx="678">
                  <c:v>44971</c:v>
                </c:pt>
                <c:pt idx="679">
                  <c:v>44972</c:v>
                </c:pt>
                <c:pt idx="680">
                  <c:v>44973</c:v>
                </c:pt>
                <c:pt idx="681">
                  <c:v>44974</c:v>
                </c:pt>
                <c:pt idx="682">
                  <c:v>44977</c:v>
                </c:pt>
                <c:pt idx="683">
                  <c:v>44978</c:v>
                </c:pt>
                <c:pt idx="684">
                  <c:v>44979</c:v>
                </c:pt>
                <c:pt idx="685">
                  <c:v>44980</c:v>
                </c:pt>
                <c:pt idx="686">
                  <c:v>44981</c:v>
                </c:pt>
                <c:pt idx="687">
                  <c:v>44984</c:v>
                </c:pt>
                <c:pt idx="688">
                  <c:v>44985</c:v>
                </c:pt>
                <c:pt idx="689">
                  <c:v>44986</c:v>
                </c:pt>
                <c:pt idx="690">
                  <c:v>44987</c:v>
                </c:pt>
                <c:pt idx="691">
                  <c:v>44988</c:v>
                </c:pt>
                <c:pt idx="692">
                  <c:v>44991</c:v>
                </c:pt>
                <c:pt idx="693">
                  <c:v>44992</c:v>
                </c:pt>
                <c:pt idx="694">
                  <c:v>44993</c:v>
                </c:pt>
                <c:pt idx="695">
                  <c:v>44994</c:v>
                </c:pt>
                <c:pt idx="696">
                  <c:v>44995</c:v>
                </c:pt>
                <c:pt idx="697">
                  <c:v>44998</c:v>
                </c:pt>
                <c:pt idx="698">
                  <c:v>44999</c:v>
                </c:pt>
                <c:pt idx="699">
                  <c:v>45000</c:v>
                </c:pt>
                <c:pt idx="700">
                  <c:v>45001</c:v>
                </c:pt>
                <c:pt idx="701">
                  <c:v>45002</c:v>
                </c:pt>
                <c:pt idx="702">
                  <c:v>45005</c:v>
                </c:pt>
                <c:pt idx="703">
                  <c:v>45006</c:v>
                </c:pt>
                <c:pt idx="704">
                  <c:v>45007</c:v>
                </c:pt>
                <c:pt idx="705">
                  <c:v>45008</c:v>
                </c:pt>
                <c:pt idx="706">
                  <c:v>45009</c:v>
                </c:pt>
                <c:pt idx="707">
                  <c:v>45012</c:v>
                </c:pt>
                <c:pt idx="708">
                  <c:v>45013</c:v>
                </c:pt>
                <c:pt idx="709">
                  <c:v>45014</c:v>
                </c:pt>
                <c:pt idx="710">
                  <c:v>45015</c:v>
                </c:pt>
                <c:pt idx="711">
                  <c:v>45016</c:v>
                </c:pt>
                <c:pt idx="712">
                  <c:v>45019</c:v>
                </c:pt>
                <c:pt idx="713">
                  <c:v>45020</c:v>
                </c:pt>
                <c:pt idx="714">
                  <c:v>45021</c:v>
                </c:pt>
                <c:pt idx="715">
                  <c:v>45022</c:v>
                </c:pt>
                <c:pt idx="716">
                  <c:v>45023</c:v>
                </c:pt>
                <c:pt idx="717">
                  <c:v>45026</c:v>
                </c:pt>
                <c:pt idx="718">
                  <c:v>45027</c:v>
                </c:pt>
                <c:pt idx="719">
                  <c:v>45028</c:v>
                </c:pt>
                <c:pt idx="720">
                  <c:v>45029</c:v>
                </c:pt>
                <c:pt idx="721">
                  <c:v>45030</c:v>
                </c:pt>
                <c:pt idx="722">
                  <c:v>45033</c:v>
                </c:pt>
                <c:pt idx="723">
                  <c:v>45034</c:v>
                </c:pt>
                <c:pt idx="724">
                  <c:v>45035</c:v>
                </c:pt>
                <c:pt idx="725">
                  <c:v>45036</c:v>
                </c:pt>
                <c:pt idx="726">
                  <c:v>45037</c:v>
                </c:pt>
                <c:pt idx="727">
                  <c:v>45040</c:v>
                </c:pt>
                <c:pt idx="728">
                  <c:v>45041</c:v>
                </c:pt>
                <c:pt idx="729">
                  <c:v>45042</c:v>
                </c:pt>
                <c:pt idx="730">
                  <c:v>45043</c:v>
                </c:pt>
                <c:pt idx="731">
                  <c:v>45044</c:v>
                </c:pt>
                <c:pt idx="732">
                  <c:v>45047</c:v>
                </c:pt>
                <c:pt idx="733">
                  <c:v>45048</c:v>
                </c:pt>
                <c:pt idx="734">
                  <c:v>45049</c:v>
                </c:pt>
                <c:pt idx="735">
                  <c:v>45050</c:v>
                </c:pt>
                <c:pt idx="736">
                  <c:v>45051</c:v>
                </c:pt>
                <c:pt idx="737">
                  <c:v>45054</c:v>
                </c:pt>
                <c:pt idx="738">
                  <c:v>45055</c:v>
                </c:pt>
                <c:pt idx="739">
                  <c:v>45056</c:v>
                </c:pt>
                <c:pt idx="740">
                  <c:v>45057</c:v>
                </c:pt>
                <c:pt idx="741">
                  <c:v>45058</c:v>
                </c:pt>
                <c:pt idx="742">
                  <c:v>45061</c:v>
                </c:pt>
                <c:pt idx="743">
                  <c:v>45062</c:v>
                </c:pt>
                <c:pt idx="744">
                  <c:v>45063</c:v>
                </c:pt>
                <c:pt idx="745">
                  <c:v>45064</c:v>
                </c:pt>
                <c:pt idx="746">
                  <c:v>45065</c:v>
                </c:pt>
                <c:pt idx="747">
                  <c:v>45068</c:v>
                </c:pt>
                <c:pt idx="748">
                  <c:v>45069</c:v>
                </c:pt>
                <c:pt idx="749">
                  <c:v>45070</c:v>
                </c:pt>
                <c:pt idx="750">
                  <c:v>45071</c:v>
                </c:pt>
                <c:pt idx="751">
                  <c:v>45072</c:v>
                </c:pt>
                <c:pt idx="752">
                  <c:v>45075</c:v>
                </c:pt>
                <c:pt idx="753">
                  <c:v>45076</c:v>
                </c:pt>
                <c:pt idx="754">
                  <c:v>45077</c:v>
                </c:pt>
                <c:pt idx="755">
                  <c:v>45078</c:v>
                </c:pt>
                <c:pt idx="756">
                  <c:v>45079</c:v>
                </c:pt>
                <c:pt idx="757">
                  <c:v>45082</c:v>
                </c:pt>
                <c:pt idx="758">
                  <c:v>45083</c:v>
                </c:pt>
                <c:pt idx="759">
                  <c:v>45084</c:v>
                </c:pt>
                <c:pt idx="760">
                  <c:v>45085</c:v>
                </c:pt>
                <c:pt idx="761">
                  <c:v>45086</c:v>
                </c:pt>
                <c:pt idx="762">
                  <c:v>45089</c:v>
                </c:pt>
                <c:pt idx="763">
                  <c:v>45090</c:v>
                </c:pt>
                <c:pt idx="764">
                  <c:v>45091</c:v>
                </c:pt>
                <c:pt idx="765">
                  <c:v>45092</c:v>
                </c:pt>
                <c:pt idx="766">
                  <c:v>45093</c:v>
                </c:pt>
                <c:pt idx="767">
                  <c:v>45096</c:v>
                </c:pt>
                <c:pt idx="768">
                  <c:v>45097</c:v>
                </c:pt>
                <c:pt idx="769">
                  <c:v>45098</c:v>
                </c:pt>
                <c:pt idx="770">
                  <c:v>45099</c:v>
                </c:pt>
                <c:pt idx="771">
                  <c:v>45100</c:v>
                </c:pt>
                <c:pt idx="772">
                  <c:v>45103</c:v>
                </c:pt>
                <c:pt idx="773">
                  <c:v>45104</c:v>
                </c:pt>
                <c:pt idx="774">
                  <c:v>45105</c:v>
                </c:pt>
                <c:pt idx="775">
                  <c:v>45106</c:v>
                </c:pt>
                <c:pt idx="776">
                  <c:v>45107</c:v>
                </c:pt>
                <c:pt idx="777">
                  <c:v>45110</c:v>
                </c:pt>
                <c:pt idx="778">
                  <c:v>45111</c:v>
                </c:pt>
                <c:pt idx="779">
                  <c:v>45112</c:v>
                </c:pt>
                <c:pt idx="780">
                  <c:v>45113</c:v>
                </c:pt>
                <c:pt idx="781">
                  <c:v>45114</c:v>
                </c:pt>
                <c:pt idx="782">
                  <c:v>45117</c:v>
                </c:pt>
                <c:pt idx="783">
                  <c:v>45118</c:v>
                </c:pt>
                <c:pt idx="784">
                  <c:v>45119</c:v>
                </c:pt>
                <c:pt idx="785">
                  <c:v>45120</c:v>
                </c:pt>
                <c:pt idx="786">
                  <c:v>45121</c:v>
                </c:pt>
                <c:pt idx="787">
                  <c:v>45124</c:v>
                </c:pt>
                <c:pt idx="788">
                  <c:v>45125</c:v>
                </c:pt>
                <c:pt idx="789">
                  <c:v>45126</c:v>
                </c:pt>
                <c:pt idx="790">
                  <c:v>45127</c:v>
                </c:pt>
                <c:pt idx="791">
                  <c:v>45128</c:v>
                </c:pt>
                <c:pt idx="792">
                  <c:v>45131</c:v>
                </c:pt>
                <c:pt idx="793">
                  <c:v>45132</c:v>
                </c:pt>
                <c:pt idx="794">
                  <c:v>45133</c:v>
                </c:pt>
                <c:pt idx="795">
                  <c:v>45134</c:v>
                </c:pt>
                <c:pt idx="796">
                  <c:v>45135</c:v>
                </c:pt>
                <c:pt idx="797">
                  <c:v>45138</c:v>
                </c:pt>
                <c:pt idx="798">
                  <c:v>45139</c:v>
                </c:pt>
                <c:pt idx="799">
                  <c:v>45140</c:v>
                </c:pt>
                <c:pt idx="800">
                  <c:v>45141</c:v>
                </c:pt>
                <c:pt idx="801">
                  <c:v>45142</c:v>
                </c:pt>
                <c:pt idx="802">
                  <c:v>45145</c:v>
                </c:pt>
                <c:pt idx="803">
                  <c:v>45146</c:v>
                </c:pt>
                <c:pt idx="804">
                  <c:v>45147</c:v>
                </c:pt>
                <c:pt idx="805">
                  <c:v>45148</c:v>
                </c:pt>
                <c:pt idx="806">
                  <c:v>45149</c:v>
                </c:pt>
                <c:pt idx="807">
                  <c:v>45152</c:v>
                </c:pt>
                <c:pt idx="808">
                  <c:v>45153</c:v>
                </c:pt>
                <c:pt idx="809">
                  <c:v>45154</c:v>
                </c:pt>
                <c:pt idx="810">
                  <c:v>45155</c:v>
                </c:pt>
                <c:pt idx="811">
                  <c:v>45156</c:v>
                </c:pt>
                <c:pt idx="812">
                  <c:v>45159</c:v>
                </c:pt>
                <c:pt idx="813">
                  <c:v>45160</c:v>
                </c:pt>
                <c:pt idx="814">
                  <c:v>45161</c:v>
                </c:pt>
                <c:pt idx="815">
                  <c:v>45162</c:v>
                </c:pt>
                <c:pt idx="816">
                  <c:v>45163</c:v>
                </c:pt>
                <c:pt idx="817">
                  <c:v>45166</c:v>
                </c:pt>
                <c:pt idx="818">
                  <c:v>45167</c:v>
                </c:pt>
                <c:pt idx="819">
                  <c:v>45168</c:v>
                </c:pt>
                <c:pt idx="820">
                  <c:v>45169</c:v>
                </c:pt>
                <c:pt idx="821">
                  <c:v>45170</c:v>
                </c:pt>
                <c:pt idx="822">
                  <c:v>45173</c:v>
                </c:pt>
                <c:pt idx="823">
                  <c:v>45174</c:v>
                </c:pt>
                <c:pt idx="824">
                  <c:v>45175</c:v>
                </c:pt>
                <c:pt idx="825">
                  <c:v>45176</c:v>
                </c:pt>
                <c:pt idx="826">
                  <c:v>45177</c:v>
                </c:pt>
                <c:pt idx="827">
                  <c:v>45180</c:v>
                </c:pt>
                <c:pt idx="828">
                  <c:v>45181</c:v>
                </c:pt>
                <c:pt idx="829">
                  <c:v>45182</c:v>
                </c:pt>
                <c:pt idx="830">
                  <c:v>45183</c:v>
                </c:pt>
                <c:pt idx="831">
                  <c:v>45184</c:v>
                </c:pt>
                <c:pt idx="832">
                  <c:v>45187</c:v>
                </c:pt>
                <c:pt idx="833">
                  <c:v>45188</c:v>
                </c:pt>
                <c:pt idx="834">
                  <c:v>45189</c:v>
                </c:pt>
                <c:pt idx="835">
                  <c:v>45190</c:v>
                </c:pt>
                <c:pt idx="836">
                  <c:v>45191</c:v>
                </c:pt>
                <c:pt idx="837">
                  <c:v>45194</c:v>
                </c:pt>
                <c:pt idx="838">
                  <c:v>45195</c:v>
                </c:pt>
                <c:pt idx="839">
                  <c:v>45196</c:v>
                </c:pt>
                <c:pt idx="840">
                  <c:v>45197</c:v>
                </c:pt>
                <c:pt idx="841">
                  <c:v>45198</c:v>
                </c:pt>
                <c:pt idx="842">
                  <c:v>45201</c:v>
                </c:pt>
                <c:pt idx="843">
                  <c:v>45202</c:v>
                </c:pt>
                <c:pt idx="844">
                  <c:v>45203</c:v>
                </c:pt>
                <c:pt idx="845">
                  <c:v>45204</c:v>
                </c:pt>
                <c:pt idx="846">
                  <c:v>45205</c:v>
                </c:pt>
                <c:pt idx="847">
                  <c:v>45208</c:v>
                </c:pt>
                <c:pt idx="848">
                  <c:v>45209</c:v>
                </c:pt>
                <c:pt idx="849">
                  <c:v>45210</c:v>
                </c:pt>
                <c:pt idx="850">
                  <c:v>45211</c:v>
                </c:pt>
                <c:pt idx="851">
                  <c:v>45212</c:v>
                </c:pt>
                <c:pt idx="852">
                  <c:v>45215</c:v>
                </c:pt>
                <c:pt idx="853">
                  <c:v>45216</c:v>
                </c:pt>
                <c:pt idx="854">
                  <c:v>45217</c:v>
                </c:pt>
                <c:pt idx="855">
                  <c:v>45218</c:v>
                </c:pt>
                <c:pt idx="856">
                  <c:v>45219</c:v>
                </c:pt>
                <c:pt idx="857">
                  <c:v>45222</c:v>
                </c:pt>
                <c:pt idx="858">
                  <c:v>45223</c:v>
                </c:pt>
                <c:pt idx="859">
                  <c:v>45224</c:v>
                </c:pt>
                <c:pt idx="860">
                  <c:v>45225</c:v>
                </c:pt>
                <c:pt idx="861">
                  <c:v>45226</c:v>
                </c:pt>
                <c:pt idx="862">
                  <c:v>45229</c:v>
                </c:pt>
                <c:pt idx="863">
                  <c:v>45230</c:v>
                </c:pt>
                <c:pt idx="864">
                  <c:v>45231</c:v>
                </c:pt>
                <c:pt idx="865">
                  <c:v>45232</c:v>
                </c:pt>
                <c:pt idx="866">
                  <c:v>45233</c:v>
                </c:pt>
                <c:pt idx="867">
                  <c:v>45236</c:v>
                </c:pt>
                <c:pt idx="868">
                  <c:v>45237</c:v>
                </c:pt>
                <c:pt idx="869">
                  <c:v>45238</c:v>
                </c:pt>
                <c:pt idx="870">
                  <c:v>45239</c:v>
                </c:pt>
                <c:pt idx="871">
                  <c:v>45240</c:v>
                </c:pt>
                <c:pt idx="872">
                  <c:v>45243</c:v>
                </c:pt>
                <c:pt idx="873">
                  <c:v>45244</c:v>
                </c:pt>
                <c:pt idx="874">
                  <c:v>45245</c:v>
                </c:pt>
                <c:pt idx="875">
                  <c:v>45246</c:v>
                </c:pt>
                <c:pt idx="876">
                  <c:v>45247</c:v>
                </c:pt>
                <c:pt idx="877">
                  <c:v>45250</c:v>
                </c:pt>
                <c:pt idx="878">
                  <c:v>45251</c:v>
                </c:pt>
                <c:pt idx="879">
                  <c:v>45252</c:v>
                </c:pt>
                <c:pt idx="880">
                  <c:v>45253</c:v>
                </c:pt>
                <c:pt idx="881">
                  <c:v>45254</c:v>
                </c:pt>
                <c:pt idx="882">
                  <c:v>45257</c:v>
                </c:pt>
                <c:pt idx="883">
                  <c:v>45258</c:v>
                </c:pt>
                <c:pt idx="884">
                  <c:v>45259</c:v>
                </c:pt>
                <c:pt idx="885">
                  <c:v>45260</c:v>
                </c:pt>
                <c:pt idx="886">
                  <c:v>45261</c:v>
                </c:pt>
                <c:pt idx="887">
                  <c:v>45264</c:v>
                </c:pt>
                <c:pt idx="888">
                  <c:v>45265</c:v>
                </c:pt>
                <c:pt idx="889">
                  <c:v>45266</c:v>
                </c:pt>
                <c:pt idx="890">
                  <c:v>45267</c:v>
                </c:pt>
                <c:pt idx="891">
                  <c:v>45268</c:v>
                </c:pt>
                <c:pt idx="892">
                  <c:v>45271</c:v>
                </c:pt>
                <c:pt idx="893">
                  <c:v>45272</c:v>
                </c:pt>
                <c:pt idx="894">
                  <c:v>45273</c:v>
                </c:pt>
                <c:pt idx="895">
                  <c:v>45274</c:v>
                </c:pt>
                <c:pt idx="896">
                  <c:v>45275</c:v>
                </c:pt>
                <c:pt idx="897">
                  <c:v>45278</c:v>
                </c:pt>
                <c:pt idx="898">
                  <c:v>45279</c:v>
                </c:pt>
                <c:pt idx="899">
                  <c:v>45280</c:v>
                </c:pt>
                <c:pt idx="900">
                  <c:v>45281</c:v>
                </c:pt>
                <c:pt idx="901">
                  <c:v>45282</c:v>
                </c:pt>
                <c:pt idx="902">
                  <c:v>45285</c:v>
                </c:pt>
                <c:pt idx="903">
                  <c:v>45286</c:v>
                </c:pt>
                <c:pt idx="904">
                  <c:v>45287</c:v>
                </c:pt>
                <c:pt idx="905">
                  <c:v>45288</c:v>
                </c:pt>
                <c:pt idx="906">
                  <c:v>45289</c:v>
                </c:pt>
                <c:pt idx="907">
                  <c:v>45292</c:v>
                </c:pt>
                <c:pt idx="908">
                  <c:v>45293</c:v>
                </c:pt>
                <c:pt idx="909">
                  <c:v>45294</c:v>
                </c:pt>
                <c:pt idx="910">
                  <c:v>45295</c:v>
                </c:pt>
                <c:pt idx="911">
                  <c:v>45296</c:v>
                </c:pt>
                <c:pt idx="912">
                  <c:v>45299</c:v>
                </c:pt>
                <c:pt idx="913">
                  <c:v>45300</c:v>
                </c:pt>
                <c:pt idx="914">
                  <c:v>45301</c:v>
                </c:pt>
                <c:pt idx="915">
                  <c:v>45302</c:v>
                </c:pt>
                <c:pt idx="916">
                  <c:v>45303</c:v>
                </c:pt>
                <c:pt idx="917">
                  <c:v>45306</c:v>
                </c:pt>
                <c:pt idx="918">
                  <c:v>45307</c:v>
                </c:pt>
                <c:pt idx="919">
                  <c:v>45308</c:v>
                </c:pt>
                <c:pt idx="920">
                  <c:v>45309</c:v>
                </c:pt>
                <c:pt idx="921">
                  <c:v>45310</c:v>
                </c:pt>
                <c:pt idx="922">
                  <c:v>45313</c:v>
                </c:pt>
                <c:pt idx="923">
                  <c:v>45314</c:v>
                </c:pt>
                <c:pt idx="924">
                  <c:v>45315</c:v>
                </c:pt>
                <c:pt idx="925">
                  <c:v>45316</c:v>
                </c:pt>
                <c:pt idx="926">
                  <c:v>45317</c:v>
                </c:pt>
                <c:pt idx="927">
                  <c:v>45320</c:v>
                </c:pt>
                <c:pt idx="928">
                  <c:v>45321</c:v>
                </c:pt>
                <c:pt idx="929">
                  <c:v>45322</c:v>
                </c:pt>
                <c:pt idx="930">
                  <c:v>45323</c:v>
                </c:pt>
                <c:pt idx="931">
                  <c:v>45324</c:v>
                </c:pt>
                <c:pt idx="932">
                  <c:v>45327</c:v>
                </c:pt>
                <c:pt idx="933">
                  <c:v>45328</c:v>
                </c:pt>
                <c:pt idx="934">
                  <c:v>45329</c:v>
                </c:pt>
                <c:pt idx="935">
                  <c:v>45330</c:v>
                </c:pt>
                <c:pt idx="936">
                  <c:v>45331</c:v>
                </c:pt>
                <c:pt idx="937">
                  <c:v>45334</c:v>
                </c:pt>
                <c:pt idx="938">
                  <c:v>45335</c:v>
                </c:pt>
                <c:pt idx="939">
                  <c:v>45336</c:v>
                </c:pt>
                <c:pt idx="940">
                  <c:v>45337</c:v>
                </c:pt>
                <c:pt idx="941">
                  <c:v>45338</c:v>
                </c:pt>
                <c:pt idx="942">
                  <c:v>45342</c:v>
                </c:pt>
                <c:pt idx="943">
                  <c:v>45343</c:v>
                </c:pt>
                <c:pt idx="944">
                  <c:v>45344</c:v>
                </c:pt>
                <c:pt idx="945">
                  <c:v>45345</c:v>
                </c:pt>
                <c:pt idx="946">
                  <c:v>45348</c:v>
                </c:pt>
                <c:pt idx="947">
                  <c:v>45349</c:v>
                </c:pt>
                <c:pt idx="948">
                  <c:v>45350</c:v>
                </c:pt>
                <c:pt idx="949">
                  <c:v>45351</c:v>
                </c:pt>
                <c:pt idx="950">
                  <c:v>45352</c:v>
                </c:pt>
                <c:pt idx="951">
                  <c:v>45355</c:v>
                </c:pt>
                <c:pt idx="952">
                  <c:v>45356</c:v>
                </c:pt>
                <c:pt idx="953">
                  <c:v>45357</c:v>
                </c:pt>
                <c:pt idx="954">
                  <c:v>45358</c:v>
                </c:pt>
                <c:pt idx="955">
                  <c:v>45359</c:v>
                </c:pt>
                <c:pt idx="956">
                  <c:v>45362</c:v>
                </c:pt>
                <c:pt idx="957">
                  <c:v>45363</c:v>
                </c:pt>
                <c:pt idx="958">
                  <c:v>45364</c:v>
                </c:pt>
                <c:pt idx="959">
                  <c:v>45365</c:v>
                </c:pt>
                <c:pt idx="960">
                  <c:v>45366</c:v>
                </c:pt>
                <c:pt idx="961">
                  <c:v>45369</c:v>
                </c:pt>
                <c:pt idx="962">
                  <c:v>45370</c:v>
                </c:pt>
                <c:pt idx="963">
                  <c:v>45371</c:v>
                </c:pt>
                <c:pt idx="964">
                  <c:v>45372</c:v>
                </c:pt>
                <c:pt idx="965">
                  <c:v>45373</c:v>
                </c:pt>
                <c:pt idx="966">
                  <c:v>45376</c:v>
                </c:pt>
                <c:pt idx="967">
                  <c:v>45377</c:v>
                </c:pt>
                <c:pt idx="968">
                  <c:v>45378</c:v>
                </c:pt>
                <c:pt idx="969">
                  <c:v>45379</c:v>
                </c:pt>
                <c:pt idx="970">
                  <c:v>45383</c:v>
                </c:pt>
                <c:pt idx="971">
                  <c:v>45384</c:v>
                </c:pt>
                <c:pt idx="972">
                  <c:v>45385</c:v>
                </c:pt>
                <c:pt idx="973">
                  <c:v>45386</c:v>
                </c:pt>
                <c:pt idx="974">
                  <c:v>45387</c:v>
                </c:pt>
                <c:pt idx="975">
                  <c:v>45390</c:v>
                </c:pt>
                <c:pt idx="976">
                  <c:v>45391</c:v>
                </c:pt>
                <c:pt idx="977">
                  <c:v>45392</c:v>
                </c:pt>
                <c:pt idx="978">
                  <c:v>45393</c:v>
                </c:pt>
                <c:pt idx="979">
                  <c:v>45394</c:v>
                </c:pt>
                <c:pt idx="980">
                  <c:v>45397</c:v>
                </c:pt>
                <c:pt idx="981">
                  <c:v>45398</c:v>
                </c:pt>
                <c:pt idx="982">
                  <c:v>45399</c:v>
                </c:pt>
                <c:pt idx="983">
                  <c:v>45400</c:v>
                </c:pt>
                <c:pt idx="984">
                  <c:v>45401</c:v>
                </c:pt>
                <c:pt idx="985">
                  <c:v>45404</c:v>
                </c:pt>
                <c:pt idx="986">
                  <c:v>45405</c:v>
                </c:pt>
                <c:pt idx="987">
                  <c:v>45406</c:v>
                </c:pt>
                <c:pt idx="988">
                  <c:v>45407</c:v>
                </c:pt>
                <c:pt idx="989">
                  <c:v>45408</c:v>
                </c:pt>
                <c:pt idx="990">
                  <c:v>45411</c:v>
                </c:pt>
                <c:pt idx="991">
                  <c:v>45412</c:v>
                </c:pt>
                <c:pt idx="992">
                  <c:v>45413</c:v>
                </c:pt>
                <c:pt idx="993">
                  <c:v>45414</c:v>
                </c:pt>
                <c:pt idx="994">
                  <c:v>45415</c:v>
                </c:pt>
                <c:pt idx="995">
                  <c:v>45418</c:v>
                </c:pt>
                <c:pt idx="996">
                  <c:v>45419</c:v>
                </c:pt>
                <c:pt idx="997">
                  <c:v>45420</c:v>
                </c:pt>
                <c:pt idx="998">
                  <c:v>45421</c:v>
                </c:pt>
                <c:pt idx="999">
                  <c:v>45422</c:v>
                </c:pt>
                <c:pt idx="1000">
                  <c:v>45425</c:v>
                </c:pt>
                <c:pt idx="1001">
                  <c:v>45426</c:v>
                </c:pt>
                <c:pt idx="1002">
                  <c:v>45427</c:v>
                </c:pt>
                <c:pt idx="1003">
                  <c:v>45428</c:v>
                </c:pt>
                <c:pt idx="1004">
                  <c:v>45429</c:v>
                </c:pt>
                <c:pt idx="1005">
                  <c:v>45432</c:v>
                </c:pt>
                <c:pt idx="1006">
                  <c:v>45433</c:v>
                </c:pt>
                <c:pt idx="1007">
                  <c:v>45434</c:v>
                </c:pt>
                <c:pt idx="1008">
                  <c:v>45435</c:v>
                </c:pt>
                <c:pt idx="1009">
                  <c:v>45436</c:v>
                </c:pt>
                <c:pt idx="1010">
                  <c:v>45439</c:v>
                </c:pt>
                <c:pt idx="1011">
                  <c:v>45440</c:v>
                </c:pt>
                <c:pt idx="1012">
                  <c:v>45441</c:v>
                </c:pt>
                <c:pt idx="1013">
                  <c:v>45442</c:v>
                </c:pt>
                <c:pt idx="1014">
                  <c:v>45443</c:v>
                </c:pt>
                <c:pt idx="1015">
                  <c:v>45446</c:v>
                </c:pt>
                <c:pt idx="1016">
                  <c:v>45447</c:v>
                </c:pt>
                <c:pt idx="1017">
                  <c:v>45448</c:v>
                </c:pt>
                <c:pt idx="1018">
                  <c:v>45449</c:v>
                </c:pt>
                <c:pt idx="1019">
                  <c:v>45450</c:v>
                </c:pt>
                <c:pt idx="1020">
                  <c:v>45453</c:v>
                </c:pt>
                <c:pt idx="1021">
                  <c:v>45454</c:v>
                </c:pt>
                <c:pt idx="1022">
                  <c:v>45455</c:v>
                </c:pt>
                <c:pt idx="1023">
                  <c:v>45456</c:v>
                </c:pt>
                <c:pt idx="1024">
                  <c:v>45457</c:v>
                </c:pt>
                <c:pt idx="1025">
                  <c:v>45460</c:v>
                </c:pt>
                <c:pt idx="1026">
                  <c:v>45461</c:v>
                </c:pt>
                <c:pt idx="1027">
                  <c:v>45462</c:v>
                </c:pt>
                <c:pt idx="1028">
                  <c:v>45463</c:v>
                </c:pt>
                <c:pt idx="1029">
                  <c:v>45464</c:v>
                </c:pt>
                <c:pt idx="1030">
                  <c:v>45467</c:v>
                </c:pt>
                <c:pt idx="1031">
                  <c:v>45468</c:v>
                </c:pt>
                <c:pt idx="1032">
                  <c:v>45469</c:v>
                </c:pt>
                <c:pt idx="1033">
                  <c:v>45470</c:v>
                </c:pt>
                <c:pt idx="1034">
                  <c:v>45471</c:v>
                </c:pt>
                <c:pt idx="1035">
                  <c:v>45474</c:v>
                </c:pt>
                <c:pt idx="1036">
                  <c:v>45475</c:v>
                </c:pt>
                <c:pt idx="1037">
                  <c:v>45476</c:v>
                </c:pt>
                <c:pt idx="1038">
                  <c:v>45477</c:v>
                </c:pt>
                <c:pt idx="1039">
                  <c:v>45478</c:v>
                </c:pt>
                <c:pt idx="1040">
                  <c:v>45481</c:v>
                </c:pt>
                <c:pt idx="1041">
                  <c:v>45482</c:v>
                </c:pt>
                <c:pt idx="1042">
                  <c:v>45483</c:v>
                </c:pt>
                <c:pt idx="1043">
                  <c:v>45484</c:v>
                </c:pt>
                <c:pt idx="1044">
                  <c:v>45485</c:v>
                </c:pt>
                <c:pt idx="1045">
                  <c:v>45488</c:v>
                </c:pt>
                <c:pt idx="1046">
                  <c:v>45489</c:v>
                </c:pt>
                <c:pt idx="1047">
                  <c:v>45490</c:v>
                </c:pt>
                <c:pt idx="1048">
                  <c:v>45491</c:v>
                </c:pt>
                <c:pt idx="1049">
                  <c:v>45492</c:v>
                </c:pt>
                <c:pt idx="1050">
                  <c:v>45495</c:v>
                </c:pt>
                <c:pt idx="1051">
                  <c:v>45496</c:v>
                </c:pt>
                <c:pt idx="1052">
                  <c:v>45497</c:v>
                </c:pt>
                <c:pt idx="1053">
                  <c:v>45498</c:v>
                </c:pt>
                <c:pt idx="1054">
                  <c:v>45499</c:v>
                </c:pt>
                <c:pt idx="1055">
                  <c:v>45502</c:v>
                </c:pt>
                <c:pt idx="1056">
                  <c:v>45503</c:v>
                </c:pt>
                <c:pt idx="1057">
                  <c:v>45504</c:v>
                </c:pt>
                <c:pt idx="1058">
                  <c:v>45505</c:v>
                </c:pt>
                <c:pt idx="1059">
                  <c:v>45506</c:v>
                </c:pt>
                <c:pt idx="1060">
                  <c:v>45509</c:v>
                </c:pt>
                <c:pt idx="1061">
                  <c:v>45510</c:v>
                </c:pt>
                <c:pt idx="1062">
                  <c:v>45511</c:v>
                </c:pt>
                <c:pt idx="1063">
                  <c:v>45512</c:v>
                </c:pt>
                <c:pt idx="1064">
                  <c:v>45513</c:v>
                </c:pt>
                <c:pt idx="1065">
                  <c:v>45516</c:v>
                </c:pt>
                <c:pt idx="1066">
                  <c:v>45517</c:v>
                </c:pt>
                <c:pt idx="1067">
                  <c:v>45518</c:v>
                </c:pt>
                <c:pt idx="1068">
                  <c:v>45519</c:v>
                </c:pt>
                <c:pt idx="1069">
                  <c:v>45520</c:v>
                </c:pt>
                <c:pt idx="1070">
                  <c:v>45523</c:v>
                </c:pt>
                <c:pt idx="1071">
                  <c:v>45524</c:v>
                </c:pt>
                <c:pt idx="1072">
                  <c:v>45525</c:v>
                </c:pt>
                <c:pt idx="1073">
                  <c:v>45526</c:v>
                </c:pt>
                <c:pt idx="1074">
                  <c:v>45527</c:v>
                </c:pt>
                <c:pt idx="1075">
                  <c:v>45530</c:v>
                </c:pt>
                <c:pt idx="1076">
                  <c:v>45531</c:v>
                </c:pt>
                <c:pt idx="1077">
                  <c:v>45532</c:v>
                </c:pt>
                <c:pt idx="1078">
                  <c:v>45533</c:v>
                </c:pt>
                <c:pt idx="1079">
                  <c:v>45534</c:v>
                </c:pt>
                <c:pt idx="1080">
                  <c:v>45537</c:v>
                </c:pt>
                <c:pt idx="1081">
                  <c:v>45538</c:v>
                </c:pt>
                <c:pt idx="1082">
                  <c:v>45539</c:v>
                </c:pt>
                <c:pt idx="1083">
                  <c:v>45540</c:v>
                </c:pt>
                <c:pt idx="1084">
                  <c:v>45541</c:v>
                </c:pt>
                <c:pt idx="1085">
                  <c:v>45544</c:v>
                </c:pt>
                <c:pt idx="1086">
                  <c:v>45545</c:v>
                </c:pt>
                <c:pt idx="1087">
                  <c:v>45546</c:v>
                </c:pt>
                <c:pt idx="1088">
                  <c:v>45547</c:v>
                </c:pt>
                <c:pt idx="1089">
                  <c:v>45548</c:v>
                </c:pt>
                <c:pt idx="1090">
                  <c:v>45551</c:v>
                </c:pt>
                <c:pt idx="1091">
                  <c:v>45552</c:v>
                </c:pt>
                <c:pt idx="1092">
                  <c:v>45553</c:v>
                </c:pt>
                <c:pt idx="1093">
                  <c:v>45554</c:v>
                </c:pt>
                <c:pt idx="1094">
                  <c:v>45555</c:v>
                </c:pt>
                <c:pt idx="1095">
                  <c:v>45558</c:v>
                </c:pt>
                <c:pt idx="1096">
                  <c:v>45559</c:v>
                </c:pt>
                <c:pt idx="1097">
                  <c:v>45560</c:v>
                </c:pt>
                <c:pt idx="1098">
                  <c:v>45561</c:v>
                </c:pt>
                <c:pt idx="1099">
                  <c:v>45562</c:v>
                </c:pt>
                <c:pt idx="1100">
                  <c:v>45565</c:v>
                </c:pt>
                <c:pt idx="1101">
                  <c:v>45566</c:v>
                </c:pt>
                <c:pt idx="1102">
                  <c:v>45567</c:v>
                </c:pt>
                <c:pt idx="1103">
                  <c:v>45568</c:v>
                </c:pt>
                <c:pt idx="1104">
                  <c:v>45569</c:v>
                </c:pt>
                <c:pt idx="1105">
                  <c:v>45572</c:v>
                </c:pt>
                <c:pt idx="1106">
                  <c:v>45573</c:v>
                </c:pt>
                <c:pt idx="1107">
                  <c:v>45574</c:v>
                </c:pt>
                <c:pt idx="1108">
                  <c:v>45575</c:v>
                </c:pt>
                <c:pt idx="1109">
                  <c:v>45576</c:v>
                </c:pt>
                <c:pt idx="1110">
                  <c:v>45579</c:v>
                </c:pt>
                <c:pt idx="1111">
                  <c:v>45580</c:v>
                </c:pt>
                <c:pt idx="1112">
                  <c:v>45581</c:v>
                </c:pt>
                <c:pt idx="1113">
                  <c:v>45582</c:v>
                </c:pt>
                <c:pt idx="1114">
                  <c:v>45583</c:v>
                </c:pt>
                <c:pt idx="1115">
                  <c:v>45586</c:v>
                </c:pt>
                <c:pt idx="1116">
                  <c:v>45587</c:v>
                </c:pt>
                <c:pt idx="1117">
                  <c:v>45588</c:v>
                </c:pt>
                <c:pt idx="1118">
                  <c:v>45589</c:v>
                </c:pt>
                <c:pt idx="1119">
                  <c:v>45590</c:v>
                </c:pt>
                <c:pt idx="1120">
                  <c:v>45593</c:v>
                </c:pt>
                <c:pt idx="1121">
                  <c:v>45594</c:v>
                </c:pt>
                <c:pt idx="1122">
                  <c:v>45595</c:v>
                </c:pt>
                <c:pt idx="1123">
                  <c:v>45596</c:v>
                </c:pt>
                <c:pt idx="1124">
                  <c:v>45597</c:v>
                </c:pt>
                <c:pt idx="1125">
                  <c:v>45600</c:v>
                </c:pt>
                <c:pt idx="1126">
                  <c:v>45601</c:v>
                </c:pt>
                <c:pt idx="1127">
                  <c:v>45602</c:v>
                </c:pt>
                <c:pt idx="1128">
                  <c:v>45603</c:v>
                </c:pt>
                <c:pt idx="1129">
                  <c:v>45604</c:v>
                </c:pt>
                <c:pt idx="1130">
                  <c:v>45607</c:v>
                </c:pt>
                <c:pt idx="1131">
                  <c:v>45608</c:v>
                </c:pt>
                <c:pt idx="1132">
                  <c:v>45609</c:v>
                </c:pt>
                <c:pt idx="1133">
                  <c:v>45610</c:v>
                </c:pt>
                <c:pt idx="1134">
                  <c:v>45611</c:v>
                </c:pt>
                <c:pt idx="1135">
                  <c:v>45614</c:v>
                </c:pt>
                <c:pt idx="1136">
                  <c:v>45615</c:v>
                </c:pt>
                <c:pt idx="1137">
                  <c:v>45616</c:v>
                </c:pt>
                <c:pt idx="1138">
                  <c:v>45617</c:v>
                </c:pt>
                <c:pt idx="1139">
                  <c:v>45618</c:v>
                </c:pt>
                <c:pt idx="1140">
                  <c:v>45621</c:v>
                </c:pt>
                <c:pt idx="1141">
                  <c:v>45622</c:v>
                </c:pt>
                <c:pt idx="1142">
                  <c:v>45623</c:v>
                </c:pt>
                <c:pt idx="1143">
                  <c:v>45624</c:v>
                </c:pt>
                <c:pt idx="1144">
                  <c:v>45625</c:v>
                </c:pt>
                <c:pt idx="1145">
                  <c:v>45628</c:v>
                </c:pt>
                <c:pt idx="1146">
                  <c:v>45629</c:v>
                </c:pt>
                <c:pt idx="1147">
                  <c:v>45630</c:v>
                </c:pt>
                <c:pt idx="1148">
                  <c:v>45631</c:v>
                </c:pt>
                <c:pt idx="1149">
                  <c:v>45632</c:v>
                </c:pt>
                <c:pt idx="1150">
                  <c:v>45635</c:v>
                </c:pt>
                <c:pt idx="1151">
                  <c:v>45636</c:v>
                </c:pt>
                <c:pt idx="1152">
                  <c:v>45637</c:v>
                </c:pt>
                <c:pt idx="1153">
                  <c:v>45638</c:v>
                </c:pt>
                <c:pt idx="1154">
                  <c:v>45639</c:v>
                </c:pt>
                <c:pt idx="1155">
                  <c:v>45642</c:v>
                </c:pt>
                <c:pt idx="1156">
                  <c:v>45643</c:v>
                </c:pt>
                <c:pt idx="1157">
                  <c:v>45644</c:v>
                </c:pt>
                <c:pt idx="1158">
                  <c:v>45645</c:v>
                </c:pt>
                <c:pt idx="1159">
                  <c:v>45646</c:v>
                </c:pt>
                <c:pt idx="1160">
                  <c:v>45649</c:v>
                </c:pt>
                <c:pt idx="1161">
                  <c:v>45650</c:v>
                </c:pt>
                <c:pt idx="1162">
                  <c:v>45651</c:v>
                </c:pt>
                <c:pt idx="1163">
                  <c:v>45652</c:v>
                </c:pt>
                <c:pt idx="1164">
                  <c:v>45653</c:v>
                </c:pt>
                <c:pt idx="1165">
                  <c:v>45656</c:v>
                </c:pt>
                <c:pt idx="1166">
                  <c:v>45657</c:v>
                </c:pt>
                <c:pt idx="1167">
                  <c:v>45659</c:v>
                </c:pt>
                <c:pt idx="1168">
                  <c:v>45660</c:v>
                </c:pt>
                <c:pt idx="1169">
                  <c:v>45663</c:v>
                </c:pt>
                <c:pt idx="1170">
                  <c:v>45664</c:v>
                </c:pt>
                <c:pt idx="1171">
                  <c:v>45665</c:v>
                </c:pt>
                <c:pt idx="1172">
                  <c:v>45666</c:v>
                </c:pt>
                <c:pt idx="1173">
                  <c:v>45667</c:v>
                </c:pt>
                <c:pt idx="1174">
                  <c:v>45670</c:v>
                </c:pt>
                <c:pt idx="1175">
                  <c:v>45671</c:v>
                </c:pt>
                <c:pt idx="1176">
                  <c:v>45672</c:v>
                </c:pt>
                <c:pt idx="1177">
                  <c:v>45673</c:v>
                </c:pt>
                <c:pt idx="1178">
                  <c:v>45674</c:v>
                </c:pt>
                <c:pt idx="1179">
                  <c:v>45677</c:v>
                </c:pt>
                <c:pt idx="1180">
                  <c:v>45678</c:v>
                </c:pt>
                <c:pt idx="1181">
                  <c:v>45679</c:v>
                </c:pt>
                <c:pt idx="1182">
                  <c:v>45680</c:v>
                </c:pt>
                <c:pt idx="1183">
                  <c:v>45681</c:v>
                </c:pt>
                <c:pt idx="1184">
                  <c:v>45684</c:v>
                </c:pt>
                <c:pt idx="1185">
                  <c:v>45685</c:v>
                </c:pt>
                <c:pt idx="1186">
                  <c:v>45686</c:v>
                </c:pt>
                <c:pt idx="1187">
                  <c:v>45687</c:v>
                </c:pt>
                <c:pt idx="1188">
                  <c:v>45688</c:v>
                </c:pt>
                <c:pt idx="1189">
                  <c:v>45691</c:v>
                </c:pt>
                <c:pt idx="1190">
                  <c:v>45692</c:v>
                </c:pt>
                <c:pt idx="1191">
                  <c:v>45693</c:v>
                </c:pt>
                <c:pt idx="1192">
                  <c:v>45694</c:v>
                </c:pt>
                <c:pt idx="1193">
                  <c:v>45695</c:v>
                </c:pt>
                <c:pt idx="1194">
                  <c:v>45698</c:v>
                </c:pt>
                <c:pt idx="1195">
                  <c:v>45699</c:v>
                </c:pt>
                <c:pt idx="1196">
                  <c:v>45700</c:v>
                </c:pt>
                <c:pt idx="1197">
                  <c:v>45701</c:v>
                </c:pt>
                <c:pt idx="1198">
                  <c:v>45702</c:v>
                </c:pt>
                <c:pt idx="1199">
                  <c:v>45705</c:v>
                </c:pt>
                <c:pt idx="1200">
                  <c:v>45706</c:v>
                </c:pt>
                <c:pt idx="1201">
                  <c:v>45707</c:v>
                </c:pt>
                <c:pt idx="1202">
                  <c:v>45708</c:v>
                </c:pt>
                <c:pt idx="1203">
                  <c:v>45852</c:v>
                </c:pt>
              </c:numCache>
            </c:numRef>
          </c:cat>
          <c:val>
            <c:numRef>
              <c:f>'Historical NAV'!$M$2:$M$1504</c:f>
              <c:numCache>
                <c:formatCode>0.00%;[Red]\(0.00%\)</c:formatCode>
                <c:ptCount val="1503"/>
                <c:pt idx="0">
                  <c:v>-2.885844366067869E-3</c:v>
                </c:pt>
                <c:pt idx="1">
                  <c:v>5.4570021486377573E-3</c:v>
                </c:pt>
                <c:pt idx="2">
                  <c:v>2.0596295317846458E-2</c:v>
                </c:pt>
                <c:pt idx="3">
                  <c:v>2.5043118230696715E-2</c:v>
                </c:pt>
                <c:pt idx="4">
                  <c:v>3.3604352289503536E-2</c:v>
                </c:pt>
                <c:pt idx="5">
                  <c:v>4.386034759261781E-2</c:v>
                </c:pt>
                <c:pt idx="6">
                  <c:v>3.3731241723478966E-2</c:v>
                </c:pt>
                <c:pt idx="7">
                  <c:v>4.3489706750445389E-2</c:v>
                </c:pt>
                <c:pt idx="8">
                  <c:v>4.2960481484667801E-2</c:v>
                </c:pt>
                <c:pt idx="9">
                  <c:v>3.7536435793170675E-2</c:v>
                </c:pt>
                <c:pt idx="10">
                  <c:v>4.2538980462071052E-2</c:v>
                </c:pt>
                <c:pt idx="11">
                  <c:v>5.8906842455325625E-2</c:v>
                </c:pt>
                <c:pt idx="12">
                  <c:v>5.5206273487932611E-2</c:v>
                </c:pt>
                <c:pt idx="13">
                  <c:v>5.9963015796510977E-2</c:v>
                </c:pt>
                <c:pt idx="14">
                  <c:v>5.3731752280782308E-2</c:v>
                </c:pt>
                <c:pt idx="15">
                  <c:v>4.8371447225918018E-2</c:v>
                </c:pt>
                <c:pt idx="16">
                  <c:v>6.6128397180982956E-2</c:v>
                </c:pt>
                <c:pt idx="17">
                  <c:v>6.3488853539700685E-2</c:v>
                </c:pt>
                <c:pt idx="18">
                  <c:v>7.2998287591614863E-2</c:v>
                </c:pt>
                <c:pt idx="19">
                  <c:v>8.931870770749617E-2</c:v>
                </c:pt>
                <c:pt idx="20">
                  <c:v>9.7650544346262969E-2</c:v>
                </c:pt>
                <c:pt idx="21">
                  <c:v>0.12608084074728199</c:v>
                </c:pt>
                <c:pt idx="22">
                  <c:v>0.140584094507473</c:v>
                </c:pt>
                <c:pt idx="23">
                  <c:v>0.15528016617073703</c:v>
                </c:pt>
                <c:pt idx="24">
                  <c:v>0.11336579092105392</c:v>
                </c:pt>
                <c:pt idx="25">
                  <c:v>7.032850026454418E-2</c:v>
                </c:pt>
                <c:pt idx="26">
                  <c:v>3.035080616768937E-3</c:v>
                </c:pt>
                <c:pt idx="27">
                  <c:v>3.0341800108077965E-2</c:v>
                </c:pt>
                <c:pt idx="28">
                  <c:v>3.6594616042204597E-2</c:v>
                </c:pt>
                <c:pt idx="29">
                  <c:v>3.5449823498953092E-2</c:v>
                </c:pt>
                <c:pt idx="30">
                  <c:v>7.6117468203567684E-2</c:v>
                </c:pt>
                <c:pt idx="31">
                  <c:v>9.0239890543029722E-2</c:v>
                </c:pt>
                <c:pt idx="32">
                  <c:v>8.2341921013040054E-2</c:v>
                </c:pt>
                <c:pt idx="33">
                  <c:v>9.3778272182579503E-2</c:v>
                </c:pt>
                <c:pt idx="34">
                  <c:v>9.5453837252887475E-2</c:v>
                </c:pt>
                <c:pt idx="35">
                  <c:v>8.2561984141644285E-2</c:v>
                </c:pt>
                <c:pt idx="36">
                  <c:v>7.9055916985860897E-2</c:v>
                </c:pt>
                <c:pt idx="37">
                  <c:v>9.7070236527319054E-2</c:v>
                </c:pt>
                <c:pt idx="38">
                  <c:v>6.4718946305692526E-2</c:v>
                </c:pt>
                <c:pt idx="39">
                  <c:v>6.6533680987739263E-2</c:v>
                </c:pt>
                <c:pt idx="40">
                  <c:v>0.10597211750292179</c:v>
                </c:pt>
                <c:pt idx="41">
                  <c:v>0.1646992369423268</c:v>
                </c:pt>
                <c:pt idx="42">
                  <c:v>0.16599704828357775</c:v>
                </c:pt>
                <c:pt idx="43">
                  <c:v>0.12950134067230179</c:v>
                </c:pt>
                <c:pt idx="44">
                  <c:v>9.8402387714205952E-2</c:v>
                </c:pt>
                <c:pt idx="45">
                  <c:v>9.7709735182079926E-2</c:v>
                </c:pt>
                <c:pt idx="46">
                  <c:v>6.5887230012225517E-2</c:v>
                </c:pt>
                <c:pt idx="47">
                  <c:v>9.0785448637958011E-2</c:v>
                </c:pt>
                <c:pt idx="48">
                  <c:v>8.0061789242145798E-2</c:v>
                </c:pt>
                <c:pt idx="49">
                  <c:v>7.6164128718716029E-2</c:v>
                </c:pt>
                <c:pt idx="50">
                  <c:v>9.4245232176127569E-2</c:v>
                </c:pt>
                <c:pt idx="51">
                  <c:v>0.10176821709481176</c:v>
                </c:pt>
                <c:pt idx="52">
                  <c:v>8.8823746792694447E-2</c:v>
                </c:pt>
                <c:pt idx="53">
                  <c:v>7.5981036513661504E-2</c:v>
                </c:pt>
                <c:pt idx="54">
                  <c:v>7.7200926294251015E-2</c:v>
                </c:pt>
                <c:pt idx="55">
                  <c:v>8.5110347415145338E-2</c:v>
                </c:pt>
                <c:pt idx="56">
                  <c:v>9.840079219307718E-2</c:v>
                </c:pt>
                <c:pt idx="57">
                  <c:v>6.9217391616492652E-2</c:v>
                </c:pt>
                <c:pt idx="58">
                  <c:v>6.7948762112541417E-2</c:v>
                </c:pt>
                <c:pt idx="59">
                  <c:v>9.190100290919645E-2</c:v>
                </c:pt>
                <c:pt idx="60">
                  <c:v>0.10692599090505839</c:v>
                </c:pt>
                <c:pt idx="61">
                  <c:v>0.10884904691409902</c:v>
                </c:pt>
                <c:pt idx="62">
                  <c:v>0.11008119118335591</c:v>
                </c:pt>
                <c:pt idx="63">
                  <c:v>0.12961862014818304</c:v>
                </c:pt>
                <c:pt idx="64">
                  <c:v>0.10383061662331339</c:v>
                </c:pt>
                <c:pt idx="65">
                  <c:v>0.12207926784082246</c:v>
                </c:pt>
                <c:pt idx="66">
                  <c:v>0.10884140427310807</c:v>
                </c:pt>
                <c:pt idx="67">
                  <c:v>0.12663880434796471</c:v>
                </c:pt>
                <c:pt idx="68">
                  <c:v>0.12347882925925924</c:v>
                </c:pt>
                <c:pt idx="69">
                  <c:v>0.14292665926448622</c:v>
                </c:pt>
                <c:pt idx="70">
                  <c:v>0.17258205714561003</c:v>
                </c:pt>
                <c:pt idx="71">
                  <c:v>0.19329730025233194</c:v>
                </c:pt>
                <c:pt idx="72">
                  <c:v>0.18347778407720905</c:v>
                </c:pt>
                <c:pt idx="73">
                  <c:v>0.20119949036950069</c:v>
                </c:pt>
                <c:pt idx="74">
                  <c:v>0.20033014660291193</c:v>
                </c:pt>
                <c:pt idx="75">
                  <c:v>0.18195953780251939</c:v>
                </c:pt>
                <c:pt idx="76">
                  <c:v>0.18496479030745006</c:v>
                </c:pt>
                <c:pt idx="77">
                  <c:v>0.15528614971825516</c:v>
                </c:pt>
                <c:pt idx="78">
                  <c:v>0.12832809311537896</c:v>
                </c:pt>
                <c:pt idx="79">
                  <c:v>0.14522701652639536</c:v>
                </c:pt>
                <c:pt idx="80">
                  <c:v>0.1317426233251715</c:v>
                </c:pt>
                <c:pt idx="81">
                  <c:v>0.15024518218618899</c:v>
                </c:pt>
                <c:pt idx="82">
                  <c:v>0.10354144091804462</c:v>
                </c:pt>
                <c:pt idx="83">
                  <c:v>0.10707212956371559</c:v>
                </c:pt>
                <c:pt idx="84">
                  <c:v>5.8823887733473468E-2</c:v>
                </c:pt>
                <c:pt idx="85">
                  <c:v>8.6459191203317243E-2</c:v>
                </c:pt>
                <c:pt idx="86">
                  <c:v>0.10384253826257028</c:v>
                </c:pt>
                <c:pt idx="87">
                  <c:v>0.14334156748888804</c:v>
                </c:pt>
                <c:pt idx="88">
                  <c:v>0.19197260788523973</c:v>
                </c:pt>
                <c:pt idx="89">
                  <c:v>0.18363730995019956</c:v>
                </c:pt>
                <c:pt idx="90">
                  <c:v>8.5661199914551789E-2</c:v>
                </c:pt>
                <c:pt idx="91">
                  <c:v>6.4538160144557599E-2</c:v>
                </c:pt>
                <c:pt idx="92">
                  <c:v>8.4450165422102819E-2</c:v>
                </c:pt>
                <c:pt idx="93">
                  <c:v>9.3831675051137875E-2</c:v>
                </c:pt>
                <c:pt idx="94">
                  <c:v>0.10425481981172613</c:v>
                </c:pt>
                <c:pt idx="95">
                  <c:v>0.12163304196836067</c:v>
                </c:pt>
                <c:pt idx="96">
                  <c:v>0.13678639279865168</c:v>
                </c:pt>
                <c:pt idx="97">
                  <c:v>0.13790019957948085</c:v>
                </c:pt>
                <c:pt idx="98">
                  <c:v>0.16583981314769658</c:v>
                </c:pt>
                <c:pt idx="99">
                  <c:v>0.18290402556121177</c:v>
                </c:pt>
                <c:pt idx="100">
                  <c:v>0.20896820579850295</c:v>
                </c:pt>
                <c:pt idx="101">
                  <c:v>0.23287160729804501</c:v>
                </c:pt>
                <c:pt idx="102">
                  <c:v>0.22074687863974884</c:v>
                </c:pt>
                <c:pt idx="103">
                  <c:v>0.22389592028879535</c:v>
                </c:pt>
                <c:pt idx="104">
                  <c:v>0.24901208835805866</c:v>
                </c:pt>
                <c:pt idx="105">
                  <c:v>0.2317125769933186</c:v>
                </c:pt>
                <c:pt idx="106">
                  <c:v>0.20498441407256363</c:v>
                </c:pt>
                <c:pt idx="107">
                  <c:v>0.20378667111850302</c:v>
                </c:pt>
                <c:pt idx="108">
                  <c:v>0.22491397419986026</c:v>
                </c:pt>
                <c:pt idx="109">
                  <c:v>0.22846636882295379</c:v>
                </c:pt>
                <c:pt idx="110">
                  <c:v>0.24991691941042027</c:v>
                </c:pt>
                <c:pt idx="111">
                  <c:v>0.26662225818241736</c:v>
                </c:pt>
                <c:pt idx="112">
                  <c:v>0.21876462403766084</c:v>
                </c:pt>
                <c:pt idx="113">
                  <c:v>0.23247074142165736</c:v>
                </c:pt>
                <c:pt idx="114">
                  <c:v>0.23073653000863259</c:v>
                </c:pt>
                <c:pt idx="115">
                  <c:v>0.23117933426959336</c:v>
                </c:pt>
                <c:pt idx="116">
                  <c:v>0.24921412275752775</c:v>
                </c:pt>
                <c:pt idx="117">
                  <c:v>0.25222895968040682</c:v>
                </c:pt>
                <c:pt idx="118">
                  <c:v>0.2755764155541407</c:v>
                </c:pt>
                <c:pt idx="119">
                  <c:v>0.25708014086723363</c:v>
                </c:pt>
                <c:pt idx="120">
                  <c:v>0.25666640238046878</c:v>
                </c:pt>
                <c:pt idx="121">
                  <c:v>0.25950973391674359</c:v>
                </c:pt>
                <c:pt idx="122">
                  <c:v>0.24753800157381622</c:v>
                </c:pt>
                <c:pt idx="123">
                  <c:v>0.25421248821780362</c:v>
                </c:pt>
                <c:pt idx="124">
                  <c:v>0.26265922795956009</c:v>
                </c:pt>
                <c:pt idx="125">
                  <c:v>0.26129572516868849</c:v>
                </c:pt>
                <c:pt idx="126">
                  <c:v>0.27127660143118115</c:v>
                </c:pt>
                <c:pt idx="127">
                  <c:v>0.28017368177015434</c:v>
                </c:pt>
                <c:pt idx="128">
                  <c:v>0.26685987547974488</c:v>
                </c:pt>
                <c:pt idx="129">
                  <c:v>0.28650828914711379</c:v>
                </c:pt>
                <c:pt idx="130">
                  <c:v>0.25630835851496192</c:v>
                </c:pt>
                <c:pt idx="131">
                  <c:v>0.30746358594355239</c:v>
                </c:pt>
                <c:pt idx="132">
                  <c:v>0.31321492612064072</c:v>
                </c:pt>
                <c:pt idx="133">
                  <c:v>0.28213160133840853</c:v>
                </c:pt>
                <c:pt idx="134">
                  <c:v>0.28929191149459932</c:v>
                </c:pt>
                <c:pt idx="135">
                  <c:v>0.31379326610321701</c:v>
                </c:pt>
                <c:pt idx="136">
                  <c:v>0.29814460997680725</c:v>
                </c:pt>
                <c:pt idx="137">
                  <c:v>0.28192335864592599</c:v>
                </c:pt>
                <c:pt idx="138">
                  <c:v>0.28109142655518116</c:v>
                </c:pt>
                <c:pt idx="139">
                  <c:v>0.31478097177437347</c:v>
                </c:pt>
                <c:pt idx="140">
                  <c:v>0.36585079405665355</c:v>
                </c:pt>
                <c:pt idx="141">
                  <c:v>0.36833325853199206</c:v>
                </c:pt>
                <c:pt idx="142">
                  <c:v>0.36082590218991339</c:v>
                </c:pt>
                <c:pt idx="143">
                  <c:v>0.39103623721852943</c:v>
                </c:pt>
                <c:pt idx="144">
                  <c:v>0.38325818950872925</c:v>
                </c:pt>
                <c:pt idx="145">
                  <c:v>0.31225802639595024</c:v>
                </c:pt>
                <c:pt idx="146">
                  <c:v>0.32356183033786023</c:v>
                </c:pt>
                <c:pt idx="147">
                  <c:v>0.27794313936807424</c:v>
                </c:pt>
                <c:pt idx="148">
                  <c:v>0.32842189337311334</c:v>
                </c:pt>
                <c:pt idx="149">
                  <c:v>0.34759037043254959</c:v>
                </c:pt>
                <c:pt idx="150">
                  <c:v>0.34107441310628372</c:v>
                </c:pt>
                <c:pt idx="151">
                  <c:v>0.35911622083172579</c:v>
                </c:pt>
                <c:pt idx="152">
                  <c:v>0.36748635655037409</c:v>
                </c:pt>
                <c:pt idx="153">
                  <c:v>0.39658606912438099</c:v>
                </c:pt>
                <c:pt idx="154">
                  <c:v>0.4013331489549905</c:v>
                </c:pt>
                <c:pt idx="155">
                  <c:v>0.40535115325506488</c:v>
                </c:pt>
                <c:pt idx="156">
                  <c:v>0.41399988789879028</c:v>
                </c:pt>
                <c:pt idx="157">
                  <c:v>0.41525600251957862</c:v>
                </c:pt>
                <c:pt idx="158">
                  <c:v>0.41031051277074315</c:v>
                </c:pt>
                <c:pt idx="159">
                  <c:v>0.37551168811344837</c:v>
                </c:pt>
                <c:pt idx="160">
                  <c:v>0.35626652621754551</c:v>
                </c:pt>
                <c:pt idx="161">
                  <c:v>0.32114753133781471</c:v>
                </c:pt>
                <c:pt idx="162">
                  <c:v>0.31786383588291378</c:v>
                </c:pt>
                <c:pt idx="163">
                  <c:v>0.26478085867277312</c:v>
                </c:pt>
                <c:pt idx="164">
                  <c:v>0.23884374213385984</c:v>
                </c:pt>
                <c:pt idx="165">
                  <c:v>0.23714830066705228</c:v>
                </c:pt>
                <c:pt idx="166">
                  <c:v>0.17656174159160298</c:v>
                </c:pt>
                <c:pt idx="167">
                  <c:v>0.18171460259163053</c:v>
                </c:pt>
                <c:pt idx="168">
                  <c:v>0.19802226410739499</c:v>
                </c:pt>
                <c:pt idx="169">
                  <c:v>0.19006013957529588</c:v>
                </c:pt>
                <c:pt idx="170">
                  <c:v>0.16130134883571867</c:v>
                </c:pt>
                <c:pt idx="171">
                  <c:v>0.13188420722031369</c:v>
                </c:pt>
                <c:pt idx="172">
                  <c:v>0.14495061756006034</c:v>
                </c:pt>
                <c:pt idx="173">
                  <c:v>0.11835059030249528</c:v>
                </c:pt>
                <c:pt idx="174">
                  <c:v>0.15056402045080608</c:v>
                </c:pt>
                <c:pt idx="175">
                  <c:v>0.15486191531689797</c:v>
                </c:pt>
                <c:pt idx="176">
                  <c:v>0.18767411117211297</c:v>
                </c:pt>
                <c:pt idx="177">
                  <c:v>0.17724218697418714</c:v>
                </c:pt>
                <c:pt idx="178">
                  <c:v>0.18910155761054837</c:v>
                </c:pt>
                <c:pt idx="179">
                  <c:v>0.1878326966344015</c:v>
                </c:pt>
                <c:pt idx="180">
                  <c:v>0.19096253099934613</c:v>
                </c:pt>
                <c:pt idx="181">
                  <c:v>0.15120296794030286</c:v>
                </c:pt>
                <c:pt idx="182">
                  <c:v>0.15343649397740466</c:v>
                </c:pt>
                <c:pt idx="183">
                  <c:v>0.16796979380151988</c:v>
                </c:pt>
                <c:pt idx="184">
                  <c:v>0.14354570450213955</c:v>
                </c:pt>
                <c:pt idx="185">
                  <c:v>0.1155751739542521</c:v>
                </c:pt>
                <c:pt idx="186">
                  <c:v>0.11245239320289246</c:v>
                </c:pt>
                <c:pt idx="187">
                  <c:v>0.13521139455118347</c:v>
                </c:pt>
                <c:pt idx="188">
                  <c:v>0.12264990676822385</c:v>
                </c:pt>
                <c:pt idx="189">
                  <c:v>0.12142338832491628</c:v>
                </c:pt>
                <c:pt idx="190">
                  <c:v>0.13947861588709087</c:v>
                </c:pt>
                <c:pt idx="191">
                  <c:v>0.16719371135184335</c:v>
                </c:pt>
                <c:pt idx="192">
                  <c:v>0.16634815664119462</c:v>
                </c:pt>
                <c:pt idx="193">
                  <c:v>0.19333043103495262</c:v>
                </c:pt>
                <c:pt idx="194">
                  <c:v>0.19764510616972442</c:v>
                </c:pt>
                <c:pt idx="195">
                  <c:v>0.19656212522502781</c:v>
                </c:pt>
                <c:pt idx="196">
                  <c:v>0.21697427891520182</c:v>
                </c:pt>
                <c:pt idx="197">
                  <c:v>0.22497956729560764</c:v>
                </c:pt>
                <c:pt idx="198">
                  <c:v>0.21739273665235359</c:v>
                </c:pt>
                <c:pt idx="199">
                  <c:v>0.23399626655168193</c:v>
                </c:pt>
                <c:pt idx="200">
                  <c:v>0.23115459740635247</c:v>
                </c:pt>
                <c:pt idx="201">
                  <c:v>0.26410125905658322</c:v>
                </c:pt>
                <c:pt idx="202">
                  <c:v>0.2728271466347858</c:v>
                </c:pt>
                <c:pt idx="203">
                  <c:v>0.2559321253899336</c:v>
                </c:pt>
                <c:pt idx="204">
                  <c:v>0.2254523641419155</c:v>
                </c:pt>
                <c:pt idx="205">
                  <c:v>0.26419145628050544</c:v>
                </c:pt>
                <c:pt idx="206">
                  <c:v>0.24221122281483209</c:v>
                </c:pt>
                <c:pt idx="207">
                  <c:v>0.28453841897672705</c:v>
                </c:pt>
                <c:pt idx="208">
                  <c:v>0.3085729551636025</c:v>
                </c:pt>
                <c:pt idx="209">
                  <c:v>0.3122405579306442</c:v>
                </c:pt>
                <c:pt idx="210">
                  <c:v>0.31207482214563154</c:v>
                </c:pt>
                <c:pt idx="211">
                  <c:v>0.32321662929950046</c:v>
                </c:pt>
                <c:pt idx="212">
                  <c:v>0.3042045513421896</c:v>
                </c:pt>
                <c:pt idx="213">
                  <c:v>0.31033431273349787</c:v>
                </c:pt>
                <c:pt idx="214">
                  <c:v>0.28912493217016588</c:v>
                </c:pt>
                <c:pt idx="215">
                  <c:v>0.29945669320726953</c:v>
                </c:pt>
                <c:pt idx="216">
                  <c:v>0.32451184968103464</c:v>
                </c:pt>
                <c:pt idx="217">
                  <c:v>0.35609438115806236</c:v>
                </c:pt>
                <c:pt idx="218">
                  <c:v>0.31993859318581452</c:v>
                </c:pt>
                <c:pt idx="219">
                  <c:v>0.30296211301496201</c:v>
                </c:pt>
                <c:pt idx="220">
                  <c:v>0.23888497119553764</c:v>
                </c:pt>
                <c:pt idx="221">
                  <c:v>0.2457787168384522</c:v>
                </c:pt>
                <c:pt idx="222">
                  <c:v>0.28643067301640457</c:v>
                </c:pt>
                <c:pt idx="223">
                  <c:v>0.2852381971522937</c:v>
                </c:pt>
                <c:pt idx="224">
                  <c:v>0.27927940919041472</c:v>
                </c:pt>
                <c:pt idx="225">
                  <c:v>0.25167013410652683</c:v>
                </c:pt>
                <c:pt idx="226">
                  <c:v>0.2726651880490345</c:v>
                </c:pt>
                <c:pt idx="227">
                  <c:v>0.25852231684864435</c:v>
                </c:pt>
                <c:pt idx="228">
                  <c:v>0.28306956108563197</c:v>
                </c:pt>
                <c:pt idx="229">
                  <c:v>0.2879092710626252</c:v>
                </c:pt>
                <c:pt idx="230">
                  <c:v>0.29469737373204929</c:v>
                </c:pt>
                <c:pt idx="231">
                  <c:v>0.31293890024912741</c:v>
                </c:pt>
                <c:pt idx="232">
                  <c:v>0.32200789333790669</c:v>
                </c:pt>
                <c:pt idx="233">
                  <c:v>0.32217474262275658</c:v>
                </c:pt>
                <c:pt idx="234">
                  <c:v>0.33632898431634572</c:v>
                </c:pt>
                <c:pt idx="235">
                  <c:v>0.33885053159411682</c:v>
                </c:pt>
                <c:pt idx="236">
                  <c:v>0.31262144235088063</c:v>
                </c:pt>
                <c:pt idx="237">
                  <c:v>0.35066304915966362</c:v>
                </c:pt>
                <c:pt idx="238">
                  <c:v>0.34905882015621748</c:v>
                </c:pt>
                <c:pt idx="239">
                  <c:v>0.36024822065864415</c:v>
                </c:pt>
                <c:pt idx="240">
                  <c:v>0.35011558266239984</c:v>
                </c:pt>
                <c:pt idx="241">
                  <c:v>0.35807188722772842</c:v>
                </c:pt>
                <c:pt idx="242">
                  <c:v>0.35756614653955676</c:v>
                </c:pt>
                <c:pt idx="243">
                  <c:v>0.35088804722218003</c:v>
                </c:pt>
                <c:pt idx="244">
                  <c:v>0.33344647229889235</c:v>
                </c:pt>
                <c:pt idx="245">
                  <c:v>0.31546171075111684</c:v>
                </c:pt>
                <c:pt idx="246">
                  <c:v>0.27590395627172315</c:v>
                </c:pt>
                <c:pt idx="247">
                  <c:v>0.24893366189402522</c:v>
                </c:pt>
                <c:pt idx="248">
                  <c:v>0.27915785651186065</c:v>
                </c:pt>
                <c:pt idx="249">
                  <c:v>0.29337785222734492</c:v>
                </c:pt>
                <c:pt idx="250">
                  <c:v>0.29927531953447972</c:v>
                </c:pt>
                <c:pt idx="251">
                  <c:v>0.31764053624774524</c:v>
                </c:pt>
                <c:pt idx="252">
                  <c:v>0.31948682852347576</c:v>
                </c:pt>
                <c:pt idx="253">
                  <c:v>0.3385310571478386</c:v>
                </c:pt>
                <c:pt idx="254">
                  <c:v>0.34294132354978712</c:v>
                </c:pt>
                <c:pt idx="255">
                  <c:v>0.34859830221224919</c:v>
                </c:pt>
                <c:pt idx="256">
                  <c:v>0.35570852871903824</c:v>
                </c:pt>
                <c:pt idx="257">
                  <c:v>0.37466111624627763</c:v>
                </c:pt>
                <c:pt idx="258">
                  <c:v>0.37644962334790599</c:v>
                </c:pt>
                <c:pt idx="259">
                  <c:v>0.36064025182218629</c:v>
                </c:pt>
                <c:pt idx="260">
                  <c:v>0.36646134453621215</c:v>
                </c:pt>
                <c:pt idx="261">
                  <c:v>0.33903612393324245</c:v>
                </c:pt>
                <c:pt idx="262">
                  <c:v>0.37587754505387294</c:v>
                </c:pt>
                <c:pt idx="263">
                  <c:v>0.39421511927521613</c:v>
                </c:pt>
                <c:pt idx="264">
                  <c:v>0.38842813739869508</c:v>
                </c:pt>
                <c:pt idx="265">
                  <c:v>0.39046544918680648</c:v>
                </c:pt>
                <c:pt idx="266">
                  <c:v>0.37183977328354256</c:v>
                </c:pt>
                <c:pt idx="267">
                  <c:v>0.343266747308971</c:v>
                </c:pt>
                <c:pt idx="268">
                  <c:v>0.29738990197866078</c:v>
                </c:pt>
                <c:pt idx="269">
                  <c:v>0.34749990011104503</c:v>
                </c:pt>
                <c:pt idx="270">
                  <c:v>0.37820050108941117</c:v>
                </c:pt>
                <c:pt idx="271">
                  <c:v>0.39363113002420147</c:v>
                </c:pt>
                <c:pt idx="272">
                  <c:v>0.41707236500427958</c:v>
                </c:pt>
                <c:pt idx="273">
                  <c:v>0.42221180740263153</c:v>
                </c:pt>
                <c:pt idx="274">
                  <c:v>0.39547617564212501</c:v>
                </c:pt>
                <c:pt idx="275">
                  <c:v>0.40673381416253518</c:v>
                </c:pt>
                <c:pt idx="276">
                  <c:v>0.41678484896868895</c:v>
                </c:pt>
                <c:pt idx="277">
                  <c:v>0.41239519727989737</c:v>
                </c:pt>
                <c:pt idx="278">
                  <c:v>0.41227888525858258</c:v>
                </c:pt>
                <c:pt idx="279">
                  <c:v>0.41784188081894391</c:v>
                </c:pt>
                <c:pt idx="280">
                  <c:v>0.41612699855318702</c:v>
                </c:pt>
                <c:pt idx="281">
                  <c:v>0.42087921325830546</c:v>
                </c:pt>
                <c:pt idx="282">
                  <c:v>0.41585098744926907</c:v>
                </c:pt>
                <c:pt idx="283">
                  <c:v>0.41494682732328703</c:v>
                </c:pt>
                <c:pt idx="284">
                  <c:v>0.41473260719957183</c:v>
                </c:pt>
                <c:pt idx="285">
                  <c:v>0.41516466760285753</c:v>
                </c:pt>
                <c:pt idx="286">
                  <c:v>0.418033230110326</c:v>
                </c:pt>
                <c:pt idx="287">
                  <c:v>0.42155150515861251</c:v>
                </c:pt>
                <c:pt idx="288">
                  <c:v>0.42183104992355713</c:v>
                </c:pt>
                <c:pt idx="289">
                  <c:v>0.41317064274154602</c:v>
                </c:pt>
                <c:pt idx="290">
                  <c:v>0.40590146616900391</c:v>
                </c:pt>
                <c:pt idx="291">
                  <c:v>0.40458389190465538</c:v>
                </c:pt>
                <c:pt idx="292">
                  <c:v>0.41054949332734303</c:v>
                </c:pt>
                <c:pt idx="293">
                  <c:v>0.46151653870422105</c:v>
                </c:pt>
                <c:pt idx="294">
                  <c:v>0.47673162890700604</c:v>
                </c:pt>
                <c:pt idx="295">
                  <c:v>0.46798725554214293</c:v>
                </c:pt>
                <c:pt idx="296">
                  <c:v>0.44583389776289217</c:v>
                </c:pt>
                <c:pt idx="297">
                  <c:v>0.48855093550799134</c:v>
                </c:pt>
                <c:pt idx="298">
                  <c:v>0.52169903839187604</c:v>
                </c:pt>
                <c:pt idx="299">
                  <c:v>0.50597487836767097</c:v>
                </c:pt>
                <c:pt idx="300">
                  <c:v>0.50657698643383609</c:v>
                </c:pt>
                <c:pt idx="301">
                  <c:v>0.51077539932486471</c:v>
                </c:pt>
                <c:pt idx="302">
                  <c:v>0.51264123088725921</c:v>
                </c:pt>
                <c:pt idx="303">
                  <c:v>0.51304843360193919</c:v>
                </c:pt>
                <c:pt idx="304">
                  <c:v>0.50489734371465089</c:v>
                </c:pt>
                <c:pt idx="305">
                  <c:v>0.50172295472473483</c:v>
                </c:pt>
                <c:pt idx="306">
                  <c:v>0.50291639065251847</c:v>
                </c:pt>
                <c:pt idx="307">
                  <c:v>0.48925973447074478</c:v>
                </c:pt>
                <c:pt idx="308">
                  <c:v>0.48767729803686932</c:v>
                </c:pt>
                <c:pt idx="309">
                  <c:v>0.48366692158303692</c:v>
                </c:pt>
                <c:pt idx="310">
                  <c:v>0.50229973193646482</c:v>
                </c:pt>
                <c:pt idx="311">
                  <c:v>0.49326574043455573</c:v>
                </c:pt>
                <c:pt idx="312">
                  <c:v>0.4577248953180435</c:v>
                </c:pt>
                <c:pt idx="313">
                  <c:v>0.40697564532990183</c:v>
                </c:pt>
                <c:pt idx="314">
                  <c:v>0.40807856978352586</c:v>
                </c:pt>
                <c:pt idx="315">
                  <c:v>0.42862522077514376</c:v>
                </c:pt>
                <c:pt idx="316">
                  <c:v>0.43957996545880418</c:v>
                </c:pt>
                <c:pt idx="317">
                  <c:v>0.4337685422296691</c:v>
                </c:pt>
                <c:pt idx="318">
                  <c:v>0.41870096454527217</c:v>
                </c:pt>
                <c:pt idx="319">
                  <c:v>0.33705162396293731</c:v>
                </c:pt>
                <c:pt idx="320">
                  <c:v>0.33097166114512366</c:v>
                </c:pt>
                <c:pt idx="321">
                  <c:v>0.32391531950939889</c:v>
                </c:pt>
                <c:pt idx="322">
                  <c:v>0.34046426100326621</c:v>
                </c:pt>
                <c:pt idx="323">
                  <c:v>0.30310189417079481</c:v>
                </c:pt>
                <c:pt idx="324">
                  <c:v>0.32785191765190635</c:v>
                </c:pt>
                <c:pt idx="325">
                  <c:v>0.33098529841112767</c:v>
                </c:pt>
                <c:pt idx="326">
                  <c:v>0.35088606445986681</c:v>
                </c:pt>
                <c:pt idx="327">
                  <c:v>0.3437422708033695</c:v>
                </c:pt>
                <c:pt idx="328">
                  <c:v>0.32936956729168609</c:v>
                </c:pt>
                <c:pt idx="329">
                  <c:v>0.32576914846721938</c:v>
                </c:pt>
                <c:pt idx="330">
                  <c:v>0.35178499938298669</c:v>
                </c:pt>
                <c:pt idx="331">
                  <c:v>0.40311595618507368</c:v>
                </c:pt>
                <c:pt idx="332">
                  <c:v>0.41935883701159593</c:v>
                </c:pt>
                <c:pt idx="333">
                  <c:v>0.43792631794363523</c:v>
                </c:pt>
                <c:pt idx="334">
                  <c:v>0.45314182724492391</c:v>
                </c:pt>
                <c:pt idx="335">
                  <c:v>0.45831405549837712</c:v>
                </c:pt>
                <c:pt idx="336">
                  <c:v>0.45983834609248841</c:v>
                </c:pt>
                <c:pt idx="337">
                  <c:v>0.44899274975442349</c:v>
                </c:pt>
                <c:pt idx="338">
                  <c:v>0.48881245186212685</c:v>
                </c:pt>
                <c:pt idx="339">
                  <c:v>0.50057269768227819</c:v>
                </c:pt>
                <c:pt idx="340">
                  <c:v>0.49960561399663428</c:v>
                </c:pt>
                <c:pt idx="341">
                  <c:v>0.52293142050855912</c:v>
                </c:pt>
                <c:pt idx="342">
                  <c:v>0.53371897290304382</c:v>
                </c:pt>
                <c:pt idx="343">
                  <c:v>0.5427607806275061</c:v>
                </c:pt>
                <c:pt idx="344">
                  <c:v>0.56333762251118613</c:v>
                </c:pt>
                <c:pt idx="345">
                  <c:v>0.57490664597828234</c:v>
                </c:pt>
                <c:pt idx="346">
                  <c:v>0.61667808928480494</c:v>
                </c:pt>
                <c:pt idx="347">
                  <c:v>0.63153625984575656</c:v>
                </c:pt>
                <c:pt idx="348">
                  <c:v>0.63323242883975683</c:v>
                </c:pt>
                <c:pt idx="349">
                  <c:v>0.6265564856566479</c:v>
                </c:pt>
                <c:pt idx="350">
                  <c:v>0.55550158501898728</c:v>
                </c:pt>
                <c:pt idx="351">
                  <c:v>0.55937185572774717</c:v>
                </c:pt>
                <c:pt idx="352">
                  <c:v>0.59545494340941074</c:v>
                </c:pt>
                <c:pt idx="353">
                  <c:v>0.58822369738522573</c:v>
                </c:pt>
                <c:pt idx="354">
                  <c:v>0.6102084345187504</c:v>
                </c:pt>
                <c:pt idx="355">
                  <c:v>0.61779801383748678</c:v>
                </c:pt>
                <c:pt idx="356">
                  <c:v>0.65370587015353476</c:v>
                </c:pt>
                <c:pt idx="357">
                  <c:v>0.65684354851019844</c:v>
                </c:pt>
                <c:pt idx="358">
                  <c:v>0.58230859193799556</c:v>
                </c:pt>
                <c:pt idx="359">
                  <c:v>0.53661497568443783</c:v>
                </c:pt>
                <c:pt idx="360">
                  <c:v>0.5531484073370363</c:v>
                </c:pt>
                <c:pt idx="361">
                  <c:v>0.55399520745301856</c:v>
                </c:pt>
                <c:pt idx="362">
                  <c:v>0.53113893127234446</c:v>
                </c:pt>
                <c:pt idx="363">
                  <c:v>0.57622951115630028</c:v>
                </c:pt>
                <c:pt idx="364">
                  <c:v>0.5401663845598994</c:v>
                </c:pt>
                <c:pt idx="365">
                  <c:v>0.49238300913285715</c:v>
                </c:pt>
                <c:pt idx="366">
                  <c:v>0.52120097408403265</c:v>
                </c:pt>
                <c:pt idx="367">
                  <c:v>0.48113547184309646</c:v>
                </c:pt>
                <c:pt idx="368">
                  <c:v>0.49242160247371403</c:v>
                </c:pt>
                <c:pt idx="369">
                  <c:v>0.56453428267959294</c:v>
                </c:pt>
                <c:pt idx="370">
                  <c:v>0.56327457211416632</c:v>
                </c:pt>
                <c:pt idx="371">
                  <c:v>0.52180059967430426</c:v>
                </c:pt>
                <c:pt idx="372">
                  <c:v>0.5516975230967045</c:v>
                </c:pt>
                <c:pt idx="373">
                  <c:v>0.52069749729996673</c:v>
                </c:pt>
                <c:pt idx="374">
                  <c:v>0.48388850800346339</c:v>
                </c:pt>
                <c:pt idx="375">
                  <c:v>0.53454076049196408</c:v>
                </c:pt>
                <c:pt idx="376">
                  <c:v>0.4761726745271635</c:v>
                </c:pt>
                <c:pt idx="377">
                  <c:v>0.46034090209384448</c:v>
                </c:pt>
                <c:pt idx="378">
                  <c:v>0.4267151476698039</c:v>
                </c:pt>
                <c:pt idx="379">
                  <c:v>0.46750437251564314</c:v>
                </c:pt>
                <c:pt idx="380">
                  <c:v>0.49497186427307271</c:v>
                </c:pt>
                <c:pt idx="381">
                  <c:v>0.50456810386774942</c:v>
                </c:pt>
                <c:pt idx="382">
                  <c:v>0.50424753004749645</c:v>
                </c:pt>
                <c:pt idx="383">
                  <c:v>0.54647847973011898</c:v>
                </c:pt>
                <c:pt idx="384">
                  <c:v>0.53452580333018762</c:v>
                </c:pt>
                <c:pt idx="385">
                  <c:v>0.52618207215017643</c:v>
                </c:pt>
                <c:pt idx="386">
                  <c:v>0.52504231588933559</c:v>
                </c:pt>
                <c:pt idx="387">
                  <c:v>0.51051375668652299</c:v>
                </c:pt>
                <c:pt idx="388">
                  <c:v>0.51230102105332787</c:v>
                </c:pt>
                <c:pt idx="389">
                  <c:v>0.48727374454222994</c:v>
                </c:pt>
                <c:pt idx="390">
                  <c:v>0.40086584490225707</c:v>
                </c:pt>
                <c:pt idx="391">
                  <c:v>0.39785666699566824</c:v>
                </c:pt>
                <c:pt idx="392">
                  <c:v>0.3742862361896353</c:v>
                </c:pt>
                <c:pt idx="393">
                  <c:v>0.372610757172809</c:v>
                </c:pt>
                <c:pt idx="394">
                  <c:v>0.40966384900527886</c:v>
                </c:pt>
                <c:pt idx="395">
                  <c:v>0.42106446053041502</c:v>
                </c:pt>
                <c:pt idx="396">
                  <c:v>0.36892601209914</c:v>
                </c:pt>
                <c:pt idx="397">
                  <c:v>0.37449966386839928</c:v>
                </c:pt>
                <c:pt idx="398">
                  <c:v>0.37576544256623889</c:v>
                </c:pt>
                <c:pt idx="399">
                  <c:v>0.31751667478931789</c:v>
                </c:pt>
                <c:pt idx="400">
                  <c:v>0.29918114138942853</c:v>
                </c:pt>
                <c:pt idx="401">
                  <c:v>0.2785951615578468</c:v>
                </c:pt>
                <c:pt idx="402">
                  <c:v>0.23107864473320539</c:v>
                </c:pt>
                <c:pt idx="403">
                  <c:v>0.2275827114927198</c:v>
                </c:pt>
                <c:pt idx="404">
                  <c:v>0.19515894448652271</c:v>
                </c:pt>
                <c:pt idx="405">
                  <c:v>0.19072838882467602</c:v>
                </c:pt>
                <c:pt idx="406">
                  <c:v>0.17197956619147425</c:v>
                </c:pt>
                <c:pt idx="407">
                  <c:v>0.22110994337213552</c:v>
                </c:pt>
                <c:pt idx="408">
                  <c:v>0.27093465222723068</c:v>
                </c:pt>
                <c:pt idx="409">
                  <c:v>0.2825569672626993</c:v>
                </c:pt>
                <c:pt idx="410">
                  <c:v>0.30442114526920094</c:v>
                </c:pt>
                <c:pt idx="411">
                  <c:v>0.22979860205370528</c:v>
                </c:pt>
                <c:pt idx="412">
                  <c:v>0.24831228765462843</c:v>
                </c:pt>
                <c:pt idx="413">
                  <c:v>0.23731968956987615</c:v>
                </c:pt>
                <c:pt idx="414">
                  <c:v>0.25300532167377843</c:v>
                </c:pt>
                <c:pt idx="415">
                  <c:v>0.3036767418553683</c:v>
                </c:pt>
                <c:pt idx="416">
                  <c:v>0.24737704993067444</c:v>
                </c:pt>
                <c:pt idx="417">
                  <c:v>0.20171196972125816</c:v>
                </c:pt>
                <c:pt idx="418">
                  <c:v>0.20030615834984244</c:v>
                </c:pt>
                <c:pt idx="419">
                  <c:v>0.22743006242652464</c:v>
                </c:pt>
                <c:pt idx="420">
                  <c:v>0.23608243789989158</c:v>
                </c:pt>
                <c:pt idx="421">
                  <c:v>0.18746234348431479</c:v>
                </c:pt>
                <c:pt idx="422">
                  <c:v>0.1696686056501524</c:v>
                </c:pt>
                <c:pt idx="423">
                  <c:v>0.17034768549110035</c:v>
                </c:pt>
                <c:pt idx="424">
                  <c:v>0.15604813297968145</c:v>
                </c:pt>
                <c:pt idx="425">
                  <c:v>0.12598016993616357</c:v>
                </c:pt>
                <c:pt idx="426">
                  <c:v>0.15910283579442175</c:v>
                </c:pt>
                <c:pt idx="427">
                  <c:v>0.18350599856074168</c:v>
                </c:pt>
                <c:pt idx="428">
                  <c:v>0.19762451319317398</c:v>
                </c:pt>
                <c:pt idx="429">
                  <c:v>0.19414469849518556</c:v>
                </c:pt>
                <c:pt idx="430">
                  <c:v>0.23178186146127322</c:v>
                </c:pt>
                <c:pt idx="431">
                  <c:v>0.21270407013823456</c:v>
                </c:pt>
                <c:pt idx="432">
                  <c:v>0.21150095104070776</c:v>
                </c:pt>
                <c:pt idx="433">
                  <c:v>0.17166211963320333</c:v>
                </c:pt>
                <c:pt idx="434">
                  <c:v>0.17379049222880116</c:v>
                </c:pt>
                <c:pt idx="435">
                  <c:v>0.17638880399222012</c:v>
                </c:pt>
                <c:pt idx="436">
                  <c:v>0.1535752484631816</c:v>
                </c:pt>
                <c:pt idx="437">
                  <c:v>0.13078820005759084</c:v>
                </c:pt>
                <c:pt idx="438">
                  <c:v>7.768398030048651E-2</c:v>
                </c:pt>
                <c:pt idx="439">
                  <c:v>0.10503156967167926</c:v>
                </c:pt>
                <c:pt idx="440">
                  <c:v>0.14995517424117444</c:v>
                </c:pt>
                <c:pt idx="441">
                  <c:v>0.17593255817195552</c:v>
                </c:pt>
                <c:pt idx="442">
                  <c:v>0.19006715252505679</c:v>
                </c:pt>
                <c:pt idx="443">
                  <c:v>0.18816955698977234</c:v>
                </c:pt>
                <c:pt idx="444">
                  <c:v>0.20935902050621902</c:v>
                </c:pt>
                <c:pt idx="445">
                  <c:v>0.19697750953711224</c:v>
                </c:pt>
                <c:pt idx="446">
                  <c:v>0.22875604746576395</c:v>
                </c:pt>
                <c:pt idx="447">
                  <c:v>0.22866466859938561</c:v>
                </c:pt>
                <c:pt idx="448">
                  <c:v>0.24395184538414028</c:v>
                </c:pt>
                <c:pt idx="449">
                  <c:v>0.2654336636950807</c:v>
                </c:pt>
                <c:pt idx="450">
                  <c:v>0.25679901389435877</c:v>
                </c:pt>
                <c:pt idx="451">
                  <c:v>0.22234070969198494</c:v>
                </c:pt>
                <c:pt idx="452">
                  <c:v>0.22093221563868259</c:v>
                </c:pt>
                <c:pt idx="453">
                  <c:v>0.26034750814858754</c:v>
                </c:pt>
                <c:pt idx="454">
                  <c:v>0.21184820481170408</c:v>
                </c:pt>
                <c:pt idx="455">
                  <c:v>0.17203115946590519</c:v>
                </c:pt>
                <c:pt idx="456">
                  <c:v>0.17563257161405765</c:v>
                </c:pt>
                <c:pt idx="457">
                  <c:v>0.16614104407900454</c:v>
                </c:pt>
                <c:pt idx="458">
                  <c:v>0.12291532877755906</c:v>
                </c:pt>
                <c:pt idx="459">
                  <c:v>0.1291117310841412</c:v>
                </c:pt>
                <c:pt idx="460">
                  <c:v>0.16818105819324458</c:v>
                </c:pt>
                <c:pt idx="461">
                  <c:v>0.13625294490496498</c:v>
                </c:pt>
                <c:pt idx="462">
                  <c:v>0.13632775433435729</c:v>
                </c:pt>
                <c:pt idx="463">
                  <c:v>0.14239660050785385</c:v>
                </c:pt>
                <c:pt idx="464">
                  <c:v>0.16108835037603053</c:v>
                </c:pt>
                <c:pt idx="465">
                  <c:v>0.14564235255597002</c:v>
                </c:pt>
                <c:pt idx="466">
                  <c:v>0.10339617536197121</c:v>
                </c:pt>
                <c:pt idx="467">
                  <c:v>5.1286985726629153E-2</c:v>
                </c:pt>
                <c:pt idx="468">
                  <c:v>5.2208129022088823E-2</c:v>
                </c:pt>
                <c:pt idx="469">
                  <c:v>1.0098963882779532E-2</c:v>
                </c:pt>
                <c:pt idx="470">
                  <c:v>1.4702035096820998E-2</c:v>
                </c:pt>
                <c:pt idx="471">
                  <c:v>5.8676150355623236E-2</c:v>
                </c:pt>
                <c:pt idx="472">
                  <c:v>6.6440340512241569E-4</c:v>
                </c:pt>
                <c:pt idx="473">
                  <c:v>1.2026078039607313E-2</c:v>
                </c:pt>
                <c:pt idx="474">
                  <c:v>1.4559343829601223E-2</c:v>
                </c:pt>
                <c:pt idx="475">
                  <c:v>5.4061128800571678E-2</c:v>
                </c:pt>
                <c:pt idx="476">
                  <c:v>1.3115188493397767E-3</c:v>
                </c:pt>
                <c:pt idx="477">
                  <c:v>-1.4322371241078269E-2</c:v>
                </c:pt>
                <c:pt idx="478">
                  <c:v>-5.8338708746223378E-2</c:v>
                </c:pt>
                <c:pt idx="479">
                  <c:v>-5.1476514655716343E-2</c:v>
                </c:pt>
                <c:pt idx="480">
                  <c:v>-6.2937966534160505E-2</c:v>
                </c:pt>
                <c:pt idx="481">
                  <c:v>-6.3785664777014972E-2</c:v>
                </c:pt>
                <c:pt idx="482">
                  <c:v>-3.7912749918630362E-2</c:v>
                </c:pt>
                <c:pt idx="483">
                  <c:v>-3.7255984443666956E-2</c:v>
                </c:pt>
                <c:pt idx="484">
                  <c:v>-2.2474715250713428E-2</c:v>
                </c:pt>
                <c:pt idx="485">
                  <c:v>-6.649070616580055E-2</c:v>
                </c:pt>
                <c:pt idx="486">
                  <c:v>-6.780304229210643E-2</c:v>
                </c:pt>
                <c:pt idx="487">
                  <c:v>-6.9837892401574453E-2</c:v>
                </c:pt>
                <c:pt idx="488">
                  <c:v>-5.5570456767801923E-2</c:v>
                </c:pt>
                <c:pt idx="489">
                  <c:v>-6.7906050868610568E-2</c:v>
                </c:pt>
                <c:pt idx="490">
                  <c:v>-5.5330450402460762E-2</c:v>
                </c:pt>
                <c:pt idx="491">
                  <c:v>-3.594405267242895E-2</c:v>
                </c:pt>
                <c:pt idx="492">
                  <c:v>-9.7716704396346721E-3</c:v>
                </c:pt>
                <c:pt idx="493">
                  <c:v>-1.002733743699169E-2</c:v>
                </c:pt>
                <c:pt idx="494">
                  <c:v>-2.1616013124315714E-2</c:v>
                </c:pt>
                <c:pt idx="495">
                  <c:v>-2.5432480193893547E-2</c:v>
                </c:pt>
                <c:pt idx="496">
                  <c:v>-3.2230192088508192E-3</c:v>
                </c:pt>
                <c:pt idx="497">
                  <c:v>-2.2173942901591248E-2</c:v>
                </c:pt>
                <c:pt idx="498">
                  <c:v>-1.7584769200505224E-2</c:v>
                </c:pt>
                <c:pt idx="499">
                  <c:v>-3.6192773528328503E-3</c:v>
                </c:pt>
                <c:pt idx="500">
                  <c:v>-1.2365056508180317E-2</c:v>
                </c:pt>
                <c:pt idx="501">
                  <c:v>-4.333934974710596E-2</c:v>
                </c:pt>
                <c:pt idx="502">
                  <c:v>-8.0441691512318947E-2</c:v>
                </c:pt>
                <c:pt idx="503">
                  <c:v>-0.13271550698177315</c:v>
                </c:pt>
                <c:pt idx="504">
                  <c:v>-0.1391937038439347</c:v>
                </c:pt>
                <c:pt idx="505">
                  <c:v>-0.12862104872646385</c:v>
                </c:pt>
                <c:pt idx="506">
                  <c:v>-0.15726062223124182</c:v>
                </c:pt>
                <c:pt idx="507">
                  <c:v>-0.16525092322768309</c:v>
                </c:pt>
                <c:pt idx="508">
                  <c:v>-0.16474640152838138</c:v>
                </c:pt>
                <c:pt idx="509">
                  <c:v>-0.14421713360591404</c:v>
                </c:pt>
                <c:pt idx="510">
                  <c:v>-0.14760065075864348</c:v>
                </c:pt>
                <c:pt idx="511">
                  <c:v>-0.14293338718366788</c:v>
                </c:pt>
                <c:pt idx="512">
                  <c:v>-0.11609836311397448</c:v>
                </c:pt>
                <c:pt idx="513">
                  <c:v>-0.12017525379034955</c:v>
                </c:pt>
                <c:pt idx="514">
                  <c:v>-0.14370181873672749</c:v>
                </c:pt>
                <c:pt idx="515">
                  <c:v>-0.1449588166853637</c:v>
                </c:pt>
                <c:pt idx="516">
                  <c:v>-0.15795780239886525</c:v>
                </c:pt>
                <c:pt idx="517">
                  <c:v>-0.14770451224603975</c:v>
                </c:pt>
                <c:pt idx="518">
                  <c:v>-0.14724582977137923</c:v>
                </c:pt>
                <c:pt idx="519">
                  <c:v>-0.14790368997512937</c:v>
                </c:pt>
                <c:pt idx="520">
                  <c:v>-0.1464600581914276</c:v>
                </c:pt>
                <c:pt idx="521">
                  <c:v>-0.12578704823984377</c:v>
                </c:pt>
                <c:pt idx="522">
                  <c:v>-0.12451662729325086</c:v>
                </c:pt>
                <c:pt idx="523">
                  <c:v>-0.1409978309162363</c:v>
                </c:pt>
                <c:pt idx="524">
                  <c:v>-0.15653491550349652</c:v>
                </c:pt>
                <c:pt idx="525">
                  <c:v>-0.15728996475135903</c:v>
                </c:pt>
                <c:pt idx="526">
                  <c:v>-0.16025306138154527</c:v>
                </c:pt>
                <c:pt idx="527">
                  <c:v>-0.13980539086177324</c:v>
                </c:pt>
                <c:pt idx="528">
                  <c:v>-0.14815523624588522</c:v>
                </c:pt>
                <c:pt idx="529">
                  <c:v>-0.11567414272958043</c:v>
                </c:pt>
                <c:pt idx="530">
                  <c:v>-0.10154005142318279</c:v>
                </c:pt>
                <c:pt idx="531">
                  <c:v>-8.2735564836366238E-2</c:v>
                </c:pt>
                <c:pt idx="532">
                  <c:v>-9.3467272283048297E-2</c:v>
                </c:pt>
                <c:pt idx="533">
                  <c:v>-9.7719621252981725E-2</c:v>
                </c:pt>
                <c:pt idx="534">
                  <c:v>-0.11409318153443548</c:v>
                </c:pt>
                <c:pt idx="535">
                  <c:v>-6.3681792064030684E-2</c:v>
                </c:pt>
                <c:pt idx="536">
                  <c:v>-4.6817206983025716E-2</c:v>
                </c:pt>
                <c:pt idx="537">
                  <c:v>-2.3993561286609122E-2</c:v>
                </c:pt>
                <c:pt idx="538">
                  <c:v>-2.3996659783018792E-2</c:v>
                </c:pt>
                <c:pt idx="539">
                  <c:v>-3.7429764511681674E-2</c:v>
                </c:pt>
                <c:pt idx="540">
                  <c:v>-1.5180945208670082E-2</c:v>
                </c:pt>
                <c:pt idx="541">
                  <c:v>-3.7532592001122689E-3</c:v>
                </c:pt>
                <c:pt idx="542">
                  <c:v>-3.2914993078522747E-2</c:v>
                </c:pt>
                <c:pt idx="543">
                  <c:v>-2.8322130602142837E-2</c:v>
                </c:pt>
                <c:pt idx="544">
                  <c:v>-3.9631556902309684E-2</c:v>
                </c:pt>
                <c:pt idx="545">
                  <c:v>-5.155165469780898E-3</c:v>
                </c:pt>
                <c:pt idx="546">
                  <c:v>-2.3674015075475729E-2</c:v>
                </c:pt>
                <c:pt idx="547">
                  <c:v>3.2959688709321977E-3</c:v>
                </c:pt>
                <c:pt idx="548">
                  <c:v>1.6547707839865256E-2</c:v>
                </c:pt>
                <c:pt idx="549">
                  <c:v>9.6113722425068548E-3</c:v>
                </c:pt>
                <c:pt idx="550">
                  <c:v>-1.2275085517746809E-2</c:v>
                </c:pt>
                <c:pt idx="551">
                  <c:v>-6.8027056328386903E-3</c:v>
                </c:pt>
                <c:pt idx="552">
                  <c:v>-3.910094178928547E-2</c:v>
                </c:pt>
                <c:pt idx="553">
                  <c:v>-7.6749482782070499E-2</c:v>
                </c:pt>
                <c:pt idx="554">
                  <c:v>-7.5863187173105362E-2</c:v>
                </c:pt>
                <c:pt idx="555">
                  <c:v>-7.2095276998281888E-2</c:v>
                </c:pt>
                <c:pt idx="556">
                  <c:v>-4.6091049184614707E-2</c:v>
                </c:pt>
                <c:pt idx="557">
                  <c:v>-0.10335832224171781</c:v>
                </c:pt>
                <c:pt idx="558">
                  <c:v>-0.11571876812721782</c:v>
                </c:pt>
                <c:pt idx="559">
                  <c:v>-0.13422993344737444</c:v>
                </c:pt>
                <c:pt idx="560">
                  <c:v>-0.14528615254466126</c:v>
                </c:pt>
                <c:pt idx="561">
                  <c:v>-0.15005062715735351</c:v>
                </c:pt>
                <c:pt idx="562">
                  <c:v>-0.16342128372282116</c:v>
                </c:pt>
                <c:pt idx="563">
                  <c:v>-0.16317188287521733</c:v>
                </c:pt>
                <c:pt idx="564">
                  <c:v>-0.17441483612005604</c:v>
                </c:pt>
                <c:pt idx="565">
                  <c:v>-0.15166655824498532</c:v>
                </c:pt>
                <c:pt idx="566">
                  <c:v>-0.14768884296547635</c:v>
                </c:pt>
                <c:pt idx="567">
                  <c:v>-0.12028344104393951</c:v>
                </c:pt>
                <c:pt idx="568">
                  <c:v>-0.10420282432353178</c:v>
                </c:pt>
                <c:pt idx="569">
                  <c:v>-0.1725840575415043</c:v>
                </c:pt>
                <c:pt idx="570">
                  <c:v>-0.16027062907314737</c:v>
                </c:pt>
                <c:pt idx="571">
                  <c:v>-0.17912052205065765</c:v>
                </c:pt>
                <c:pt idx="572">
                  <c:v>-0.18545466451324721</c:v>
                </c:pt>
                <c:pt idx="573">
                  <c:v>-0.18092328911089384</c:v>
                </c:pt>
                <c:pt idx="574">
                  <c:v>-0.18715696322535258</c:v>
                </c:pt>
                <c:pt idx="575">
                  <c:v>-0.19930003910284932</c:v>
                </c:pt>
                <c:pt idx="576">
                  <c:v>-0.20803410513718856</c:v>
                </c:pt>
                <c:pt idx="577">
                  <c:v>-0.22083847382896049</c:v>
                </c:pt>
                <c:pt idx="578">
                  <c:v>-0.2238891798474979</c:v>
                </c:pt>
                <c:pt idx="579">
                  <c:v>-0.2238847383012903</c:v>
                </c:pt>
                <c:pt idx="580">
                  <c:v>-0.20964185339027308</c:v>
                </c:pt>
                <c:pt idx="581">
                  <c:v>-0.2320997623234623</c:v>
                </c:pt>
                <c:pt idx="582">
                  <c:v>-0.24324916699076693</c:v>
                </c:pt>
                <c:pt idx="583">
                  <c:v>-0.22727232660873364</c:v>
                </c:pt>
                <c:pt idx="584">
                  <c:v>-0.20769096698665779</c:v>
                </c:pt>
                <c:pt idx="585">
                  <c:v>-0.20863087721700224</c:v>
                </c:pt>
                <c:pt idx="586">
                  <c:v>-0.21282853990602368</c:v>
                </c:pt>
                <c:pt idx="587">
                  <c:v>-0.23414957694119753</c:v>
                </c:pt>
                <c:pt idx="588">
                  <c:v>-0.24057990700744825</c:v>
                </c:pt>
                <c:pt idx="589">
                  <c:v>-0.24772761767859863</c:v>
                </c:pt>
                <c:pt idx="590">
                  <c:v>-0.2471398721610143</c:v>
                </c:pt>
                <c:pt idx="591">
                  <c:v>-0.23263456844253416</c:v>
                </c:pt>
                <c:pt idx="592">
                  <c:v>-0.25091360152926989</c:v>
                </c:pt>
                <c:pt idx="593">
                  <c:v>-0.23554867121820544</c:v>
                </c:pt>
                <c:pt idx="594">
                  <c:v>-0.23044900201269192</c:v>
                </c:pt>
                <c:pt idx="595">
                  <c:v>-0.22981000214474667</c:v>
                </c:pt>
                <c:pt idx="596">
                  <c:v>-0.23316939237497192</c:v>
                </c:pt>
                <c:pt idx="597">
                  <c:v>-0.21651069220308339</c:v>
                </c:pt>
                <c:pt idx="598">
                  <c:v>-0.20850046074878714</c:v>
                </c:pt>
                <c:pt idx="599">
                  <c:v>-0.19685188343496018</c:v>
                </c:pt>
                <c:pt idx="600">
                  <c:v>-0.21077654844679738</c:v>
                </c:pt>
                <c:pt idx="601">
                  <c:v>-0.21910572918540239</c:v>
                </c:pt>
                <c:pt idx="602">
                  <c:v>-0.1972249196355732</c:v>
                </c:pt>
                <c:pt idx="603">
                  <c:v>-0.20761826702846642</c:v>
                </c:pt>
                <c:pt idx="604">
                  <c:v>-0.21478474985819362</c:v>
                </c:pt>
                <c:pt idx="605">
                  <c:v>-0.23606174960424164</c:v>
                </c:pt>
                <c:pt idx="606">
                  <c:v>-0.24541411348637299</c:v>
                </c:pt>
                <c:pt idx="607">
                  <c:v>-0.23766252127653453</c:v>
                </c:pt>
                <c:pt idx="608">
                  <c:v>-0.23268682972952637</c:v>
                </c:pt>
                <c:pt idx="609">
                  <c:v>-0.22948897230741261</c:v>
                </c:pt>
                <c:pt idx="610">
                  <c:v>-0.24685180042120636</c:v>
                </c:pt>
                <c:pt idx="611">
                  <c:v>-0.20332103604774854</c:v>
                </c:pt>
                <c:pt idx="612">
                  <c:v>-0.19279642557030441</c:v>
                </c:pt>
                <c:pt idx="613">
                  <c:v>-0.20108038298660591</c:v>
                </c:pt>
                <c:pt idx="614">
                  <c:v>-0.18967770980474619</c:v>
                </c:pt>
                <c:pt idx="615">
                  <c:v>-0.20023273828998811</c:v>
                </c:pt>
                <c:pt idx="616">
                  <c:v>-0.20397281724664829</c:v>
                </c:pt>
                <c:pt idx="617">
                  <c:v>-0.20325994847853635</c:v>
                </c:pt>
                <c:pt idx="618">
                  <c:v>-0.21260487768749969</c:v>
                </c:pt>
                <c:pt idx="619">
                  <c:v>-0.20084737212093418</c:v>
                </c:pt>
                <c:pt idx="620">
                  <c:v>-0.19291197389578985</c:v>
                </c:pt>
                <c:pt idx="621">
                  <c:v>-0.1892220949307899</c:v>
                </c:pt>
                <c:pt idx="622">
                  <c:v>-0.19424795517570659</c:v>
                </c:pt>
                <c:pt idx="623">
                  <c:v>-0.20832478797946874</c:v>
                </c:pt>
                <c:pt idx="624">
                  <c:v>-0.21270562166136375</c:v>
                </c:pt>
                <c:pt idx="625">
                  <c:v>-0.18090324305591421</c:v>
                </c:pt>
                <c:pt idx="626">
                  <c:v>-0.1735565553995031</c:v>
                </c:pt>
                <c:pt idx="627">
                  <c:v>-0.17200731274041992</c:v>
                </c:pt>
                <c:pt idx="628">
                  <c:v>-0.18849658878297992</c:v>
                </c:pt>
                <c:pt idx="629">
                  <c:v>-0.19847074169195322</c:v>
                </c:pt>
                <c:pt idx="630">
                  <c:v>-0.196477763266943</c:v>
                </c:pt>
                <c:pt idx="631">
                  <c:v>-0.19124781287850889</c:v>
                </c:pt>
                <c:pt idx="632">
                  <c:v>-0.20572453168085947</c:v>
                </c:pt>
                <c:pt idx="633">
                  <c:v>-0.19759235521757146</c:v>
                </c:pt>
                <c:pt idx="634">
                  <c:v>-0.18716605718950807</c:v>
                </c:pt>
                <c:pt idx="635">
                  <c:v>-0.19691334941784333</c:v>
                </c:pt>
                <c:pt idx="636">
                  <c:v>-0.22853991457944089</c:v>
                </c:pt>
                <c:pt idx="637">
                  <c:v>-0.24383361296221107</c:v>
                </c:pt>
                <c:pt idx="638">
                  <c:v>-0.26423825647536336</c:v>
                </c:pt>
                <c:pt idx="639">
                  <c:v>-0.28071913355517253</c:v>
                </c:pt>
                <c:pt idx="640">
                  <c:v>-0.26949070593289892</c:v>
                </c:pt>
                <c:pt idx="641">
                  <c:v>-0.2882802133148451</c:v>
                </c:pt>
                <c:pt idx="642">
                  <c:v>-0.29473372044565238</c:v>
                </c:pt>
                <c:pt idx="643">
                  <c:v>-0.29582505759622268</c:v>
                </c:pt>
                <c:pt idx="644">
                  <c:v>-0.31635314173757623</c:v>
                </c:pt>
                <c:pt idx="645">
                  <c:v>-0.33145068836550673</c:v>
                </c:pt>
                <c:pt idx="646">
                  <c:v>-0.31329285270920526</c:v>
                </c:pt>
                <c:pt idx="647">
                  <c:v>-0.31517927679429814</c:v>
                </c:pt>
                <c:pt idx="648">
                  <c:v>-0.31461876998225835</c:v>
                </c:pt>
                <c:pt idx="649">
                  <c:v>-0.30675106560278786</c:v>
                </c:pt>
                <c:pt idx="650">
                  <c:v>-0.31127241778036063</c:v>
                </c:pt>
                <c:pt idx="651">
                  <c:v>-0.28042269187333235</c:v>
                </c:pt>
                <c:pt idx="652">
                  <c:v>-0.28170516210539565</c:v>
                </c:pt>
                <c:pt idx="653">
                  <c:v>-0.27814569302392578</c:v>
                </c:pt>
                <c:pt idx="654">
                  <c:v>-0.25501454282268632</c:v>
                </c:pt>
                <c:pt idx="655">
                  <c:v>-0.23999058642221438</c:v>
                </c:pt>
                <c:pt idx="656">
                  <c:v>-0.23495212063138249</c:v>
                </c:pt>
                <c:pt idx="657">
                  <c:v>-0.23571748594220243</c:v>
                </c:pt>
                <c:pt idx="658">
                  <c:v>-0.23921253318277136</c:v>
                </c:pt>
                <c:pt idx="659">
                  <c:v>-0.23520922997593596</c:v>
                </c:pt>
                <c:pt idx="660">
                  <c:v>-0.23893668988826922</c:v>
                </c:pt>
                <c:pt idx="661">
                  <c:v>-0.22768771023607504</c:v>
                </c:pt>
                <c:pt idx="662">
                  <c:v>-0.21448984494889534</c:v>
                </c:pt>
                <c:pt idx="663">
                  <c:v>-0.2101596895942649</c:v>
                </c:pt>
                <c:pt idx="664">
                  <c:v>-0.21021316287548297</c:v>
                </c:pt>
                <c:pt idx="665">
                  <c:v>-0.18825261956026484</c:v>
                </c:pt>
                <c:pt idx="666">
                  <c:v>-0.18774736571967876</c:v>
                </c:pt>
                <c:pt idx="667">
                  <c:v>-0.21370026344060433</c:v>
                </c:pt>
                <c:pt idx="668">
                  <c:v>-0.1977140055200467</c:v>
                </c:pt>
                <c:pt idx="669">
                  <c:v>-0.16501727164658686</c:v>
                </c:pt>
                <c:pt idx="670">
                  <c:v>-0.13516657247508002</c:v>
                </c:pt>
                <c:pt idx="671">
                  <c:v>-0.16260655168728833</c:v>
                </c:pt>
                <c:pt idx="672">
                  <c:v>-0.18018120547676975</c:v>
                </c:pt>
                <c:pt idx="673">
                  <c:v>-0.16466143935232624</c:v>
                </c:pt>
                <c:pt idx="674">
                  <c:v>-0.17799513863357241</c:v>
                </c:pt>
                <c:pt idx="675">
                  <c:v>-0.19193180691416878</c:v>
                </c:pt>
                <c:pt idx="676">
                  <c:v>-0.20007765410921086</c:v>
                </c:pt>
                <c:pt idx="677">
                  <c:v>-0.18560493400303546</c:v>
                </c:pt>
                <c:pt idx="678">
                  <c:v>-0.17894360922495689</c:v>
                </c:pt>
                <c:pt idx="679">
                  <c:v>-0.17689955446750316</c:v>
                </c:pt>
                <c:pt idx="680">
                  <c:v>-0.20579164791575466</c:v>
                </c:pt>
                <c:pt idx="681">
                  <c:v>-0.21963573463869801</c:v>
                </c:pt>
                <c:pt idx="682">
                  <c:v>-0.22001268635835536</c:v>
                </c:pt>
                <c:pt idx="683">
                  <c:v>-0.24816767803383866</c:v>
                </c:pt>
                <c:pt idx="684">
                  <c:v>-0.24866183724058732</c:v>
                </c:pt>
                <c:pt idx="685">
                  <c:v>-0.2396689289610856</c:v>
                </c:pt>
                <c:pt idx="686">
                  <c:v>-0.25275974990065142</c:v>
                </c:pt>
                <c:pt idx="687">
                  <c:v>-0.24756236363889117</c:v>
                </c:pt>
                <c:pt idx="688">
                  <c:v>-0.2499440689251059</c:v>
                </c:pt>
                <c:pt idx="689">
                  <c:v>-0.25744444823386536</c:v>
                </c:pt>
                <c:pt idx="690">
                  <c:v>-0.24823388898132592</c:v>
                </c:pt>
                <c:pt idx="691">
                  <c:v>-0.22627233666794</c:v>
                </c:pt>
                <c:pt idx="692">
                  <c:v>-0.22418687363009182</c:v>
                </c:pt>
                <c:pt idx="693">
                  <c:v>-0.24022183339808156</c:v>
                </c:pt>
                <c:pt idx="694">
                  <c:v>-0.23962851615794567</c:v>
                </c:pt>
                <c:pt idx="695">
                  <c:v>-0.2585178344402439</c:v>
                </c:pt>
                <c:pt idx="696">
                  <c:v>-0.26878801802369745</c:v>
                </c:pt>
                <c:pt idx="697">
                  <c:v>-0.26811562613557616</c:v>
                </c:pt>
                <c:pt idx="698">
                  <c:v>-0.25010008916009452</c:v>
                </c:pt>
                <c:pt idx="699">
                  <c:v>-0.24903145821069461</c:v>
                </c:pt>
                <c:pt idx="700">
                  <c:v>-0.22296240859970817</c:v>
                </c:pt>
                <c:pt idx="701">
                  <c:v>-0.22999345865208376</c:v>
                </c:pt>
                <c:pt idx="702">
                  <c:v>-0.22795032814564342</c:v>
                </c:pt>
                <c:pt idx="703">
                  <c:v>-0.22678652759088525</c:v>
                </c:pt>
                <c:pt idx="704">
                  <c:v>-0.23496975190254821</c:v>
                </c:pt>
                <c:pt idx="705">
                  <c:v>-0.2165889194420455</c:v>
                </c:pt>
                <c:pt idx="706">
                  <c:v>-0.2078515045164927</c:v>
                </c:pt>
                <c:pt idx="707">
                  <c:v>-0.22579162111229933</c:v>
                </c:pt>
                <c:pt idx="708">
                  <c:v>-0.23317743723833062</c:v>
                </c:pt>
                <c:pt idx="709">
                  <c:v>-0.21941245075653015</c:v>
                </c:pt>
                <c:pt idx="710">
                  <c:v>-0.21077926493125088</c:v>
                </c:pt>
                <c:pt idx="711">
                  <c:v>-0.19128906469917462</c:v>
                </c:pt>
                <c:pt idx="712">
                  <c:v>-0.18598430186164105</c:v>
                </c:pt>
                <c:pt idx="713">
                  <c:v>-0.1835986704401773</c:v>
                </c:pt>
                <c:pt idx="714">
                  <c:v>-0.18529521695717066</c:v>
                </c:pt>
                <c:pt idx="715">
                  <c:v>-0.17673545500382537</c:v>
                </c:pt>
                <c:pt idx="716">
                  <c:v>-0.17972841253900518</c:v>
                </c:pt>
                <c:pt idx="717">
                  <c:v>-0.18324724379070378</c:v>
                </c:pt>
                <c:pt idx="718">
                  <c:v>-0.19285901273033668</c:v>
                </c:pt>
                <c:pt idx="719">
                  <c:v>-0.20094070681263287</c:v>
                </c:pt>
                <c:pt idx="720">
                  <c:v>-0.18093420422210582</c:v>
                </c:pt>
                <c:pt idx="721">
                  <c:v>-0.19728390695265319</c:v>
                </c:pt>
                <c:pt idx="722">
                  <c:v>-0.20754501703738826</c:v>
                </c:pt>
                <c:pt idx="723">
                  <c:v>-0.20452570313729068</c:v>
                </c:pt>
                <c:pt idx="724">
                  <c:v>-0.21186310956419874</c:v>
                </c:pt>
                <c:pt idx="725">
                  <c:v>-0.21092029916521593</c:v>
                </c:pt>
                <c:pt idx="726">
                  <c:v>-0.21241949684363792</c:v>
                </c:pt>
                <c:pt idx="727">
                  <c:v>-0.20547170957793781</c:v>
                </c:pt>
                <c:pt idx="728">
                  <c:v>-0.21102585591809686</c:v>
                </c:pt>
                <c:pt idx="729">
                  <c:v>-0.22056819936847383</c:v>
                </c:pt>
                <c:pt idx="730">
                  <c:v>-0.19355510161518308</c:v>
                </c:pt>
                <c:pt idx="731">
                  <c:v>-0.17308116295015707</c:v>
                </c:pt>
                <c:pt idx="732">
                  <c:v>-0.1976012701416312</c:v>
                </c:pt>
                <c:pt idx="733">
                  <c:v>-0.18652527508138295</c:v>
                </c:pt>
                <c:pt idx="734">
                  <c:v>-0.19369342473808726</c:v>
                </c:pt>
                <c:pt idx="735">
                  <c:v>-0.19527580419975898</c:v>
                </c:pt>
                <c:pt idx="736">
                  <c:v>-0.18247483315921686</c:v>
                </c:pt>
                <c:pt idx="737">
                  <c:v>-0.1914755839464688</c:v>
                </c:pt>
                <c:pt idx="738">
                  <c:v>-0.19530619338354327</c:v>
                </c:pt>
                <c:pt idx="739">
                  <c:v>-0.17381365203866428</c:v>
                </c:pt>
                <c:pt idx="740">
                  <c:v>-0.16645429789427379</c:v>
                </c:pt>
                <c:pt idx="741">
                  <c:v>-0.17684916259895322</c:v>
                </c:pt>
                <c:pt idx="742">
                  <c:v>-0.17931190832064359</c:v>
                </c:pt>
                <c:pt idx="743">
                  <c:v>-0.18741604304571891</c:v>
                </c:pt>
                <c:pt idx="744">
                  <c:v>-0.17272023066424103</c:v>
                </c:pt>
                <c:pt idx="745">
                  <c:v>-0.15342076451736719</c:v>
                </c:pt>
                <c:pt idx="746">
                  <c:v>-0.15931764010033944</c:v>
                </c:pt>
                <c:pt idx="747">
                  <c:v>-0.16532853651699542</c:v>
                </c:pt>
                <c:pt idx="748">
                  <c:v>-0.19038545026526577</c:v>
                </c:pt>
                <c:pt idx="749">
                  <c:v>-0.2035111332632128</c:v>
                </c:pt>
                <c:pt idx="750">
                  <c:v>-0.17737339067156743</c:v>
                </c:pt>
                <c:pt idx="751">
                  <c:v>-0.14123924840289626</c:v>
                </c:pt>
                <c:pt idx="752">
                  <c:v>-0.13981821487760115</c:v>
                </c:pt>
                <c:pt idx="753">
                  <c:v>-0.12496094999731455</c:v>
                </c:pt>
                <c:pt idx="754">
                  <c:v>-0.13135843554293236</c:v>
                </c:pt>
                <c:pt idx="755">
                  <c:v>-0.11108540411722956</c:v>
                </c:pt>
                <c:pt idx="756">
                  <c:v>-0.10061034512765099</c:v>
                </c:pt>
                <c:pt idx="757">
                  <c:v>-9.9479780206554569E-2</c:v>
                </c:pt>
                <c:pt idx="758">
                  <c:v>-9.8887477630390519E-2</c:v>
                </c:pt>
                <c:pt idx="759">
                  <c:v>-0.13079848798523896</c:v>
                </c:pt>
                <c:pt idx="760">
                  <c:v>-0.1060846280108253</c:v>
                </c:pt>
                <c:pt idx="761">
                  <c:v>-0.10017590583383007</c:v>
                </c:pt>
                <c:pt idx="762">
                  <c:v>-7.9510603079656739E-2</c:v>
                </c:pt>
                <c:pt idx="763">
                  <c:v>-7.1487092522019791E-2</c:v>
                </c:pt>
                <c:pt idx="764">
                  <c:v>-6.0720034304216464E-2</c:v>
                </c:pt>
                <c:pt idx="765">
                  <c:v>-3.9351349989885764E-2</c:v>
                </c:pt>
                <c:pt idx="766">
                  <c:v>-4.7298430580540507E-2</c:v>
                </c:pt>
                <c:pt idx="767">
                  <c:v>-4.7741173509701862E-2</c:v>
                </c:pt>
                <c:pt idx="768">
                  <c:v>-5.7932660179755291E-2</c:v>
                </c:pt>
                <c:pt idx="769">
                  <c:v>-7.6063997906001934E-2</c:v>
                </c:pt>
                <c:pt idx="770">
                  <c:v>-6.6255699570199833E-2</c:v>
                </c:pt>
                <c:pt idx="771">
                  <c:v>-7.8974128319524439E-2</c:v>
                </c:pt>
                <c:pt idx="772">
                  <c:v>-9.657733778813915E-2</c:v>
                </c:pt>
                <c:pt idx="773">
                  <c:v>-7.3459918914885458E-2</c:v>
                </c:pt>
                <c:pt idx="774">
                  <c:v>-7.0671262650615185E-2</c:v>
                </c:pt>
                <c:pt idx="775">
                  <c:v>-7.8070048043347828E-2</c:v>
                </c:pt>
                <c:pt idx="776">
                  <c:v>-4.6985247709547151E-2</c:v>
                </c:pt>
                <c:pt idx="777">
                  <c:v>-4.336756236352346E-2</c:v>
                </c:pt>
                <c:pt idx="778">
                  <c:v>-4.5173761440561511E-2</c:v>
                </c:pt>
                <c:pt idx="779">
                  <c:v>-5.4602597252241036E-2</c:v>
                </c:pt>
                <c:pt idx="780">
                  <c:v>-8.9027007538729275E-2</c:v>
                </c:pt>
                <c:pt idx="781">
                  <c:v>-9.403358524300387E-2</c:v>
                </c:pt>
                <c:pt idx="782">
                  <c:v>-9.0339698312664751E-2</c:v>
                </c:pt>
                <c:pt idx="783">
                  <c:v>-7.9414130414492301E-2</c:v>
                </c:pt>
                <c:pt idx="784">
                  <c:v>-4.7947271308221517E-2</c:v>
                </c:pt>
                <c:pt idx="785">
                  <c:v>-9.8332026824528018E-3</c:v>
                </c:pt>
                <c:pt idx="786">
                  <c:v>-1.1822585728844204E-2</c:v>
                </c:pt>
                <c:pt idx="787">
                  <c:v>2.2536823594319078E-3</c:v>
                </c:pt>
                <c:pt idx="788">
                  <c:v>2.397581367537982E-2</c:v>
                </c:pt>
                <c:pt idx="789">
                  <c:v>2.0518792266166708E-2</c:v>
                </c:pt>
                <c:pt idx="790">
                  <c:v>-2.7671669790404474E-2</c:v>
                </c:pt>
                <c:pt idx="791">
                  <c:v>-3.0176861750705664E-2</c:v>
                </c:pt>
                <c:pt idx="792">
                  <c:v>-3.0210766768190012E-2</c:v>
                </c:pt>
                <c:pt idx="793">
                  <c:v>-2.0893694361943105E-2</c:v>
                </c:pt>
                <c:pt idx="794">
                  <c:v>-2.1129450180650267E-2</c:v>
                </c:pt>
                <c:pt idx="795">
                  <c:v>-4.17924424675441E-2</c:v>
                </c:pt>
                <c:pt idx="796">
                  <c:v>-1.2315010727948827E-2</c:v>
                </c:pt>
                <c:pt idx="797">
                  <c:v>-1.1077684538861376E-2</c:v>
                </c:pt>
                <c:pt idx="798">
                  <c:v>-2.7196427499114328E-2</c:v>
                </c:pt>
                <c:pt idx="799">
                  <c:v>-7.1723290332632805E-2</c:v>
                </c:pt>
                <c:pt idx="800">
                  <c:v>-8.5680879840189905E-2</c:v>
                </c:pt>
                <c:pt idx="801">
                  <c:v>-8.4471749344095182E-2</c:v>
                </c:pt>
                <c:pt idx="802">
                  <c:v>-7.9840363432286177E-2</c:v>
                </c:pt>
                <c:pt idx="803">
                  <c:v>-8.5243629477845473E-2</c:v>
                </c:pt>
                <c:pt idx="804">
                  <c:v>-0.10052150838731444</c:v>
                </c:pt>
                <c:pt idx="805">
                  <c:v>-0.10245681269468576</c:v>
                </c:pt>
                <c:pt idx="806">
                  <c:v>-0.1157814094879126</c:v>
                </c:pt>
                <c:pt idx="807">
                  <c:v>-0.10208403817411904</c:v>
                </c:pt>
                <c:pt idx="808">
                  <c:v>-0.12096961728752942</c:v>
                </c:pt>
                <c:pt idx="809">
                  <c:v>-0.13942687233760165</c:v>
                </c:pt>
                <c:pt idx="810">
                  <c:v>-0.16316885798523539</c:v>
                </c:pt>
                <c:pt idx="811">
                  <c:v>-0.16352639795299762</c:v>
                </c:pt>
                <c:pt idx="812">
                  <c:v>-0.14548152837484496</c:v>
                </c:pt>
                <c:pt idx="813">
                  <c:v>-0.14636056696383337</c:v>
                </c:pt>
                <c:pt idx="814">
                  <c:v>-0.11915891861179251</c:v>
                </c:pt>
                <c:pt idx="815">
                  <c:v>-0.15326419863263552</c:v>
                </c:pt>
                <c:pt idx="816">
                  <c:v>-0.14217110272389588</c:v>
                </c:pt>
                <c:pt idx="817">
                  <c:v>-0.13243781828566492</c:v>
                </c:pt>
                <c:pt idx="818">
                  <c:v>-0.10249056561851666</c:v>
                </c:pt>
                <c:pt idx="819">
                  <c:v>-9.7293139441954168E-2</c:v>
                </c:pt>
                <c:pt idx="820">
                  <c:v>-9.384870959503977E-2</c:v>
                </c:pt>
                <c:pt idx="821">
                  <c:v>-9.4219965358760427E-2</c:v>
                </c:pt>
                <c:pt idx="822">
                  <c:v>-9.5118425435388398E-2</c:v>
                </c:pt>
                <c:pt idx="823">
                  <c:v>-9.762611555816203E-2</c:v>
                </c:pt>
                <c:pt idx="824">
                  <c:v>-0.11115476536214797</c:v>
                </c:pt>
                <c:pt idx="825">
                  <c:v>-0.11793190597082825</c:v>
                </c:pt>
                <c:pt idx="826">
                  <c:v>-0.11389830357700759</c:v>
                </c:pt>
                <c:pt idx="827">
                  <c:v>-9.6753474590101751E-2</c:v>
                </c:pt>
                <c:pt idx="828">
                  <c:v>-0.11412884800840661</c:v>
                </c:pt>
                <c:pt idx="829">
                  <c:v>-0.10921579966648165</c:v>
                </c:pt>
                <c:pt idx="830">
                  <c:v>-9.2284662504512838E-2</c:v>
                </c:pt>
                <c:pt idx="831">
                  <c:v>-0.12214095178424067</c:v>
                </c:pt>
                <c:pt idx="832">
                  <c:v>-0.12540346405943337</c:v>
                </c:pt>
                <c:pt idx="833">
                  <c:v>-0.12962012254768851</c:v>
                </c:pt>
                <c:pt idx="834">
                  <c:v>-0.15190181513251322</c:v>
                </c:pt>
                <c:pt idx="835">
                  <c:v>-0.18473935507737538</c:v>
                </c:pt>
                <c:pt idx="836">
                  <c:v>-0.18089787603003116</c:v>
                </c:pt>
                <c:pt idx="837">
                  <c:v>-0.17919309774782044</c:v>
                </c:pt>
                <c:pt idx="838">
                  <c:v>-0.19919466888535187</c:v>
                </c:pt>
                <c:pt idx="839">
                  <c:v>-0.19370512432439069</c:v>
                </c:pt>
                <c:pt idx="840">
                  <c:v>-0.18700917145310225</c:v>
                </c:pt>
                <c:pt idx="841">
                  <c:v>-0.18965694273672362</c:v>
                </c:pt>
                <c:pt idx="842">
                  <c:v>-0.18668400636317295</c:v>
                </c:pt>
                <c:pt idx="843">
                  <c:v>-0.21489304654282659</c:v>
                </c:pt>
                <c:pt idx="844">
                  <c:v>-0.19468367842035672</c:v>
                </c:pt>
                <c:pt idx="845">
                  <c:v>-0.20253164844127602</c:v>
                </c:pt>
                <c:pt idx="846">
                  <c:v>-0.17285661798368912</c:v>
                </c:pt>
                <c:pt idx="847">
                  <c:v>-0.16799411244553464</c:v>
                </c:pt>
                <c:pt idx="848">
                  <c:v>-0.16089982847619477</c:v>
                </c:pt>
                <c:pt idx="849">
                  <c:v>-0.15181976157535992</c:v>
                </c:pt>
                <c:pt idx="850">
                  <c:v>-0.15743407500222673</c:v>
                </c:pt>
                <c:pt idx="851">
                  <c:v>-0.17337853413589954</c:v>
                </c:pt>
                <c:pt idx="852">
                  <c:v>-0.15977153938958755</c:v>
                </c:pt>
                <c:pt idx="853">
                  <c:v>-0.16523213723459629</c:v>
                </c:pt>
                <c:pt idx="854">
                  <c:v>-0.18515378291518236</c:v>
                </c:pt>
                <c:pt idx="855">
                  <c:v>-0.20008781706692302</c:v>
                </c:pt>
                <c:pt idx="856">
                  <c:v>-0.22417248473083762</c:v>
                </c:pt>
                <c:pt idx="857">
                  <c:v>-0.22173376665791777</c:v>
                </c:pt>
                <c:pt idx="858">
                  <c:v>-0.20698924604181457</c:v>
                </c:pt>
                <c:pt idx="859">
                  <c:v>-0.24268465043346299</c:v>
                </c:pt>
                <c:pt idx="860">
                  <c:v>-0.27234599222007427</c:v>
                </c:pt>
                <c:pt idx="861">
                  <c:v>-0.26559665471869909</c:v>
                </c:pt>
                <c:pt idx="862">
                  <c:v>-0.24986770672130509</c:v>
                </c:pt>
                <c:pt idx="863">
                  <c:v>-0.24124640392693497</c:v>
                </c:pt>
                <c:pt idx="864">
                  <c:v>-0.21435271616014784</c:v>
                </c:pt>
                <c:pt idx="865">
                  <c:v>-0.18564973488860448</c:v>
                </c:pt>
                <c:pt idx="866">
                  <c:v>-0.1710867123757398</c:v>
                </c:pt>
                <c:pt idx="867">
                  <c:v>-0.16504520904887565</c:v>
                </c:pt>
                <c:pt idx="868">
                  <c:v>-0.14994310729316129</c:v>
                </c:pt>
                <c:pt idx="869">
                  <c:v>-0.14725509948827264</c:v>
                </c:pt>
                <c:pt idx="870">
                  <c:v>-0.16314526675806129</c:v>
                </c:pt>
                <c:pt idx="871">
                  <c:v>-0.12625097203567615</c:v>
                </c:pt>
                <c:pt idx="872">
                  <c:v>-0.13098957404331191</c:v>
                </c:pt>
                <c:pt idx="873">
                  <c:v>-0.12755196637174304</c:v>
                </c:pt>
                <c:pt idx="874">
                  <c:v>-0.12761037299863376</c:v>
                </c:pt>
                <c:pt idx="875">
                  <c:v>-0.12674757864149433</c:v>
                </c:pt>
                <c:pt idx="876">
                  <c:v>-0.12542833597329106</c:v>
                </c:pt>
                <c:pt idx="877">
                  <c:v>-0.111688316921015</c:v>
                </c:pt>
                <c:pt idx="878">
                  <c:v>-0.11365287842851612</c:v>
                </c:pt>
                <c:pt idx="879">
                  <c:v>-0.10443747917631119</c:v>
                </c:pt>
                <c:pt idx="880">
                  <c:v>-0.10383090619043411</c:v>
                </c:pt>
                <c:pt idx="881">
                  <c:v>-0.10609372941128159</c:v>
                </c:pt>
                <c:pt idx="882">
                  <c:v>-0.10282010558066068</c:v>
                </c:pt>
                <c:pt idx="883">
                  <c:v>-9.4842160150274357E-2</c:v>
                </c:pt>
                <c:pt idx="884">
                  <c:v>-0.10083515795332143</c:v>
                </c:pt>
                <c:pt idx="885">
                  <c:v>-0.10400557219337825</c:v>
                </c:pt>
                <c:pt idx="886">
                  <c:v>-6.5298887601019984E-2</c:v>
                </c:pt>
                <c:pt idx="887">
                  <c:v>-9.0296359855870922E-2</c:v>
                </c:pt>
                <c:pt idx="888">
                  <c:v>-7.5381150199962166E-2</c:v>
                </c:pt>
                <c:pt idx="889">
                  <c:v>-9.0609221828630293E-2</c:v>
                </c:pt>
                <c:pt idx="890">
                  <c:v>-6.0539359880139476E-2</c:v>
                </c:pt>
                <c:pt idx="891">
                  <c:v>-5.1852447807212765E-2</c:v>
                </c:pt>
                <c:pt idx="892">
                  <c:v>-3.7906069394083142E-2</c:v>
                </c:pt>
                <c:pt idx="893">
                  <c:v>-3.7147445686267488E-3</c:v>
                </c:pt>
                <c:pt idx="894">
                  <c:v>0.1354868904091977</c:v>
                </c:pt>
                <c:pt idx="895">
                  <c:v>0.19839566041886747</c:v>
                </c:pt>
                <c:pt idx="896">
                  <c:v>0.18454916977476743</c:v>
                </c:pt>
                <c:pt idx="897">
                  <c:v>0.19385578765975375</c:v>
                </c:pt>
                <c:pt idx="898">
                  <c:v>0.26137273767412639</c:v>
                </c:pt>
                <c:pt idx="899">
                  <c:v>0.15416766185607922</c:v>
                </c:pt>
                <c:pt idx="900">
                  <c:v>0.2297522639781211</c:v>
                </c:pt>
                <c:pt idx="901">
                  <c:v>0.2426231399741734</c:v>
                </c:pt>
                <c:pt idx="902">
                  <c:v>0.24221915186409704</c:v>
                </c:pt>
                <c:pt idx="903">
                  <c:v>0.29752688534412819</c:v>
                </c:pt>
                <c:pt idx="904">
                  <c:v>0.34811179532210668</c:v>
                </c:pt>
                <c:pt idx="905">
                  <c:v>0.32746526572004808</c:v>
                </c:pt>
                <c:pt idx="906">
                  <c:v>0.26548026000527702</c:v>
                </c:pt>
                <c:pt idx="907">
                  <c:v>0.26508072765799007</c:v>
                </c:pt>
                <c:pt idx="908">
                  <c:v>0.18500717629911323</c:v>
                </c:pt>
                <c:pt idx="909">
                  <c:v>0.11384431521449301</c:v>
                </c:pt>
                <c:pt idx="910">
                  <c:v>0.1041144126803597</c:v>
                </c:pt>
                <c:pt idx="911">
                  <c:v>0.10498476231394083</c:v>
                </c:pt>
                <c:pt idx="912">
                  <c:v>0.13667048103873491</c:v>
                </c:pt>
                <c:pt idx="913">
                  <c:v>0.12392994034254534</c:v>
                </c:pt>
                <c:pt idx="914">
                  <c:v>0.13032670441205996</c:v>
                </c:pt>
                <c:pt idx="915">
                  <c:v>0.12145979579743904</c:v>
                </c:pt>
                <c:pt idx="916">
                  <c:v>0.11569892318259734</c:v>
                </c:pt>
                <c:pt idx="917">
                  <c:v>0.11506241051738231</c:v>
                </c:pt>
                <c:pt idx="918">
                  <c:v>9.2081376783891278E-2</c:v>
                </c:pt>
                <c:pt idx="919">
                  <c:v>7.853112411084151E-2</c:v>
                </c:pt>
                <c:pt idx="920">
                  <c:v>8.4917524741639161E-2</c:v>
                </c:pt>
                <c:pt idx="921">
                  <c:v>0.11084855292578188</c:v>
                </c:pt>
                <c:pt idx="922">
                  <c:v>0.1247660366932386</c:v>
                </c:pt>
                <c:pt idx="923">
                  <c:v>0.12781024468549251</c:v>
                </c:pt>
                <c:pt idx="924">
                  <c:v>0.12091334582490521</c:v>
                </c:pt>
                <c:pt idx="925">
                  <c:v>0.11086929481883123</c:v>
                </c:pt>
                <c:pt idx="926">
                  <c:v>0.10514273990871126</c:v>
                </c:pt>
                <c:pt idx="927">
                  <c:v>0.1372972951692657</c:v>
                </c:pt>
                <c:pt idx="928">
                  <c:v>0.1332232283241177</c:v>
                </c:pt>
                <c:pt idx="929">
                  <c:v>0.1001751578242065</c:v>
                </c:pt>
                <c:pt idx="930">
                  <c:v>0.11801361751136641</c:v>
                </c:pt>
                <c:pt idx="931">
                  <c:v>0.11317078199710129</c:v>
                </c:pt>
                <c:pt idx="932">
                  <c:v>8.0567345322325679E-2</c:v>
                </c:pt>
                <c:pt idx="933">
                  <c:v>9.4059266099881578E-2</c:v>
                </c:pt>
                <c:pt idx="934">
                  <c:v>9.9807621332772101E-2</c:v>
                </c:pt>
                <c:pt idx="935">
                  <c:v>8.6990303441680128E-2</c:v>
                </c:pt>
                <c:pt idx="936">
                  <c:v>8.4399755168430568E-2</c:v>
                </c:pt>
                <c:pt idx="937">
                  <c:v>9.3523107737068178E-2</c:v>
                </c:pt>
                <c:pt idx="938">
                  <c:v>6.9228751765783469E-2</c:v>
                </c:pt>
                <c:pt idx="939">
                  <c:v>9.1100760052221119E-2</c:v>
                </c:pt>
                <c:pt idx="940">
                  <c:v>0.10353308601581479</c:v>
                </c:pt>
                <c:pt idx="941">
                  <c:v>0.10488638087532287</c:v>
                </c:pt>
                <c:pt idx="942">
                  <c:v>9.8235437524980984E-2</c:v>
                </c:pt>
                <c:pt idx="943">
                  <c:v>8.6357458550219368E-2</c:v>
                </c:pt>
                <c:pt idx="944">
                  <c:v>0.10943049756147749</c:v>
                </c:pt>
                <c:pt idx="945">
                  <c:v>0.10847927929943602</c:v>
                </c:pt>
                <c:pt idx="946">
                  <c:v>9.6824067022861948E-2</c:v>
                </c:pt>
                <c:pt idx="947">
                  <c:v>9.4446444388700979E-2</c:v>
                </c:pt>
                <c:pt idx="948">
                  <c:v>8.6676598943161043E-2</c:v>
                </c:pt>
                <c:pt idx="949">
                  <c:v>9.307077866161273E-2</c:v>
                </c:pt>
                <c:pt idx="950">
                  <c:v>0.13331292521667071</c:v>
                </c:pt>
                <c:pt idx="951">
                  <c:v>0.14426490242675682</c:v>
                </c:pt>
                <c:pt idx="952">
                  <c:v>0.12351215356134215</c:v>
                </c:pt>
                <c:pt idx="953">
                  <c:v>0.15381723808843728</c:v>
                </c:pt>
                <c:pt idx="954">
                  <c:v>0.18499483071135558</c:v>
                </c:pt>
                <c:pt idx="955">
                  <c:v>0.1641205593186339</c:v>
                </c:pt>
                <c:pt idx="956">
                  <c:v>0.13326025511200834</c:v>
                </c:pt>
                <c:pt idx="957">
                  <c:v>0.16862952529334185</c:v>
                </c:pt>
                <c:pt idx="958">
                  <c:v>0.14205920542161765</c:v>
                </c:pt>
                <c:pt idx="959">
                  <c:v>0.12272908119970438</c:v>
                </c:pt>
                <c:pt idx="960">
                  <c:v>0.1035094719231695</c:v>
                </c:pt>
                <c:pt idx="961">
                  <c:v>0.11764690713313919</c:v>
                </c:pt>
                <c:pt idx="962">
                  <c:v>0.12551908494805097</c:v>
                </c:pt>
                <c:pt idx="963">
                  <c:v>0.17357409624356457</c:v>
                </c:pt>
                <c:pt idx="964">
                  <c:v>0.20678645134671969</c:v>
                </c:pt>
                <c:pt idx="965">
                  <c:v>0.20112529890920205</c:v>
                </c:pt>
                <c:pt idx="966">
                  <c:v>0.19543252545347012</c:v>
                </c:pt>
                <c:pt idx="967">
                  <c:v>0.18417420355075187</c:v>
                </c:pt>
                <c:pt idx="968">
                  <c:v>0.19743048830704391</c:v>
                </c:pt>
                <c:pt idx="969">
                  <c:v>0.20545967452886682</c:v>
                </c:pt>
                <c:pt idx="970">
                  <c:v>0.19965365079784059</c:v>
                </c:pt>
                <c:pt idx="971">
                  <c:v>0.17742263762666655</c:v>
                </c:pt>
                <c:pt idx="972">
                  <c:v>0.19317207377768186</c:v>
                </c:pt>
                <c:pt idx="973">
                  <c:v>0.12361197811148594</c:v>
                </c:pt>
                <c:pt idx="974">
                  <c:v>0.16811211901191681</c:v>
                </c:pt>
                <c:pt idx="975">
                  <c:v>0.17149297177827272</c:v>
                </c:pt>
                <c:pt idx="976">
                  <c:v>0.17539131329364044</c:v>
                </c:pt>
                <c:pt idx="977">
                  <c:v>0.11910882719055338</c:v>
                </c:pt>
                <c:pt idx="978">
                  <c:v>0.18630466543517255</c:v>
                </c:pt>
                <c:pt idx="979">
                  <c:v>7.7525381516680092E-2</c:v>
                </c:pt>
                <c:pt idx="980">
                  <c:v>2.4436483462073388E-2</c:v>
                </c:pt>
                <c:pt idx="981">
                  <c:v>5.6126773099878235E-3</c:v>
                </c:pt>
                <c:pt idx="982">
                  <c:v>-5.8051167286671479E-2</c:v>
                </c:pt>
                <c:pt idx="983">
                  <c:v>-7.735445993131318E-2</c:v>
                </c:pt>
                <c:pt idx="984">
                  <c:v>-0.1496400855987019</c:v>
                </c:pt>
                <c:pt idx="985">
                  <c:v>-0.10088104740351589</c:v>
                </c:pt>
                <c:pt idx="986">
                  <c:v>-3.8625042105337126E-2</c:v>
                </c:pt>
                <c:pt idx="987">
                  <c:v>-3.3364658421427662E-2</c:v>
                </c:pt>
                <c:pt idx="988">
                  <c:v>-1.6890822160280372E-2</c:v>
                </c:pt>
                <c:pt idx="989">
                  <c:v>5.2637725522269418E-2</c:v>
                </c:pt>
                <c:pt idx="990">
                  <c:v>7.0172834970628983E-2</c:v>
                </c:pt>
                <c:pt idx="991">
                  <c:v>-8.6678610162976844E-3</c:v>
                </c:pt>
                <c:pt idx="992">
                  <c:v>-5.6408818063536481E-2</c:v>
                </c:pt>
                <c:pt idx="993">
                  <c:v>4.0979205016893339E-3</c:v>
                </c:pt>
                <c:pt idx="994">
                  <c:v>7.5072553863610558E-2</c:v>
                </c:pt>
                <c:pt idx="995">
                  <c:v>0.13185381316700995</c:v>
                </c:pt>
                <c:pt idx="996">
                  <c:v>0.11673140196452358</c:v>
                </c:pt>
                <c:pt idx="997">
                  <c:v>0.11538988291833152</c:v>
                </c:pt>
                <c:pt idx="998">
                  <c:v>0.12347593280582148</c:v>
                </c:pt>
                <c:pt idx="999">
                  <c:v>0.15248712359198868</c:v>
                </c:pt>
                <c:pt idx="1000">
                  <c:v>0.14706848015614593</c:v>
                </c:pt>
                <c:pt idx="1001">
                  <c:v>0.17401973053159669</c:v>
                </c:pt>
                <c:pt idx="1002">
                  <c:v>0.23434069720096651</c:v>
                </c:pt>
                <c:pt idx="1003">
                  <c:v>0.22045330142776454</c:v>
                </c:pt>
                <c:pt idx="1004">
                  <c:v>0.22552160019739853</c:v>
                </c:pt>
                <c:pt idx="1005">
                  <c:v>0.24554104602077209</c:v>
                </c:pt>
                <c:pt idx="1006">
                  <c:v>0.24554104602077209</c:v>
                </c:pt>
                <c:pt idx="1007">
                  <c:v>0.23292022245782085</c:v>
                </c:pt>
                <c:pt idx="1008">
                  <c:v>0.21944138280736158</c:v>
                </c:pt>
                <c:pt idx="1009">
                  <c:v>0.25029558981915034</c:v>
                </c:pt>
                <c:pt idx="1010">
                  <c:v>0.25029558981915034</c:v>
                </c:pt>
                <c:pt idx="1011">
                  <c:v>0.28355303146610589</c:v>
                </c:pt>
                <c:pt idx="1012">
                  <c:v>0.24859613190363472</c:v>
                </c:pt>
                <c:pt idx="1013">
                  <c:v>0.22042340712548825</c:v>
                </c:pt>
                <c:pt idx="1014">
                  <c:v>0.23284109536021602</c:v>
                </c:pt>
                <c:pt idx="1015">
                  <c:v>0.25696893151589628</c:v>
                </c:pt>
                <c:pt idx="1016">
                  <c:v>0.22830657925942477</c:v>
                </c:pt>
                <c:pt idx="1017">
                  <c:v>0.28522648061222688</c:v>
                </c:pt>
                <c:pt idx="1018">
                  <c:v>0.29167575972104332</c:v>
                </c:pt>
                <c:pt idx="1019">
                  <c:v>0.27155102075537596</c:v>
                </c:pt>
                <c:pt idx="1020">
                  <c:v>0.28695753640048927</c:v>
                </c:pt>
                <c:pt idx="1021">
                  <c:v>0.27893025871527444</c:v>
                </c:pt>
                <c:pt idx="1022">
                  <c:v>0.32528539089560615</c:v>
                </c:pt>
                <c:pt idx="1023">
                  <c:v>0.33218127440559031</c:v>
                </c:pt>
                <c:pt idx="1024">
                  <c:v>0.33216850046573443</c:v>
                </c:pt>
                <c:pt idx="1025">
                  <c:v>0.34767746024989665</c:v>
                </c:pt>
                <c:pt idx="1026">
                  <c:v>0.37545450673897318</c:v>
                </c:pt>
                <c:pt idx="1027">
                  <c:v>0.39522761860953781</c:v>
                </c:pt>
                <c:pt idx="1028">
                  <c:v>0.37282784818774606</c:v>
                </c:pt>
                <c:pt idx="1029">
                  <c:v>0.33524464229099493</c:v>
                </c:pt>
                <c:pt idx="1030">
                  <c:v>0.29383312552666108</c:v>
                </c:pt>
                <c:pt idx="1031">
                  <c:v>0.33750698546598601</c:v>
                </c:pt>
                <c:pt idx="1032">
                  <c:v>0.32655924724025853</c:v>
                </c:pt>
                <c:pt idx="1033">
                  <c:v>0.30910050121068289</c:v>
                </c:pt>
                <c:pt idx="1034">
                  <c:v>0.32404420022064762</c:v>
                </c:pt>
                <c:pt idx="1035">
                  <c:v>0.33002134477268963</c:v>
                </c:pt>
                <c:pt idx="1036">
                  <c:v>0.35856935681195212</c:v>
                </c:pt>
                <c:pt idx="1037">
                  <c:v>0.42362123291268983</c:v>
                </c:pt>
                <c:pt idx="1038">
                  <c:v>0.4276962331147105</c:v>
                </c:pt>
                <c:pt idx="1039">
                  <c:v>0.43302250208811222</c:v>
                </c:pt>
                <c:pt idx="1040">
                  <c:v>0.44137843639098073</c:v>
                </c:pt>
                <c:pt idx="1041">
                  <c:v>0.44294349837908631</c:v>
                </c:pt>
                <c:pt idx="1042">
                  <c:v>0.49419971659409345</c:v>
                </c:pt>
                <c:pt idx="1043">
                  <c:v>0.45077476790448223</c:v>
                </c:pt>
                <c:pt idx="1044">
                  <c:v>0.48864889168227954</c:v>
                </c:pt>
                <c:pt idx="1045">
                  <c:v>0.48695702382074901</c:v>
                </c:pt>
                <c:pt idx="1046">
                  <c:v>0.50740232718120182</c:v>
                </c:pt>
                <c:pt idx="1047">
                  <c:v>0.36217756940477885</c:v>
                </c:pt>
                <c:pt idx="1048">
                  <c:v>0.34249031585162459</c:v>
                </c:pt>
                <c:pt idx="1049">
                  <c:v>0.27883223773403443</c:v>
                </c:pt>
                <c:pt idx="1050">
                  <c:v>0.33266496008950175</c:v>
                </c:pt>
                <c:pt idx="1051">
                  <c:v>0.3153165256540138</c:v>
                </c:pt>
                <c:pt idx="1052">
                  <c:v>0.23225422533753393</c:v>
                </c:pt>
                <c:pt idx="1053">
                  <c:v>0.21422228373877616</c:v>
                </c:pt>
                <c:pt idx="1054">
                  <c:v>0.25813609542658522</c:v>
                </c:pt>
                <c:pt idx="1055">
                  <c:v>0.24718242101660937</c:v>
                </c:pt>
                <c:pt idx="1056">
                  <c:v>0.19878868285923779</c:v>
                </c:pt>
                <c:pt idx="1057">
                  <c:v>0.32538691174488688</c:v>
                </c:pt>
                <c:pt idx="1058">
                  <c:v>0.22307586373628818</c:v>
                </c:pt>
                <c:pt idx="1059">
                  <c:v>0.15316466001211282</c:v>
                </c:pt>
                <c:pt idx="1060">
                  <c:v>3.4900217511756759E-2</c:v>
                </c:pt>
                <c:pt idx="1061">
                  <c:v>6.5171647786552267E-2</c:v>
                </c:pt>
                <c:pt idx="1062">
                  <c:v>3.3622186982677604E-2</c:v>
                </c:pt>
                <c:pt idx="1063">
                  <c:v>0.13084183119075909</c:v>
                </c:pt>
                <c:pt idx="1064">
                  <c:v>0.1474204390769327</c:v>
                </c:pt>
                <c:pt idx="1065">
                  <c:v>0.16662310192813012</c:v>
                </c:pt>
                <c:pt idx="1066">
                  <c:v>0.23531889504581893</c:v>
                </c:pt>
                <c:pt idx="1067">
                  <c:v>0.23853875175763939</c:v>
                </c:pt>
                <c:pt idx="1068">
                  <c:v>0.30655828284928344</c:v>
                </c:pt>
                <c:pt idx="1069">
                  <c:v>0.33563618223897307</c:v>
                </c:pt>
                <c:pt idx="1070">
                  <c:v>0.38068768705890021</c:v>
                </c:pt>
                <c:pt idx="1071">
                  <c:v>0.34964639880213011</c:v>
                </c:pt>
                <c:pt idx="1072">
                  <c:v>0.36888554073825253</c:v>
                </c:pt>
                <c:pt idx="1073">
                  <c:v>0.3165363696357697</c:v>
                </c:pt>
                <c:pt idx="1074">
                  <c:v>0.38738803999971805</c:v>
                </c:pt>
                <c:pt idx="1075">
                  <c:v>0.36286433000971474</c:v>
                </c:pt>
                <c:pt idx="1076">
                  <c:v>0.38050675294094183</c:v>
                </c:pt>
                <c:pt idx="1077">
                  <c:v>0.34114212541350741</c:v>
                </c:pt>
                <c:pt idx="1078">
                  <c:v>0.31657170560764225</c:v>
                </c:pt>
                <c:pt idx="1079">
                  <c:v>0.35897941789292442</c:v>
                </c:pt>
                <c:pt idx="1080">
                  <c:v>0.35365713768187312</c:v>
                </c:pt>
                <c:pt idx="1081">
                  <c:v>0.21683604315757088</c:v>
                </c:pt>
                <c:pt idx="1082">
                  <c:v>0.18806114626616921</c:v>
                </c:pt>
                <c:pt idx="1083">
                  <c:v>0.18922112558450532</c:v>
                </c:pt>
                <c:pt idx="1084">
                  <c:v>0.11365194769259812</c:v>
                </c:pt>
                <c:pt idx="1085">
                  <c:v>0.15508631832596831</c:v>
                </c:pt>
                <c:pt idx="1086">
                  <c:v>0.16969464351993313</c:v>
                </c:pt>
                <c:pt idx="1087">
                  <c:v>0.24129918408543993</c:v>
                </c:pt>
                <c:pt idx="1088">
                  <c:v>0.28104036239432584</c:v>
                </c:pt>
                <c:pt idx="1089">
                  <c:v>0.31017843621835861</c:v>
                </c:pt>
                <c:pt idx="1090">
                  <c:v>0.2995811202713512</c:v>
                </c:pt>
                <c:pt idx="1091">
                  <c:v>0.30164676397532997</c:v>
                </c:pt>
                <c:pt idx="1092">
                  <c:v>0.27949561991031779</c:v>
                </c:pt>
                <c:pt idx="1093">
                  <c:v>0.37440804314114073</c:v>
                </c:pt>
                <c:pt idx="1094">
                  <c:v>0.36330938060838269</c:v>
                </c:pt>
                <c:pt idx="1095">
                  <c:v>0.37221300256306611</c:v>
                </c:pt>
                <c:pt idx="1096">
                  <c:v>0.42711136051255005</c:v>
                </c:pt>
                <c:pt idx="1097">
                  <c:v>0.42811353190348678</c:v>
                </c:pt>
                <c:pt idx="1098">
                  <c:v>0.46917311905284986</c:v>
                </c:pt>
                <c:pt idx="1099">
                  <c:v>0.43979926626821308</c:v>
                </c:pt>
                <c:pt idx="1100">
                  <c:v>0.43684900855117625</c:v>
                </c:pt>
                <c:pt idx="1101">
                  <c:v>0.38785622526263897</c:v>
                </c:pt>
                <c:pt idx="1102">
                  <c:v>0.42649167666906251</c:v>
                </c:pt>
                <c:pt idx="1103">
                  <c:v>0.44348472831614183</c:v>
                </c:pt>
                <c:pt idx="1104">
                  <c:v>0.49363282851023049</c:v>
                </c:pt>
                <c:pt idx="1105">
                  <c:v>0.48467588870717138</c:v>
                </c:pt>
                <c:pt idx="1106">
                  <c:v>0.50656685155993864</c:v>
                </c:pt>
                <c:pt idx="1107">
                  <c:v>0.52106311400720751</c:v>
                </c:pt>
                <c:pt idx="1108">
                  <c:v>0.53429846844590667</c:v>
                </c:pt>
                <c:pt idx="1109">
                  <c:v>0.57077566144961978</c:v>
                </c:pt>
                <c:pt idx="1110">
                  <c:v>0.60918482529732465</c:v>
                </c:pt>
                <c:pt idx="1111">
                  <c:v>0.53167875713527213</c:v>
                </c:pt>
                <c:pt idx="1112">
                  <c:v>0.56720409201923805</c:v>
                </c:pt>
                <c:pt idx="1113">
                  <c:v>0.607335379568686</c:v>
                </c:pt>
                <c:pt idx="1114">
                  <c:v>0.62858132183324034</c:v>
                </c:pt>
                <c:pt idx="1115">
                  <c:v>0.6378252900112833</c:v>
                </c:pt>
                <c:pt idx="1116">
                  <c:v>0.62885072439841427</c:v>
                </c:pt>
                <c:pt idx="1117">
                  <c:v>0.57613410804967868</c:v>
                </c:pt>
                <c:pt idx="1118">
                  <c:v>0.58864975233732353</c:v>
                </c:pt>
                <c:pt idx="1119">
                  <c:v>0.60222315852484276</c:v>
                </c:pt>
                <c:pt idx="1120">
                  <c:v>0.59374138743807858</c:v>
                </c:pt>
                <c:pt idx="1121">
                  <c:v>0.61512142647490409</c:v>
                </c:pt>
                <c:pt idx="1122">
                  <c:v>0.58645507518863638</c:v>
                </c:pt>
                <c:pt idx="1123">
                  <c:v>0.49490217185312591</c:v>
                </c:pt>
                <c:pt idx="1124">
                  <c:v>0.52499237821503497</c:v>
                </c:pt>
                <c:pt idx="1125">
                  <c:v>0.52445021740541797</c:v>
                </c:pt>
                <c:pt idx="1126">
                  <c:v>0.59505745458606274</c:v>
                </c:pt>
                <c:pt idx="1127">
                  <c:v>0.67488077503529276</c:v>
                </c:pt>
                <c:pt idx="1128">
                  <c:v>0.7349202941974442</c:v>
                </c:pt>
                <c:pt idx="1129">
                  <c:v>0.73543532588170835</c:v>
                </c:pt>
                <c:pt idx="1130">
                  <c:v>0.71115684959969716</c:v>
                </c:pt>
                <c:pt idx="1131">
                  <c:v>0.69131848406431007</c:v>
                </c:pt>
                <c:pt idx="1132">
                  <c:v>0.66699887890138454</c:v>
                </c:pt>
                <c:pt idx="1133">
                  <c:v>0.64937917007939361</c:v>
                </c:pt>
                <c:pt idx="1134">
                  <c:v>0.59528918669504072</c:v>
                </c:pt>
                <c:pt idx="1135">
                  <c:v>0.61941727971558458</c:v>
                </c:pt>
                <c:pt idx="1136">
                  <c:v>0.66208856581687048</c:v>
                </c:pt>
                <c:pt idx="1137">
                  <c:v>0.66118951077315002</c:v>
                </c:pt>
                <c:pt idx="1138">
                  <c:v>0.69242784678968716</c:v>
                </c:pt>
                <c:pt idx="1139">
                  <c:v>0.68736821735578246</c:v>
                </c:pt>
                <c:pt idx="1140">
                  <c:v>0.65704091875147053</c:v>
                </c:pt>
                <c:pt idx="1141">
                  <c:v>0.6617075345791168</c:v>
                </c:pt>
                <c:pt idx="1142">
                  <c:v>0.65176778519691281</c:v>
                </c:pt>
                <c:pt idx="1143">
                  <c:v>0.64863668857749435</c:v>
                </c:pt>
                <c:pt idx="1144">
                  <c:v>0.69090153231560025</c:v>
                </c:pt>
                <c:pt idx="1145">
                  <c:v>0.7193979386143885</c:v>
                </c:pt>
                <c:pt idx="1146">
                  <c:v>0.73767590169784358</c:v>
                </c:pt>
                <c:pt idx="1147">
                  <c:v>0.77645265488153226</c:v>
                </c:pt>
                <c:pt idx="1148">
                  <c:v>0.77268768632549523</c:v>
                </c:pt>
                <c:pt idx="1149">
                  <c:v>0.77412758101016954</c:v>
                </c:pt>
                <c:pt idx="1150">
                  <c:v>0.74586601527062002</c:v>
                </c:pt>
                <c:pt idx="1151">
                  <c:v>0.70942559167363028</c:v>
                </c:pt>
                <c:pt idx="1152">
                  <c:v>0.75138570794041892</c:v>
                </c:pt>
                <c:pt idx="1153">
                  <c:v>0.72101256085446597</c:v>
                </c:pt>
                <c:pt idx="1154">
                  <c:v>0.71554765161103173</c:v>
                </c:pt>
                <c:pt idx="1155">
                  <c:v>0.71914809477695529</c:v>
                </c:pt>
                <c:pt idx="1156">
                  <c:v>0.69396439998930237</c:v>
                </c:pt>
                <c:pt idx="1157">
                  <c:v>0.57583180248447818</c:v>
                </c:pt>
                <c:pt idx="1158">
                  <c:v>0.56056902186918234</c:v>
                </c:pt>
                <c:pt idx="1159">
                  <c:v>0.61333982495825778</c:v>
                </c:pt>
                <c:pt idx="1160">
                  <c:v>0.66186245697875212</c:v>
                </c:pt>
                <c:pt idx="1161">
                  <c:v>0.70089305425118642</c:v>
                </c:pt>
                <c:pt idx="1162">
                  <c:v>0.70095833488446257</c:v>
                </c:pt>
                <c:pt idx="1163">
                  <c:v>0.69604506619467932</c:v>
                </c:pt>
                <c:pt idx="1164">
                  <c:v>0.64987018250083795</c:v>
                </c:pt>
                <c:pt idx="1165">
                  <c:v>0.61911126587940268</c:v>
                </c:pt>
                <c:pt idx="1166">
                  <c:v>0.59513717102986097</c:v>
                </c:pt>
                <c:pt idx="1167">
                  <c:v>0.61867356858897238</c:v>
                </c:pt>
                <c:pt idx="1168">
                  <c:v>0.6978140035714675</c:v>
                </c:pt>
                <c:pt idx="1169">
                  <c:v>0.75149601193621773</c:v>
                </c:pt>
                <c:pt idx="1170">
                  <c:v>0.65780763093367778</c:v>
                </c:pt>
                <c:pt idx="1171">
                  <c:v>0.64740944567221836</c:v>
                </c:pt>
                <c:pt idx="1172">
                  <c:v>0.6464430887827568</c:v>
                </c:pt>
                <c:pt idx="1173">
                  <c:v>0.58068905023421746</c:v>
                </c:pt>
                <c:pt idx="1174">
                  <c:v>0.54627430947054689</c:v>
                </c:pt>
                <c:pt idx="1175">
                  <c:v>0.5618315585307474</c:v>
                </c:pt>
                <c:pt idx="1176">
                  <c:v>0.66565446202026779</c:v>
                </c:pt>
                <c:pt idx="1177">
                  <c:v>0.67873282399438017</c:v>
                </c:pt>
                <c:pt idx="1178">
                  <c:v>0.72707217898896337</c:v>
                </c:pt>
                <c:pt idx="1179">
                  <c:v>0.73370291249559982</c:v>
                </c:pt>
                <c:pt idx="1180">
                  <c:v>0.80186400062057328</c:v>
                </c:pt>
                <c:pt idx="1181">
                  <c:v>0.84339093933211173</c:v>
                </c:pt>
                <c:pt idx="1182">
                  <c:v>0.85464522349883087</c:v>
                </c:pt>
                <c:pt idx="1183">
                  <c:v>0.83562809414647354</c:v>
                </c:pt>
                <c:pt idx="1184">
                  <c:v>0.69674630177301866</c:v>
                </c:pt>
                <c:pt idx="1185">
                  <c:v>0.69654977558863518</c:v>
                </c:pt>
                <c:pt idx="1186">
                  <c:v>0.69641297394484969</c:v>
                </c:pt>
                <c:pt idx="1187">
                  <c:v>0.69676553021706034</c:v>
                </c:pt>
                <c:pt idx="1188">
                  <c:v>0.69663320088880987</c:v>
                </c:pt>
                <c:pt idx="1189">
                  <c:v>0.69669161149702408</c:v>
                </c:pt>
                <c:pt idx="1190">
                  <c:v>0.69734269409692273</c:v>
                </c:pt>
                <c:pt idx="1191">
                  <c:v>0.69855461922992679</c:v>
                </c:pt>
                <c:pt idx="1192">
                  <c:v>0.69903374507675964</c:v>
                </c:pt>
                <c:pt idx="1193">
                  <c:v>0.69952497741580966</c:v>
                </c:pt>
                <c:pt idx="1194">
                  <c:v>0.69995093739350711</c:v>
                </c:pt>
                <c:pt idx="1195">
                  <c:v>0.69991055142420633</c:v>
                </c:pt>
                <c:pt idx="1196">
                  <c:v>0.70004630507288335</c:v>
                </c:pt>
                <c:pt idx="1197">
                  <c:v>0.7038881920587714</c:v>
                </c:pt>
                <c:pt idx="1198">
                  <c:v>0.7046450825020365</c:v>
                </c:pt>
                <c:pt idx="1199">
                  <c:v>0.70469383073741443</c:v>
                </c:pt>
                <c:pt idx="1200">
                  <c:v>0.70510961779059333</c:v>
                </c:pt>
                <c:pt idx="1201">
                  <c:v>0.70508826479504183</c:v>
                </c:pt>
                <c:pt idx="1202">
                  <c:v>0.70547045210365611</c:v>
                </c:pt>
                <c:pt idx="1203">
                  <c:v>-0.46300330229428843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1-4F0E-859E-FB9D25B1F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825184"/>
        <c:axId val="2112825664"/>
      </c:lineChart>
      <c:dateAx>
        <c:axId val="2112825184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5664"/>
        <c:crosses val="autoZero"/>
        <c:auto val="1"/>
        <c:lblOffset val="100"/>
        <c:baseTimeUnit val="days"/>
        <c:majorUnit val="3"/>
        <c:majorTimeUnit val="months"/>
      </c:dateAx>
      <c:valAx>
        <c:axId val="2112825664"/>
        <c:scaling>
          <c:orientation val="minMax"/>
        </c:scaling>
        <c:delete val="0"/>
        <c:axPos val="l"/>
        <c:numFmt formatCode="0%;[Red]\(0%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2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800" b="1"/>
              <a:t>Monthly Attribution Feb</a:t>
            </a:r>
            <a:r>
              <a:rPr lang="en-SG" sz="1800" b="1" baseline="0"/>
              <a:t> 2025 </a:t>
            </a:r>
            <a:r>
              <a:rPr lang="en-SG" sz="1800" b="1"/>
              <a:t>(Gross %)</a:t>
            </a:r>
          </a:p>
        </c:rich>
      </c:tx>
      <c:layout>
        <c:manualLayout>
          <c:xMode val="edge"/>
          <c:yMode val="edge"/>
          <c:x val="0.22804129675929163"/>
          <c:y val="5.1671764676205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26842447345368"/>
          <c:y val="0.17912878421084466"/>
          <c:w val="0.56207713805099402"/>
          <c:h val="0.820052333597252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3B-48C9-8772-BB8B104DE5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EA-401D-A639-78FEBCE8A7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3B-48C9-8772-BB8B104DE5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E3B-48C9-8772-BB8B104DE5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3B-48C9-8772-BB8B104DE5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3B-48C9-8772-BB8B104DE5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E3B-48C9-8772-BB8B104DE5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E3B-48C9-8772-BB8B104DE5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3EA-401D-A639-78FEBCE8A79C}"/>
              </c:ext>
            </c:extLst>
          </c:dPt>
          <c:cat>
            <c:strRef>
              <c:f>Dashboard!$B$32:$J$32</c:f>
              <c:strCache>
                <c:ptCount val="9"/>
                <c:pt idx="0">
                  <c:v>ETFs</c:v>
                </c:pt>
                <c:pt idx="1">
                  <c:v>Stocks</c:v>
                </c:pt>
                <c:pt idx="2">
                  <c:v>Stocks_int</c:v>
                </c:pt>
                <c:pt idx="3">
                  <c:v>Bonds</c:v>
                </c:pt>
                <c:pt idx="4">
                  <c:v>Commodities</c:v>
                </c:pt>
                <c:pt idx="5">
                  <c:v>Future</c:v>
                </c:pt>
                <c:pt idx="6">
                  <c:v>Option</c:v>
                </c:pt>
                <c:pt idx="7">
                  <c:v>Others</c:v>
                </c:pt>
                <c:pt idx="8">
                  <c:v>Interest and Dividend</c:v>
                </c:pt>
              </c:strCache>
            </c:strRef>
          </c:cat>
          <c:val>
            <c:numRef>
              <c:f>Dashboard!$B$34:$J$34</c:f>
              <c:numCache>
                <c:formatCode>#,##0.00_);[Red]\(#,##0.00\)</c:formatCode>
                <c:ptCount val="9"/>
                <c:pt idx="0">
                  <c:v>227.37</c:v>
                </c:pt>
                <c:pt idx="1">
                  <c:v>6715.93</c:v>
                </c:pt>
                <c:pt idx="2">
                  <c:v>0</c:v>
                </c:pt>
                <c:pt idx="3">
                  <c:v>286856.76</c:v>
                </c:pt>
                <c:pt idx="4">
                  <c:v>0</c:v>
                </c:pt>
                <c:pt idx="5">
                  <c:v>0</c:v>
                </c:pt>
                <c:pt idx="6">
                  <c:v>20303.14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B-48C9-8772-BB8B104DE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606520410227543"/>
          <c:y val="0.12336845301081156"/>
          <c:w val="0.19768404094066183"/>
          <c:h val="0.74399019071077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Yearly Attribution FY 2025 (Gross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63818612954262"/>
          <c:y val="0.11898559522662305"/>
          <c:w val="0.57948146020381364"/>
          <c:h val="0.7552227683969833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8F-453B-8F55-D7C936F7E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8F-453B-8F55-D7C936F7E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8F-453B-8F55-D7C936F7E8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8F-453B-8F55-D7C936F7E8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8F-453B-8F55-D7C936F7E8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8F-453B-8F55-D7C936F7E8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8F-453B-8F55-D7C936F7E85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8F-453B-8F55-D7C936F7E85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8F-453B-8F55-D7C936F7E85E}"/>
              </c:ext>
            </c:extLst>
          </c:dPt>
          <c:dLbls>
            <c:dLbl>
              <c:idx val="8"/>
              <c:layout>
                <c:manualLayout>
                  <c:x val="0.14428649751374995"/>
                  <c:y val="0.175850855062764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D8F-453B-8F55-D7C936F7E85E}"/>
                </c:ext>
              </c:extLst>
            </c:dLbl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Dashboard!$B$32:$J$32</c:f>
              <c:strCache>
                <c:ptCount val="9"/>
                <c:pt idx="0">
                  <c:v>ETFs</c:v>
                </c:pt>
                <c:pt idx="1">
                  <c:v>Stocks</c:v>
                </c:pt>
                <c:pt idx="2">
                  <c:v>Stocks_int</c:v>
                </c:pt>
                <c:pt idx="3">
                  <c:v>Bonds</c:v>
                </c:pt>
                <c:pt idx="4">
                  <c:v>Commodities</c:v>
                </c:pt>
                <c:pt idx="5">
                  <c:v>Future</c:v>
                </c:pt>
                <c:pt idx="6">
                  <c:v>Option</c:v>
                </c:pt>
                <c:pt idx="7">
                  <c:v>Others</c:v>
                </c:pt>
                <c:pt idx="8">
                  <c:v>Interest and Dividend</c:v>
                </c:pt>
              </c:strCache>
            </c:strRef>
          </c:cat>
          <c:val>
            <c:numRef>
              <c:f>Dashboard!$B$45:$J$45</c:f>
              <c:numCache>
                <c:formatCode>#,##0.00_);[Red]\(#,##0.00\)</c:formatCode>
                <c:ptCount val="9"/>
                <c:pt idx="0">
                  <c:v>1616907.16</c:v>
                </c:pt>
                <c:pt idx="1">
                  <c:v>234554.5900000004</c:v>
                </c:pt>
                <c:pt idx="2">
                  <c:v>174582.74999999991</c:v>
                </c:pt>
                <c:pt idx="3">
                  <c:v>436101.38999999996</c:v>
                </c:pt>
                <c:pt idx="4">
                  <c:v>1307091.58</c:v>
                </c:pt>
                <c:pt idx="5">
                  <c:v>270528.75</c:v>
                </c:pt>
                <c:pt idx="6">
                  <c:v>914430.45000000019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1-4EFB-8C37-4C6CFE853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678330514799976"/>
          <c:y val="0.10694912521987741"/>
          <c:w val="0.17321657931048368"/>
          <c:h val="0.87613125010269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96981</xdr:colOff>
      <xdr:row>1</xdr:row>
      <xdr:rowOff>90769</xdr:rowOff>
    </xdr:from>
    <xdr:to>
      <xdr:col>10</xdr:col>
      <xdr:colOff>575980</xdr:colOff>
      <xdr:row>19</xdr:row>
      <xdr:rowOff>124690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6E272-93E0-4D21-9F6F-5DAE64127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24654</xdr:rowOff>
    </xdr:from>
    <xdr:to>
      <xdr:col>23</xdr:col>
      <xdr:colOff>44824</xdr:colOff>
      <xdr:row>18</xdr:row>
      <xdr:rowOff>145677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E5552-5BDF-4EAD-BCE7-B3E70FD14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86188</xdr:colOff>
      <xdr:row>21</xdr:row>
      <xdr:rowOff>171549</xdr:rowOff>
    </xdr:from>
    <xdr:to>
      <xdr:col>22</xdr:col>
      <xdr:colOff>325778</xdr:colOff>
      <xdr:row>45</xdr:row>
      <xdr:rowOff>160343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38203D-9316-5938-493F-28BFF67B8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117664</xdr:colOff>
      <xdr:row>46</xdr:row>
      <xdr:rowOff>79557</xdr:rowOff>
    </xdr:from>
    <xdr:to>
      <xdr:col>22</xdr:col>
      <xdr:colOff>373000</xdr:colOff>
      <xdr:row>70</xdr:row>
      <xdr:rowOff>11203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AE17C9-D90D-78B2-9F72-962C3F27C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2EE1-BB42-431E-AA06-7953FFB8AD04}">
  <sheetPr>
    <tabColor theme="4" tint="0.79998168889431442"/>
  </sheetPr>
  <dimension ref="A1:W81"/>
  <sheetViews>
    <sheetView showGridLines="0" tabSelected="1" zoomScale="85" zoomScaleNormal="85" workbookViewId="0">
      <selection activeCell="H25" sqref="H25"/>
    </sheetView>
  </sheetViews>
  <sheetFormatPr defaultRowHeight="15" outlineLevelCol="1"/>
  <cols>
    <col min="1" max="1" width="22" customWidth="1"/>
    <col min="2" max="9" width="20.7109375" customWidth="1"/>
    <col min="10" max="10" width="21.42578125" bestFit="1" customWidth="1"/>
    <col min="11" max="11" width="20.7109375" customWidth="1"/>
    <col min="12" max="12" width="20.7109375" hidden="1" customWidth="1" outlineLevel="1"/>
    <col min="13" max="13" width="26.140625" hidden="1" customWidth="1" outlineLevel="1"/>
    <col min="14" max="14" width="20.7109375" hidden="1" customWidth="1" outlineLevel="1"/>
    <col min="15" max="15" width="20.7109375" customWidth="1" collapsed="1"/>
  </cols>
  <sheetData>
    <row r="1" spans="1:23" ht="26.25">
      <c r="A1" s="5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</row>
    <row r="2" spans="1:23">
      <c r="A2" t="s">
        <v>1</v>
      </c>
      <c r="B2" s="104">
        <f ca="1">OFFSET('Historical NAV'!A1,COUNT('Historical NAV'!B:B),,,)</f>
        <v>45852</v>
      </c>
      <c r="D2" s="91"/>
      <c r="E2" s="92"/>
    </row>
    <row r="3" spans="1:23">
      <c r="A3" t="s">
        <v>2</v>
      </c>
      <c r="B3" s="104">
        <f ca="1">DATE(YEAR(B2), MONTH(B2), 1)</f>
        <v>45839</v>
      </c>
      <c r="D3" s="91"/>
      <c r="E3" s="92"/>
    </row>
    <row r="4" spans="1:23">
      <c r="A4" t="s">
        <v>3</v>
      </c>
      <c r="B4" s="8">
        <f ca="1">OFFSET('Historical NAV'!I1,COUNT('Historical NAV'!A:A),,,)</f>
        <v>-0.68513280482617611</v>
      </c>
      <c r="D4" s="91"/>
      <c r="E4" s="92"/>
    </row>
    <row r="5" spans="1:23">
      <c r="A5" t="s">
        <v>4</v>
      </c>
      <c r="B5" s="8">
        <f ca="1">OFFSET('Historical NAV'!K1,COUNT('Historical NAV'!A:A),,,)</f>
        <v>-0.68349275646356755</v>
      </c>
      <c r="E5" s="142"/>
    </row>
    <row r="6" spans="1:23">
      <c r="A6" t="s">
        <v>5</v>
      </c>
      <c r="B6" s="8">
        <f ca="1">OFFSET('Historical NAV'!N1,COUNT('Historical NAV'!A:A),,,)</f>
        <v>-0.66335390619791479</v>
      </c>
    </row>
    <row r="7" spans="1:23">
      <c r="B7" s="8"/>
    </row>
    <row r="8" spans="1:23">
      <c r="A8" s="97" t="s">
        <v>6</v>
      </c>
      <c r="B8" s="310"/>
      <c r="D8" s="97" t="s">
        <v>7</v>
      </c>
      <c r="E8" s="97"/>
    </row>
    <row r="9" spans="1:23">
      <c r="A9" t="s">
        <v>8</v>
      </c>
      <c r="B9" s="8">
        <f ca="1">OFFSET('Historical NAV'!G1,COUNT('Historical NAV'!A:A),,,)</f>
        <v>-0.68513280482617611</v>
      </c>
      <c r="D9" t="s">
        <v>9</v>
      </c>
      <c r="E9" s="142">
        <f ca="1">OFFSET('Historical NAV'!B1,COUNT('Historical NAV'!A:A),,,)</f>
        <v>20985069.079877902</v>
      </c>
    </row>
    <row r="10" spans="1:23">
      <c r="A10" t="s">
        <v>10</v>
      </c>
      <c r="B10" s="2">
        <f ca="1">E13/E9</f>
        <v>0.99611619911434779</v>
      </c>
      <c r="D10" t="s">
        <v>11</v>
      </c>
      <c r="E10" s="142">
        <v>41571525.57</v>
      </c>
    </row>
    <row r="11" spans="1:23">
      <c r="A11" t="s">
        <v>12</v>
      </c>
      <c r="B11" s="8">
        <f ca="1">OFFSET('Historical NAV'!R1,COUNT('Historical NAV'!A:A),,,)</f>
        <v>-0.67384436099596834</v>
      </c>
      <c r="D11" t="s">
        <v>13</v>
      </c>
      <c r="E11" s="8">
        <f ca="1">E10/E9</f>
        <v>1.9810049426933731</v>
      </c>
    </row>
    <row r="12" spans="1:23">
      <c r="A12" t="s">
        <v>14</v>
      </c>
      <c r="B12" s="8">
        <f ca="1">OFFSET('Historical NAV'!T1,COUNT('Historical NAV'!A:A),,,)</f>
        <v>-0.74527734711565463</v>
      </c>
    </row>
    <row r="13" spans="1:23">
      <c r="A13" t="s">
        <v>15</v>
      </c>
      <c r="B13" s="8">
        <f ca="1">OFFSET('Historical NAV'!V1,COUNT('Historical NAV'!A:A),,,)</f>
        <v>-0.36313419945041719</v>
      </c>
      <c r="D13" s="97" t="s">
        <v>16</v>
      </c>
      <c r="E13" s="148">
        <f>K25</f>
        <v>20903567.25</v>
      </c>
    </row>
    <row r="14" spans="1:23">
      <c r="A14" t="s">
        <v>17</v>
      </c>
      <c r="B14" s="51">
        <f ca="1">OFFSET('Historical NAV'!W1,COUNT('Historical NAV'!A:A),,,)</f>
        <v>-2.2529050874505754</v>
      </c>
      <c r="D14" s="299">
        <v>5.0000000000000001E-3</v>
      </c>
      <c r="E14" s="211">
        <f>(D14*$E$13)/(1-D14)</f>
        <v>105043.05150753769</v>
      </c>
    </row>
    <row r="15" spans="1:23">
      <c r="A15" t="s">
        <v>18</v>
      </c>
      <c r="B15" s="51">
        <f ca="1">OFFSET('Historical NAV'!AB1,COUNT('Historical NAV'!A:A),,,)</f>
        <v>-0.33076595113567248</v>
      </c>
      <c r="D15" s="299">
        <v>0.01</v>
      </c>
      <c r="E15" s="211">
        <f>(D15*$E$13)/(1-D15)</f>
        <v>211147.14393939395</v>
      </c>
      <c r="F15" s="129"/>
    </row>
    <row r="16" spans="1:23">
      <c r="A16" t="s">
        <v>19</v>
      </c>
      <c r="B16" s="51">
        <f ca="1">OFFSET('Historical NAV'!P1,COUNT('Historical NAV'!A:A),,,)</f>
        <v>1.8356922812527532</v>
      </c>
      <c r="D16" s="299">
        <v>1.4999999999999999E-2</v>
      </c>
      <c r="E16" s="211">
        <f>(D16*$E$13)/(1-D16)</f>
        <v>318328.4352791878</v>
      </c>
      <c r="F16" s="165"/>
    </row>
    <row r="17" spans="1:23">
      <c r="A17" t="s">
        <v>20</v>
      </c>
      <c r="B17" s="51">
        <f ca="1">OFFSET('Historical NAV'!AC1,COUNT('Historical NAV'!A:A),,,)</f>
        <v>-0.22973361726911723</v>
      </c>
      <c r="D17" s="299">
        <v>0.05</v>
      </c>
      <c r="E17" s="211">
        <f>(D17*$E$13)/(1-D17)</f>
        <v>1100187.75</v>
      </c>
    </row>
    <row r="18" spans="1:23">
      <c r="A18" t="s">
        <v>21</v>
      </c>
      <c r="B18" s="51">
        <f ca="1">OFFSET('Historical NAV'!AD1,COUNT('Historical NAV'!A:A),,,)</f>
        <v>-0.13175214589331621</v>
      </c>
      <c r="D18" s="8"/>
      <c r="E18" s="211"/>
    </row>
    <row r="19" spans="1:23">
      <c r="A19" t="s">
        <v>22</v>
      </c>
      <c r="B19" s="51">
        <f ca="1">OFFSET('Historical NAV'!AE1,COUNT('Historical NAV'!A:A),,,)</f>
        <v>-7.7202934204495421E-2</v>
      </c>
    </row>
    <row r="20" spans="1:23">
      <c r="B20" s="51"/>
    </row>
    <row r="21" spans="1:23" ht="26.25">
      <c r="A21" s="5" t="s">
        <v>23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</row>
    <row r="22" spans="1:23" ht="15" customHeight="1">
      <c r="A22" s="11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97" t="s">
        <v>24</v>
      </c>
      <c r="B23" s="98" t="s">
        <v>25</v>
      </c>
      <c r="C23" s="98" t="s">
        <v>26</v>
      </c>
      <c r="D23" s="98" t="s">
        <v>27</v>
      </c>
      <c r="E23" s="98" t="s">
        <v>28</v>
      </c>
      <c r="F23" s="98" t="s">
        <v>29</v>
      </c>
      <c r="G23" s="98" t="s">
        <v>30</v>
      </c>
      <c r="H23" s="98" t="s">
        <v>31</v>
      </c>
      <c r="I23" s="98" t="s">
        <v>32</v>
      </c>
      <c r="J23" s="98" t="s">
        <v>33</v>
      </c>
      <c r="K23" s="98" t="s">
        <v>34</v>
      </c>
      <c r="L23" s="144" t="s">
        <v>35</v>
      </c>
      <c r="M23" s="144" t="s">
        <v>29</v>
      </c>
      <c r="N23" s="144" t="s">
        <v>36</v>
      </c>
    </row>
    <row r="24" spans="1:23">
      <c r="A24" s="97" t="s">
        <v>37</v>
      </c>
      <c r="B24" s="94">
        <f>COUNTIF('Mark to Market'!$B$3:$B$1028,B23)</f>
        <v>0</v>
      </c>
      <c r="C24" s="94">
        <f>COUNTIF('Mark to Market'!$B$3:$B$1028,C23)</f>
        <v>0</v>
      </c>
      <c r="D24" s="94">
        <f>COUNTIF('Mark to Market'!$B$3:$B$1028,D23)</f>
        <v>0</v>
      </c>
      <c r="E24" s="94">
        <f>COUNTIF('Mark to Market'!$B$3:$B$1028,E23)</f>
        <v>1</v>
      </c>
      <c r="F24" s="94">
        <f>COUNTIF('Mark to Market'!$B$3:$B$1028,F23)</f>
        <v>0</v>
      </c>
      <c r="G24" s="94">
        <f>COUNTIF('Mark to Market'!$B$3:$B$1028,G23)</f>
        <v>0</v>
      </c>
      <c r="H24" s="94">
        <f>COUNTIF('Mark to Market'!$B$3:$B$1028,H23)</f>
        <v>0</v>
      </c>
      <c r="I24" s="94">
        <f>COUNTIF('Mark to Market'!$B$3:$B$1028,I23)</f>
        <v>0</v>
      </c>
      <c r="J24" s="94">
        <f>COUNTIF('Mark to Market'!$B$3:$B$1028,J23)</f>
        <v>0</v>
      </c>
      <c r="K24" s="94">
        <f>SUM(B24:J24)</f>
        <v>1</v>
      </c>
      <c r="L24" s="213">
        <v>3</v>
      </c>
      <c r="M24" s="94">
        <v>4</v>
      </c>
    </row>
    <row r="25" spans="1:23">
      <c r="A25" s="97" t="s">
        <v>38</v>
      </c>
      <c r="B25" s="99">
        <f>SUMIF('Mark to Market'!$B$3:$B$1028,B23,'Mark to Market'!$H$3:$H$1028)</f>
        <v>0</v>
      </c>
      <c r="C25" s="99">
        <f>SUMIF('Mark to Market'!$B$3:$B$1028,C23,'Mark to Market'!$H$3:$H$1028)</f>
        <v>0</v>
      </c>
      <c r="D25" s="99">
        <f>SUMIF('Mark to Market'!$B$3:$B$1028,D23,'Mark to Market'!$H$3:$H$1028)</f>
        <v>0</v>
      </c>
      <c r="E25" s="99">
        <f>SUMIF('Mark to Market'!$B$3:$B$1028,E23,'Mark to Market'!$H$3:$H$1028)</f>
        <v>20903567.25</v>
      </c>
      <c r="F25" s="99">
        <f>SUMIF('Mark to Market'!$B$3:$B$1028,F23,'Mark to Market'!$H$3:$H$1028)</f>
        <v>0</v>
      </c>
      <c r="G25" s="99">
        <f>SUMIF('Mark to Market'!$B$3:$B$1028,G23,'Mark to Market'!$H$3:$H$1028)</f>
        <v>0</v>
      </c>
      <c r="H25" s="99">
        <f>SUMIF('Mark to Market'!$B$3:$B$1028,H23,'Mark to Market'!$H$3:$H$1028)</f>
        <v>0</v>
      </c>
      <c r="I25" s="99">
        <f>SUMIF('Mark to Market'!$B$3:$B$1028,I23,'Mark to Market'!$H$3:$H$1028)</f>
        <v>0</v>
      </c>
      <c r="J25" s="99">
        <f>SUMIF('Mark to Market'!$B$3:$B$1028,J23,'Mark to Market'!$H$3:$H$1028)</f>
        <v>0</v>
      </c>
      <c r="K25" s="99">
        <f>SUM(B25:J25)</f>
        <v>20903567.25</v>
      </c>
      <c r="L25" s="99">
        <f>SUMIF('Mark to Market'!$A$3:$A$1028,"QQQ",'Mark to Market'!$H$3:$H$1028)+SUMIF('Mark to Market'!$A$3:$A$1028,"TSM",'Mark to Market'!$H$3:$H$1028)+SUMIF('Mark to Market'!$A$3:$A$1028,"NVDA",'Mark to Market'!$H$3:$H$1028)</f>
        <v>0</v>
      </c>
      <c r="M25" s="99">
        <f>SUMIF('Mark to Market'!$B$3:$B$1028,M23,'Mark to Market'!$H$3:$H$1028)-(SUMIF('Mark to Market'!$A$3:$A$1028,"GLD",'Mark to Market'!$H$3:$H$1028)-SUMIF('Mark to Market'!$A$3:$A$1028,"IAUM",'Mark to Market'!$H$3:$H$1028))-SUMIF('Mark to Market'!$A$3:$A$1028,"2899",'Mark to Market'!$H$3:$H$1028)</f>
        <v>0</v>
      </c>
      <c r="N25" s="35">
        <f>F25-M25</f>
        <v>0</v>
      </c>
    </row>
    <row r="26" spans="1:23">
      <c r="A26" s="97" t="s">
        <v>39</v>
      </c>
      <c r="B26" s="100">
        <f t="shared" ref="B26:J26" si="0">B25/$K$25</f>
        <v>0</v>
      </c>
      <c r="C26" s="100">
        <f>C25/$K$25</f>
        <v>0</v>
      </c>
      <c r="D26" s="100">
        <f>D25/$K$25</f>
        <v>0</v>
      </c>
      <c r="E26" s="100">
        <f>E25/$K$25</f>
        <v>1</v>
      </c>
      <c r="F26" s="100">
        <f t="shared" si="0"/>
        <v>0</v>
      </c>
      <c r="G26" s="100">
        <f t="shared" si="0"/>
        <v>0</v>
      </c>
      <c r="H26" s="100">
        <f t="shared" si="0"/>
        <v>0</v>
      </c>
      <c r="I26" s="100">
        <f t="shared" si="0"/>
        <v>0</v>
      </c>
      <c r="J26" s="100">
        <f t="shared" si="0"/>
        <v>0</v>
      </c>
      <c r="K26" s="100">
        <f>SUM(B26:J26)</f>
        <v>1</v>
      </c>
      <c r="L26" s="100">
        <f>L25/$K$25</f>
        <v>0</v>
      </c>
      <c r="M26" s="100">
        <f>M25/$K$25</f>
        <v>0</v>
      </c>
      <c r="N26" s="212">
        <f>F26-M26</f>
        <v>0</v>
      </c>
    </row>
    <row r="27" spans="1:23">
      <c r="A27" s="97" t="s">
        <v>40</v>
      </c>
      <c r="B27" s="161">
        <f ca="1">B25/$E$9</f>
        <v>0</v>
      </c>
      <c r="C27" s="161">
        <f ca="1">C25/$E$9</f>
        <v>0</v>
      </c>
      <c r="D27" s="161">
        <f ca="1">D25/$E$9</f>
        <v>0</v>
      </c>
      <c r="E27" s="161">
        <f t="shared" ref="E27:K27" ca="1" si="1">E25/$E$9</f>
        <v>0.99611619911434779</v>
      </c>
      <c r="F27" s="161">
        <f t="shared" ca="1" si="1"/>
        <v>0</v>
      </c>
      <c r="G27" s="161">
        <f t="shared" ca="1" si="1"/>
        <v>0</v>
      </c>
      <c r="H27" s="161">
        <f t="shared" ca="1" si="1"/>
        <v>0</v>
      </c>
      <c r="I27" s="161">
        <f t="shared" ca="1" si="1"/>
        <v>0</v>
      </c>
      <c r="J27" s="161">
        <f t="shared" ca="1" si="1"/>
        <v>0</v>
      </c>
      <c r="K27" s="161">
        <f t="shared" ca="1" si="1"/>
        <v>0.99611619911434779</v>
      </c>
      <c r="L27" s="161"/>
      <c r="M27" s="100"/>
    </row>
    <row r="28" spans="1:23">
      <c r="A28" s="97" t="s">
        <v>41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7">
        <v>0.35</v>
      </c>
      <c r="M28" s="207"/>
      <c r="N28" s="208">
        <v>0.1</v>
      </c>
    </row>
    <row r="29" spans="1:23">
      <c r="A29" s="97" t="s">
        <v>8</v>
      </c>
      <c r="B29" s="151">
        <f ca="1">OFFSET('Daily P&amp;L breakdown'!B1,COUNT('Daily P&amp;L breakdown'!$A:$A),,,)</f>
        <v>0</v>
      </c>
      <c r="C29" s="151">
        <f ca="1">OFFSET('Daily P&amp;L breakdown'!D1,COUNT('Daily P&amp;L breakdown'!$A:$A),,,)</f>
        <v>789.6</v>
      </c>
      <c r="D29" s="151">
        <f ca="1">OFFSET('Daily P&amp;L breakdown'!C1,COUNT('Daily P&amp;L breakdown'!$A:$A),,,)</f>
        <v>0</v>
      </c>
      <c r="E29" s="151">
        <f ca="1">OFFSET('Daily P&amp;L breakdown'!E1,COUNT('Daily P&amp;L breakdown'!$A:$A),,,)</f>
        <v>12500</v>
      </c>
      <c r="F29" s="151">
        <f ca="1">OFFSET('Daily P&amp;L breakdown'!F1,COUNT('Daily P&amp;L breakdown'!$A:$A),,,)</f>
        <v>0</v>
      </c>
      <c r="G29" s="151">
        <f ca="1">OFFSET('Daily P&amp;L breakdown'!G1,COUNT('Daily P&amp;L breakdown'!$A:$A),,,)</f>
        <v>0</v>
      </c>
      <c r="H29" s="151">
        <f ca="1">OFFSET('Daily P&amp;L breakdown'!H1,COUNT('Daily P&amp;L breakdown'!$A:$A),,,)</f>
        <v>636.1</v>
      </c>
      <c r="I29" s="151">
        <f ca="1">OFFSET('Daily P&amp;L breakdown'!I1,COUNT('Daily P&amp;L breakdown'!$A:$A),,,)</f>
        <v>0</v>
      </c>
      <c r="J29" s="151">
        <f ca="1">OFFSET('Daily P&amp;L breakdown'!J1,COUNT('Daily P&amp;L breakdown'!$A:$A),,,)</f>
        <v>0</v>
      </c>
      <c r="K29" s="151">
        <f ca="1">SUM(B29:J29)</f>
        <v>13925.7</v>
      </c>
      <c r="L29" s="209"/>
      <c r="M29" s="210"/>
      <c r="N29" s="210"/>
    </row>
    <row r="31" spans="1:23">
      <c r="A31" s="313" t="s">
        <v>42</v>
      </c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298"/>
    </row>
    <row r="32" spans="1:23">
      <c r="A32" s="101" t="s">
        <v>43</v>
      </c>
      <c r="B32" s="98" t="s">
        <v>25</v>
      </c>
      <c r="C32" s="98" t="s">
        <v>26</v>
      </c>
      <c r="D32" s="98" t="s">
        <v>27</v>
      </c>
      <c r="E32" s="98" t="s">
        <v>28</v>
      </c>
      <c r="F32" s="98" t="s">
        <v>29</v>
      </c>
      <c r="G32" s="98" t="s">
        <v>30</v>
      </c>
      <c r="H32" s="98" t="s">
        <v>31</v>
      </c>
      <c r="I32" s="98" t="s">
        <v>33</v>
      </c>
      <c r="J32" s="98" t="s">
        <v>44</v>
      </c>
      <c r="K32" s="98" t="s">
        <v>34</v>
      </c>
      <c r="L32" s="298" t="s">
        <v>45</v>
      </c>
    </row>
    <row r="33" spans="1:12">
      <c r="A33" s="102">
        <v>45658</v>
      </c>
      <c r="B33" s="150">
        <f>SUMIFS('Daily P&amp;L breakdown'!B:B, 'Daily P&amp;L breakdown'!$A:$A, "&gt;=" &amp; EOMONTH($A33, -1) + 1, 'Daily P&amp;L breakdown'!$A:$A, "&lt;=" &amp; EOMONTH($A33, 0))</f>
        <v>1616679.7899999998</v>
      </c>
      <c r="C33" s="150">
        <f>SUMIFS('Daily P&amp;L breakdown'!D:D, 'Daily P&amp;L breakdown'!$A:$A, "&gt;=" &amp; EOMONTH($A33, -1) + 1, 'Daily P&amp;L breakdown'!$A:$A, "&lt;=" &amp; EOMONTH($A33, 0))</f>
        <v>227838.66000000041</v>
      </c>
      <c r="D33" s="150">
        <f>SUMIFS('Daily P&amp;L breakdown'!C:C, 'Daily P&amp;L breakdown'!$A:$A, "&gt;=" &amp; EOMONTH($A33, -1) + 1, 'Daily P&amp;L breakdown'!$A:$A, "&lt;=" &amp; EOMONTH($A33, 0))</f>
        <v>174582.74999999991</v>
      </c>
      <c r="E33" s="150">
        <f>SUMIFS('Daily P&amp;L breakdown'!E:E, 'Daily P&amp;L breakdown'!$A:$A, "&gt;=" &amp; EOMONTH($A33, -1) + 1, 'Daily P&amp;L breakdown'!$A:$A, "&lt;=" &amp; EOMONTH($A33, 0))</f>
        <v>149244.62999999995</v>
      </c>
      <c r="F33" s="150">
        <f>SUMIFS('Daily P&amp;L breakdown'!F:F, 'Daily P&amp;L breakdown'!$A:$A, "&gt;=" &amp; EOMONTH($A33, -1) + 1, 'Daily P&amp;L breakdown'!$A:$A, "&lt;=" &amp; EOMONTH($A33, 0))</f>
        <v>1307091.58</v>
      </c>
      <c r="G33" s="150">
        <f>SUMIFS('Daily P&amp;L breakdown'!G:G, 'Daily P&amp;L breakdown'!$A:$A, "&gt;=" &amp; EOMONTH($A33, -1) + 1, 'Daily P&amp;L breakdown'!$A:$A, "&lt;=" &amp; EOMONTH($A33, 0))</f>
        <v>270528.75</v>
      </c>
      <c r="H33" s="150">
        <f>SUMIFS('Daily P&amp;L breakdown'!H:H, 'Daily P&amp;L breakdown'!$A:$A, "&gt;=" &amp; EOMONTH($A33, -1) + 1, 'Daily P&amp;L breakdown'!$A:$A, "&lt;=" &amp; EOMONTH($A33, 0))</f>
        <v>894127.31000000017</v>
      </c>
      <c r="I33" s="150">
        <f>SUMIFS('Daily P&amp;L breakdown'!I:I, 'Daily P&amp;L breakdown'!$A:$A, "&gt;=" &amp; EOMONTH($A33, -1) + 1, 'Daily P&amp;L breakdown'!$A:$A, "&lt;=" &amp; EOMONTH($A33, 0))</f>
        <v>0</v>
      </c>
      <c r="J33" s="150"/>
      <c r="K33" s="150">
        <f t="shared" ref="K33:K44" si="2">SUM(B33:J33)</f>
        <v>4640093.4700000007</v>
      </c>
      <c r="L33" s="150">
        <f>SUM(Email!$T$9:$T$11)-K33</f>
        <v>-4317812.8889730088</v>
      </c>
    </row>
    <row r="34" spans="1:12">
      <c r="A34" s="102">
        <v>45689</v>
      </c>
      <c r="B34" s="150">
        <f>SUMIFS('Daily P&amp;L breakdown'!B:B, 'Daily P&amp;L breakdown'!$A:$A, "&gt;=" &amp; EOMONTH($A34, -1) + 1, 'Daily P&amp;L breakdown'!$A:$A, "&lt;=" &amp; EOMONTH($A34, 0))</f>
        <v>227.37</v>
      </c>
      <c r="C34" s="150">
        <f>SUMIFS('Daily P&amp;L breakdown'!D:D, 'Daily P&amp;L breakdown'!$A:$A, "&gt;=" &amp; EOMONTH($A34, -1) + 1, 'Daily P&amp;L breakdown'!$A:$A, "&lt;=" &amp; EOMONTH($A34, 0))</f>
        <v>6715.93</v>
      </c>
      <c r="D34" s="150">
        <f>SUMIFS('Daily P&amp;L breakdown'!C:C, 'Daily P&amp;L breakdown'!$A:$A, "&gt;=" &amp; EOMONTH($A34, -1) + 1, 'Daily P&amp;L breakdown'!$A:$A, "&lt;=" &amp; EOMONTH($A34, 0))</f>
        <v>0</v>
      </c>
      <c r="E34" s="150">
        <f>SUMIFS('Daily P&amp;L breakdown'!E:E, 'Daily P&amp;L breakdown'!$A:$A, "&gt;=" &amp; EOMONTH($A34, -1) + 1, 'Daily P&amp;L breakdown'!$A:$A, "&lt;=" &amp; EOMONTH($A34, 0))</f>
        <v>286856.76</v>
      </c>
      <c r="F34" s="150">
        <f>SUMIFS('Daily P&amp;L breakdown'!F:F, 'Daily P&amp;L breakdown'!$A:$A, "&gt;=" &amp; EOMONTH($A34, -1) + 1, 'Daily P&amp;L breakdown'!$A:$A, "&lt;=" &amp; EOMONTH($A34, 0))</f>
        <v>0</v>
      </c>
      <c r="G34" s="150">
        <f>SUMIFS('Daily P&amp;L breakdown'!G:G, 'Daily P&amp;L breakdown'!$A:$A, "&gt;=" &amp; EOMONTH($A34, -1) + 1, 'Daily P&amp;L breakdown'!$A:$A, "&lt;=" &amp; EOMONTH($A34, 0))</f>
        <v>0</v>
      </c>
      <c r="H34" s="150">
        <f>SUMIFS('Daily P&amp;L breakdown'!H:H, 'Daily P&amp;L breakdown'!$A:$A, "&gt;=" &amp; EOMONTH($A34, -1) + 1, 'Daily P&amp;L breakdown'!$A:$A, "&lt;=" &amp; EOMONTH($A34, 0))</f>
        <v>20303.14</v>
      </c>
      <c r="I34" s="150">
        <f>SUMIFS('Daily P&amp;L breakdown'!I:I, 'Daily P&amp;L breakdown'!$A:$A, "&gt;=" &amp; EOMONTH($A34, -1) + 1, 'Daily P&amp;L breakdown'!$A:$A, "&lt;=" &amp; EOMONTH($A34, 0))</f>
        <v>0</v>
      </c>
      <c r="J34" s="150"/>
      <c r="K34" s="150">
        <f t="shared" si="2"/>
        <v>314103.2</v>
      </c>
      <c r="L34" s="150"/>
    </row>
    <row r="35" spans="1:12">
      <c r="A35" s="102">
        <v>45717</v>
      </c>
      <c r="B35" s="150">
        <f>SUMIFS('Daily P&amp;L breakdown'!B:B, 'Daily P&amp;L breakdown'!$A:$A, "&gt;=" &amp; EOMONTH($A35, -1) + 1, 'Daily P&amp;L breakdown'!$A:$A, "&lt;=" &amp; EOMONTH($A35, 0))</f>
        <v>0</v>
      </c>
      <c r="C35" s="150">
        <f>SUMIFS('Daily P&amp;L breakdown'!D:D, 'Daily P&amp;L breakdown'!$A:$A, "&gt;=" &amp; EOMONTH($A35, -1) + 1, 'Daily P&amp;L breakdown'!$A:$A, "&lt;=" &amp; EOMONTH($A35, 0))</f>
        <v>0</v>
      </c>
      <c r="D35" s="150">
        <f>SUMIFS('Daily P&amp;L breakdown'!C:C, 'Daily P&amp;L breakdown'!$A:$A, "&gt;=" &amp; EOMONTH($A35, -1) + 1, 'Daily P&amp;L breakdown'!$A:$A, "&lt;=" &amp; EOMONTH($A35, 0))</f>
        <v>0</v>
      </c>
      <c r="E35" s="150">
        <f>SUMIFS('Daily P&amp;L breakdown'!E:E, 'Daily P&amp;L breakdown'!$A:$A, "&gt;=" &amp; EOMONTH($A35, -1) + 1, 'Daily P&amp;L breakdown'!$A:$A, "&lt;=" &amp; EOMONTH($A35, 0))</f>
        <v>0</v>
      </c>
      <c r="F35" s="150">
        <f>SUMIFS('Daily P&amp;L breakdown'!F:F, 'Daily P&amp;L breakdown'!$A:$A, "&gt;=" &amp; EOMONTH($A35, -1) + 1, 'Daily P&amp;L breakdown'!$A:$A, "&lt;=" &amp; EOMONTH($A35, 0))</f>
        <v>0</v>
      </c>
      <c r="G35" s="150">
        <f>SUMIFS('Daily P&amp;L breakdown'!G:G, 'Daily P&amp;L breakdown'!$A:$A, "&gt;=" &amp; EOMONTH($A35, -1) + 1, 'Daily P&amp;L breakdown'!$A:$A, "&lt;=" &amp; EOMONTH($A35, 0))</f>
        <v>0</v>
      </c>
      <c r="H35" s="150">
        <f>SUMIFS('Daily P&amp;L breakdown'!H:H, 'Daily P&amp;L breakdown'!$A:$A, "&gt;=" &amp; EOMONTH($A35, -1) + 1, 'Daily P&amp;L breakdown'!$A:$A, "&lt;=" &amp; EOMONTH($A35, 0))</f>
        <v>0</v>
      </c>
      <c r="I35" s="150">
        <f>SUMIFS('Daily P&amp;L breakdown'!I:I, 'Daily P&amp;L breakdown'!$A:$A, "&gt;=" &amp; EOMONTH($A35, -1) + 1, 'Daily P&amp;L breakdown'!$A:$A, "&lt;=" &amp; EOMONTH($A35, 0))</f>
        <v>0</v>
      </c>
      <c r="J35" s="150"/>
      <c r="K35" s="150">
        <f t="shared" si="2"/>
        <v>0</v>
      </c>
      <c r="L35" s="150"/>
    </row>
    <row r="36" spans="1:12">
      <c r="A36" s="102">
        <v>45748</v>
      </c>
      <c r="B36" s="150">
        <f>SUMIFS('Daily P&amp;L breakdown'!B:B, 'Daily P&amp;L breakdown'!$A:$A, "&gt;=" &amp; EOMONTH($A36, -1) + 1, 'Daily P&amp;L breakdown'!$A:$A, "&lt;=" &amp; EOMONTH($A36, 0))</f>
        <v>0</v>
      </c>
      <c r="C36" s="150">
        <f>SUMIFS('Daily P&amp;L breakdown'!D:D, 'Daily P&amp;L breakdown'!$A:$A, "&gt;=" &amp; EOMONTH($A36, -1) + 1, 'Daily P&amp;L breakdown'!$A:$A, "&lt;=" &amp; EOMONTH($A36, 0))</f>
        <v>0</v>
      </c>
      <c r="D36" s="150">
        <f>SUMIFS('Daily P&amp;L breakdown'!C:C, 'Daily P&amp;L breakdown'!$A:$A, "&gt;=" &amp; EOMONTH($A36, -1) + 1, 'Daily P&amp;L breakdown'!$A:$A, "&lt;=" &amp; EOMONTH($A36, 0))</f>
        <v>0</v>
      </c>
      <c r="E36" s="150">
        <f>SUMIFS('Daily P&amp;L breakdown'!E:E, 'Daily P&amp;L breakdown'!$A:$A, "&gt;=" &amp; EOMONTH($A36, -1) + 1, 'Daily P&amp;L breakdown'!$A:$A, "&lt;=" &amp; EOMONTH($A36, 0))</f>
        <v>0</v>
      </c>
      <c r="F36" s="150">
        <f>SUMIFS('Daily P&amp;L breakdown'!F:F, 'Daily P&amp;L breakdown'!$A:$A, "&gt;=" &amp; EOMONTH($A36, -1) + 1, 'Daily P&amp;L breakdown'!$A:$A, "&lt;=" &amp; EOMONTH($A36, 0))</f>
        <v>0</v>
      </c>
      <c r="G36" s="150">
        <f>SUMIFS('Daily P&amp;L breakdown'!G:G, 'Daily P&amp;L breakdown'!$A:$A, "&gt;=" &amp; EOMONTH($A36, -1) + 1, 'Daily P&amp;L breakdown'!$A:$A, "&lt;=" &amp; EOMONTH($A36, 0))</f>
        <v>0</v>
      </c>
      <c r="H36" s="150">
        <f>SUMIFS('Daily P&amp;L breakdown'!H:H, 'Daily P&amp;L breakdown'!$A:$A, "&gt;=" &amp; EOMONTH($A36, -1) + 1, 'Daily P&amp;L breakdown'!$A:$A, "&lt;=" &amp; EOMONTH($A36, 0))</f>
        <v>0</v>
      </c>
      <c r="I36" s="150">
        <f>SUMIFS('Daily P&amp;L breakdown'!I:I, 'Daily P&amp;L breakdown'!$A:$A, "&gt;=" &amp; EOMONTH($A36, -1) + 1, 'Daily P&amp;L breakdown'!$A:$A, "&lt;=" &amp; EOMONTH($A36, 0))</f>
        <v>0</v>
      </c>
      <c r="J36" s="150"/>
      <c r="K36" s="150">
        <f t="shared" si="2"/>
        <v>0</v>
      </c>
      <c r="L36" s="150"/>
    </row>
    <row r="37" spans="1:12">
      <c r="A37" s="102">
        <v>45778</v>
      </c>
      <c r="B37" s="150">
        <f>SUMIFS('Daily P&amp;L breakdown'!B:B, 'Daily P&amp;L breakdown'!$A:$A, "&gt;=" &amp; EOMONTH($A37, -1) + 1, 'Daily P&amp;L breakdown'!$A:$A, "&lt;=" &amp; EOMONTH($A37, 0))</f>
        <v>0</v>
      </c>
      <c r="C37" s="150">
        <f>SUMIFS('Daily P&amp;L breakdown'!D:D, 'Daily P&amp;L breakdown'!$A:$A, "&gt;=" &amp; EOMONTH($A37, -1) + 1, 'Daily P&amp;L breakdown'!$A:$A, "&lt;=" &amp; EOMONTH($A37, 0))</f>
        <v>0</v>
      </c>
      <c r="D37" s="150">
        <f>SUMIFS('Daily P&amp;L breakdown'!C:C, 'Daily P&amp;L breakdown'!$A:$A, "&gt;=" &amp; EOMONTH($A37, -1) + 1, 'Daily P&amp;L breakdown'!$A:$A, "&lt;=" &amp; EOMONTH($A37, 0))</f>
        <v>0</v>
      </c>
      <c r="E37" s="150">
        <f>SUMIFS('Daily P&amp;L breakdown'!E:E, 'Daily P&amp;L breakdown'!$A:$A, "&gt;=" &amp; EOMONTH($A37, -1) + 1, 'Daily P&amp;L breakdown'!$A:$A, "&lt;=" &amp; EOMONTH($A37, 0))</f>
        <v>0</v>
      </c>
      <c r="F37" s="150">
        <f>SUMIFS('Daily P&amp;L breakdown'!F:F, 'Daily P&amp;L breakdown'!$A:$A, "&gt;=" &amp; EOMONTH($A37, -1) + 1, 'Daily P&amp;L breakdown'!$A:$A, "&lt;=" &amp; EOMONTH($A37, 0))</f>
        <v>0</v>
      </c>
      <c r="G37" s="150">
        <f>SUMIFS('Daily P&amp;L breakdown'!G:G, 'Daily P&amp;L breakdown'!$A:$A, "&gt;=" &amp; EOMONTH($A37, -1) + 1, 'Daily P&amp;L breakdown'!$A:$A, "&lt;=" &amp; EOMONTH($A37, 0))</f>
        <v>0</v>
      </c>
      <c r="H37" s="150">
        <f>SUMIFS('Daily P&amp;L breakdown'!H:H, 'Daily P&amp;L breakdown'!$A:$A, "&gt;=" &amp; EOMONTH($A37, -1) + 1, 'Daily P&amp;L breakdown'!$A:$A, "&lt;=" &amp; EOMONTH($A37, 0))</f>
        <v>0</v>
      </c>
      <c r="I37" s="150">
        <f>SUMIFS('Daily P&amp;L breakdown'!I:I, 'Daily P&amp;L breakdown'!$A:$A, "&gt;=" &amp; EOMONTH($A37, -1) + 1, 'Daily P&amp;L breakdown'!$A:$A, "&lt;=" &amp; EOMONTH($A37, 0))</f>
        <v>0</v>
      </c>
      <c r="J37" s="150"/>
      <c r="K37" s="150">
        <f t="shared" si="2"/>
        <v>0</v>
      </c>
      <c r="L37" s="150"/>
    </row>
    <row r="38" spans="1:12">
      <c r="A38" s="102">
        <v>45809</v>
      </c>
      <c r="B38" s="150">
        <f>SUMIFS('Daily P&amp;L breakdown'!B:B, 'Daily P&amp;L breakdown'!$A:$A, "&gt;=" &amp; EOMONTH($A38, -1) + 1, 'Daily P&amp;L breakdown'!$A:$A, "&lt;=" &amp; EOMONTH($A38, 0))</f>
        <v>0</v>
      </c>
      <c r="C38" s="150">
        <f>SUMIFS('Daily P&amp;L breakdown'!D:D, 'Daily P&amp;L breakdown'!$A:$A, "&gt;=" &amp; EOMONTH($A38, -1) + 1, 'Daily P&amp;L breakdown'!$A:$A, "&lt;=" &amp; EOMONTH($A38, 0))</f>
        <v>0</v>
      </c>
      <c r="D38" s="150">
        <f>SUMIFS('Daily P&amp;L breakdown'!C:C, 'Daily P&amp;L breakdown'!$A:$A, "&gt;=" &amp; EOMONTH($A38, -1) + 1, 'Daily P&amp;L breakdown'!$A:$A, "&lt;=" &amp; EOMONTH($A38, 0))</f>
        <v>0</v>
      </c>
      <c r="E38" s="150">
        <f>SUMIFS('Daily P&amp;L breakdown'!E:E, 'Daily P&amp;L breakdown'!$A:$A, "&gt;=" &amp; EOMONTH($A38, -1) + 1, 'Daily P&amp;L breakdown'!$A:$A, "&lt;=" &amp; EOMONTH($A38, 0))</f>
        <v>0</v>
      </c>
      <c r="F38" s="150">
        <f>SUMIFS('Daily P&amp;L breakdown'!F:F, 'Daily P&amp;L breakdown'!$A:$A, "&gt;=" &amp; EOMONTH($A38, -1) + 1, 'Daily P&amp;L breakdown'!$A:$A, "&lt;=" &amp; EOMONTH($A38, 0))</f>
        <v>0</v>
      </c>
      <c r="G38" s="150">
        <f>SUMIFS('Daily P&amp;L breakdown'!G:G, 'Daily P&amp;L breakdown'!$A:$A, "&gt;=" &amp; EOMONTH($A38, -1) + 1, 'Daily P&amp;L breakdown'!$A:$A, "&lt;=" &amp; EOMONTH($A38, 0))</f>
        <v>0</v>
      </c>
      <c r="H38" s="150">
        <f>SUMIFS('Daily P&amp;L breakdown'!H:H, 'Daily P&amp;L breakdown'!$A:$A, "&gt;=" &amp; EOMONTH($A38, -1) + 1, 'Daily P&amp;L breakdown'!$A:$A, "&lt;=" &amp; EOMONTH($A38, 0))</f>
        <v>0</v>
      </c>
      <c r="I38" s="150">
        <f>SUMIFS('Daily P&amp;L breakdown'!I:I, 'Daily P&amp;L breakdown'!$A:$A, "&gt;=" &amp; EOMONTH($A38, -1) + 1, 'Daily P&amp;L breakdown'!$A:$A, "&lt;=" &amp; EOMONTH($A38, 0))</f>
        <v>0</v>
      </c>
      <c r="J38" s="150"/>
      <c r="K38" s="150">
        <f t="shared" si="2"/>
        <v>0</v>
      </c>
      <c r="L38" s="150"/>
    </row>
    <row r="39" spans="1:12">
      <c r="A39" s="102">
        <v>45839</v>
      </c>
      <c r="B39" s="150">
        <f>SUMIFS('Daily P&amp;L breakdown'!B:B, 'Daily P&amp;L breakdown'!$A:$A, "&gt;=" &amp; EOMONTH($A39, -1) + 1, 'Daily P&amp;L breakdown'!$A:$A, "&lt;=" &amp; EOMONTH($A39, 0))</f>
        <v>0</v>
      </c>
      <c r="C39" s="150">
        <f>SUMIFS('Daily P&amp;L breakdown'!D:D, 'Daily P&amp;L breakdown'!$A:$A, "&gt;=" &amp; EOMONTH($A39, -1) + 1, 'Daily P&amp;L breakdown'!$A:$A, "&lt;=" &amp; EOMONTH($A39, 0))</f>
        <v>0</v>
      </c>
      <c r="D39" s="150">
        <f>SUMIFS('Daily P&amp;L breakdown'!C:C, 'Daily P&amp;L breakdown'!$A:$A, "&gt;=" &amp; EOMONTH($A39, -1) + 1, 'Daily P&amp;L breakdown'!$A:$A, "&lt;=" &amp; EOMONTH($A39, 0))</f>
        <v>0</v>
      </c>
      <c r="E39" s="150">
        <f>SUMIFS('Daily P&amp;L breakdown'!E:E, 'Daily P&amp;L breakdown'!$A:$A, "&gt;=" &amp; EOMONTH($A39, -1) + 1, 'Daily P&amp;L breakdown'!$A:$A, "&lt;=" &amp; EOMONTH($A39, 0))</f>
        <v>0</v>
      </c>
      <c r="F39" s="150">
        <f>SUMIFS('Daily P&amp;L breakdown'!F:F, 'Daily P&amp;L breakdown'!$A:$A, "&gt;=" &amp; EOMONTH($A39, -1) + 1, 'Daily P&amp;L breakdown'!$A:$A, "&lt;=" &amp; EOMONTH($A39, 0))</f>
        <v>0</v>
      </c>
      <c r="G39" s="150">
        <f>SUMIFS('Daily P&amp;L breakdown'!G:G, 'Daily P&amp;L breakdown'!$A:$A, "&gt;=" &amp; EOMONTH($A39, -1) + 1, 'Daily P&amp;L breakdown'!$A:$A, "&lt;=" &amp; EOMONTH($A39, 0))</f>
        <v>0</v>
      </c>
      <c r="H39" s="150">
        <f>SUMIFS('Daily P&amp;L breakdown'!H:H, 'Daily P&amp;L breakdown'!$A:$A, "&gt;=" &amp; EOMONTH($A39, -1) + 1, 'Daily P&amp;L breakdown'!$A:$A, "&lt;=" &amp; EOMONTH($A39, 0))</f>
        <v>0</v>
      </c>
      <c r="I39" s="150">
        <f>SUMIFS('Daily P&amp;L breakdown'!I:I, 'Daily P&amp;L breakdown'!$A:$A, "&gt;=" &amp; EOMONTH($A39, -1) + 1, 'Daily P&amp;L breakdown'!$A:$A, "&lt;=" &amp; EOMONTH($A39, 0))</f>
        <v>0</v>
      </c>
      <c r="J39" s="150"/>
      <c r="K39" s="150">
        <f t="shared" si="2"/>
        <v>0</v>
      </c>
      <c r="L39" s="150"/>
    </row>
    <row r="40" spans="1:12">
      <c r="A40" s="102">
        <v>45870</v>
      </c>
      <c r="B40" s="150">
        <f>SUMIFS('Daily P&amp;L breakdown'!B:B, 'Daily P&amp;L breakdown'!$A:$A, "&gt;=" &amp; EOMONTH($A40, -1) + 1, 'Daily P&amp;L breakdown'!$A:$A, "&lt;=" &amp; EOMONTH($A40, 0))</f>
        <v>0</v>
      </c>
      <c r="C40" s="150">
        <f>SUMIFS('Daily P&amp;L breakdown'!D:D, 'Daily P&amp;L breakdown'!$A:$A, "&gt;=" &amp; EOMONTH($A40, -1) + 1, 'Daily P&amp;L breakdown'!$A:$A, "&lt;=" &amp; EOMONTH($A40, 0))</f>
        <v>0</v>
      </c>
      <c r="D40" s="150">
        <f>SUMIFS('Daily P&amp;L breakdown'!C:C, 'Daily P&amp;L breakdown'!$A:$A, "&gt;=" &amp; EOMONTH($A40, -1) + 1, 'Daily P&amp;L breakdown'!$A:$A, "&lt;=" &amp; EOMONTH($A40, 0))</f>
        <v>0</v>
      </c>
      <c r="E40" s="150">
        <f>SUMIFS('Daily P&amp;L breakdown'!E:E, 'Daily P&amp;L breakdown'!$A:$A, "&gt;=" &amp; EOMONTH($A40, -1) + 1, 'Daily P&amp;L breakdown'!$A:$A, "&lt;=" &amp; EOMONTH($A40, 0))</f>
        <v>0</v>
      </c>
      <c r="F40" s="150">
        <f>SUMIFS('Daily P&amp;L breakdown'!F:F, 'Daily P&amp;L breakdown'!$A:$A, "&gt;=" &amp; EOMONTH($A40, -1) + 1, 'Daily P&amp;L breakdown'!$A:$A, "&lt;=" &amp; EOMONTH($A40, 0))</f>
        <v>0</v>
      </c>
      <c r="G40" s="150">
        <f>SUMIFS('Daily P&amp;L breakdown'!G:G, 'Daily P&amp;L breakdown'!$A:$A, "&gt;=" &amp; EOMONTH($A40, -1) + 1, 'Daily P&amp;L breakdown'!$A:$A, "&lt;=" &amp; EOMONTH($A40, 0))</f>
        <v>0</v>
      </c>
      <c r="H40" s="150">
        <f>SUMIFS('Daily P&amp;L breakdown'!H:H, 'Daily P&amp;L breakdown'!$A:$A, "&gt;=" &amp; EOMONTH($A40, -1) + 1, 'Daily P&amp;L breakdown'!$A:$A, "&lt;=" &amp; EOMONTH($A40, 0))</f>
        <v>0</v>
      </c>
      <c r="I40" s="150">
        <f>SUMIFS('Daily P&amp;L breakdown'!I:I, 'Daily P&amp;L breakdown'!$A:$A, "&gt;=" &amp; EOMONTH($A40, -1) + 1, 'Daily P&amp;L breakdown'!$A:$A, "&lt;=" &amp; EOMONTH($A40, 0))</f>
        <v>0</v>
      </c>
      <c r="J40" s="150"/>
      <c r="K40" s="150">
        <f t="shared" si="2"/>
        <v>0</v>
      </c>
      <c r="L40" s="150"/>
    </row>
    <row r="41" spans="1:12">
      <c r="A41" s="102">
        <v>45901</v>
      </c>
      <c r="B41" s="150">
        <f>SUMIFS('Daily P&amp;L breakdown'!B:B, 'Daily P&amp;L breakdown'!$A:$A, "&gt;=" &amp; EOMONTH($A41, -1) + 1, 'Daily P&amp;L breakdown'!$A:$A, "&lt;=" &amp; EOMONTH($A41, 0))</f>
        <v>0</v>
      </c>
      <c r="C41" s="150">
        <f>SUMIFS('Daily P&amp;L breakdown'!D:D, 'Daily P&amp;L breakdown'!$A:$A, "&gt;=" &amp; EOMONTH($A41, -1) + 1, 'Daily P&amp;L breakdown'!$A:$A, "&lt;=" &amp; EOMONTH($A41, 0))</f>
        <v>0</v>
      </c>
      <c r="D41" s="150">
        <f>SUMIFS('Daily P&amp;L breakdown'!C:C, 'Daily P&amp;L breakdown'!$A:$A, "&gt;=" &amp; EOMONTH($A41, -1) + 1, 'Daily P&amp;L breakdown'!$A:$A, "&lt;=" &amp; EOMONTH($A41, 0))</f>
        <v>0</v>
      </c>
      <c r="E41" s="150">
        <f>SUMIFS('Daily P&amp;L breakdown'!E:E, 'Daily P&amp;L breakdown'!$A:$A, "&gt;=" &amp; EOMONTH($A41, -1) + 1, 'Daily P&amp;L breakdown'!$A:$A, "&lt;=" &amp; EOMONTH($A41, 0))</f>
        <v>0</v>
      </c>
      <c r="F41" s="150">
        <f>SUMIFS('Daily P&amp;L breakdown'!F:F, 'Daily P&amp;L breakdown'!$A:$A, "&gt;=" &amp; EOMONTH($A41, -1) + 1, 'Daily P&amp;L breakdown'!$A:$A, "&lt;=" &amp; EOMONTH($A41, 0))</f>
        <v>0</v>
      </c>
      <c r="G41" s="150">
        <f>SUMIFS('Daily P&amp;L breakdown'!G:G, 'Daily P&amp;L breakdown'!$A:$A, "&gt;=" &amp; EOMONTH($A41, -1) + 1, 'Daily P&amp;L breakdown'!$A:$A, "&lt;=" &amp; EOMONTH($A41, 0))</f>
        <v>0</v>
      </c>
      <c r="H41" s="150">
        <f>SUMIFS('Daily P&amp;L breakdown'!H:H, 'Daily P&amp;L breakdown'!$A:$A, "&gt;=" &amp; EOMONTH($A41, -1) + 1, 'Daily P&amp;L breakdown'!$A:$A, "&lt;=" &amp; EOMONTH($A41, 0))</f>
        <v>0</v>
      </c>
      <c r="I41" s="150">
        <f>SUMIFS('Daily P&amp;L breakdown'!I:I, 'Daily P&amp;L breakdown'!$A:$A, "&gt;=" &amp; EOMONTH($A41, -1) + 1, 'Daily P&amp;L breakdown'!$A:$A, "&lt;=" &amp; EOMONTH($A41, 0))</f>
        <v>0</v>
      </c>
      <c r="J41" s="150"/>
      <c r="K41" s="150">
        <f t="shared" si="2"/>
        <v>0</v>
      </c>
      <c r="L41" s="150"/>
    </row>
    <row r="42" spans="1:12">
      <c r="A42" s="102">
        <v>45931</v>
      </c>
      <c r="B42" s="150">
        <f>SUMIFS('Daily P&amp;L breakdown'!B:B, 'Daily P&amp;L breakdown'!$A:$A, "&gt;=" &amp; EOMONTH($A42, -1) + 1, 'Daily P&amp;L breakdown'!$A:$A, "&lt;=" &amp; EOMONTH($A42, 0))</f>
        <v>0</v>
      </c>
      <c r="C42" s="150">
        <f>SUMIFS('Daily P&amp;L breakdown'!D:D, 'Daily P&amp;L breakdown'!$A:$A, "&gt;=" &amp; EOMONTH($A42, -1) + 1, 'Daily P&amp;L breakdown'!$A:$A, "&lt;=" &amp; EOMONTH($A42, 0))</f>
        <v>0</v>
      </c>
      <c r="D42" s="150">
        <f>SUMIFS('Daily P&amp;L breakdown'!C:C, 'Daily P&amp;L breakdown'!$A:$A, "&gt;=" &amp; EOMONTH($A42, -1) + 1, 'Daily P&amp;L breakdown'!$A:$A, "&lt;=" &amp; EOMONTH($A42, 0))</f>
        <v>0</v>
      </c>
      <c r="E42" s="150">
        <f>SUMIFS('Daily P&amp;L breakdown'!E:E, 'Daily P&amp;L breakdown'!$A:$A, "&gt;=" &amp; EOMONTH($A42, -1) + 1, 'Daily P&amp;L breakdown'!$A:$A, "&lt;=" &amp; EOMONTH($A42, 0))</f>
        <v>0</v>
      </c>
      <c r="F42" s="150">
        <f>SUMIFS('Daily P&amp;L breakdown'!F:F, 'Daily P&amp;L breakdown'!$A:$A, "&gt;=" &amp; EOMONTH($A42, -1) + 1, 'Daily P&amp;L breakdown'!$A:$A, "&lt;=" &amp; EOMONTH($A42, 0))</f>
        <v>0</v>
      </c>
      <c r="G42" s="150">
        <f>SUMIFS('Daily P&amp;L breakdown'!G:G, 'Daily P&amp;L breakdown'!$A:$A, "&gt;=" &amp; EOMONTH($A42, -1) + 1, 'Daily P&amp;L breakdown'!$A:$A, "&lt;=" &amp; EOMONTH($A42, 0))</f>
        <v>0</v>
      </c>
      <c r="H42" s="150">
        <f>SUMIFS('Daily P&amp;L breakdown'!H:H, 'Daily P&amp;L breakdown'!$A:$A, "&gt;=" &amp; EOMONTH($A42, -1) + 1, 'Daily P&amp;L breakdown'!$A:$A, "&lt;=" &amp; EOMONTH($A42, 0))</f>
        <v>0</v>
      </c>
      <c r="I42" s="150">
        <f>SUMIFS('Daily P&amp;L breakdown'!I:I, 'Daily P&amp;L breakdown'!$A:$A, "&gt;=" &amp; EOMONTH($A42, -1) + 1, 'Daily P&amp;L breakdown'!$A:$A, "&lt;=" &amp; EOMONTH($A42, 0))</f>
        <v>0</v>
      </c>
      <c r="J42" s="150"/>
      <c r="K42" s="150">
        <f t="shared" si="2"/>
        <v>0</v>
      </c>
      <c r="L42" s="150"/>
    </row>
    <row r="43" spans="1:12">
      <c r="A43" s="102">
        <v>45962</v>
      </c>
      <c r="B43" s="150">
        <f>SUMIFS('Daily P&amp;L breakdown'!B:B, 'Daily P&amp;L breakdown'!$A:$A, "&gt;=" &amp; EOMONTH($A43, -1) + 1, 'Daily P&amp;L breakdown'!$A:$A, "&lt;=" &amp; EOMONTH($A43, 0))</f>
        <v>0</v>
      </c>
      <c r="C43" s="150">
        <f>SUMIFS('Daily P&amp;L breakdown'!D:D, 'Daily P&amp;L breakdown'!$A:$A, "&gt;=" &amp; EOMONTH($A43, -1) + 1, 'Daily P&amp;L breakdown'!$A:$A, "&lt;=" &amp; EOMONTH($A43, 0))</f>
        <v>0</v>
      </c>
      <c r="D43" s="150">
        <f>SUMIFS('Daily P&amp;L breakdown'!C:C, 'Daily P&amp;L breakdown'!$A:$A, "&gt;=" &amp; EOMONTH($A43, -1) + 1, 'Daily P&amp;L breakdown'!$A:$A, "&lt;=" &amp; EOMONTH($A43, 0))</f>
        <v>0</v>
      </c>
      <c r="E43" s="150">
        <f>SUMIFS('Daily P&amp;L breakdown'!E:E, 'Daily P&amp;L breakdown'!$A:$A, "&gt;=" &amp; EOMONTH($A43, -1) + 1, 'Daily P&amp;L breakdown'!$A:$A, "&lt;=" &amp; EOMONTH($A43, 0))</f>
        <v>0</v>
      </c>
      <c r="F43" s="150">
        <f>SUMIFS('Daily P&amp;L breakdown'!F:F, 'Daily P&amp;L breakdown'!$A:$A, "&gt;=" &amp; EOMONTH($A43, -1) + 1, 'Daily P&amp;L breakdown'!$A:$A, "&lt;=" &amp; EOMONTH($A43, 0))</f>
        <v>0</v>
      </c>
      <c r="G43" s="150">
        <f>SUMIFS('Daily P&amp;L breakdown'!G:G, 'Daily P&amp;L breakdown'!$A:$A, "&gt;=" &amp; EOMONTH($A43, -1) + 1, 'Daily P&amp;L breakdown'!$A:$A, "&lt;=" &amp; EOMONTH($A43, 0))</f>
        <v>0</v>
      </c>
      <c r="H43" s="150">
        <f>SUMIFS('Daily P&amp;L breakdown'!H:H, 'Daily P&amp;L breakdown'!$A:$A, "&gt;=" &amp; EOMONTH($A43, -1) + 1, 'Daily P&amp;L breakdown'!$A:$A, "&lt;=" &amp; EOMONTH($A43, 0))</f>
        <v>0</v>
      </c>
      <c r="I43" s="150">
        <f>SUMIFS('Daily P&amp;L breakdown'!I:I, 'Daily P&amp;L breakdown'!$A:$A, "&gt;=" &amp; EOMONTH($A43, -1) + 1, 'Daily P&amp;L breakdown'!$A:$A, "&lt;=" &amp; EOMONTH($A43, 0))</f>
        <v>0</v>
      </c>
      <c r="J43" s="150"/>
      <c r="K43" s="150">
        <f t="shared" si="2"/>
        <v>0</v>
      </c>
      <c r="L43" s="150"/>
    </row>
    <row r="44" spans="1:12">
      <c r="A44" s="102">
        <v>45992</v>
      </c>
      <c r="B44" s="150">
        <f>SUMIFS('Daily P&amp;L breakdown'!B:B, 'Daily P&amp;L breakdown'!$A:$A, "&gt;=" &amp; EOMONTH($A44, -1) + 1, 'Daily P&amp;L breakdown'!$A:$A, "&lt;=" &amp; EOMONTH($A44, 0))</f>
        <v>0</v>
      </c>
      <c r="C44" s="150">
        <f>SUMIFS('Daily P&amp;L breakdown'!D:D, 'Daily P&amp;L breakdown'!$A:$A, "&gt;=" &amp; EOMONTH($A44, -1) + 1, 'Daily P&amp;L breakdown'!$A:$A, "&lt;=" &amp; EOMONTH($A44, 0))</f>
        <v>0</v>
      </c>
      <c r="D44" s="150">
        <f>SUMIFS('Daily P&amp;L breakdown'!C:C, 'Daily P&amp;L breakdown'!$A:$A, "&gt;=" &amp; EOMONTH($A44, -1) + 1, 'Daily P&amp;L breakdown'!$A:$A, "&lt;=" &amp; EOMONTH($A44, 0))</f>
        <v>0</v>
      </c>
      <c r="E44" s="150">
        <f>SUMIFS('Daily P&amp;L breakdown'!E:E, 'Daily P&amp;L breakdown'!$A:$A, "&gt;=" &amp; EOMONTH($A44, -1) + 1, 'Daily P&amp;L breakdown'!$A:$A, "&lt;=" &amp; EOMONTH($A44, 0))</f>
        <v>0</v>
      </c>
      <c r="F44" s="150">
        <f>SUMIFS('Daily P&amp;L breakdown'!F:F, 'Daily P&amp;L breakdown'!$A:$A, "&gt;=" &amp; EOMONTH($A44, -1) + 1, 'Daily P&amp;L breakdown'!$A:$A, "&lt;=" &amp; EOMONTH($A44, 0))</f>
        <v>0</v>
      </c>
      <c r="G44" s="150">
        <f>SUMIFS('Daily P&amp;L breakdown'!G:G, 'Daily P&amp;L breakdown'!$A:$A, "&gt;=" &amp; EOMONTH($A44, -1) + 1, 'Daily P&amp;L breakdown'!$A:$A, "&lt;=" &amp; EOMONTH($A44, 0))</f>
        <v>0</v>
      </c>
      <c r="H44" s="150">
        <f>SUMIFS('Daily P&amp;L breakdown'!H:H, 'Daily P&amp;L breakdown'!$A:$A, "&gt;=" &amp; EOMONTH($A44, -1) + 1, 'Daily P&amp;L breakdown'!$A:$A, "&lt;=" &amp; EOMONTH($A44, 0))</f>
        <v>0</v>
      </c>
      <c r="I44" s="150">
        <f>SUMIFS('Daily P&amp;L breakdown'!I:I, 'Daily P&amp;L breakdown'!$A:$A, "&gt;=" &amp; EOMONTH($A44, -1) + 1, 'Daily P&amp;L breakdown'!$A:$A, "&lt;=" &amp; EOMONTH($A44, 0))</f>
        <v>0</v>
      </c>
      <c r="J44" s="150"/>
      <c r="K44" s="150">
        <f t="shared" si="2"/>
        <v>0</v>
      </c>
      <c r="L44" s="150"/>
    </row>
    <row r="45" spans="1:12">
      <c r="A45" s="143" t="s">
        <v>46</v>
      </c>
      <c r="B45" s="160">
        <f t="shared" ref="B45:I45" si="3">SUM(B33:B44)</f>
        <v>1616907.16</v>
      </c>
      <c r="C45" s="160">
        <f>SUM(C33:C44)</f>
        <v>234554.5900000004</v>
      </c>
      <c r="D45" s="160">
        <f>SUM(D33:D44)</f>
        <v>174582.74999999991</v>
      </c>
      <c r="E45" s="160">
        <f t="shared" si="3"/>
        <v>436101.38999999996</v>
      </c>
      <c r="F45" s="160">
        <f t="shared" si="3"/>
        <v>1307091.58</v>
      </c>
      <c r="G45" s="160">
        <f t="shared" si="3"/>
        <v>270528.75</v>
      </c>
      <c r="H45" s="160">
        <f t="shared" si="3"/>
        <v>914430.45000000019</v>
      </c>
      <c r="I45" s="160">
        <f t="shared" si="3"/>
        <v>0</v>
      </c>
      <c r="J45" s="160">
        <f>SUM(J33:J44)</f>
        <v>0</v>
      </c>
      <c r="K45" s="160">
        <f>SUM(K33:K44)</f>
        <v>4954196.6700000009</v>
      </c>
    </row>
    <row r="46" spans="1:12">
      <c r="A46" s="296" t="s">
        <v>47</v>
      </c>
      <c r="B46" s="297">
        <v>4163680.4899999979</v>
      </c>
      <c r="C46" s="297">
        <v>7118183.3400000008</v>
      </c>
      <c r="D46" s="297">
        <v>1475451.6300000004</v>
      </c>
      <c r="E46" s="297">
        <v>-2096198.1</v>
      </c>
      <c r="F46" s="297">
        <v>749546.2900000005</v>
      </c>
      <c r="G46" s="297">
        <v>5605745.8027410498</v>
      </c>
      <c r="H46" s="297">
        <v>7949499.6825110503</v>
      </c>
      <c r="I46" s="297">
        <v>0</v>
      </c>
      <c r="J46" s="297">
        <v>-6960481.4497700026</v>
      </c>
      <c r="K46" s="297">
        <v>18005427.685482096</v>
      </c>
    </row>
    <row r="47" spans="1:12">
      <c r="A47" s="91"/>
      <c r="B47" s="91"/>
      <c r="C47" s="93"/>
    </row>
    <row r="48" spans="1:12">
      <c r="A48" s="313" t="s">
        <v>48</v>
      </c>
      <c r="B48" s="313"/>
      <c r="C48" s="313"/>
      <c r="D48" s="313"/>
      <c r="E48" s="313"/>
      <c r="F48" s="313"/>
      <c r="G48" s="313"/>
      <c r="H48" s="313"/>
      <c r="I48" s="313"/>
      <c r="J48" s="313"/>
      <c r="K48" s="313"/>
    </row>
    <row r="49" spans="1:11">
      <c r="A49" s="101" t="s">
        <v>43</v>
      </c>
      <c r="B49" s="98" t="s">
        <v>25</v>
      </c>
      <c r="C49" s="98" t="s">
        <v>26</v>
      </c>
      <c r="D49" s="98" t="s">
        <v>27</v>
      </c>
      <c r="E49" s="98" t="s">
        <v>28</v>
      </c>
      <c r="F49" s="98" t="s">
        <v>29</v>
      </c>
      <c r="G49" s="98" t="s">
        <v>30</v>
      </c>
      <c r="H49" s="98" t="s">
        <v>31</v>
      </c>
      <c r="I49" s="98" t="s">
        <v>33</v>
      </c>
      <c r="J49" s="98" t="s">
        <v>44</v>
      </c>
      <c r="K49" s="98" t="s">
        <v>34</v>
      </c>
    </row>
    <row r="50" spans="1:11">
      <c r="A50" s="102">
        <v>45658</v>
      </c>
      <c r="B50" s="295">
        <f>B33/'Historical NAV'!$B$1169</f>
        <v>2.5557945864864703E-2</v>
      </c>
      <c r="C50" s="295">
        <f>C33/'Historical NAV'!$B$1169</f>
        <v>3.6018809502179317E-3</v>
      </c>
      <c r="D50" s="295">
        <f>D33/'Historical NAV'!$B$1169</f>
        <v>2.7599630434170311E-3</v>
      </c>
      <c r="E50" s="295">
        <f>E33/'Historical NAV'!$B$1169</f>
        <v>2.3593949758979557E-3</v>
      </c>
      <c r="F50" s="295">
        <f>F33/'Historical NAV'!$B$1169</f>
        <v>2.0663693607538992E-2</v>
      </c>
      <c r="G50" s="295">
        <f>G33/'Historical NAV'!$B$1169</f>
        <v>4.2767647558639415E-3</v>
      </c>
      <c r="H50" s="295">
        <f>H33/'Historical NAV'!$B$1169</f>
        <v>1.4135178485330796E-2</v>
      </c>
      <c r="I50" s="295">
        <f>I33/'Historical NAV'!$B$1169</f>
        <v>0</v>
      </c>
      <c r="J50" s="295">
        <f>J33/'Historical NAV'!$B$1169</f>
        <v>0</v>
      </c>
      <c r="K50" s="295">
        <f>K33/'Historical NAV'!$B$1169</f>
        <v>7.3354821683131358E-2</v>
      </c>
    </row>
    <row r="51" spans="1:11">
      <c r="A51" s="102">
        <v>45689</v>
      </c>
      <c r="B51" s="295">
        <f>B34/'Historical NAV'!$B$1191</f>
        <v>3.4291893076349287E-6</v>
      </c>
      <c r="C51" s="295">
        <f>C34/'Historical NAV'!$B$1191</f>
        <v>1.0128950761676847E-4</v>
      </c>
      <c r="D51" s="295">
        <f>D34/'Historical NAV'!$B$1191</f>
        <v>0</v>
      </c>
      <c r="E51" s="295">
        <f>E34/'Historical NAV'!$B$1191</f>
        <v>4.3263673053384301E-3</v>
      </c>
      <c r="F51" s="295">
        <f>F34/'Historical NAV'!$B$1191</f>
        <v>0</v>
      </c>
      <c r="G51" s="295">
        <f>G34/'Historical NAV'!$B$1191</f>
        <v>0</v>
      </c>
      <c r="H51" s="295">
        <f>H34/'Historical NAV'!$B$1191</f>
        <v>3.0621150811195418E-4</v>
      </c>
      <c r="I51" s="295">
        <f>I34/'Historical NAV'!$B$1191</f>
        <v>0</v>
      </c>
      <c r="J51" s="295">
        <f>J34/'Historical NAV'!$B$1191</f>
        <v>0</v>
      </c>
      <c r="K51" s="295">
        <f>K34/'Historical NAV'!$B$1191</f>
        <v>4.7372975103747881E-3</v>
      </c>
    </row>
    <row r="52" spans="1:11">
      <c r="A52" s="102">
        <v>45717</v>
      </c>
      <c r="B52" s="295"/>
      <c r="C52" s="295"/>
      <c r="D52" s="295"/>
      <c r="E52" s="295"/>
      <c r="F52" s="295"/>
      <c r="G52" s="295"/>
      <c r="H52" s="295"/>
      <c r="I52" s="295"/>
      <c r="J52" s="295"/>
      <c r="K52" s="295"/>
    </row>
    <row r="53" spans="1:11">
      <c r="A53" s="102">
        <v>45748</v>
      </c>
      <c r="B53" s="295"/>
      <c r="C53" s="295"/>
      <c r="D53" s="295"/>
      <c r="E53" s="295"/>
      <c r="F53" s="295"/>
      <c r="G53" s="295"/>
      <c r="H53" s="295"/>
      <c r="I53" s="295"/>
      <c r="J53" s="295"/>
      <c r="K53" s="295"/>
    </row>
    <row r="54" spans="1:11">
      <c r="A54" s="102">
        <v>45778</v>
      </c>
      <c r="B54" s="295"/>
      <c r="C54" s="295"/>
      <c r="D54" s="295"/>
      <c r="E54" s="295"/>
      <c r="F54" s="295"/>
      <c r="G54" s="295"/>
      <c r="H54" s="295"/>
      <c r="I54" s="295"/>
      <c r="J54" s="295"/>
      <c r="K54" s="295"/>
    </row>
    <row r="55" spans="1:11">
      <c r="A55" s="102">
        <v>45809</v>
      </c>
      <c r="B55" s="295"/>
      <c r="C55" s="295"/>
      <c r="D55" s="295"/>
      <c r="E55" s="295"/>
      <c r="F55" s="295"/>
      <c r="G55" s="295"/>
      <c r="H55" s="295"/>
      <c r="I55" s="295"/>
      <c r="J55" s="295"/>
      <c r="K55" s="295"/>
    </row>
    <row r="56" spans="1:11">
      <c r="A56" s="102">
        <v>45839</v>
      </c>
      <c r="B56" s="295"/>
      <c r="C56" s="295"/>
      <c r="D56" s="295"/>
      <c r="E56" s="295"/>
      <c r="F56" s="295"/>
      <c r="G56" s="295"/>
      <c r="H56" s="295"/>
      <c r="I56" s="295"/>
      <c r="J56" s="295"/>
      <c r="K56" s="295"/>
    </row>
    <row r="57" spans="1:11">
      <c r="A57" s="102">
        <v>45870</v>
      </c>
      <c r="B57" s="295"/>
      <c r="C57" s="295"/>
      <c r="D57" s="295"/>
      <c r="E57" s="295"/>
      <c r="F57" s="295"/>
      <c r="G57" s="295"/>
      <c r="H57" s="295"/>
      <c r="I57" s="295"/>
      <c r="J57" s="295"/>
      <c r="K57" s="295"/>
    </row>
    <row r="58" spans="1:11">
      <c r="A58" s="102">
        <v>45901</v>
      </c>
      <c r="B58" s="295"/>
      <c r="C58" s="295"/>
      <c r="D58" s="295"/>
      <c r="E58" s="295"/>
      <c r="F58" s="295"/>
      <c r="G58" s="295"/>
      <c r="H58" s="295"/>
      <c r="I58" s="295"/>
      <c r="J58" s="295"/>
      <c r="K58" s="295"/>
    </row>
    <row r="59" spans="1:11">
      <c r="A59" s="102">
        <v>45931</v>
      </c>
      <c r="B59" s="295"/>
      <c r="C59" s="295"/>
      <c r="D59" s="295"/>
      <c r="E59" s="295"/>
      <c r="F59" s="295"/>
      <c r="G59" s="295"/>
      <c r="H59" s="295"/>
      <c r="I59" s="295"/>
      <c r="J59" s="295"/>
      <c r="K59" s="295"/>
    </row>
    <row r="60" spans="1:11">
      <c r="A60" s="102">
        <v>45962</v>
      </c>
      <c r="B60" s="295"/>
      <c r="C60" s="295"/>
      <c r="D60" s="295"/>
      <c r="E60" s="295"/>
      <c r="F60" s="295"/>
      <c r="G60" s="295"/>
      <c r="H60" s="295"/>
      <c r="I60" s="295"/>
      <c r="J60" s="295"/>
      <c r="K60" s="295"/>
    </row>
    <row r="61" spans="1:11">
      <c r="A61" s="102">
        <v>45992</v>
      </c>
      <c r="B61" s="295"/>
      <c r="C61" s="295"/>
      <c r="D61" s="295"/>
      <c r="E61" s="295"/>
      <c r="F61" s="295"/>
      <c r="G61" s="295"/>
      <c r="H61" s="295"/>
      <c r="I61" s="295"/>
      <c r="J61" s="295"/>
      <c r="K61" s="295"/>
    </row>
    <row r="62" spans="1:11">
      <c r="A62" s="143" t="s">
        <v>46</v>
      </c>
      <c r="B62" s="162"/>
      <c r="C62" s="162"/>
      <c r="D62" s="162"/>
      <c r="E62" s="162"/>
      <c r="F62" s="162"/>
      <c r="G62" s="162"/>
      <c r="H62" s="162"/>
      <c r="I62" s="162"/>
      <c r="J62" s="162"/>
      <c r="K62" s="162"/>
    </row>
    <row r="65" spans="1:8">
      <c r="A65" s="265"/>
      <c r="B65" s="265"/>
      <c r="C65" s="265"/>
      <c r="D65" s="265"/>
      <c r="G65" s="265"/>
      <c r="H65" s="265"/>
    </row>
    <row r="66" spans="1:8">
      <c r="A66" s="129"/>
      <c r="B66" s="8"/>
      <c r="C66" s="8"/>
      <c r="D66" s="51"/>
      <c r="G66" s="8"/>
      <c r="H66" s="8"/>
    </row>
    <row r="67" spans="1:8">
      <c r="A67" s="129"/>
      <c r="B67" s="8"/>
      <c r="C67" s="8"/>
      <c r="D67" s="51"/>
      <c r="G67" s="8"/>
      <c r="H67" s="8"/>
    </row>
    <row r="68" spans="1:8">
      <c r="A68" s="129"/>
      <c r="B68" s="8"/>
      <c r="C68" s="8"/>
      <c r="D68" s="51"/>
      <c r="G68" s="8"/>
      <c r="H68" s="8"/>
    </row>
    <row r="69" spans="1:8">
      <c r="A69" s="129"/>
      <c r="B69" s="8"/>
      <c r="C69" s="8"/>
      <c r="D69" s="51"/>
    </row>
    <row r="70" spans="1:8">
      <c r="A70" s="129"/>
      <c r="B70" s="8"/>
      <c r="C70" s="8"/>
      <c r="D70" s="51"/>
    </row>
    <row r="71" spans="1:8">
      <c r="A71" s="129"/>
      <c r="B71" s="8"/>
      <c r="C71" s="8"/>
      <c r="D71" s="51"/>
    </row>
    <row r="72" spans="1:8">
      <c r="A72" s="129"/>
      <c r="B72" s="8"/>
      <c r="C72" s="8"/>
      <c r="D72" s="51"/>
    </row>
    <row r="73" spans="1:8">
      <c r="A73" s="129"/>
      <c r="B73" s="8"/>
      <c r="C73" s="8"/>
      <c r="D73" s="51"/>
      <c r="E73" s="8"/>
    </row>
    <row r="74" spans="1:8">
      <c r="A74" s="129"/>
      <c r="B74" s="8"/>
      <c r="C74" s="8"/>
      <c r="D74" s="51"/>
    </row>
    <row r="75" spans="1:8">
      <c r="A75" s="129"/>
      <c r="B75" s="8"/>
      <c r="C75" s="8"/>
      <c r="D75" s="51"/>
    </row>
    <row r="76" spans="1:8">
      <c r="A76" s="129"/>
      <c r="B76" s="8"/>
      <c r="C76" s="8"/>
      <c r="D76" s="51"/>
    </row>
    <row r="77" spans="1:8">
      <c r="A77" s="129"/>
      <c r="B77" s="8"/>
      <c r="C77" s="8"/>
      <c r="D77" s="51"/>
    </row>
    <row r="78" spans="1:8">
      <c r="A78" s="129"/>
      <c r="B78" s="8"/>
      <c r="C78" s="8"/>
      <c r="D78" s="51"/>
    </row>
    <row r="79" spans="1:8">
      <c r="A79" s="129"/>
      <c r="B79" s="8"/>
      <c r="C79" s="8"/>
      <c r="D79" s="51"/>
    </row>
    <row r="80" spans="1:8">
      <c r="A80" s="129"/>
      <c r="B80" s="8"/>
      <c r="C80" s="8"/>
      <c r="D80" s="51"/>
    </row>
    <row r="81" spans="1:4">
      <c r="A81" s="129"/>
      <c r="B81" s="8"/>
      <c r="C81" s="8"/>
      <c r="D81" s="51"/>
    </row>
  </sheetData>
  <mergeCells count="2">
    <mergeCell ref="A31:K31"/>
    <mergeCell ref="A48:K4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E1250"/>
  <sheetViews>
    <sheetView zoomScale="85" zoomScaleNormal="85" workbookViewId="0">
      <pane xSplit="1" ySplit="1" topLeftCell="B1168" activePane="bottomRight" state="frozen"/>
      <selection pane="topRight" activeCell="B1" sqref="B1"/>
      <selection pane="bottomLeft" activeCell="A2" sqref="A2"/>
      <selection pane="bottomRight" activeCell="J1205" sqref="J1205"/>
    </sheetView>
  </sheetViews>
  <sheetFormatPr defaultRowHeight="15" outlineLevelCol="1"/>
  <cols>
    <col min="1" max="1" width="16.7109375" style="3" customWidth="1"/>
    <col min="2" max="2" width="16.7109375" style="76" customWidth="1"/>
    <col min="3" max="3" width="16.7109375" style="129" customWidth="1"/>
    <col min="4" max="6" width="16.7109375" style="69" customWidth="1"/>
    <col min="7" max="7" width="16.7109375" style="8" customWidth="1"/>
    <col min="8" max="8" width="16.7109375" style="69" customWidth="1"/>
    <col min="9" max="9" width="16.7109375" style="8" customWidth="1"/>
    <col min="10" max="10" width="16.7109375" style="69" customWidth="1"/>
    <col min="11" max="23" width="16.7109375" style="8" customWidth="1"/>
    <col min="24" max="27" width="16.7109375" style="8" hidden="1" customWidth="1" outlineLevel="1"/>
    <col min="28" max="28" width="16.7109375" customWidth="1" collapsed="1"/>
    <col min="29" max="31" width="16.7109375" customWidth="1"/>
  </cols>
  <sheetData>
    <row r="1" spans="1:31" s="127" customFormat="1" ht="30.75" customHeight="1">
      <c r="A1" s="120" t="s">
        <v>49</v>
      </c>
      <c r="B1" s="121" t="s">
        <v>50</v>
      </c>
      <c r="C1" s="121" t="s">
        <v>51</v>
      </c>
      <c r="D1" s="123" t="s">
        <v>52</v>
      </c>
      <c r="E1" s="123" t="s">
        <v>53</v>
      </c>
      <c r="F1" s="123" t="s">
        <v>54</v>
      </c>
      <c r="G1" s="124" t="s">
        <v>8</v>
      </c>
      <c r="H1" s="124" t="s">
        <v>55</v>
      </c>
      <c r="I1" s="124" t="s">
        <v>56</v>
      </c>
      <c r="J1" s="123" t="s">
        <v>57</v>
      </c>
      <c r="K1" s="123" t="s">
        <v>58</v>
      </c>
      <c r="L1" s="124" t="s">
        <v>59</v>
      </c>
      <c r="M1" s="124" t="s">
        <v>60</v>
      </c>
      <c r="N1" s="124" t="s">
        <v>61</v>
      </c>
      <c r="O1" s="124" t="s">
        <v>62</v>
      </c>
      <c r="P1" s="124" t="s">
        <v>63</v>
      </c>
      <c r="Q1" s="125" t="s">
        <v>64</v>
      </c>
      <c r="R1" s="126" t="s">
        <v>65</v>
      </c>
      <c r="S1" s="125" t="s">
        <v>66</v>
      </c>
      <c r="T1" s="126" t="s">
        <v>67</v>
      </c>
      <c r="U1" s="125" t="s">
        <v>68</v>
      </c>
      <c r="V1" s="126" t="s">
        <v>69</v>
      </c>
      <c r="W1" s="126" t="s">
        <v>17</v>
      </c>
      <c r="X1" s="126" t="s">
        <v>70</v>
      </c>
      <c r="Y1" s="137" t="s">
        <v>71</v>
      </c>
      <c r="Z1" s="137" t="s">
        <v>72</v>
      </c>
      <c r="AA1" s="137" t="s">
        <v>73</v>
      </c>
      <c r="AB1" s="126" t="s">
        <v>18</v>
      </c>
      <c r="AC1" s="126" t="s">
        <v>74</v>
      </c>
      <c r="AD1" s="126" t="s">
        <v>75</v>
      </c>
      <c r="AE1" s="126" t="s">
        <v>76</v>
      </c>
    </row>
    <row r="2" spans="1:31">
      <c r="A2" s="88">
        <v>44013</v>
      </c>
      <c r="B2" s="76">
        <v>8106215.1299999999</v>
      </c>
      <c r="C2" s="6"/>
      <c r="D2" s="67">
        <v>8106215.1299999999</v>
      </c>
      <c r="E2" s="67">
        <v>8129676.1100000003</v>
      </c>
      <c r="F2" s="67">
        <v>-23460.980000000447</v>
      </c>
      <c r="G2" s="70">
        <v>-2.885844366067918E-3</v>
      </c>
      <c r="H2" s="70"/>
      <c r="I2" s="70"/>
      <c r="J2" s="67">
        <v>-23460.9800000004</v>
      </c>
      <c r="K2" s="70">
        <v>-2.885844366067869E-3</v>
      </c>
      <c r="L2" s="70">
        <f t="shared" ref="L2:L65" si="0">1+G2</f>
        <v>0.99711415563393213</v>
      </c>
      <c r="M2" s="70">
        <f>PRODUCT($L$2:L2)-1</f>
        <v>-2.885844366067869E-3</v>
      </c>
      <c r="N2" s="85">
        <f>PRODUCT($L2:L$2)-1</f>
        <v>-2.885844366067869E-3</v>
      </c>
      <c r="O2" s="85">
        <f>AVERAGE($G2:G$2)*252</f>
        <v>-0.72723278024911531</v>
      </c>
      <c r="P2" s="85" t="e">
        <f>STDEV($G2:G$2)*252^0.5</f>
        <v>#DIV/0!</v>
      </c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 spans="1:31">
      <c r="A3" s="88">
        <v>44014</v>
      </c>
      <c r="B3" s="76">
        <v>8174039.7699999996</v>
      </c>
      <c r="C3" s="6"/>
      <c r="D3" s="67">
        <f t="shared" ref="D3:D66" si="1">B3</f>
        <v>8174039.7699999996</v>
      </c>
      <c r="E3" s="67">
        <f t="shared" ref="E3:E10" si="2">E2</f>
        <v>8129676.1100000003</v>
      </c>
      <c r="F3" s="67">
        <v>67824.639999999665</v>
      </c>
      <c r="G3" s="70">
        <v>8.3669923524469381E-3</v>
      </c>
      <c r="H3" s="70"/>
      <c r="I3" s="70"/>
      <c r="J3" s="67">
        <v>44363.659999999218</v>
      </c>
      <c r="K3" s="70">
        <v>5.4570021486377573E-3</v>
      </c>
      <c r="L3" s="70">
        <f t="shared" si="0"/>
        <v>1.008366992352447</v>
      </c>
      <c r="M3" s="70">
        <f>PRODUCT($L$2:L3)-1</f>
        <v>5.4570021486377573E-3</v>
      </c>
      <c r="N3" s="70">
        <f>PRODUCT($L$2:L3)-1</f>
        <v>5.4570021486377573E-3</v>
      </c>
      <c r="O3" s="70">
        <f>AVERAGE($G$2:G3)*252</f>
        <v>0.69062464628375664</v>
      </c>
      <c r="P3" s="70">
        <f>STDEV($G$2:G3)*252^0.5</f>
        <v>0.12631277888997644</v>
      </c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spans="1:31">
      <c r="A4" s="88">
        <v>44018</v>
      </c>
      <c r="B4" s="76">
        <v>8297117.3200000003</v>
      </c>
      <c r="C4" s="6"/>
      <c r="D4" s="67">
        <f t="shared" si="1"/>
        <v>8297117.3200000003</v>
      </c>
      <c r="E4" s="67">
        <f t="shared" si="2"/>
        <v>8129676.1100000003</v>
      </c>
      <c r="F4" s="67">
        <v>123077.55000000075</v>
      </c>
      <c r="G4" s="70">
        <v>1.5057126398101774E-2</v>
      </c>
      <c r="H4" s="70"/>
      <c r="I4" s="70"/>
      <c r="J4" s="67">
        <v>167441.20999999996</v>
      </c>
      <c r="K4" s="70">
        <v>2.0596295317846236E-2</v>
      </c>
      <c r="L4" s="70">
        <f t="shared" si="0"/>
        <v>1.0150571263981019</v>
      </c>
      <c r="M4" s="70">
        <f>PRODUCT($L$2:L4)-1</f>
        <v>2.0596295317846458E-2</v>
      </c>
      <c r="N4" s="70">
        <f>PRODUCT($L$2:L4)-1</f>
        <v>2.0596295317846458E-2</v>
      </c>
      <c r="O4" s="70">
        <f>AVERAGE($G$2:G4)*252</f>
        <v>1.7252150482963868</v>
      </c>
      <c r="P4" s="70">
        <f>STDEV($G$2:G4)*252^0.5</f>
        <v>0.14394459336655144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31">
      <c r="A5" s="88">
        <v>44019</v>
      </c>
      <c r="B5" s="76">
        <v>8333268.5499999998</v>
      </c>
      <c r="C5" s="6"/>
      <c r="D5" s="67">
        <f t="shared" si="1"/>
        <v>8333268.5499999998</v>
      </c>
      <c r="E5" s="67">
        <f t="shared" si="2"/>
        <v>8129676.1100000003</v>
      </c>
      <c r="F5" s="67">
        <v>36151.229999999516</v>
      </c>
      <c r="G5" s="70">
        <v>4.3570831417386194E-3</v>
      </c>
      <c r="H5" s="70"/>
      <c r="I5" s="70"/>
      <c r="J5" s="67">
        <v>203592.43999999948</v>
      </c>
      <c r="K5" s="70">
        <v>2.5043118230696493E-2</v>
      </c>
      <c r="L5" s="70">
        <f t="shared" si="0"/>
        <v>1.0043570831417385</v>
      </c>
      <c r="M5" s="70">
        <f>PRODUCT($L$2:L5)-1</f>
        <v>2.5043118230696715E-2</v>
      </c>
      <c r="N5" s="70">
        <f>PRODUCT($L$2:L5)-1</f>
        <v>2.5043118230696715E-2</v>
      </c>
      <c r="O5" s="70">
        <f>AVERAGE($G$2:G5)*252</f>
        <v>1.5684075241518232</v>
      </c>
      <c r="P5" s="70">
        <f>STDEV($G$2:G5)*252^0.5</f>
        <v>0.11917910557295924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1:31">
      <c r="A6" s="88">
        <v>44020</v>
      </c>
      <c r="B6" s="76">
        <v>8402868.6099999994</v>
      </c>
      <c r="C6" s="6"/>
      <c r="D6" s="67">
        <f t="shared" si="1"/>
        <v>8402868.6099999994</v>
      </c>
      <c r="E6" s="67">
        <f t="shared" si="2"/>
        <v>8129676.1100000003</v>
      </c>
      <c r="F6" s="67">
        <v>69600.05999999959</v>
      </c>
      <c r="G6" s="70">
        <v>8.3520721290086825E-3</v>
      </c>
      <c r="H6" s="70"/>
      <c r="I6" s="70"/>
      <c r="J6" s="67">
        <v>273192.49999999907</v>
      </c>
      <c r="K6" s="70">
        <v>3.3604352289503314E-2</v>
      </c>
      <c r="L6" s="70">
        <f t="shared" si="0"/>
        <v>1.0083520721290087</v>
      </c>
      <c r="M6" s="70">
        <f>PRODUCT($L$2:L6)-1</f>
        <v>3.3604352289503536E-2</v>
      </c>
      <c r="N6" s="70">
        <f>PRODUCT($L$2:L6)-1</f>
        <v>3.3604352289503536E-2</v>
      </c>
      <c r="O6" s="70">
        <f>AVERAGE($G$2:G6)*252</f>
        <v>1.675670454623496</v>
      </c>
      <c r="P6" s="70">
        <f>STDEV($G$2:G6)*252^0.5</f>
        <v>0.10431215118621417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spans="1:31">
      <c r="A7" s="88">
        <v>44021</v>
      </c>
      <c r="B7" s="76">
        <v>8486246.5299999993</v>
      </c>
      <c r="C7" s="6"/>
      <c r="D7" s="67">
        <f t="shared" si="1"/>
        <v>8486246.5299999993</v>
      </c>
      <c r="E7" s="67">
        <f t="shared" si="2"/>
        <v>8129676.1100000003</v>
      </c>
      <c r="F7" s="67">
        <v>83377.919999999925</v>
      </c>
      <c r="G7" s="70">
        <v>9.922554293039211E-3</v>
      </c>
      <c r="H7" s="70"/>
      <c r="I7" s="70"/>
      <c r="J7" s="67">
        <v>356570.41999999899</v>
      </c>
      <c r="K7" s="70">
        <v>4.3860347592617588E-2</v>
      </c>
      <c r="L7" s="70">
        <f t="shared" si="0"/>
        <v>1.0099225542930392</v>
      </c>
      <c r="M7" s="70">
        <f>PRODUCT($L$2:L7)-1</f>
        <v>4.386034759261781E-2</v>
      </c>
      <c r="N7" s="70">
        <f>PRODUCT($L$2:L7)-1</f>
        <v>4.386034759261781E-2</v>
      </c>
      <c r="O7" s="70">
        <f>AVERAGE($G$2:G7)*252</f>
        <v>1.8131393258272268</v>
      </c>
      <c r="P7" s="70">
        <f>STDEV($G$2:G7)*252^0.5</f>
        <v>9.5680535748773818E-2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1">
      <c r="A8" s="88">
        <v>44025</v>
      </c>
      <c r="B8" s="76">
        <v>8403900.1799999997</v>
      </c>
      <c r="C8" s="6"/>
      <c r="D8" s="67">
        <f t="shared" si="1"/>
        <v>8403900.1799999997</v>
      </c>
      <c r="E8" s="67">
        <f t="shared" si="2"/>
        <v>8129676.1100000003</v>
      </c>
      <c r="F8" s="67">
        <v>-82346.349999999627</v>
      </c>
      <c r="G8" s="70">
        <v>-9.7035066927285731E-3</v>
      </c>
      <c r="H8" s="70"/>
      <c r="I8" s="70"/>
      <c r="J8" s="67">
        <v>274224.06999999937</v>
      </c>
      <c r="K8" s="70">
        <v>3.3731241723478522E-2</v>
      </c>
      <c r="L8" s="70">
        <f t="shared" si="0"/>
        <v>0.99029649330727143</v>
      </c>
      <c r="M8" s="70">
        <f>PRODUCT($L$2:L8)-1</f>
        <v>3.3731241723478966E-2</v>
      </c>
      <c r="N8" s="70">
        <f>PRODUCT($L$2:L8)-1</f>
        <v>3.3731241723478966E-2</v>
      </c>
      <c r="O8" s="70">
        <f>AVERAGE($G$2:G8)*252</f>
        <v>1.2047931811993946</v>
      </c>
      <c r="P8" s="70">
        <f>STDEV($G$2:G8)*252^0.5</f>
        <v>0.13382492494535944</v>
      </c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spans="1:31">
      <c r="A9" s="88">
        <v>44026</v>
      </c>
      <c r="B9" s="76">
        <v>8483233.3399999999</v>
      </c>
      <c r="C9" s="6"/>
      <c r="D9" s="67">
        <f t="shared" si="1"/>
        <v>8483233.3399999999</v>
      </c>
      <c r="E9" s="67">
        <f t="shared" si="2"/>
        <v>8129676.1100000003</v>
      </c>
      <c r="F9" s="67">
        <v>79333.160000000149</v>
      </c>
      <c r="G9" s="70">
        <v>9.4400407311834768E-3</v>
      </c>
      <c r="H9" s="70"/>
      <c r="I9" s="70"/>
      <c r="J9" s="67">
        <v>353557.22999999952</v>
      </c>
      <c r="K9" s="70">
        <v>4.3489706750445167E-2</v>
      </c>
      <c r="L9" s="70">
        <f t="shared" si="0"/>
        <v>1.0094400407311834</v>
      </c>
      <c r="M9" s="70">
        <f>PRODUCT($L$2:L9)-1</f>
        <v>4.3489706750445389E-2</v>
      </c>
      <c r="N9" s="70">
        <f>PRODUCT($L$2:L9)-1</f>
        <v>4.3489706750445389E-2</v>
      </c>
      <c r="O9" s="70">
        <f>AVERAGE($G$2:G9)*252</f>
        <v>1.3515553165817498</v>
      </c>
      <c r="P9" s="70">
        <f>STDEV($G$2:G9)*252^0.5</f>
        <v>0.12662720047709955</v>
      </c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31">
      <c r="A10" s="88">
        <v>44027</v>
      </c>
      <c r="B10" s="76">
        <v>8478930.9100000001</v>
      </c>
      <c r="C10" s="6"/>
      <c r="D10" s="67">
        <f t="shared" si="1"/>
        <v>8478930.9100000001</v>
      </c>
      <c r="E10" s="67">
        <f t="shared" si="2"/>
        <v>8129676.1100000003</v>
      </c>
      <c r="F10" s="67">
        <v>-4302.429999999702</v>
      </c>
      <c r="G10" s="70">
        <v>-5.0716864991947773E-4</v>
      </c>
      <c r="H10" s="70"/>
      <c r="I10" s="70"/>
      <c r="J10" s="67">
        <v>349254.79999999981</v>
      </c>
      <c r="K10" s="70">
        <v>4.2960481484667579E-2</v>
      </c>
      <c r="L10" s="70">
        <f t="shared" si="0"/>
        <v>0.99949283135008049</v>
      </c>
      <c r="M10" s="70">
        <f>PRODUCT($L$2:L10)-1</f>
        <v>4.2960481484667801E-2</v>
      </c>
      <c r="N10" s="70">
        <f>PRODUCT($L$2:L10)-1</f>
        <v>4.2960481484667801E-2</v>
      </c>
      <c r="O10" s="70">
        <f>AVERAGE($G$2:G10)*252</f>
        <v>1.1871817814304768</v>
      </c>
      <c r="P10" s="70">
        <f>STDEV($G$2:G10)*252^0.5</f>
        <v>0.12245445693115024</v>
      </c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31">
      <c r="A11" s="88">
        <v>44028</v>
      </c>
      <c r="B11" s="76">
        <v>8434812.8000000007</v>
      </c>
      <c r="C11" s="6"/>
      <c r="D11" s="67">
        <f t="shared" si="1"/>
        <v>8434812.8000000007</v>
      </c>
      <c r="E11" s="67">
        <f>E9</f>
        <v>8129676.1100000003</v>
      </c>
      <c r="F11" s="67">
        <v>-44118.109999999404</v>
      </c>
      <c r="G11" s="70">
        <v>-5.2006243647660178E-3</v>
      </c>
      <c r="H11" s="70"/>
      <c r="I11" s="70"/>
      <c r="J11" s="67">
        <v>305136.69</v>
      </c>
      <c r="K11" s="70">
        <v>3.753368349135866E-2</v>
      </c>
      <c r="L11" s="70">
        <f t="shared" si="0"/>
        <v>0.99479937563523402</v>
      </c>
      <c r="M11" s="70">
        <f>PRODUCT($L$2:L11)-1</f>
        <v>3.7536435793170675E-2</v>
      </c>
      <c r="N11" s="70">
        <f>PRODUCT($L$2:L11)-1</f>
        <v>3.7536435793170675E-2</v>
      </c>
      <c r="O11" s="70">
        <f>AVERAGE($G$2:G11)*252</f>
        <v>0.93740786929532538</v>
      </c>
      <c r="P11" s="70">
        <f>STDEV($G$2:G11)*252^0.5</f>
        <v>0.12571653571625091</v>
      </c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31">
      <c r="A12" s="88">
        <v>44029</v>
      </c>
      <c r="B12" s="76">
        <v>8475481.7599999998</v>
      </c>
      <c r="C12" s="6"/>
      <c r="D12" s="67">
        <f t="shared" si="1"/>
        <v>8475481.7599999998</v>
      </c>
      <c r="E12" s="67">
        <f>E11</f>
        <v>8129676.1100000003</v>
      </c>
      <c r="F12" s="67">
        <v>40668.959999999031</v>
      </c>
      <c r="G12" s="70">
        <v>4.8215604737545598E-3</v>
      </c>
      <c r="H12" s="70"/>
      <c r="I12" s="70"/>
      <c r="J12" s="67">
        <v>345805.64999999944</v>
      </c>
      <c r="K12" s="70">
        <v>4.2536214889869584E-2</v>
      </c>
      <c r="L12" s="70">
        <f t="shared" si="0"/>
        <v>1.0048215604737545</v>
      </c>
      <c r="M12" s="70">
        <f>PRODUCT($L$2:L12)-1</f>
        <v>4.2538980462071052E-2</v>
      </c>
      <c r="N12" s="70">
        <f>PRODUCT($L$2:L12)-1</f>
        <v>4.2538980462071052E-2</v>
      </c>
      <c r="O12" s="70">
        <f>AVERAGE($G$2:G12)*252</f>
        <v>0.96264653930358213</v>
      </c>
      <c r="P12" s="70">
        <f>STDEV($G$2:G12)*252^0.5</f>
        <v>0.11938168936875573</v>
      </c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31">
      <c r="A13" s="88">
        <v>44032</v>
      </c>
      <c r="B13" s="76">
        <v>7795603.8600000003</v>
      </c>
      <c r="C13" s="6">
        <v>-800000</v>
      </c>
      <c r="D13" s="67">
        <f t="shared" si="1"/>
        <v>7795603.8600000003</v>
      </c>
      <c r="E13" s="67">
        <f>E12</f>
        <v>8129676.1100000003</v>
      </c>
      <c r="F13" s="67">
        <v>120122.09999999963</v>
      </c>
      <c r="G13" s="70">
        <v>1.5699999999999999E-2</v>
      </c>
      <c r="H13" s="70"/>
      <c r="I13" s="70"/>
      <c r="J13" s="67">
        <v>-334072.25</v>
      </c>
      <c r="K13" s="70">
        <v>5.8900000000000001E-2</v>
      </c>
      <c r="L13" s="70">
        <f t="shared" si="0"/>
        <v>1.0157</v>
      </c>
      <c r="M13" s="70">
        <f>PRODUCT($L$2:L13)-1</f>
        <v>5.8906842455325625E-2</v>
      </c>
      <c r="N13" s="70">
        <f>PRODUCT($L$2:L13)-1</f>
        <v>5.8906842455325625E-2</v>
      </c>
      <c r="O13" s="70">
        <f>AVERAGE($G$2:G13)*252</f>
        <v>1.2121259943616169</v>
      </c>
      <c r="P13" s="70">
        <f>STDEV($G$2:G13)*252^0.5</f>
        <v>0.12617512416533128</v>
      </c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31">
      <c r="A14" s="88">
        <v>44033</v>
      </c>
      <c r="B14" s="76">
        <v>7768360.5099999998</v>
      </c>
      <c r="C14" s="6"/>
      <c r="D14" s="67">
        <f t="shared" si="1"/>
        <v>7768360.5099999998</v>
      </c>
      <c r="E14" s="67">
        <f>E13+C13</f>
        <v>7329676.1100000003</v>
      </c>
      <c r="F14" s="67">
        <v>-27243.350000000559</v>
      </c>
      <c r="G14" s="70">
        <v>-3.4947068231351301E-3</v>
      </c>
      <c r="H14" s="70"/>
      <c r="I14" s="70"/>
      <c r="J14" s="67">
        <v>438684.39999999944</v>
      </c>
      <c r="K14" s="70">
        <v>5.5199999999999999E-2</v>
      </c>
      <c r="L14" s="70">
        <f t="shared" si="0"/>
        <v>0.99650529317686487</v>
      </c>
      <c r="M14" s="70">
        <f>PRODUCT($L$2:L14)-1</f>
        <v>5.5206273487932611E-2</v>
      </c>
      <c r="N14" s="70">
        <f>PRODUCT($L$2:L14)-1</f>
        <v>5.5206273487932611E-2</v>
      </c>
      <c r="O14" s="70">
        <f>AVERAGE($G$2:G14)*252</f>
        <v>1.0511419856084117</v>
      </c>
      <c r="P14" s="70">
        <f>STDEV($G$2:G14)*252^0.5</f>
        <v>0.12621573047848569</v>
      </c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31">
      <c r="A15" s="88">
        <v>44034</v>
      </c>
      <c r="B15" s="76">
        <v>7803379.3399999999</v>
      </c>
      <c r="C15" s="6"/>
      <c r="D15" s="67">
        <f t="shared" si="1"/>
        <v>7803379.3399999999</v>
      </c>
      <c r="E15" s="67">
        <f>E14</f>
        <v>7329676.1100000003</v>
      </c>
      <c r="F15" s="67">
        <v>35018.830000000075</v>
      </c>
      <c r="G15" s="70">
        <v>4.5078791020217567E-3</v>
      </c>
      <c r="H15" s="70"/>
      <c r="I15" s="70"/>
      <c r="J15" s="67">
        <v>473703.22999999952</v>
      </c>
      <c r="K15" s="70">
        <v>5.9900000000000002E-2</v>
      </c>
      <c r="L15" s="70">
        <f t="shared" si="0"/>
        <v>1.0045078791020217</v>
      </c>
      <c r="M15" s="70">
        <f>PRODUCT($L$2:L15)-1</f>
        <v>5.9963015796510977E-2</v>
      </c>
      <c r="N15" s="70">
        <f>PRODUCT($L$2:L15)-1</f>
        <v>5.9963015796510977E-2</v>
      </c>
      <c r="O15" s="70">
        <f>AVERAGE($G$2:G15)*252</f>
        <v>1.0572022390442024</v>
      </c>
      <c r="P15" s="70">
        <f>STDEV($G$2:G15)*252^0.5</f>
        <v>0.12127256404196649</v>
      </c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31">
      <c r="A16" s="88">
        <v>44035</v>
      </c>
      <c r="B16" s="76">
        <v>7757505.1799999997</v>
      </c>
      <c r="C16" s="6"/>
      <c r="D16" s="67">
        <f t="shared" si="1"/>
        <v>7757505.1799999997</v>
      </c>
      <c r="E16" s="67">
        <v>7362157.3313087197</v>
      </c>
      <c r="F16" s="67">
        <v>-45874.160000000149</v>
      </c>
      <c r="G16" s="70">
        <v>-5.8787556007754132E-3</v>
      </c>
      <c r="H16" s="70"/>
      <c r="I16" s="70"/>
      <c r="J16" s="67">
        <v>395347.84869128</v>
      </c>
      <c r="K16" s="70">
        <v>5.3700000000000303E-2</v>
      </c>
      <c r="L16" s="70">
        <f t="shared" si="0"/>
        <v>0.99412124439922456</v>
      </c>
      <c r="M16" s="70">
        <f>PRODUCT($L$2:L16)-1</f>
        <v>5.3731752280782308E-2</v>
      </c>
      <c r="N16" s="70">
        <f>PRODUCT($L$2:L16)-1</f>
        <v>5.3731752280782308E-2</v>
      </c>
      <c r="O16" s="70">
        <f>AVERAGE($G$2:G16)*252</f>
        <v>0.88795899568156189</v>
      </c>
      <c r="P16" s="70">
        <f>STDEV($G$2:G16)*252^0.5</f>
        <v>0.12394147479690781</v>
      </c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27">
      <c r="A17" s="88">
        <v>44036</v>
      </c>
      <c r="B17" s="76">
        <v>7718042.96</v>
      </c>
      <c r="C17" s="6"/>
      <c r="D17" s="67">
        <f t="shared" si="1"/>
        <v>7718042.96</v>
      </c>
      <c r="E17" s="67">
        <f>E16</f>
        <v>7362157.3313087197</v>
      </c>
      <c r="F17" s="67">
        <v>-39462.219999999739</v>
      </c>
      <c r="G17" s="70">
        <v>-5.0869730775996392E-3</v>
      </c>
      <c r="H17" s="70"/>
      <c r="I17" s="70"/>
      <c r="J17" s="67">
        <v>355885.62869128026</v>
      </c>
      <c r="K17" s="70">
        <v>4.8339856468133435E-2</v>
      </c>
      <c r="L17" s="70">
        <f t="shared" si="0"/>
        <v>0.99491302692240036</v>
      </c>
      <c r="M17" s="70">
        <f>PRODUCT($L$2:L17)-1</f>
        <v>4.8371447225918018E-2</v>
      </c>
      <c r="N17" s="70">
        <f>PRODUCT($L$2:L17)-1</f>
        <v>4.8371447225918018E-2</v>
      </c>
      <c r="O17" s="70">
        <f>AVERAGE($G$2:G17)*252</f>
        <v>0.75234173247927005</v>
      </c>
      <c r="P17" s="70">
        <f>STDEV($G$2:G17)*252^0.5</f>
        <v>0.12451963138359309</v>
      </c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</row>
    <row r="18" spans="1:27">
      <c r="A18" s="88">
        <v>44039</v>
      </c>
      <c r="B18" s="76">
        <v>7848768.4800000004</v>
      </c>
      <c r="C18" s="6"/>
      <c r="D18" s="67">
        <f t="shared" si="1"/>
        <v>7848768.4800000004</v>
      </c>
      <c r="E18" s="67">
        <f>E17</f>
        <v>7362157.3313087197</v>
      </c>
      <c r="F18" s="67">
        <v>130725.52000000048</v>
      </c>
      <c r="G18" s="70">
        <v>1.6937651251425594E-2</v>
      </c>
      <c r="H18" s="70"/>
      <c r="I18" s="70"/>
      <c r="J18" s="67">
        <v>486611.14869128074</v>
      </c>
      <c r="K18" s="70">
        <v>6.6096271349960212E-2</v>
      </c>
      <c r="L18" s="70">
        <f t="shared" si="0"/>
        <v>1.0169376512514257</v>
      </c>
      <c r="M18" s="70">
        <f>PRODUCT($L$2:L18)-1</f>
        <v>6.6128397180982956E-2</v>
      </c>
      <c r="N18" s="70">
        <f>PRODUCT($L$2:L18)-1</f>
        <v>6.6128397180982956E-2</v>
      </c>
      <c r="O18" s="70">
        <f>AVERAGE($G$2:G18)*252</f>
        <v>0.95916210794279833</v>
      </c>
      <c r="P18" s="70">
        <f>STDEV($G$2:G18)*252^0.5</f>
        <v>0.13199113644550964</v>
      </c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</row>
    <row r="19" spans="1:27">
      <c r="A19" s="88">
        <v>44040</v>
      </c>
      <c r="B19" s="76">
        <v>7829336.3300000001</v>
      </c>
      <c r="C19" s="6"/>
      <c r="D19" s="67">
        <f t="shared" si="1"/>
        <v>7829336.3300000001</v>
      </c>
      <c r="E19" s="67">
        <f>E18</f>
        <v>7362157.3313087197</v>
      </c>
      <c r="F19" s="67">
        <v>-19432.150000000373</v>
      </c>
      <c r="G19" s="70">
        <v>-2.4758215316857419E-3</v>
      </c>
      <c r="H19" s="70"/>
      <c r="I19" s="70"/>
      <c r="J19" s="67">
        <v>467178.99869128037</v>
      </c>
      <c r="K19" s="70">
        <v>6.3399999999999998E-2</v>
      </c>
      <c r="L19" s="70">
        <f t="shared" si="0"/>
        <v>0.9975241784683142</v>
      </c>
      <c r="M19" s="70">
        <f>PRODUCT($L$2:L19)-1</f>
        <v>6.3488853539700685E-2</v>
      </c>
      <c r="N19" s="70">
        <f>PRODUCT($L$2:L19)-1</f>
        <v>6.3488853539700685E-2</v>
      </c>
      <c r="O19" s="70">
        <f>AVERAGE($G$2:G19)*252</f>
        <v>0.87121382272459813</v>
      </c>
      <c r="P19" s="70">
        <f>STDEV($G$2:G19)*252^0.5</f>
        <v>0.13018966734867973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</row>
    <row r="20" spans="1:27">
      <c r="A20" s="88">
        <v>44041</v>
      </c>
      <c r="B20" s="76">
        <v>7899344.1699999999</v>
      </c>
      <c r="C20" s="6"/>
      <c r="D20" s="67">
        <f t="shared" si="1"/>
        <v>7899344.1699999999</v>
      </c>
      <c r="E20" s="67">
        <f>E19</f>
        <v>7362157.3313087197</v>
      </c>
      <c r="F20" s="67">
        <v>70007.839999999851</v>
      </c>
      <c r="G20" s="70">
        <v>8.9417336347843226E-3</v>
      </c>
      <c r="H20" s="70"/>
      <c r="I20" s="70"/>
      <c r="J20" s="67">
        <v>537186.83869128022</v>
      </c>
      <c r="K20" s="70">
        <v>7.2900000000000006E-2</v>
      </c>
      <c r="L20" s="70">
        <f t="shared" si="0"/>
        <v>1.0089417336347843</v>
      </c>
      <c r="M20" s="70">
        <f>PRODUCT($L$2:L20)-1</f>
        <v>7.2998287591614863E-2</v>
      </c>
      <c r="N20" s="70">
        <f>PRODUCT($L$2:L20)-1</f>
        <v>7.2998287591614863E-2</v>
      </c>
      <c r="O20" s="70">
        <f>AVERAGE($G$2:G20)*252</f>
        <v>0.9439560886846533</v>
      </c>
      <c r="P20" s="70">
        <f>STDEV($G$2:G20)*252^0.5</f>
        <v>0.12808854956012092</v>
      </c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 s="47" customFormat="1">
      <c r="A21" s="90">
        <v>44043</v>
      </c>
      <c r="B21" s="79">
        <v>8019590.2999999998</v>
      </c>
      <c r="C21" s="61"/>
      <c r="D21" s="80">
        <f t="shared" si="1"/>
        <v>8019590.2999999998</v>
      </c>
      <c r="E21" s="80">
        <f>E20</f>
        <v>7362157.3313087197</v>
      </c>
      <c r="F21" s="80">
        <v>120149.87999999989</v>
      </c>
      <c r="G21" s="81">
        <v>1.5210108258898649E-2</v>
      </c>
      <c r="H21" s="81"/>
      <c r="I21" s="81"/>
      <c r="J21" s="80">
        <v>657336.71869128011</v>
      </c>
      <c r="K21" s="81">
        <v>8.9285883078843442E-2</v>
      </c>
      <c r="L21" s="81">
        <f t="shared" si="0"/>
        <v>1.0152101082588987</v>
      </c>
      <c r="M21" s="81">
        <f>PRODUCT($L$2:L21)-1</f>
        <v>8.931870770749617E-2</v>
      </c>
      <c r="N21" s="81">
        <f>PRODUCT($L$2:L21)-1</f>
        <v>8.931870770749617E-2</v>
      </c>
      <c r="O21" s="81">
        <f>AVERAGE($G$2:G21)*252</f>
        <v>1.0884056483125437</v>
      </c>
      <c r="P21" s="81">
        <f>STDEV($G$2:G21)*252^0.5</f>
        <v>0.13114561834764782</v>
      </c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>
      <c r="A22" s="88">
        <v>44046</v>
      </c>
      <c r="B22" s="76">
        <v>8080929.4800000004</v>
      </c>
      <c r="C22" s="6"/>
      <c r="D22" s="67">
        <f t="shared" si="1"/>
        <v>8080929.4800000004</v>
      </c>
      <c r="E22" s="67">
        <f t="shared" ref="E22:E85" si="3">IF(MONTH(A22)=MONTH(A21),E21,D21)</f>
        <v>8019590.2999999998</v>
      </c>
      <c r="F22" s="67">
        <f t="shared" ref="F22:F42" si="4">B22-C22-D21</f>
        <v>61339.180000000633</v>
      </c>
      <c r="G22" s="70">
        <f t="shared" ref="G22:G42" si="5">F22/B21</f>
        <v>7.6486675385400464E-3</v>
      </c>
      <c r="H22" s="70"/>
      <c r="I22" s="70"/>
      <c r="J22" s="67">
        <f t="shared" ref="J22:J85" si="6">IF(MONTH(A22)=MONTH(A21),J21+F22,F22)</f>
        <v>61339.180000000633</v>
      </c>
      <c r="K22" s="70">
        <f t="shared" ref="K22:K42" si="7">J22/E22</f>
        <v>7.6486675385400464E-3</v>
      </c>
      <c r="L22" s="70">
        <f t="shared" si="0"/>
        <v>1.0076486675385401</v>
      </c>
      <c r="M22" s="70">
        <f>PRODUCT($L$2:L22)-1</f>
        <v>9.7650544346262969E-2</v>
      </c>
      <c r="N22" s="70">
        <f>PRODUCT($L$2:L22)-1</f>
        <v>9.7650544346262969E-2</v>
      </c>
      <c r="O22" s="70">
        <f>AVERAGE($G$2:G22)*252</f>
        <v>1.1283608183791887</v>
      </c>
      <c r="P22" s="70">
        <f>STDEV($G$2:G22)*252^0.5</f>
        <v>0.12834426043179895</v>
      </c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>
      <c r="A23" s="88">
        <v>44047</v>
      </c>
      <c r="B23" s="76">
        <v>8290234</v>
      </c>
      <c r="C23" s="6"/>
      <c r="D23" s="67">
        <f t="shared" si="1"/>
        <v>8290234</v>
      </c>
      <c r="E23" s="67">
        <f t="shared" si="3"/>
        <v>8019590.2999999998</v>
      </c>
      <c r="F23" s="67">
        <f t="shared" si="4"/>
        <v>209304.51999999955</v>
      </c>
      <c r="G23" s="70">
        <f t="shared" si="5"/>
        <v>2.5901045234712226E-2</v>
      </c>
      <c r="H23" s="70"/>
      <c r="I23" s="70"/>
      <c r="J23" s="67">
        <f t="shared" si="6"/>
        <v>270643.70000000019</v>
      </c>
      <c r="K23" s="70">
        <f t="shared" si="7"/>
        <v>3.3747821257153275E-2</v>
      </c>
      <c r="L23" s="70">
        <f t="shared" si="0"/>
        <v>1.0259010452347122</v>
      </c>
      <c r="M23" s="70">
        <f>PRODUCT($L$2:L23)-1</f>
        <v>0.12608084074728199</v>
      </c>
      <c r="N23" s="70">
        <f>PRODUCT($L$2:L23)-1</f>
        <v>0.12608084074728199</v>
      </c>
      <c r="O23" s="70">
        <f>AVERAGE($G$2:G23)*252</f>
        <v>1.3737563902322929</v>
      </c>
      <c r="P23" s="70">
        <f>STDEV($G$2:G23)*252^0.5</f>
        <v>0.14472411509737459</v>
      </c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>
      <c r="A24" s="88">
        <v>44048</v>
      </c>
      <c r="B24" s="76">
        <v>8397007.3000000007</v>
      </c>
      <c r="C24" s="6"/>
      <c r="D24" s="67">
        <f t="shared" si="1"/>
        <v>8397007.3000000007</v>
      </c>
      <c r="E24" s="67">
        <f t="shared" si="3"/>
        <v>8019590.2999999998</v>
      </c>
      <c r="F24" s="67">
        <f t="shared" si="4"/>
        <v>106773.30000000075</v>
      </c>
      <c r="G24" s="70">
        <f t="shared" si="5"/>
        <v>1.2879407264017003E-2</v>
      </c>
      <c r="H24" s="70"/>
      <c r="I24" s="70"/>
      <c r="J24" s="67">
        <f t="shared" si="6"/>
        <v>377417.00000000093</v>
      </c>
      <c r="K24" s="70">
        <f t="shared" si="7"/>
        <v>4.7061880455414401E-2</v>
      </c>
      <c r="L24" s="70">
        <f t="shared" si="0"/>
        <v>1.012879407264017</v>
      </c>
      <c r="M24" s="70">
        <f>PRODUCT($L$2:L24)-1</f>
        <v>0.140584094507473</v>
      </c>
      <c r="N24" s="70">
        <f>PRODUCT($L$2:L24)-1</f>
        <v>0.140584094507473</v>
      </c>
      <c r="O24" s="70">
        <f>AVERAGE($G$2:G24)*252</f>
        <v>1.4551413572018581</v>
      </c>
      <c r="P24" s="70">
        <f>STDEV($G$2:G24)*252^0.5</f>
        <v>0.1435184581991025</v>
      </c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>
      <c r="A25" s="88">
        <v>44049</v>
      </c>
      <c r="B25" s="76">
        <v>8505200.1300000008</v>
      </c>
      <c r="C25" s="6"/>
      <c r="D25" s="67">
        <f t="shared" si="1"/>
        <v>8505200.1300000008</v>
      </c>
      <c r="E25" s="67">
        <f t="shared" si="3"/>
        <v>8019590.2999999998</v>
      </c>
      <c r="F25" s="67">
        <f t="shared" si="4"/>
        <v>108192.83000000007</v>
      </c>
      <c r="G25" s="70">
        <f t="shared" si="5"/>
        <v>1.2884689286860578E-2</v>
      </c>
      <c r="H25" s="70"/>
      <c r="I25" s="70"/>
      <c r="J25" s="67">
        <f t="shared" si="6"/>
        <v>485609.83000000101</v>
      </c>
      <c r="K25" s="70">
        <f t="shared" si="7"/>
        <v>6.0552947449198376E-2</v>
      </c>
      <c r="L25" s="70">
        <f t="shared" si="0"/>
        <v>1.0128846892868606</v>
      </c>
      <c r="M25" s="70">
        <f>PRODUCT($L$2:L25)-1</f>
        <v>0.15528016617073703</v>
      </c>
      <c r="N25" s="70">
        <f>PRODUCT($L$2:L25)-1</f>
        <v>0.15528016617073703</v>
      </c>
      <c r="O25" s="70">
        <f>AVERAGE($G$2:G25)*252</f>
        <v>1.5297997048304832</v>
      </c>
      <c r="P25" s="70">
        <f>STDEV($G$2:G25)*252^0.5</f>
        <v>0.14224221222887995</v>
      </c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>
      <c r="A26" s="88">
        <v>44050</v>
      </c>
      <c r="B26" s="76">
        <v>8196625.5</v>
      </c>
      <c r="C26" s="6"/>
      <c r="D26" s="67">
        <f t="shared" si="1"/>
        <v>8196625.5</v>
      </c>
      <c r="E26" s="67">
        <f t="shared" si="3"/>
        <v>8019590.2999999998</v>
      </c>
      <c r="F26" s="67">
        <f t="shared" si="4"/>
        <v>-308574.63000000082</v>
      </c>
      <c r="G26" s="70">
        <f t="shared" si="5"/>
        <v>-3.628070183928768E-2</v>
      </c>
      <c r="H26" s="70"/>
      <c r="I26" s="70"/>
      <c r="J26" s="67">
        <f t="shared" si="6"/>
        <v>177035.20000000019</v>
      </c>
      <c r="K26" s="70">
        <f t="shared" si="7"/>
        <v>2.2075342178016273E-2</v>
      </c>
      <c r="L26" s="70">
        <f t="shared" si="0"/>
        <v>0.96371929816071233</v>
      </c>
      <c r="M26" s="70">
        <f>PRODUCT($L$2:L26)-1</f>
        <v>0.11336579092105392</v>
      </c>
      <c r="N26" s="70">
        <f>PRODUCT($L$2:L26)-1</f>
        <v>0.11336579092105392</v>
      </c>
      <c r="O26" s="70">
        <f>AVERAGE($G$2:G26)*252</f>
        <v>1.1028982420972442</v>
      </c>
      <c r="P26" s="70">
        <f>STDEV($G$2:G26)*252^0.5</f>
        <v>0.19357081071818358</v>
      </c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>
      <c r="A27" s="88">
        <v>44053</v>
      </c>
      <c r="B27" s="76">
        <v>7879783.9400000004</v>
      </c>
      <c r="C27" s="6"/>
      <c r="D27" s="67">
        <f t="shared" si="1"/>
        <v>7879783.9400000004</v>
      </c>
      <c r="E27" s="67">
        <f t="shared" si="3"/>
        <v>8019590.2999999998</v>
      </c>
      <c r="F27" s="67">
        <f t="shared" si="4"/>
        <v>-316841.55999999959</v>
      </c>
      <c r="G27" s="70">
        <f t="shared" si="5"/>
        <v>-3.8655122159722874E-2</v>
      </c>
      <c r="H27" s="70"/>
      <c r="I27" s="70"/>
      <c r="J27" s="67">
        <f t="shared" si="6"/>
        <v>-139806.3599999994</v>
      </c>
      <c r="K27" s="70">
        <f t="shared" si="7"/>
        <v>-1.7433105030315501E-2</v>
      </c>
      <c r="L27" s="70">
        <f t="shared" si="0"/>
        <v>0.96134487784027711</v>
      </c>
      <c r="M27" s="70">
        <f>PRODUCT($L$2:L27)-1</f>
        <v>7.032850026454418E-2</v>
      </c>
      <c r="N27" s="70">
        <f>PRODUCT($L$2:L27)-1</f>
        <v>7.032850026454418E-2</v>
      </c>
      <c r="O27" s="70">
        <f>AVERAGE($G$2:G27)*252</f>
        <v>0.68582174108388227</v>
      </c>
      <c r="P27" s="70">
        <f>STDEV($G$2:G27)*252^0.5</f>
        <v>0.23220332537867266</v>
      </c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>
      <c r="A28" s="88">
        <v>44054</v>
      </c>
      <c r="B28" s="76">
        <v>7384368.1799999997</v>
      </c>
      <c r="C28" s="6"/>
      <c r="D28" s="67">
        <f t="shared" si="1"/>
        <v>7384368.1799999997</v>
      </c>
      <c r="E28" s="67">
        <f t="shared" si="3"/>
        <v>8019590.2999999998</v>
      </c>
      <c r="F28" s="67">
        <f t="shared" si="4"/>
        <v>-495415.76000000071</v>
      </c>
      <c r="G28" s="70">
        <f t="shared" si="5"/>
        <v>-6.2871744171198771E-2</v>
      </c>
      <c r="H28" s="70"/>
      <c r="I28" s="70"/>
      <c r="J28" s="67">
        <f t="shared" si="6"/>
        <v>-635222.12000000011</v>
      </c>
      <c r="K28" s="70">
        <f t="shared" si="7"/>
        <v>-7.9208799481938638E-2</v>
      </c>
      <c r="L28" s="70">
        <f t="shared" si="0"/>
        <v>0.93712825582880122</v>
      </c>
      <c r="M28" s="70">
        <f>PRODUCT($L$2:L28)-1</f>
        <v>3.035080616768937E-3</v>
      </c>
      <c r="N28" s="70">
        <f>PRODUCT($L$2:L28)-1</f>
        <v>3.035080616768937E-3</v>
      </c>
      <c r="O28" s="70">
        <f>AVERAGE($G$2:G28)*252</f>
        <v>7.3617990260698069E-2</v>
      </c>
      <c r="P28" s="70">
        <f>STDEV($G$2:G28)*252^0.5</f>
        <v>0.30331673132800935</v>
      </c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>
      <c r="A29" s="88">
        <v>44055</v>
      </c>
      <c r="B29" s="76">
        <v>7585400.9000000004</v>
      </c>
      <c r="C29" s="6"/>
      <c r="D29" s="67">
        <f t="shared" si="1"/>
        <v>7585400.9000000004</v>
      </c>
      <c r="E29" s="67">
        <f t="shared" si="3"/>
        <v>8019590.2999999998</v>
      </c>
      <c r="F29" s="67">
        <f t="shared" si="4"/>
        <v>201032.72000000067</v>
      </c>
      <c r="G29" s="70">
        <f t="shared" si="5"/>
        <v>2.7224092176834101E-2</v>
      </c>
      <c r="H29" s="70"/>
      <c r="I29" s="70"/>
      <c r="J29" s="67">
        <f t="shared" si="6"/>
        <v>-434189.39999999944</v>
      </c>
      <c r="K29" s="70">
        <f t="shared" si="7"/>
        <v>-5.4141094963417201E-2</v>
      </c>
      <c r="L29" s="70">
        <f t="shared" si="0"/>
        <v>1.0272240921768341</v>
      </c>
      <c r="M29" s="70">
        <f>PRODUCT($L$2:L29)-1</f>
        <v>3.0341800108077965E-2</v>
      </c>
      <c r="N29" s="70">
        <f>PRODUCT($L$2:L29)-1</f>
        <v>3.0341800108077965E-2</v>
      </c>
      <c r="O29" s="70">
        <f>AVERAGE($G$2:G29)*252</f>
        <v>0.31600560591432286</v>
      </c>
      <c r="P29" s="70">
        <f>STDEV($G$2:G29)*252^0.5</f>
        <v>0.30841784401936562</v>
      </c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</row>
    <row r="30" spans="1:27">
      <c r="A30" s="88">
        <v>44056</v>
      </c>
      <c r="B30" s="76">
        <v>7631434.2800000003</v>
      </c>
      <c r="C30" s="6"/>
      <c r="D30" s="67">
        <f t="shared" si="1"/>
        <v>7631434.2800000003</v>
      </c>
      <c r="E30" s="67">
        <f t="shared" si="3"/>
        <v>8019590.2999999998</v>
      </c>
      <c r="F30" s="67">
        <f t="shared" si="4"/>
        <v>46033.379999999888</v>
      </c>
      <c r="G30" s="70">
        <f t="shared" si="5"/>
        <v>6.0686812215818261E-3</v>
      </c>
      <c r="H30" s="70"/>
      <c r="I30" s="70"/>
      <c r="J30" s="67">
        <f t="shared" si="6"/>
        <v>-388156.01999999955</v>
      </c>
      <c r="K30" s="70">
        <f t="shared" si="7"/>
        <v>-4.8400978788155746E-2</v>
      </c>
      <c r="L30" s="70">
        <f t="shared" si="0"/>
        <v>1.0060686812215818</v>
      </c>
      <c r="M30" s="70">
        <f>PRODUCT($L$2:L30)-1</f>
        <v>3.6594616042204597E-2</v>
      </c>
      <c r="N30" s="70">
        <f>PRODUCT($L$2:L30)-1</f>
        <v>3.6594616042204597E-2</v>
      </c>
      <c r="O30" s="70">
        <f>AVERAGE($G$2:G30)*252</f>
        <v>0.35784360804964355</v>
      </c>
      <c r="P30" s="70">
        <f>STDEV($G$2:G30)*252^0.5</f>
        <v>0.30319268583913067</v>
      </c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spans="1:27">
      <c r="A31" s="88">
        <v>44057</v>
      </c>
      <c r="B31" s="76">
        <v>7623006.29</v>
      </c>
      <c r="C31" s="6"/>
      <c r="D31" s="67">
        <f t="shared" si="1"/>
        <v>7623006.29</v>
      </c>
      <c r="E31" s="67">
        <f t="shared" si="3"/>
        <v>8019590.2999999998</v>
      </c>
      <c r="F31" s="67">
        <f t="shared" si="4"/>
        <v>-8427.9900000002235</v>
      </c>
      <c r="G31" s="70">
        <f t="shared" si="5"/>
        <v>-1.1043782453958606E-3</v>
      </c>
      <c r="H31" s="70"/>
      <c r="I31" s="70"/>
      <c r="J31" s="67">
        <f t="shared" si="6"/>
        <v>-396584.00999999978</v>
      </c>
      <c r="K31" s="70">
        <f t="shared" si="7"/>
        <v>-4.9451904045522098E-2</v>
      </c>
      <c r="L31" s="70">
        <f t="shared" si="0"/>
        <v>0.99889562175460411</v>
      </c>
      <c r="M31" s="70">
        <f>PRODUCT($L$2:L31)-1</f>
        <v>3.5449823498953092E-2</v>
      </c>
      <c r="N31" s="70">
        <f>PRODUCT($L$2:L31)-1</f>
        <v>3.5449823498953092E-2</v>
      </c>
      <c r="O31" s="70">
        <f>AVERAGE($G$2:G31)*252</f>
        <v>0.33663871051999689</v>
      </c>
      <c r="P31" s="70">
        <f>STDEV($G$2:G31)*252^0.5</f>
        <v>0.29800919263655112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>
      <c r="A32" s="88">
        <v>44060</v>
      </c>
      <c r="B32" s="76">
        <v>7922402.46</v>
      </c>
      <c r="C32" s="6"/>
      <c r="D32" s="67">
        <f t="shared" si="1"/>
        <v>7922402.46</v>
      </c>
      <c r="E32" s="67">
        <f t="shared" si="3"/>
        <v>8019590.2999999998</v>
      </c>
      <c r="F32" s="67">
        <f t="shared" si="4"/>
        <v>299396.16999999993</v>
      </c>
      <c r="G32" s="70">
        <f t="shared" si="5"/>
        <v>3.9275340805208746E-2</v>
      </c>
      <c r="H32" s="70"/>
      <c r="I32" s="70"/>
      <c r="J32" s="67">
        <f t="shared" si="6"/>
        <v>-97187.839999999851</v>
      </c>
      <c r="K32" s="70">
        <f t="shared" si="7"/>
        <v>-1.2118803625167717E-2</v>
      </c>
      <c r="L32" s="70">
        <f t="shared" si="0"/>
        <v>1.0392753408052087</v>
      </c>
      <c r="M32" s="70">
        <f>PRODUCT($L$2:L32)-1</f>
        <v>7.6117468203567684E-2</v>
      </c>
      <c r="N32" s="70">
        <f>PRODUCT($L$2:L32)-1</f>
        <v>7.6117468203567684E-2</v>
      </c>
      <c r="O32" s="70">
        <f>AVERAGE($G$2:G32)*252</f>
        <v>0.64504990962943576</v>
      </c>
      <c r="P32" s="70">
        <f>STDEV($G$2:G32)*252^0.5</f>
        <v>0.31233014786490099</v>
      </c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9">
      <c r="A33" s="88">
        <v>44061</v>
      </c>
      <c r="B33" s="76">
        <v>8026372.0700000003</v>
      </c>
      <c r="C33" s="6"/>
      <c r="D33" s="67">
        <f t="shared" si="1"/>
        <v>8026372.0700000003</v>
      </c>
      <c r="E33" s="67">
        <f t="shared" si="3"/>
        <v>8019590.2999999998</v>
      </c>
      <c r="F33" s="67">
        <f t="shared" si="4"/>
        <v>103969.61000000034</v>
      </c>
      <c r="G33" s="70">
        <f t="shared" si="5"/>
        <v>1.3123495117161762E-2</v>
      </c>
      <c r="H33" s="70"/>
      <c r="I33" s="70"/>
      <c r="J33" s="67">
        <f t="shared" si="6"/>
        <v>6781.7700000004843</v>
      </c>
      <c r="K33" s="70">
        <f t="shared" si="7"/>
        <v>8.456504317933155E-4</v>
      </c>
      <c r="L33" s="70">
        <f t="shared" si="0"/>
        <v>1.0131234951171617</v>
      </c>
      <c r="M33" s="70">
        <f>PRODUCT($L$2:L33)-1</f>
        <v>9.0239890543029722E-2</v>
      </c>
      <c r="N33" s="70">
        <f>PRODUCT($L$2:L33)-1</f>
        <v>9.0239890543029722E-2</v>
      </c>
      <c r="O33" s="70">
        <f>AVERAGE($G$2:G33)*252</f>
        <v>0.72823962400116482</v>
      </c>
      <c r="P33" s="70">
        <f>STDEV($G$2:G33)*252^0.5</f>
        <v>0.30867805305792162</v>
      </c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9">
      <c r="A34" s="88">
        <v>44062</v>
      </c>
      <c r="B34" s="76">
        <v>7968227.0300000003</v>
      </c>
      <c r="C34" s="6"/>
      <c r="D34" s="67">
        <f t="shared" si="1"/>
        <v>7968227.0300000003</v>
      </c>
      <c r="E34" s="67">
        <f t="shared" si="3"/>
        <v>8019590.2999999998</v>
      </c>
      <c r="F34" s="67">
        <f t="shared" si="4"/>
        <v>-58145.040000000037</v>
      </c>
      <c r="G34" s="70">
        <f t="shared" si="5"/>
        <v>-7.2442492688979017E-3</v>
      </c>
      <c r="H34" s="70"/>
      <c r="I34" s="70"/>
      <c r="J34" s="67">
        <f t="shared" si="6"/>
        <v>-51363.269999999553</v>
      </c>
      <c r="K34" s="70">
        <f t="shared" si="7"/>
        <v>-6.4047249396268482E-3</v>
      </c>
      <c r="L34" s="70">
        <f t="shared" si="0"/>
        <v>0.99275575073110212</v>
      </c>
      <c r="M34" s="70">
        <f>PRODUCT($L$2:L34)-1</f>
        <v>8.2341921013040054E-2</v>
      </c>
      <c r="N34" s="70">
        <f>PRODUCT($L$2:L34)-1</f>
        <v>8.2341921013040054E-2</v>
      </c>
      <c r="O34" s="70">
        <f>AVERAGE($G$2:G34)*252</f>
        <v>0.65085203491742438</v>
      </c>
      <c r="P34" s="70">
        <f>STDEV($G$2:G34)*252^0.5</f>
        <v>0.30510461528756527</v>
      </c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9">
      <c r="A35" s="88">
        <v>44063</v>
      </c>
      <c r="B35" s="76">
        <v>8052421.7199999997</v>
      </c>
      <c r="C35" s="6"/>
      <c r="D35" s="67">
        <f t="shared" si="1"/>
        <v>8052421.7199999997</v>
      </c>
      <c r="E35" s="67">
        <f t="shared" si="3"/>
        <v>8019590.2999999998</v>
      </c>
      <c r="F35" s="67">
        <f t="shared" si="4"/>
        <v>84194.689999999478</v>
      </c>
      <c r="G35" s="70">
        <f t="shared" si="5"/>
        <v>1.0566301597960303E-2</v>
      </c>
      <c r="H35" s="70"/>
      <c r="I35" s="70"/>
      <c r="J35" s="67">
        <f t="shared" si="6"/>
        <v>32831.419999999925</v>
      </c>
      <c r="K35" s="70">
        <f t="shared" si="7"/>
        <v>4.0939024029693792E-3</v>
      </c>
      <c r="L35" s="70">
        <f t="shared" si="0"/>
        <v>1.0105663015979602</v>
      </c>
      <c r="M35" s="70">
        <f>PRODUCT($L$2:L35)-1</f>
        <v>9.3778272182579503E-2</v>
      </c>
      <c r="N35" s="70">
        <f>PRODUCT($L$2:L35)-1</f>
        <v>9.3778272182579503E-2</v>
      </c>
      <c r="O35" s="70">
        <f>AVERAGE($G$2:G35)*252</f>
        <v>0.71002426926355888</v>
      </c>
      <c r="P35" s="70">
        <f>STDEV($G$2:G35)*252^0.5</f>
        <v>0.30123140201367982</v>
      </c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</row>
    <row r="36" spans="1:29">
      <c r="A36" s="88">
        <v>44064</v>
      </c>
      <c r="B36" s="76">
        <v>8064757.2699999996</v>
      </c>
      <c r="C36"/>
      <c r="D36" s="67">
        <f t="shared" si="1"/>
        <v>8064757.2699999996</v>
      </c>
      <c r="E36" s="67">
        <f t="shared" si="3"/>
        <v>8019590.2999999998</v>
      </c>
      <c r="F36" s="67">
        <f t="shared" si="4"/>
        <v>12335.549999999814</v>
      </c>
      <c r="G36" s="70">
        <f t="shared" si="5"/>
        <v>1.5319056091364046E-3</v>
      </c>
      <c r="H36" s="70"/>
      <c r="I36" s="70"/>
      <c r="J36" s="67">
        <f t="shared" si="6"/>
        <v>45166.969999999739</v>
      </c>
      <c r="K36" s="70">
        <f t="shared" si="7"/>
        <v>5.6320794841601494E-3</v>
      </c>
      <c r="L36" s="70">
        <f t="shared" si="0"/>
        <v>1.0015319056091363</v>
      </c>
      <c r="M36" s="70">
        <f>PRODUCT($L$2:L36)-1</f>
        <v>9.5453837252887475E-2</v>
      </c>
      <c r="N36" s="70">
        <f>PRODUCT($L$2:L36)-1</f>
        <v>9.5453837252887475E-2</v>
      </c>
      <c r="O36" s="70">
        <f>AVERAGE($G$2:G36)*252</f>
        <v>0.70076758195609645</v>
      </c>
      <c r="P36" s="70">
        <f>STDEV($G$2:G36)*252^0.5</f>
        <v>0.29678851794283112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</row>
    <row r="37" spans="1:29">
      <c r="A37" s="88">
        <v>44067</v>
      </c>
      <c r="B37" s="76">
        <v>7969847.1399999997</v>
      </c>
      <c r="C37" s="6"/>
      <c r="D37" s="67">
        <f t="shared" si="1"/>
        <v>7969847.1399999997</v>
      </c>
      <c r="E37" s="67">
        <f t="shared" si="3"/>
        <v>8019590.2999999998</v>
      </c>
      <c r="F37" s="67">
        <f t="shared" si="4"/>
        <v>-94910.129999999888</v>
      </c>
      <c r="G37" s="70">
        <f t="shared" si="5"/>
        <v>-1.1768504224306293E-2</v>
      </c>
      <c r="H37" s="70"/>
      <c r="I37" s="70"/>
      <c r="J37" s="67">
        <f t="shared" si="6"/>
        <v>-49743.160000000149</v>
      </c>
      <c r="K37" s="70">
        <f t="shared" si="7"/>
        <v>-6.2027058913471118E-3</v>
      </c>
      <c r="L37" s="70">
        <f t="shared" si="0"/>
        <v>0.98823149577569369</v>
      </c>
      <c r="M37" s="70">
        <f>PRODUCT($L$2:L37)-1</f>
        <v>8.2561984141644285E-2</v>
      </c>
      <c r="N37" s="70">
        <f>PRODUCT($L$2:L37)-1</f>
        <v>8.2561984141644285E-2</v>
      </c>
      <c r="O37" s="70">
        <f>AVERAGE($G$2:G37)*252</f>
        <v>0.59892228622050525</v>
      </c>
      <c r="P37" s="70">
        <f>STDEV($G$2:G37)*252^0.5</f>
        <v>0.29503988836035733</v>
      </c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</row>
    <row r="38" spans="1:29">
      <c r="A38" s="88">
        <v>44068</v>
      </c>
      <c r="B38" s="76">
        <v>7944035.3899999997</v>
      </c>
      <c r="C38" s="6"/>
      <c r="D38" s="67">
        <f t="shared" si="1"/>
        <v>7944035.3899999997</v>
      </c>
      <c r="E38" s="67">
        <f t="shared" si="3"/>
        <v>8019590.2999999998</v>
      </c>
      <c r="F38" s="67">
        <f t="shared" si="4"/>
        <v>-25811.75</v>
      </c>
      <c r="G38" s="70">
        <f t="shared" si="5"/>
        <v>-3.2386756667455983E-3</v>
      </c>
      <c r="H38" s="70"/>
      <c r="I38" s="70"/>
      <c r="J38" s="67">
        <f t="shared" si="6"/>
        <v>-75554.910000000149</v>
      </c>
      <c r="K38" s="70">
        <f t="shared" si="7"/>
        <v>-9.4212930054544241E-3</v>
      </c>
      <c r="L38" s="70">
        <f t="shared" si="0"/>
        <v>0.99676132433325437</v>
      </c>
      <c r="M38" s="70">
        <f>PRODUCT($L$2:L38)-1</f>
        <v>7.9055916985860897E-2</v>
      </c>
      <c r="N38" s="70">
        <f>PRODUCT($L$2:L38)-1</f>
        <v>7.9055916985860897E-2</v>
      </c>
      <c r="O38" s="70">
        <f>AVERAGE($G$2:G38)*252</f>
        <v>0.56067719015995399</v>
      </c>
      <c r="P38" s="70">
        <f>STDEV($G$2:G38)*252^0.5</f>
        <v>0.29128213212691884</v>
      </c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C38" s="6"/>
    </row>
    <row r="39" spans="1:29">
      <c r="A39" s="88">
        <v>44069</v>
      </c>
      <c r="B39" s="76">
        <v>8076657.2400000002</v>
      </c>
      <c r="C39" s="6"/>
      <c r="D39" s="67">
        <f t="shared" si="1"/>
        <v>8076657.2400000002</v>
      </c>
      <c r="E39" s="67">
        <f t="shared" si="3"/>
        <v>8019590.2999999998</v>
      </c>
      <c r="F39" s="67">
        <f t="shared" si="4"/>
        <v>132621.85000000056</v>
      </c>
      <c r="G39" s="70">
        <f t="shared" si="5"/>
        <v>1.6694519030837369E-2</v>
      </c>
      <c r="H39" s="70"/>
      <c r="I39" s="70"/>
      <c r="J39" s="67">
        <f t="shared" si="6"/>
        <v>57066.94000000041</v>
      </c>
      <c r="K39" s="70">
        <f t="shared" si="7"/>
        <v>7.1159420700082909E-3</v>
      </c>
      <c r="L39" s="70">
        <f t="shared" si="0"/>
        <v>1.0166945190308374</v>
      </c>
      <c r="M39" s="70">
        <f>PRODUCT($L$2:L39)-1</f>
        <v>9.7070236527319054E-2</v>
      </c>
      <c r="N39" s="70">
        <f>PRODUCT($L$2:L39)-1</f>
        <v>9.7070236527319054E-2</v>
      </c>
      <c r="O39" s="70">
        <f>AVERAGE($G$2:G39)*252</f>
        <v>0.65663354820235043</v>
      </c>
      <c r="P39" s="70">
        <f>STDEV($G$2:G39)*252^0.5</f>
        <v>0.28972506940485621</v>
      </c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C39" s="6"/>
    </row>
    <row r="40" spans="1:29">
      <c r="A40" s="88">
        <v>44070</v>
      </c>
      <c r="B40" s="76">
        <v>7838486.2699999996</v>
      </c>
      <c r="C40" s="6"/>
      <c r="D40" s="67">
        <f t="shared" si="1"/>
        <v>7838486.2699999996</v>
      </c>
      <c r="E40" s="67">
        <f t="shared" si="3"/>
        <v>8019590.2999999998</v>
      </c>
      <c r="F40" s="67">
        <f t="shared" si="4"/>
        <v>-238170.97000000067</v>
      </c>
      <c r="G40" s="70">
        <f t="shared" si="5"/>
        <v>-2.9488804950202476E-2</v>
      </c>
      <c r="H40" s="70"/>
      <c r="I40" s="70"/>
      <c r="J40" s="67">
        <f t="shared" si="6"/>
        <v>-181104.03000000026</v>
      </c>
      <c r="K40" s="70">
        <f t="shared" si="7"/>
        <v>-2.2582703507933601E-2</v>
      </c>
      <c r="L40" s="70">
        <f t="shared" si="0"/>
        <v>0.97051119504979755</v>
      </c>
      <c r="M40" s="70">
        <f>PRODUCT($L$2:L40)-1</f>
        <v>6.4718946305692526E-2</v>
      </c>
      <c r="N40" s="70">
        <f>PRODUCT($L$2:L40)-1</f>
        <v>6.4718946305692526E-2</v>
      </c>
      <c r="O40" s="70">
        <f>AVERAGE($G$2:G40)*252</f>
        <v>0.44925374318559719</v>
      </c>
      <c r="P40" s="70">
        <f>STDEV($G$2:G40)*252^0.5</f>
        <v>0.29730018852786577</v>
      </c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1:29">
      <c r="A41" s="88">
        <v>44071</v>
      </c>
      <c r="B41" s="76">
        <v>7851846.3899999997</v>
      </c>
      <c r="C41" s="6"/>
      <c r="D41" s="67">
        <f t="shared" si="1"/>
        <v>7851846.3899999997</v>
      </c>
      <c r="E41" s="67">
        <f t="shared" si="3"/>
        <v>8019590.2999999998</v>
      </c>
      <c r="F41" s="67">
        <f t="shared" si="4"/>
        <v>13360.120000000112</v>
      </c>
      <c r="G41" s="70">
        <f t="shared" si="5"/>
        <v>1.7044260256132481E-3</v>
      </c>
      <c r="H41" s="70"/>
      <c r="I41" s="70"/>
      <c r="J41" s="67">
        <f t="shared" si="6"/>
        <v>-167743.91000000015</v>
      </c>
      <c r="K41" s="70">
        <f t="shared" si="7"/>
        <v>-2.0916768029907981E-2</v>
      </c>
      <c r="L41" s="70">
        <f t="shared" si="0"/>
        <v>1.0017044260256132</v>
      </c>
      <c r="M41" s="70">
        <f>PRODUCT($L$2:L41)-1</f>
        <v>6.6533680987739263E-2</v>
      </c>
      <c r="N41" s="70">
        <f>PRODUCT($L$2:L41)-1</f>
        <v>6.6533680987739263E-2</v>
      </c>
      <c r="O41" s="70">
        <f>AVERAGE($G$2:G41)*252</f>
        <v>0.44876028356732067</v>
      </c>
      <c r="P41" s="70">
        <f>STDEV($G$2:G41)*252^0.5</f>
        <v>0.2934639621935235</v>
      </c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</row>
    <row r="42" spans="1:29" s="47" customFormat="1">
      <c r="A42" s="90">
        <v>44074</v>
      </c>
      <c r="B42" s="79">
        <v>8142193.0999999996</v>
      </c>
      <c r="C42" s="61"/>
      <c r="D42" s="80">
        <f t="shared" si="1"/>
        <v>8142193.0999999996</v>
      </c>
      <c r="E42" s="80">
        <f t="shared" si="3"/>
        <v>8019590.2999999998</v>
      </c>
      <c r="F42" s="80">
        <f t="shared" si="4"/>
        <v>290346.70999999996</v>
      </c>
      <c r="G42" s="81">
        <f t="shared" si="5"/>
        <v>3.6978144448900761E-2</v>
      </c>
      <c r="H42" s="81"/>
      <c r="I42" s="81"/>
      <c r="J42" s="80">
        <f t="shared" si="6"/>
        <v>122602.79999999981</v>
      </c>
      <c r="K42" s="81">
        <f t="shared" si="7"/>
        <v>1.5287913149378694E-2</v>
      </c>
      <c r="L42" s="81">
        <f t="shared" si="0"/>
        <v>1.0369781444489008</v>
      </c>
      <c r="M42" s="81">
        <f>PRODUCT($L$2:L42)-1</f>
        <v>0.10597211750292179</v>
      </c>
      <c r="N42" s="81">
        <f>PRODUCT($L$2:L42)-1</f>
        <v>0.10597211750292179</v>
      </c>
      <c r="O42" s="81">
        <f>AVERAGE($G$2:G42)*252</f>
        <v>0.6650952132638005</v>
      </c>
      <c r="P42" s="81">
        <f>STDEV($G$2:G42)*252^0.5</f>
        <v>0.3026259834277949</v>
      </c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9">
      <c r="A43" s="88">
        <v>44075</v>
      </c>
      <c r="B43" s="76">
        <v>8932854.5700000003</v>
      </c>
      <c r="C43" s="6">
        <v>340000</v>
      </c>
      <c r="D43" s="67">
        <f t="shared" si="1"/>
        <v>8932854.5700000003</v>
      </c>
      <c r="E43" s="67">
        <f t="shared" si="3"/>
        <v>8142193.0999999996</v>
      </c>
      <c r="F43" s="67">
        <f>790661.47-C43</f>
        <v>450661.47</v>
      </c>
      <c r="G43" s="70">
        <v>5.3100000000000001E-2</v>
      </c>
      <c r="H43" s="70"/>
      <c r="I43" s="70"/>
      <c r="J43" s="67">
        <f t="shared" si="6"/>
        <v>450661.47</v>
      </c>
      <c r="K43" s="70">
        <f>G43</f>
        <v>5.3100000000000001E-2</v>
      </c>
      <c r="L43" s="70">
        <f t="shared" si="0"/>
        <v>1.0530999999999999</v>
      </c>
      <c r="M43" s="70">
        <f>PRODUCT($L$2:L43)-1</f>
        <v>0.1646992369423268</v>
      </c>
      <c r="N43" s="70">
        <f>PRODUCT($L$2:L43)-1</f>
        <v>0.1646992369423268</v>
      </c>
      <c r="O43" s="70">
        <f>AVERAGE($G$2:G43)*252</f>
        <v>0.96785961294799572</v>
      </c>
      <c r="P43" s="70">
        <f>STDEV($G$2:G43)*252^0.5</f>
        <v>0.32346016802386712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C43" s="72"/>
    </row>
    <row r="44" spans="1:29">
      <c r="A44" s="88">
        <v>44076</v>
      </c>
      <c r="B44" s="76">
        <v>8942808.3499999996</v>
      </c>
      <c r="C44" s="6"/>
      <c r="D44" s="67">
        <f t="shared" si="1"/>
        <v>8942808.3499999996</v>
      </c>
      <c r="E44" s="67">
        <f t="shared" si="3"/>
        <v>8142193.0999999996</v>
      </c>
      <c r="F44" s="67">
        <f t="shared" ref="F44:F107" si="8">B44-C44-D43</f>
        <v>9953.7799999993294</v>
      </c>
      <c r="G44" s="70">
        <f>F44/B43</f>
        <v>1.1142888224586118E-3</v>
      </c>
      <c r="H44" s="70"/>
      <c r="I44" s="70"/>
      <c r="J44" s="67">
        <f t="shared" si="6"/>
        <v>460615.2499999993</v>
      </c>
      <c r="K44" s="70">
        <v>5.4300000000000001E-2</v>
      </c>
      <c r="L44" s="70">
        <f t="shared" si="0"/>
        <v>1.0011142888224587</v>
      </c>
      <c r="M44" s="70">
        <f>PRODUCT($L$2:L44)-1</f>
        <v>0.16599704828357775</v>
      </c>
      <c r="N44" s="70">
        <f>PRODUCT($L$2:L44)-1</f>
        <v>0.16599704828357775</v>
      </c>
      <c r="O44" s="70">
        <f>AVERAGE($G$2:G44)*252</f>
        <v>0.95188150062966037</v>
      </c>
      <c r="P44" s="70">
        <f>STDEV($G$2:G44)*252^0.5</f>
        <v>0.31965440202194012</v>
      </c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C44" s="72"/>
    </row>
    <row r="45" spans="1:29">
      <c r="A45" s="88">
        <v>44077</v>
      </c>
      <c r="B45" s="76">
        <v>18349286.780000001</v>
      </c>
      <c r="C45" s="6">
        <v>10000000</v>
      </c>
      <c r="D45" s="67">
        <f t="shared" si="1"/>
        <v>18349286.780000001</v>
      </c>
      <c r="E45" s="67">
        <f t="shared" si="3"/>
        <v>8142193.0999999996</v>
      </c>
      <c r="F45" s="67">
        <f t="shared" si="8"/>
        <v>-593521.56999999844</v>
      </c>
      <c r="G45" s="70">
        <v>-3.1300000000000001E-2</v>
      </c>
      <c r="H45" s="70"/>
      <c r="I45" s="70"/>
      <c r="J45" s="67">
        <f t="shared" si="6"/>
        <v>-132906.31999999913</v>
      </c>
      <c r="K45" s="70">
        <v>2.1299999999999999E-2</v>
      </c>
      <c r="L45" s="70">
        <f t="shared" si="0"/>
        <v>0.96870000000000001</v>
      </c>
      <c r="M45" s="70">
        <f>PRODUCT($L$2:L45)-1</f>
        <v>0.12950134067230179</v>
      </c>
      <c r="N45" s="70">
        <f>PRODUCT($L$2:L45)-1</f>
        <v>0.12950134067230179</v>
      </c>
      <c r="O45" s="70">
        <f>AVERAGE($G$2:G45)*252</f>
        <v>0.75098419379716808</v>
      </c>
      <c r="P45" s="70">
        <f>STDEV($G$2:G45)*252^0.5</f>
        <v>0.3268785997974763</v>
      </c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C45" s="72"/>
    </row>
    <row r="46" spans="1:29">
      <c r="A46" s="88">
        <v>44078</v>
      </c>
      <c r="B46" s="76">
        <v>17844069.489999998</v>
      </c>
      <c r="C46" s="6"/>
      <c r="D46" s="67">
        <f t="shared" si="1"/>
        <v>17844069.489999998</v>
      </c>
      <c r="E46" s="67">
        <f t="shared" si="3"/>
        <v>8142193.0999999996</v>
      </c>
      <c r="F46" s="67">
        <f t="shared" si="8"/>
        <v>-505217.29000000283</v>
      </c>
      <c r="G46" s="70">
        <f t="shared" ref="G46:G64" si="9">F46/B45</f>
        <v>-2.753334753864492E-2</v>
      </c>
      <c r="H46" s="70"/>
      <c r="I46" s="70"/>
      <c r="J46" s="67">
        <f t="shared" si="6"/>
        <v>-638123.61000000197</v>
      </c>
      <c r="K46" s="70">
        <v>-6.7999999999999996E-3</v>
      </c>
      <c r="L46" s="70">
        <f t="shared" si="0"/>
        <v>0.97246665246135511</v>
      </c>
      <c r="M46" s="70">
        <f>PRODUCT($L$2:L46)-1</f>
        <v>9.8402387714205952E-2</v>
      </c>
      <c r="N46" s="70">
        <f>PRODUCT($L$2:L46)-1</f>
        <v>9.8402387714205952E-2</v>
      </c>
      <c r="O46" s="70">
        <f>AVERAGE($G$2:G46)*252</f>
        <v>0.58010890994081954</v>
      </c>
      <c r="P46" s="70">
        <f>STDEV($G$2:G46)*252^0.5</f>
        <v>0.3311120835924497</v>
      </c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C46" s="72"/>
    </row>
    <row r="47" spans="1:29">
      <c r="A47" s="88">
        <v>44081</v>
      </c>
      <c r="B47" s="76">
        <v>17832817.02</v>
      </c>
      <c r="C47" s="6"/>
      <c r="D47" s="67">
        <f t="shared" si="1"/>
        <v>17832817.02</v>
      </c>
      <c r="E47" s="67">
        <f t="shared" si="3"/>
        <v>8142193.0999999996</v>
      </c>
      <c r="F47" s="67">
        <f t="shared" si="8"/>
        <v>-11252.469999998808</v>
      </c>
      <c r="G47" s="70">
        <f t="shared" si="9"/>
        <v>-6.305999876488269E-4</v>
      </c>
      <c r="H47" s="70"/>
      <c r="I47" s="70"/>
      <c r="J47" s="67">
        <f t="shared" si="6"/>
        <v>-649376.08000000077</v>
      </c>
      <c r="K47" s="70">
        <v>-7.4999999999999997E-3</v>
      </c>
      <c r="L47" s="70">
        <f t="shared" si="0"/>
        <v>0.99936940001235119</v>
      </c>
      <c r="M47" s="70">
        <f>PRODUCT($L$2:L47)-1</f>
        <v>9.7709735182079926E-2</v>
      </c>
      <c r="N47" s="70">
        <f>PRODUCT($L$2:L47)-1</f>
        <v>9.7709735182079926E-2</v>
      </c>
      <c r="O47" s="70">
        <f>AVERAGE($G$2:G47)*252</f>
        <v>0.56404325544455158</v>
      </c>
      <c r="P47" s="70">
        <f>STDEV($G$2:G47)*252^0.5</f>
        <v>0.32748433292279677</v>
      </c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C47" s="72"/>
    </row>
    <row r="48" spans="1:29">
      <c r="A48" s="88">
        <v>44082</v>
      </c>
      <c r="B48" s="76">
        <v>17315845.280000001</v>
      </c>
      <c r="C48" s="6"/>
      <c r="D48" s="67">
        <f t="shared" si="1"/>
        <v>17315845.280000001</v>
      </c>
      <c r="E48" s="67">
        <f t="shared" si="3"/>
        <v>8142193.0999999996</v>
      </c>
      <c r="F48" s="67">
        <f t="shared" si="8"/>
        <v>-516971.73999999836</v>
      </c>
      <c r="G48" s="70">
        <f t="shared" si="9"/>
        <v>-2.8989908852886239E-2</v>
      </c>
      <c r="H48" s="70"/>
      <c r="I48" s="70"/>
      <c r="J48" s="67">
        <f t="shared" si="6"/>
        <v>-1166347.8199999991</v>
      </c>
      <c r="K48" s="70">
        <v>-3.6200000000000003E-2</v>
      </c>
      <c r="L48" s="70">
        <f t="shared" si="0"/>
        <v>0.97101009114711379</v>
      </c>
      <c r="M48" s="70">
        <f>PRODUCT($L$2:L48)-1</f>
        <v>6.5887230012225517E-2</v>
      </c>
      <c r="N48" s="70">
        <f>PRODUCT($L$2:L48)-1</f>
        <v>6.5887230012225517E-2</v>
      </c>
      <c r="O48" s="70">
        <f>AVERAGE($G$2:G48)*252</f>
        <v>0.39660707913876675</v>
      </c>
      <c r="P48" s="70">
        <f>STDEV($G$2:G48)*252^0.5</f>
        <v>0.33187841165139415</v>
      </c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C48" s="72"/>
    </row>
    <row r="49" spans="1:30">
      <c r="A49" s="88">
        <v>44083</v>
      </c>
      <c r="B49" s="76">
        <v>17720328.690000001</v>
      </c>
      <c r="C49" s="6"/>
      <c r="D49" s="67">
        <f t="shared" si="1"/>
        <v>17720328.690000001</v>
      </c>
      <c r="E49" s="67">
        <f t="shared" si="3"/>
        <v>8142193.0999999996</v>
      </c>
      <c r="F49" s="67">
        <f t="shared" si="8"/>
        <v>404483.41000000015</v>
      </c>
      <c r="G49" s="70">
        <f t="shared" si="9"/>
        <v>2.3359149002514078E-2</v>
      </c>
      <c r="H49" s="70"/>
      <c r="I49" s="70"/>
      <c r="J49" s="67">
        <f t="shared" si="6"/>
        <v>-761864.40999999898</v>
      </c>
      <c r="K49" s="70">
        <v>-1.37E-2</v>
      </c>
      <c r="L49" s="70">
        <f t="shared" si="0"/>
        <v>1.023359149002514</v>
      </c>
      <c r="M49" s="70">
        <f>PRODUCT($L$2:L49)-1</f>
        <v>9.0785448637958011E-2</v>
      </c>
      <c r="N49" s="70">
        <f>PRODUCT($L$2:L49)-1</f>
        <v>9.0785448637958011E-2</v>
      </c>
      <c r="O49" s="70">
        <f>AVERAGE($G$2:G49)*252</f>
        <v>0.51097996391990796</v>
      </c>
      <c r="P49" s="70">
        <f>STDEV($G$2:G49)*252^0.5</f>
        <v>0.33210157329394546</v>
      </c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C49" s="72"/>
    </row>
    <row r="50" spans="1:30">
      <c r="A50" s="88">
        <v>44084</v>
      </c>
      <c r="B50" s="76">
        <v>17546117.739999998</v>
      </c>
      <c r="C50" s="6"/>
      <c r="D50" s="67">
        <f t="shared" si="1"/>
        <v>17546117.739999998</v>
      </c>
      <c r="E50" s="67">
        <f t="shared" si="3"/>
        <v>8142193.0999999996</v>
      </c>
      <c r="F50" s="67">
        <f t="shared" si="8"/>
        <v>-174210.95000000298</v>
      </c>
      <c r="G50" s="70">
        <f t="shared" si="9"/>
        <v>-9.8311353614063783E-3</v>
      </c>
      <c r="H50" s="70"/>
      <c r="I50" s="70"/>
      <c r="J50" s="67">
        <f t="shared" si="6"/>
        <v>-936075.36000000197</v>
      </c>
      <c r="K50" s="70">
        <v>-2.3400000000000001E-2</v>
      </c>
      <c r="L50" s="70">
        <f t="shared" si="0"/>
        <v>0.99016886463859366</v>
      </c>
      <c r="M50" s="70">
        <f>PRODUCT($L$2:L50)-1</f>
        <v>8.0061789242145798E-2</v>
      </c>
      <c r="N50" s="70">
        <f>PRODUCT($L$2:L50)-1</f>
        <v>8.0061789242145798E-2</v>
      </c>
      <c r="O50" s="70">
        <f>AVERAGE($G$2:G50)*252</f>
        <v>0.44999167667512607</v>
      </c>
      <c r="P50" s="70">
        <f>STDEV($G$2:G50)*252^0.5</f>
        <v>0.32972255957195062</v>
      </c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C50" s="72"/>
    </row>
    <row r="51" spans="1:30">
      <c r="A51" s="88">
        <v>44085</v>
      </c>
      <c r="B51" s="76">
        <v>17482798.390000001</v>
      </c>
      <c r="C51" s="6"/>
      <c r="D51" s="67">
        <f t="shared" si="1"/>
        <v>17482798.390000001</v>
      </c>
      <c r="E51" s="67">
        <f t="shared" si="3"/>
        <v>8142193.0999999996</v>
      </c>
      <c r="F51" s="67">
        <f t="shared" si="8"/>
        <v>-63319.349999997765</v>
      </c>
      <c r="G51" s="70">
        <f t="shared" si="9"/>
        <v>-3.6087384650137296E-3</v>
      </c>
      <c r="H51" s="70"/>
      <c r="I51" s="70"/>
      <c r="J51" s="67">
        <f t="shared" si="6"/>
        <v>-999394.70999999973</v>
      </c>
      <c r="K51" s="70">
        <v>-2.7E-2</v>
      </c>
      <c r="L51" s="70">
        <f t="shared" si="0"/>
        <v>0.99639126153498625</v>
      </c>
      <c r="M51" s="70">
        <f>PRODUCT($L$2:L51)-1</f>
        <v>7.6164128718716029E-2</v>
      </c>
      <c r="N51" s="70">
        <f>PRODUCT($L$2:L51)-1</f>
        <v>7.6164128718716029E-2</v>
      </c>
      <c r="O51" s="70">
        <f>AVERAGE($G$2:G51)*252</f>
        <v>0.42280380127795431</v>
      </c>
      <c r="P51" s="70">
        <f>STDEV($G$2:G51)*252^0.5</f>
        <v>0.32656533114239505</v>
      </c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C51" s="72"/>
    </row>
    <row r="52" spans="1:30">
      <c r="A52" s="88">
        <v>44088</v>
      </c>
      <c r="B52" s="76">
        <v>17776534.52</v>
      </c>
      <c r="C52" s="6"/>
      <c r="D52" s="67">
        <f t="shared" si="1"/>
        <v>17776534.52</v>
      </c>
      <c r="E52" s="67">
        <f t="shared" si="3"/>
        <v>8142193.0999999996</v>
      </c>
      <c r="F52" s="67">
        <f t="shared" si="8"/>
        <v>293736.12999999896</v>
      </c>
      <c r="G52" s="70">
        <f t="shared" si="9"/>
        <v>1.6801436672061226E-2</v>
      </c>
      <c r="H52" s="70"/>
      <c r="I52" s="70"/>
      <c r="J52" s="67">
        <f t="shared" si="6"/>
        <v>-705658.58000000077</v>
      </c>
      <c r="K52" s="70">
        <v>-1.06E-2</v>
      </c>
      <c r="L52" s="70">
        <f t="shared" si="0"/>
        <v>1.0168014366720612</v>
      </c>
      <c r="M52" s="70">
        <f>PRODUCT($L$2:L52)-1</f>
        <v>9.4245232176127569E-2</v>
      </c>
      <c r="N52" s="70">
        <f>PRODUCT($L$2:L52)-1</f>
        <v>9.4245232176127569E-2</v>
      </c>
      <c r="O52" s="70">
        <f>AVERAGE($G$2:G52)*252</f>
        <v>0.49753239422072837</v>
      </c>
      <c r="P52" s="70">
        <f>STDEV($G$2:G52)*252^0.5</f>
        <v>0.3250264386417463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C52" s="72"/>
    </row>
    <row r="53" spans="1:30">
      <c r="A53" s="88">
        <v>44089</v>
      </c>
      <c r="B53" s="76">
        <v>17898748.989999998</v>
      </c>
      <c r="C53" s="6"/>
      <c r="D53" s="67">
        <f t="shared" si="1"/>
        <v>17898748.989999998</v>
      </c>
      <c r="E53" s="67">
        <f t="shared" si="3"/>
        <v>8142193.0999999996</v>
      </c>
      <c r="F53" s="67">
        <f t="shared" si="8"/>
        <v>122214.46999999881</v>
      </c>
      <c r="G53" s="70">
        <f t="shared" si="9"/>
        <v>6.8750447317219177E-3</v>
      </c>
      <c r="H53" s="70"/>
      <c r="I53" s="70"/>
      <c r="J53" s="67">
        <f t="shared" si="6"/>
        <v>-583444.11000000197</v>
      </c>
      <c r="K53" s="70">
        <v>-3.8E-3</v>
      </c>
      <c r="L53" s="70">
        <f t="shared" si="0"/>
        <v>1.0068750447317218</v>
      </c>
      <c r="M53" s="70">
        <f>PRODUCT($L$2:L53)-1</f>
        <v>0.10176821709481176</v>
      </c>
      <c r="N53" s="70">
        <f>PRODUCT($L$2:L53)-1</f>
        <v>0.10176821709481176</v>
      </c>
      <c r="O53" s="70">
        <f>AVERAGE($G$2:G53)*252</f>
        <v>0.52128198803175141</v>
      </c>
      <c r="P53" s="70">
        <f>STDEV($G$2:G53)*252^0.5</f>
        <v>0.32200490722335429</v>
      </c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C53" s="72"/>
    </row>
    <row r="54" spans="1:30">
      <c r="A54" s="88">
        <v>44090</v>
      </c>
      <c r="B54" s="76">
        <v>17688459.91</v>
      </c>
      <c r="C54" s="6"/>
      <c r="D54" s="67">
        <f t="shared" si="1"/>
        <v>17688459.91</v>
      </c>
      <c r="E54" s="67">
        <f t="shared" si="3"/>
        <v>8142193.0999999996</v>
      </c>
      <c r="F54" s="67">
        <f t="shared" si="8"/>
        <v>-210289.07999999821</v>
      </c>
      <c r="G54" s="70">
        <f t="shared" si="9"/>
        <v>-1.1748814406944664E-2</v>
      </c>
      <c r="H54" s="70"/>
      <c r="I54" s="70"/>
      <c r="J54" s="67">
        <f t="shared" si="6"/>
        <v>-793733.19000000018</v>
      </c>
      <c r="K54" s="70">
        <v>-1.55E-2</v>
      </c>
      <c r="L54" s="70">
        <f t="shared" si="0"/>
        <v>0.98825118559305536</v>
      </c>
      <c r="M54" s="70">
        <f>PRODUCT($L$2:L54)-1</f>
        <v>8.8823746792694447E-2</v>
      </c>
      <c r="N54" s="70">
        <f>PRODUCT($L$2:L54)-1</f>
        <v>8.8823746792694447E-2</v>
      </c>
      <c r="O54" s="70">
        <f>AVERAGE($G$2:G54)*252</f>
        <v>0.45558419145473605</v>
      </c>
      <c r="P54" s="70">
        <f>STDEV($G$2:G54)*252^0.5</f>
        <v>0.32031382852852253</v>
      </c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C54" s="72"/>
    </row>
    <row r="55" spans="1:30">
      <c r="A55" s="88">
        <v>44091</v>
      </c>
      <c r="B55" s="76">
        <v>17479823.969999999</v>
      </c>
      <c r="C55" s="6"/>
      <c r="D55" s="67">
        <f t="shared" si="1"/>
        <v>17479823.969999999</v>
      </c>
      <c r="E55" s="67">
        <f t="shared" si="3"/>
        <v>8142193.0999999996</v>
      </c>
      <c r="F55" s="67">
        <f t="shared" si="8"/>
        <v>-208635.94000000134</v>
      </c>
      <c r="G55" s="70">
        <f t="shared" si="9"/>
        <v>-1.1795031396829015E-2</v>
      </c>
      <c r="H55" s="70"/>
      <c r="I55" s="70"/>
      <c r="J55" s="67">
        <f t="shared" si="6"/>
        <v>-1002369.1300000015</v>
      </c>
      <c r="K55" s="70">
        <v>-2.7099999999999999E-2</v>
      </c>
      <c r="L55" s="70">
        <f t="shared" si="0"/>
        <v>0.98820496860317097</v>
      </c>
      <c r="M55" s="70">
        <f>PRODUCT($L$2:L55)-1</f>
        <v>7.5981036513661504E-2</v>
      </c>
      <c r="N55" s="70">
        <f>PRODUCT($L$2:L55)-1</f>
        <v>7.5981036513661504E-2</v>
      </c>
      <c r="O55" s="70">
        <f>AVERAGE($G$2:G55)*252</f>
        <v>0.39210396731666852</v>
      </c>
      <c r="P55" s="70">
        <f>STDEV($G$2:G55)*252^0.5</f>
        <v>0.31863552416262736</v>
      </c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C55" s="72"/>
    </row>
    <row r="56" spans="1:30">
      <c r="A56" s="88">
        <v>44092</v>
      </c>
      <c r="B56" s="76">
        <v>17499641.66</v>
      </c>
      <c r="C56" s="6"/>
      <c r="D56" s="67">
        <f t="shared" si="1"/>
        <v>17499641.66</v>
      </c>
      <c r="E56" s="67">
        <f t="shared" si="3"/>
        <v>8142193.0999999996</v>
      </c>
      <c r="F56" s="67">
        <f t="shared" si="8"/>
        <v>19817.690000001341</v>
      </c>
      <c r="G56" s="70">
        <f t="shared" si="9"/>
        <v>1.1337465431009912E-3</v>
      </c>
      <c r="H56" s="70"/>
      <c r="I56" s="70"/>
      <c r="J56" s="67">
        <f t="shared" si="6"/>
        <v>-982551.44000000018</v>
      </c>
      <c r="K56" s="70">
        <v>-2.5999999999999999E-2</v>
      </c>
      <c r="L56" s="70">
        <f t="shared" si="0"/>
        <v>1.0011337465431009</v>
      </c>
      <c r="M56" s="70">
        <f>PRODUCT($L$2:L56)-1</f>
        <v>7.7200926294251015E-2</v>
      </c>
      <c r="N56" s="70">
        <f>PRODUCT($L$2:L56)-1</f>
        <v>7.7200926294251015E-2</v>
      </c>
      <c r="O56" s="70">
        <f>AVERAGE($G$2:G56)*252</f>
        <v>0.39016942479930089</v>
      </c>
      <c r="P56" s="70">
        <f>STDEV($G$2:G56)*252^0.5</f>
        <v>0.31567270210695142</v>
      </c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C56" s="72"/>
    </row>
    <row r="57" spans="1:30">
      <c r="A57" s="88">
        <v>44095</v>
      </c>
      <c r="B57" s="76">
        <v>17628133.969999999</v>
      </c>
      <c r="C57" s="6"/>
      <c r="D57" s="67">
        <f t="shared" si="1"/>
        <v>17628133.969999999</v>
      </c>
      <c r="E57" s="67">
        <f t="shared" si="3"/>
        <v>8142193.0999999996</v>
      </c>
      <c r="F57" s="67">
        <f t="shared" si="8"/>
        <v>128492.30999999866</v>
      </c>
      <c r="G57" s="70">
        <f t="shared" si="9"/>
        <v>7.3425680649050881E-3</v>
      </c>
      <c r="H57" s="70"/>
      <c r="I57" s="70"/>
      <c r="J57" s="67">
        <f t="shared" si="6"/>
        <v>-854059.13000000152</v>
      </c>
      <c r="K57" s="70">
        <v>-1.89E-2</v>
      </c>
      <c r="L57" s="70">
        <f t="shared" si="0"/>
        <v>1.0073425680649051</v>
      </c>
      <c r="M57" s="70">
        <f>PRODUCT($L$2:L57)-1</f>
        <v>8.5110347415145338E-2</v>
      </c>
      <c r="N57" s="70">
        <f>PRODUCT($L$2:L57)-1</f>
        <v>8.5110347415145338E-2</v>
      </c>
      <c r="O57" s="70">
        <f>AVERAGE($G$2:G57)*252</f>
        <v>0.41624366993424344</v>
      </c>
      <c r="P57" s="70">
        <f>STDEV($G$2:G57)*252^0.5</f>
        <v>0.31303119910439575</v>
      </c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C57" s="72"/>
    </row>
    <row r="58" spans="1:30">
      <c r="A58" s="88">
        <v>44096</v>
      </c>
      <c r="B58" s="76">
        <v>17844043.57</v>
      </c>
      <c r="C58" s="6"/>
      <c r="D58" s="67">
        <f t="shared" si="1"/>
        <v>17844043.57</v>
      </c>
      <c r="E58" s="67">
        <f t="shared" si="3"/>
        <v>8142193.0999999996</v>
      </c>
      <c r="F58" s="67">
        <f t="shared" si="8"/>
        <v>215909.60000000149</v>
      </c>
      <c r="G58" s="70">
        <f t="shared" si="9"/>
        <v>1.2248012204096126E-2</v>
      </c>
      <c r="H58" s="70"/>
      <c r="I58" s="70"/>
      <c r="J58" s="67">
        <f t="shared" si="6"/>
        <v>-638149.53</v>
      </c>
      <c r="K58" s="70">
        <v>-6.8999999999999999E-3</v>
      </c>
      <c r="L58" s="70">
        <f t="shared" si="0"/>
        <v>1.0122480122040962</v>
      </c>
      <c r="M58" s="70">
        <f>PRODUCT($L$2:L58)-1</f>
        <v>9.840079219307718E-2</v>
      </c>
      <c r="N58" s="70">
        <f>PRODUCT($L$2:L58)-1</f>
        <v>9.840079219307718E-2</v>
      </c>
      <c r="O58" s="70">
        <f>AVERAGE($G$2:G58)*252</f>
        <v>0.46309025599561154</v>
      </c>
      <c r="P58" s="70">
        <f>STDEV($G$2:G58)*252^0.5</f>
        <v>0.31102272363655376</v>
      </c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C58" s="72"/>
    </row>
    <row r="59" spans="1:30">
      <c r="A59" s="88">
        <v>44097</v>
      </c>
      <c r="B59" s="76">
        <v>17369945.34</v>
      </c>
      <c r="C59" s="6"/>
      <c r="D59" s="67">
        <f t="shared" si="1"/>
        <v>17369945.34</v>
      </c>
      <c r="E59" s="67">
        <f t="shared" si="3"/>
        <v>8142193.0999999996</v>
      </c>
      <c r="F59" s="67">
        <f t="shared" si="8"/>
        <v>-474098.23000000045</v>
      </c>
      <c r="G59" s="70">
        <f t="shared" si="9"/>
        <v>-2.6568990831039561E-2</v>
      </c>
      <c r="H59" s="70"/>
      <c r="I59" s="70"/>
      <c r="J59" s="67">
        <f t="shared" si="6"/>
        <v>-1112247.7600000005</v>
      </c>
      <c r="K59" s="70">
        <v>-3.32E-2</v>
      </c>
      <c r="L59" s="70">
        <f t="shared" si="0"/>
        <v>0.97343100916896041</v>
      </c>
      <c r="M59" s="70">
        <f>PRODUCT($L$2:L59)-1</f>
        <v>6.9217391616492652E-2</v>
      </c>
      <c r="N59" s="70">
        <f>PRODUCT($L$2:L59)-1</f>
        <v>6.9217391616492652E-2</v>
      </c>
      <c r="O59" s="70">
        <f>AVERAGE($G$2:G59)*252</f>
        <v>0.33966825693668773</v>
      </c>
      <c r="P59" s="70">
        <f>STDEV($G$2:G59)*252^0.5</f>
        <v>0.31391723844702435</v>
      </c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C59" s="72"/>
    </row>
    <row r="60" spans="1:30">
      <c r="A60" s="88">
        <v>44098</v>
      </c>
      <c r="B60" s="76">
        <v>17349335.850000001</v>
      </c>
      <c r="C60" s="6"/>
      <c r="D60" s="67">
        <f t="shared" si="1"/>
        <v>17349335.850000001</v>
      </c>
      <c r="E60" s="67">
        <f t="shared" si="3"/>
        <v>8142193.0999999996</v>
      </c>
      <c r="F60" s="67">
        <f t="shared" si="8"/>
        <v>-20609.489999998361</v>
      </c>
      <c r="G60" s="70">
        <f t="shared" si="9"/>
        <v>-1.1865028701350169E-3</v>
      </c>
      <c r="H60" s="70"/>
      <c r="I60" s="70"/>
      <c r="J60" s="67">
        <f t="shared" si="6"/>
        <v>-1132857.2499999988</v>
      </c>
      <c r="K60" s="70">
        <v>-3.44E-2</v>
      </c>
      <c r="L60" s="70">
        <f t="shared" si="0"/>
        <v>0.998813497129865</v>
      </c>
      <c r="M60" s="70">
        <f>PRODUCT($L$2:L60)-1</f>
        <v>6.7948762112541417E-2</v>
      </c>
      <c r="N60" s="70">
        <f>PRODUCT($L$2:L60)-1</f>
        <v>6.7948762112541417E-2</v>
      </c>
      <c r="O60" s="70">
        <f>AVERAGE($G$2:G60)*252</f>
        <v>0.32884339286531977</v>
      </c>
      <c r="P60" s="70">
        <f>STDEV($G$2:G60)*252^0.5</f>
        <v>0.31124336459884605</v>
      </c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C60" s="72"/>
      <c r="AD60" s="72"/>
    </row>
    <row r="61" spans="1:30">
      <c r="A61" s="88">
        <v>44099</v>
      </c>
      <c r="B61" s="76">
        <v>17738451.399999999</v>
      </c>
      <c r="C61" s="6"/>
      <c r="D61" s="67">
        <f t="shared" si="1"/>
        <v>17738451.399999999</v>
      </c>
      <c r="E61" s="67">
        <f t="shared" si="3"/>
        <v>8142193.0999999996</v>
      </c>
      <c r="F61" s="67">
        <f t="shared" si="8"/>
        <v>389115.54999999702</v>
      </c>
      <c r="G61" s="70">
        <f t="shared" si="9"/>
        <v>2.2428267765650347E-2</v>
      </c>
      <c r="H61" s="70"/>
      <c r="I61" s="70"/>
      <c r="J61" s="67">
        <f t="shared" si="6"/>
        <v>-743741.70000000182</v>
      </c>
      <c r="K61" s="70">
        <v>-1.2699999999999999E-2</v>
      </c>
      <c r="L61" s="70">
        <f t="shared" si="0"/>
        <v>1.0224282677656504</v>
      </c>
      <c r="M61" s="70">
        <f>PRODUCT($L$2:L61)-1</f>
        <v>9.190100290919645E-2</v>
      </c>
      <c r="N61" s="70">
        <f>PRODUCT($L$2:L61)-1</f>
        <v>9.190100290919645E-2</v>
      </c>
      <c r="O61" s="70">
        <f>AVERAGE($G$2:G61)*252</f>
        <v>0.41756139426662925</v>
      </c>
      <c r="P61" s="70">
        <f>STDEV($G$2:G61)*252^0.5</f>
        <v>0.31161602385859982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C61" s="72"/>
    </row>
    <row r="62" spans="1:30">
      <c r="A62" s="88">
        <v>44102</v>
      </c>
      <c r="B62" s="76">
        <v>17982539.48</v>
      </c>
      <c r="C62" s="6"/>
      <c r="D62" s="67">
        <f t="shared" si="1"/>
        <v>17982539.48</v>
      </c>
      <c r="E62" s="67">
        <f t="shared" si="3"/>
        <v>8142193.0999999996</v>
      </c>
      <c r="F62" s="67">
        <f t="shared" si="8"/>
        <v>244088.08000000194</v>
      </c>
      <c r="G62" s="70">
        <f t="shared" si="9"/>
        <v>1.376039398794429E-2</v>
      </c>
      <c r="H62" s="70"/>
      <c r="I62" s="70"/>
      <c r="J62" s="67">
        <f t="shared" si="6"/>
        <v>-499653.61999999988</v>
      </c>
      <c r="K62" s="70">
        <v>8.9999999999999998E-4</v>
      </c>
      <c r="L62" s="70">
        <f t="shared" si="0"/>
        <v>1.0137603939879443</v>
      </c>
      <c r="M62" s="70">
        <f>PRODUCT($L$2:L62)-1</f>
        <v>0.10692599090505839</v>
      </c>
      <c r="N62" s="70">
        <f>PRODUCT($L$2:L62)-1</f>
        <v>0.10692599090505839</v>
      </c>
      <c r="O62" s="70">
        <f>AVERAGE($G$2:G62)*252</f>
        <v>0.46756234329442159</v>
      </c>
      <c r="P62" s="70">
        <f>STDEV($G$2:G62)*252^0.5</f>
        <v>0.30998599794651094</v>
      </c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C62" s="72"/>
    </row>
    <row r="63" spans="1:30">
      <c r="A63" s="88">
        <v>44103</v>
      </c>
      <c r="B63" s="76">
        <v>18013780.440000001</v>
      </c>
      <c r="C63" s="6"/>
      <c r="D63" s="67">
        <f t="shared" si="1"/>
        <v>18013780.440000001</v>
      </c>
      <c r="E63" s="67">
        <f t="shared" si="3"/>
        <v>8142193.0999999996</v>
      </c>
      <c r="F63" s="67">
        <f t="shared" si="8"/>
        <v>31240.960000000894</v>
      </c>
      <c r="G63" s="70">
        <f t="shared" si="9"/>
        <v>1.7372941143683725E-3</v>
      </c>
      <c r="H63" s="70"/>
      <c r="I63" s="70"/>
      <c r="J63" s="67">
        <f t="shared" si="6"/>
        <v>-468412.65999999898</v>
      </c>
      <c r="K63" s="70">
        <v>2.5999999999999999E-3</v>
      </c>
      <c r="L63" s="70">
        <f t="shared" si="0"/>
        <v>1.0017372941143683</v>
      </c>
      <c r="M63" s="70">
        <f>PRODUCT($L$2:L63)-1</f>
        <v>0.10884904691409902</v>
      </c>
      <c r="N63" s="70">
        <f>PRODUCT($L$2:L63)-1</f>
        <v>0.10884904691409902</v>
      </c>
      <c r="O63" s="70">
        <f>AVERAGE($G$2:G63)*252</f>
        <v>0.46708227512549272</v>
      </c>
      <c r="P63" s="70">
        <f>STDEV($G$2:G63)*252^0.5</f>
        <v>0.30743472169126318</v>
      </c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C63" s="72"/>
    </row>
    <row r="64" spans="1:30" s="47" customFormat="1">
      <c r="A64" s="90">
        <v>44104</v>
      </c>
      <c r="B64" s="79">
        <v>18033797.210000001</v>
      </c>
      <c r="C64" s="61"/>
      <c r="D64" s="80">
        <f t="shared" si="1"/>
        <v>18033797.210000001</v>
      </c>
      <c r="E64" s="80">
        <f t="shared" si="3"/>
        <v>8142193.0999999996</v>
      </c>
      <c r="F64" s="80">
        <f t="shared" si="8"/>
        <v>20016.769999999553</v>
      </c>
      <c r="G64" s="81">
        <f t="shared" si="9"/>
        <v>1.1111920713517674E-3</v>
      </c>
      <c r="H64" s="81"/>
      <c r="I64" s="81"/>
      <c r="J64" s="80">
        <f t="shared" si="6"/>
        <v>-448395.88999999943</v>
      </c>
      <c r="K64" s="81">
        <v>3.7000000000000002E-3</v>
      </c>
      <c r="L64" s="81">
        <f t="shared" si="0"/>
        <v>1.0011111920713518</v>
      </c>
      <c r="M64" s="81">
        <f>PRODUCT($L$2:L64)-1</f>
        <v>0.11008119118335591</v>
      </c>
      <c r="N64" s="81">
        <f>PRODUCT($L$2:L64)-1</f>
        <v>0.11008119118335591</v>
      </c>
      <c r="O64" s="81">
        <f>AVERAGE($G$2:G64)*252</f>
        <v>0.46411303904382845</v>
      </c>
      <c r="P64" s="81">
        <f>STDEV($G$2:G64)*252^0.5</f>
        <v>0.30494894463768468</v>
      </c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C64" s="205"/>
    </row>
    <row r="65" spans="1:27">
      <c r="A65" s="88">
        <v>44105</v>
      </c>
      <c r="B65" s="76">
        <v>18859614.129999999</v>
      </c>
      <c r="C65" s="6">
        <v>500000</v>
      </c>
      <c r="D65" s="67">
        <f t="shared" si="1"/>
        <v>18859614.129999999</v>
      </c>
      <c r="E65" s="67">
        <f t="shared" si="3"/>
        <v>18033797.210000001</v>
      </c>
      <c r="F65" s="67">
        <f t="shared" si="8"/>
        <v>325816.91999999806</v>
      </c>
      <c r="G65" s="70">
        <v>1.7600000000000001E-2</v>
      </c>
      <c r="H65" s="70"/>
      <c r="I65" s="70"/>
      <c r="J65" s="67">
        <f t="shared" si="6"/>
        <v>325816.91999999806</v>
      </c>
      <c r="K65" s="70">
        <f>G65</f>
        <v>1.7600000000000001E-2</v>
      </c>
      <c r="L65" s="70">
        <f t="shared" si="0"/>
        <v>1.0176000000000001</v>
      </c>
      <c r="M65" s="70">
        <f>PRODUCT($L$2:L65)-1</f>
        <v>0.12961862014818304</v>
      </c>
      <c r="N65" s="70">
        <f>PRODUCT($L$2:L65)-1</f>
        <v>0.12961862014818304</v>
      </c>
      <c r="O65" s="70">
        <f>AVERAGE($G$2:G65)*252</f>
        <v>0.52616127280876857</v>
      </c>
      <c r="P65" s="70">
        <f>STDEV($G$2:G65)*252^0.5</f>
        <v>0.30413079320934389</v>
      </c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</row>
    <row r="66" spans="1:27">
      <c r="A66" s="88">
        <v>44106</v>
      </c>
      <c r="B66" s="76">
        <v>18429069</v>
      </c>
      <c r="C66" s="6"/>
      <c r="D66" s="67">
        <f t="shared" si="1"/>
        <v>18429069</v>
      </c>
      <c r="E66" s="67">
        <f t="shared" si="3"/>
        <v>18033797.210000001</v>
      </c>
      <c r="F66" s="67">
        <f t="shared" si="8"/>
        <v>-430545.12999999896</v>
      </c>
      <c r="G66" s="70">
        <f t="shared" ref="G66:G86" si="10">F66/B65</f>
        <v>-2.2828946925013201E-2</v>
      </c>
      <c r="H66" s="70"/>
      <c r="I66" s="70"/>
      <c r="J66" s="67">
        <f t="shared" si="6"/>
        <v>-104728.21000000089</v>
      </c>
      <c r="K66" s="70">
        <v>-5.7000000000000002E-3</v>
      </c>
      <c r="L66" s="70">
        <f t="shared" ref="L66:L129" si="11">1+G66</f>
        <v>0.97717105307498675</v>
      </c>
      <c r="M66" s="70">
        <f>PRODUCT($L$2:L66)-1</f>
        <v>0.10383061662331339</v>
      </c>
      <c r="N66" s="70">
        <f>PRODUCT($L$2:L66)-1</f>
        <v>0.10383061662331339</v>
      </c>
      <c r="O66" s="70">
        <f>AVERAGE($G$2:G66)*252</f>
        <v>0.42956041284089019</v>
      </c>
      <c r="P66" s="70">
        <f>STDEV($G$2:G66)*252^0.5</f>
        <v>0.30570784980209104</v>
      </c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</row>
    <row r="67" spans="1:27">
      <c r="A67" s="88">
        <v>44109</v>
      </c>
      <c r="B67" s="76">
        <v>18733740.43</v>
      </c>
      <c r="C67" s="6"/>
      <c r="D67" s="67">
        <f t="shared" ref="D67:D130" si="12">B67</f>
        <v>18733740.43</v>
      </c>
      <c r="E67" s="67">
        <f t="shared" si="3"/>
        <v>18033797.210000001</v>
      </c>
      <c r="F67" s="67">
        <f t="shared" si="8"/>
        <v>304671.4299999997</v>
      </c>
      <c r="G67" s="70">
        <f t="shared" si="10"/>
        <v>1.6532111850034295E-2</v>
      </c>
      <c r="H67" s="70"/>
      <c r="I67" s="70"/>
      <c r="J67" s="67">
        <f t="shared" si="6"/>
        <v>199943.21999999881</v>
      </c>
      <c r="K67" s="70">
        <v>1.0800000000000001E-2</v>
      </c>
      <c r="L67" s="70">
        <f t="shared" si="11"/>
        <v>1.0165321118500343</v>
      </c>
      <c r="M67" s="70">
        <f>PRODUCT($L$2:L67)-1</f>
        <v>0.12207926784082246</v>
      </c>
      <c r="N67" s="70">
        <f>PRODUCT($L$2:L67)-1</f>
        <v>0.12207926784082246</v>
      </c>
      <c r="O67" s="70">
        <f>AVERAGE($G$2:G67)*252</f>
        <v>0.48617453061918947</v>
      </c>
      <c r="P67" s="70">
        <f>STDEV($G$2:G67)*252^0.5</f>
        <v>0.30472763446658435</v>
      </c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</row>
    <row r="68" spans="1:27">
      <c r="A68" s="88">
        <v>44110</v>
      </c>
      <c r="B68" s="76">
        <v>18512726.899999999</v>
      </c>
      <c r="C68" s="6"/>
      <c r="D68" s="67">
        <f t="shared" si="12"/>
        <v>18512726.899999999</v>
      </c>
      <c r="E68" s="67">
        <f t="shared" si="3"/>
        <v>18033797.210000001</v>
      </c>
      <c r="F68" s="67">
        <f t="shared" si="8"/>
        <v>-221013.53000000119</v>
      </c>
      <c r="G68" s="70">
        <f t="shared" si="10"/>
        <v>-1.1797618891210462E-2</v>
      </c>
      <c r="H68" s="70"/>
      <c r="I68" s="70"/>
      <c r="J68" s="67">
        <f t="shared" si="6"/>
        <v>-21070.310000002384</v>
      </c>
      <c r="K68" s="70">
        <v>-1.1000000000000001E-3</v>
      </c>
      <c r="L68" s="70">
        <f t="shared" si="11"/>
        <v>0.98820238110878955</v>
      </c>
      <c r="M68" s="70">
        <f>PRODUCT($L$2:L68)-1</f>
        <v>0.10884140427310807</v>
      </c>
      <c r="N68" s="70">
        <f>PRODUCT($L$2:L68)-1</f>
        <v>0.10884140427310807</v>
      </c>
      <c r="O68" s="70">
        <f>AVERAGE($G$2:G68)*252</f>
        <v>0.43454506060121595</v>
      </c>
      <c r="P68" s="70">
        <f>STDEV($G$2:G68)*252^0.5</f>
        <v>0.30357979081892683</v>
      </c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</row>
    <row r="69" spans="1:27">
      <c r="A69" s="88">
        <v>44111</v>
      </c>
      <c r="B69" s="76">
        <v>18809864.440000001</v>
      </c>
      <c r="C69" s="6"/>
      <c r="D69" s="67">
        <f t="shared" si="12"/>
        <v>18809864.440000001</v>
      </c>
      <c r="E69" s="67">
        <f t="shared" si="3"/>
        <v>18033797.210000001</v>
      </c>
      <c r="F69" s="67">
        <f t="shared" si="8"/>
        <v>297137.54000000283</v>
      </c>
      <c r="G69" s="70">
        <f t="shared" si="10"/>
        <v>1.6050446895535572E-2</v>
      </c>
      <c r="H69" s="70"/>
      <c r="I69" s="70"/>
      <c r="J69" s="67">
        <f t="shared" si="6"/>
        <v>276067.23000000045</v>
      </c>
      <c r="K69" s="70">
        <f>(1+K68)*(1+G69)-1</f>
        <v>1.493279140395054E-2</v>
      </c>
      <c r="L69" s="70">
        <f t="shared" si="11"/>
        <v>1.0160504468955356</v>
      </c>
      <c r="M69" s="70">
        <f>PRODUCT($L$2:L69)-1</f>
        <v>0.12663880434796471</v>
      </c>
      <c r="N69" s="70">
        <f>PRODUCT($L$2:L69)-1</f>
        <v>0.12663880434796471</v>
      </c>
      <c r="O69" s="70">
        <f>AVERAGE($G$2:G69)*252</f>
        <v>0.48763575996994751</v>
      </c>
      <c r="P69" s="70">
        <f>STDEV($G$2:G69)*252^0.5</f>
        <v>0.30256526131204481</v>
      </c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</row>
    <row r="70" spans="1:27">
      <c r="A70" s="88">
        <v>44112</v>
      </c>
      <c r="B70" s="76">
        <v>18757106.890000001</v>
      </c>
      <c r="C70" s="6"/>
      <c r="D70" s="67">
        <f t="shared" si="12"/>
        <v>18757106.890000001</v>
      </c>
      <c r="E70" s="67">
        <f t="shared" si="3"/>
        <v>18033797.210000001</v>
      </c>
      <c r="F70" s="67">
        <f t="shared" si="8"/>
        <v>-52757.550000000745</v>
      </c>
      <c r="G70" s="70">
        <f t="shared" si="10"/>
        <v>-2.8047809790595567E-3</v>
      </c>
      <c r="H70" s="70"/>
      <c r="I70" s="70"/>
      <c r="J70" s="67">
        <f t="shared" si="6"/>
        <v>223309.6799999997</v>
      </c>
      <c r="K70" s="70">
        <v>1.2E-2</v>
      </c>
      <c r="L70" s="70">
        <f t="shared" si="11"/>
        <v>0.99719521902094044</v>
      </c>
      <c r="M70" s="70">
        <f>PRODUCT($L$2:L70)-1</f>
        <v>0.12347882925925924</v>
      </c>
      <c r="N70" s="70">
        <f>PRODUCT($L$2:L70)-1</f>
        <v>0.12347882925925924</v>
      </c>
      <c r="O70" s="70">
        <f>AVERAGE($G$2:G70)*252</f>
        <v>0.47032502711932495</v>
      </c>
      <c r="P70" s="70">
        <f>STDEV($G$2:G70)*252^0.5</f>
        <v>0.300468844764822</v>
      </c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</row>
    <row r="71" spans="1:27">
      <c r="A71" s="88">
        <v>44113</v>
      </c>
      <c r="B71" s="76">
        <v>19081799.280000001</v>
      </c>
      <c r="C71" s="6"/>
      <c r="D71" s="67">
        <f t="shared" si="12"/>
        <v>19081799.280000001</v>
      </c>
      <c r="E71" s="67">
        <f t="shared" si="3"/>
        <v>18033797.210000001</v>
      </c>
      <c r="F71" s="67">
        <f t="shared" si="8"/>
        <v>324692.3900000006</v>
      </c>
      <c r="G71" s="70">
        <f t="shared" si="10"/>
        <v>1.7310366246998585E-2</v>
      </c>
      <c r="H71" s="70"/>
      <c r="I71" s="70"/>
      <c r="J71" s="67">
        <f t="shared" si="6"/>
        <v>548002.0700000003</v>
      </c>
      <c r="K71" s="70">
        <v>2.9600000000000001E-2</v>
      </c>
      <c r="L71" s="70">
        <f t="shared" si="11"/>
        <v>1.0173103662469987</v>
      </c>
      <c r="M71" s="70">
        <f>PRODUCT($L$2:L71)-1</f>
        <v>0.14292665926448622</v>
      </c>
      <c r="N71" s="70">
        <f>PRODUCT($L$2:L71)-1</f>
        <v>0.14292665926448622</v>
      </c>
      <c r="O71" s="70">
        <f>AVERAGE($G$2:G71)*252</f>
        <v>0.52592341664967235</v>
      </c>
      <c r="P71" s="70">
        <f>STDEV($G$2:G71)*252^0.5</f>
        <v>0.29971946903346813</v>
      </c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</row>
    <row r="72" spans="1:27">
      <c r="A72" s="88">
        <v>44116</v>
      </c>
      <c r="B72" s="76">
        <v>19576912.719999999</v>
      </c>
      <c r="C72" s="6"/>
      <c r="D72" s="67">
        <f t="shared" si="12"/>
        <v>19576912.719999999</v>
      </c>
      <c r="E72" s="67">
        <f t="shared" si="3"/>
        <v>18033797.210000001</v>
      </c>
      <c r="F72" s="67">
        <f t="shared" si="8"/>
        <v>495113.43999999762</v>
      </c>
      <c r="G72" s="70">
        <f t="shared" si="10"/>
        <v>2.5946894877934047E-2</v>
      </c>
      <c r="H72" s="70"/>
      <c r="I72" s="70"/>
      <c r="J72" s="67">
        <f t="shared" si="6"/>
        <v>1043115.5099999979</v>
      </c>
      <c r="K72" s="70">
        <v>5.6300000000000003E-2</v>
      </c>
      <c r="L72" s="70">
        <f t="shared" si="11"/>
        <v>1.025946894877934</v>
      </c>
      <c r="M72" s="70">
        <f>PRODUCT($L$2:L72)-1</f>
        <v>0.17258205714561003</v>
      </c>
      <c r="N72" s="70">
        <f>PRODUCT($L$2:L72)-1</f>
        <v>0.17258205714561003</v>
      </c>
      <c r="O72" s="70">
        <f>AVERAGE($G$2:G72)*252</f>
        <v>0.61060924893966828</v>
      </c>
      <c r="P72" s="70">
        <f>STDEV($G$2:G72)*252^0.5</f>
        <v>0.30094691311094568</v>
      </c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</row>
    <row r="73" spans="1:27">
      <c r="A73" s="88">
        <v>44117</v>
      </c>
      <c r="B73" s="76">
        <v>19922765.280000001</v>
      </c>
      <c r="C73" s="6"/>
      <c r="D73" s="67">
        <f t="shared" si="12"/>
        <v>19922765.280000001</v>
      </c>
      <c r="E73" s="67">
        <f t="shared" si="3"/>
        <v>18033797.210000001</v>
      </c>
      <c r="F73" s="67">
        <f t="shared" si="8"/>
        <v>345852.56000000238</v>
      </c>
      <c r="G73" s="70">
        <f t="shared" si="10"/>
        <v>1.7666348363839589E-2</v>
      </c>
      <c r="H73" s="70"/>
      <c r="I73" s="70"/>
      <c r="J73" s="67">
        <f t="shared" si="6"/>
        <v>1388968.0700000003</v>
      </c>
      <c r="K73" s="70">
        <v>7.4899999999999994E-2</v>
      </c>
      <c r="L73" s="70">
        <f t="shared" si="11"/>
        <v>1.0176663483638395</v>
      </c>
      <c r="M73" s="70">
        <f>PRODUCT($L$2:L73)-1</f>
        <v>0.19329730025233194</v>
      </c>
      <c r="N73" s="70">
        <f>PRODUCT($L$2:L73)-1</f>
        <v>0.19329730025233194</v>
      </c>
      <c r="O73" s="70">
        <f>AVERAGE($G$2:G73)*252</f>
        <v>0.66396078420005589</v>
      </c>
      <c r="P73" s="70">
        <f>STDEV($G$2:G73)*252^0.5</f>
        <v>0.30017774300993072</v>
      </c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</row>
    <row r="74" spans="1:27">
      <c r="A74" s="88">
        <v>44118</v>
      </c>
      <c r="B74" s="76">
        <v>19758822.969999999</v>
      </c>
      <c r="C74" s="6"/>
      <c r="D74" s="67">
        <f t="shared" si="12"/>
        <v>19758822.969999999</v>
      </c>
      <c r="E74" s="67">
        <f t="shared" si="3"/>
        <v>18033797.210000001</v>
      </c>
      <c r="F74" s="67">
        <f t="shared" si="8"/>
        <v>-163942.31000000238</v>
      </c>
      <c r="G74" s="70">
        <f t="shared" si="10"/>
        <v>-8.2288933135492102E-3</v>
      </c>
      <c r="H74" s="70"/>
      <c r="I74" s="70"/>
      <c r="J74" s="67">
        <f t="shared" si="6"/>
        <v>1225025.7599999979</v>
      </c>
      <c r="K74" s="70">
        <v>6.6100000000000006E-2</v>
      </c>
      <c r="L74" s="70">
        <f t="shared" si="11"/>
        <v>0.99177110668645074</v>
      </c>
      <c r="M74" s="70">
        <f>PRODUCT($L$2:L74)-1</f>
        <v>0.18347778407720905</v>
      </c>
      <c r="N74" s="70">
        <f>PRODUCT($L$2:L74)-1</f>
        <v>0.18347778407720905</v>
      </c>
      <c r="O74" s="70">
        <f>AVERAGE($G$2:G74)*252</f>
        <v>0.62645884037520039</v>
      </c>
      <c r="P74" s="70">
        <f>STDEV($G$2:G74)*252^0.5</f>
        <v>0.2987684790476281</v>
      </c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</row>
    <row r="75" spans="1:27">
      <c r="A75" s="88">
        <v>44119</v>
      </c>
      <c r="B75" s="76">
        <v>20054696.760000002</v>
      </c>
      <c r="C75" s="6"/>
      <c r="D75" s="67">
        <f t="shared" si="12"/>
        <v>20054696.760000002</v>
      </c>
      <c r="E75" s="67">
        <f t="shared" si="3"/>
        <v>18033797.210000001</v>
      </c>
      <c r="F75" s="67">
        <f t="shared" si="8"/>
        <v>295873.79000000283</v>
      </c>
      <c r="G75" s="70">
        <f t="shared" si="10"/>
        <v>1.497426190058136E-2</v>
      </c>
      <c r="H75" s="70"/>
      <c r="I75" s="70"/>
      <c r="J75" s="67">
        <f t="shared" si="6"/>
        <v>1520899.5500000007</v>
      </c>
      <c r="K75" s="70">
        <f>(1+K74)*(1+G75)-1</f>
        <v>8.2064060612209833E-2</v>
      </c>
      <c r="L75" s="70">
        <f t="shared" si="11"/>
        <v>1.0149742619005813</v>
      </c>
      <c r="M75" s="70">
        <f>PRODUCT($L$2:L75)-1</f>
        <v>0.20119949036950069</v>
      </c>
      <c r="N75" s="70">
        <f>PRODUCT($L$2:L75)-1</f>
        <v>0.20119949036950069</v>
      </c>
      <c r="O75" s="70">
        <f>AVERAGE($G$2:G75)*252</f>
        <v>0.66898661278832594</v>
      </c>
      <c r="P75" s="70">
        <f>STDEV($G$2:G75)*252^0.5</f>
        <v>0.2976086841054128</v>
      </c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spans="1:27">
      <c r="A76" s="88">
        <v>44120</v>
      </c>
      <c r="B76" s="76">
        <v>20040182.579999998</v>
      </c>
      <c r="C76" s="6"/>
      <c r="D76" s="67">
        <f t="shared" si="12"/>
        <v>20040182.579999998</v>
      </c>
      <c r="E76" s="67">
        <f t="shared" si="3"/>
        <v>18033797.210000001</v>
      </c>
      <c r="F76" s="67">
        <f t="shared" si="8"/>
        <v>-14514.180000003427</v>
      </c>
      <c r="G76" s="70">
        <f t="shared" si="10"/>
        <v>-7.2372971646984037E-4</v>
      </c>
      <c r="H76" s="70"/>
      <c r="I76" s="70"/>
      <c r="J76" s="67">
        <f t="shared" si="6"/>
        <v>1506385.3699999973</v>
      </c>
      <c r="K76" s="70">
        <v>8.1299999999999997E-2</v>
      </c>
      <c r="L76" s="70">
        <f t="shared" si="11"/>
        <v>0.99927627028353017</v>
      </c>
      <c r="M76" s="70">
        <f>PRODUCT($L$2:L76)-1</f>
        <v>0.20033014660291193</v>
      </c>
      <c r="N76" s="70">
        <f>PRODUCT($L$2:L76)-1</f>
        <v>0.20033014660291193</v>
      </c>
      <c r="O76" s="70">
        <f>AVERAGE($G$2:G76)*252</f>
        <v>0.65763505943714307</v>
      </c>
      <c r="P76" s="70">
        <f>STDEV($G$2:G76)*252^0.5</f>
        <v>0.29565583866349765</v>
      </c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</row>
    <row r="77" spans="1:27">
      <c r="A77" s="88">
        <v>44123</v>
      </c>
      <c r="B77" s="76">
        <v>19733475</v>
      </c>
      <c r="C77" s="6"/>
      <c r="D77" s="67">
        <f t="shared" si="12"/>
        <v>19733475</v>
      </c>
      <c r="E77" s="67">
        <f t="shared" si="3"/>
        <v>18033797.210000001</v>
      </c>
      <c r="F77" s="67">
        <f t="shared" si="8"/>
        <v>-306707.57999999821</v>
      </c>
      <c r="G77" s="70">
        <f t="shared" si="10"/>
        <v>-1.5304630023984455E-2</v>
      </c>
      <c r="H77" s="70"/>
      <c r="I77" s="70"/>
      <c r="J77" s="67">
        <f t="shared" si="6"/>
        <v>1199677.7899999991</v>
      </c>
      <c r="K77" s="70">
        <v>6.4699999999999994E-2</v>
      </c>
      <c r="L77" s="70">
        <f t="shared" si="11"/>
        <v>0.98469536997601559</v>
      </c>
      <c r="M77" s="70">
        <f>PRODUCT($L$2:L77)-1</f>
        <v>0.18195953780251939</v>
      </c>
      <c r="N77" s="70">
        <f>PRODUCT($L$2:L77)-1</f>
        <v>0.18195953780251939</v>
      </c>
      <c r="O77" s="70">
        <f>AVERAGE($G$2:G77)*252</f>
        <v>0.59823503541765322</v>
      </c>
      <c r="P77" s="70">
        <f>STDEV($G$2:G77)*252^0.5</f>
        <v>0.29548432451714146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spans="1:27">
      <c r="A78" s="88">
        <v>44124</v>
      </c>
      <c r="B78" s="76">
        <v>19783649.370000001</v>
      </c>
      <c r="C78" s="6"/>
      <c r="D78" s="67">
        <f t="shared" si="12"/>
        <v>19783649.370000001</v>
      </c>
      <c r="E78" s="67">
        <f t="shared" si="3"/>
        <v>18033797.210000001</v>
      </c>
      <c r="F78" s="67">
        <f t="shared" si="8"/>
        <v>50174.370000001043</v>
      </c>
      <c r="G78" s="70">
        <f t="shared" si="10"/>
        <v>2.5426018478753006E-3</v>
      </c>
      <c r="H78" s="70"/>
      <c r="I78" s="70"/>
      <c r="J78" s="67">
        <f t="shared" si="6"/>
        <v>1249852.1600000001</v>
      </c>
      <c r="K78" s="70">
        <f>(1+K77)*(1+G78)-1</f>
        <v>6.7407108187432785E-2</v>
      </c>
      <c r="L78" s="70">
        <f t="shared" si="11"/>
        <v>1.0025426018478754</v>
      </c>
      <c r="M78" s="70">
        <f>PRODUCT($L$2:L78)-1</f>
        <v>0.18496479030745006</v>
      </c>
      <c r="N78" s="70">
        <f>PRODUCT($L$2:L78)-1</f>
        <v>0.18496479030745006</v>
      </c>
      <c r="O78" s="70">
        <f>AVERAGE($G$2:G78)*252</f>
        <v>0.59878699165462623</v>
      </c>
      <c r="P78" s="70">
        <f>STDEV($G$2:G78)*252^0.5</f>
        <v>0.29353407018771466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</row>
    <row r="79" spans="1:27">
      <c r="A79" s="88">
        <v>44125</v>
      </c>
      <c r="B79" s="76">
        <v>19288147.879999999</v>
      </c>
      <c r="C79" s="6"/>
      <c r="D79" s="67">
        <f t="shared" si="12"/>
        <v>19288147.879999999</v>
      </c>
      <c r="E79" s="67">
        <f t="shared" si="3"/>
        <v>18033797.210000001</v>
      </c>
      <c r="F79" s="67">
        <f t="shared" si="8"/>
        <v>-495501.49000000209</v>
      </c>
      <c r="G79" s="70">
        <f t="shared" si="10"/>
        <v>-2.5046010507615565E-2</v>
      </c>
      <c r="H79" s="70"/>
      <c r="I79" s="70"/>
      <c r="J79" s="67">
        <f t="shared" si="6"/>
        <v>754350.66999999806</v>
      </c>
      <c r="K79" s="70">
        <f>(1+K78)*(1+G79)-1</f>
        <v>4.0672818539866817E-2</v>
      </c>
      <c r="L79" s="70">
        <f t="shared" si="11"/>
        <v>0.97495398949238443</v>
      </c>
      <c r="M79" s="70">
        <f>PRODUCT($L$2:L79)-1</f>
        <v>0.15528614971825516</v>
      </c>
      <c r="N79" s="70">
        <f>PRODUCT($L$2:L79)-1</f>
        <v>0.15528614971825516</v>
      </c>
      <c r="O79" s="70">
        <f>AVERAGE($G$2:G79)*252</f>
        <v>0.51019235524983453</v>
      </c>
      <c r="P79" s="70">
        <f>STDEV($G$2:G79)*252^0.5</f>
        <v>0.2957578662501224</v>
      </c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</row>
    <row r="80" spans="1:27">
      <c r="A80" s="88">
        <v>44126</v>
      </c>
      <c r="B80" s="76">
        <v>18838068.059999999</v>
      </c>
      <c r="C80" s="6"/>
      <c r="D80" s="67">
        <f t="shared" si="12"/>
        <v>18838068.059999999</v>
      </c>
      <c r="E80" s="67">
        <f t="shared" si="3"/>
        <v>18033797.210000001</v>
      </c>
      <c r="F80" s="67">
        <f t="shared" si="8"/>
        <v>-450079.8200000003</v>
      </c>
      <c r="G80" s="70">
        <f t="shared" si="10"/>
        <v>-2.3334527648799855E-2</v>
      </c>
      <c r="H80" s="70"/>
      <c r="I80" s="70"/>
      <c r="J80" s="67">
        <f t="shared" si="6"/>
        <v>304270.84999999776</v>
      </c>
      <c r="K80" s="70">
        <f>(1+K79)*(1+G80)-1</f>
        <v>1.6389209882293754E-2</v>
      </c>
      <c r="L80" s="70">
        <f t="shared" si="11"/>
        <v>0.97666547235120016</v>
      </c>
      <c r="M80" s="70">
        <f>PRODUCT($L$2:L80)-1</f>
        <v>0.12832809311537896</v>
      </c>
      <c r="N80" s="70">
        <f>PRODUCT($L$2:L80)-1</f>
        <v>0.12832809311537896</v>
      </c>
      <c r="O80" s="70">
        <f>AVERAGE($G$2:G80)*252</f>
        <v>0.4293000347087283</v>
      </c>
      <c r="P80" s="70">
        <f>STDEV($G$2:G80)*252^0.5</f>
        <v>0.29732579246376289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</row>
    <row r="81" spans="1:27">
      <c r="A81" s="88">
        <v>44127</v>
      </c>
      <c r="B81" s="76">
        <v>19120205.030000001</v>
      </c>
      <c r="C81" s="6"/>
      <c r="D81" s="67">
        <f t="shared" si="12"/>
        <v>19120205.030000001</v>
      </c>
      <c r="E81" s="67">
        <f t="shared" si="3"/>
        <v>18033797.210000001</v>
      </c>
      <c r="F81" s="67">
        <f t="shared" si="8"/>
        <v>282136.97000000253</v>
      </c>
      <c r="G81" s="70">
        <f t="shared" si="10"/>
        <v>1.4976958842137369E-2</v>
      </c>
      <c r="H81" s="70"/>
      <c r="I81" s="70"/>
      <c r="J81" s="67">
        <f t="shared" si="6"/>
        <v>586407.8200000003</v>
      </c>
      <c r="K81" s="70">
        <f>(1+K80)*(1+G81)-1</f>
        <v>3.1611629246293349E-2</v>
      </c>
      <c r="L81" s="70">
        <f t="shared" si="11"/>
        <v>1.0149769588421373</v>
      </c>
      <c r="M81" s="70">
        <f>PRODUCT($L$2:L81)-1</f>
        <v>0.14522701652639536</v>
      </c>
      <c r="N81" s="70">
        <f>PRODUCT($L$2:L81)-1</f>
        <v>0.14522701652639536</v>
      </c>
      <c r="O81" s="70">
        <f>AVERAGE($G$2:G81)*252</f>
        <v>0.47111120462760192</v>
      </c>
      <c r="P81" s="70">
        <f>STDEV($G$2:G81)*252^0.5</f>
        <v>0.29637574482702811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</row>
    <row r="82" spans="1:27">
      <c r="A82" s="88">
        <v>44130</v>
      </c>
      <c r="B82" s="76">
        <v>18895075.550000001</v>
      </c>
      <c r="C82" s="6"/>
      <c r="D82" s="67">
        <f t="shared" si="12"/>
        <v>18895075.550000001</v>
      </c>
      <c r="E82" s="67">
        <f t="shared" si="3"/>
        <v>18033797.210000001</v>
      </c>
      <c r="F82" s="67">
        <f t="shared" si="8"/>
        <v>-225129.48000000045</v>
      </c>
      <c r="G82" s="70">
        <f t="shared" si="10"/>
        <v>-1.17744281322699E-2</v>
      </c>
      <c r="H82" s="70"/>
      <c r="I82" s="70"/>
      <c r="J82" s="67">
        <f t="shared" si="6"/>
        <v>361278.33999999985</v>
      </c>
      <c r="K82" s="70">
        <f>(1+K81)*(1+G82)-1</f>
        <v>1.9464992257318903E-2</v>
      </c>
      <c r="L82" s="70">
        <f t="shared" si="11"/>
        <v>0.98822557186773008</v>
      </c>
      <c r="M82" s="70">
        <f>PRODUCT($L$2:L82)-1</f>
        <v>0.1317426233251715</v>
      </c>
      <c r="N82" s="70">
        <f>PRODUCT($L$2:L82)-1</f>
        <v>0.1317426233251715</v>
      </c>
      <c r="O82" s="70">
        <f>AVERAGE($G$2:G82)*252</f>
        <v>0.4286634627268659</v>
      </c>
      <c r="P82" s="70">
        <f>STDEV($G$2:G82)*252^0.5</f>
        <v>0.29549915958300488</v>
      </c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</row>
    <row r="83" spans="1:27">
      <c r="A83" s="88">
        <v>44131</v>
      </c>
      <c r="B83" s="76">
        <v>19203986.109999999</v>
      </c>
      <c r="C83" s="6"/>
      <c r="D83" s="67">
        <f t="shared" si="12"/>
        <v>19203986.109999999</v>
      </c>
      <c r="E83" s="67">
        <f t="shared" si="3"/>
        <v>18033797.210000001</v>
      </c>
      <c r="F83" s="67">
        <f t="shared" si="8"/>
        <v>308910.55999999866</v>
      </c>
      <c r="G83" s="70">
        <f t="shared" si="10"/>
        <v>1.6348733784237166E-2</v>
      </c>
      <c r="H83" s="70"/>
      <c r="I83" s="70"/>
      <c r="J83" s="67">
        <f t="shared" si="6"/>
        <v>670188.89999999851</v>
      </c>
      <c r="K83" s="70">
        <v>3.6200000000000003E-2</v>
      </c>
      <c r="L83" s="70">
        <f t="shared" si="11"/>
        <v>1.0163487337842372</v>
      </c>
      <c r="M83" s="70">
        <f>PRODUCT($L$2:L83)-1</f>
        <v>0.15024518218618899</v>
      </c>
      <c r="N83" s="70">
        <f>PRODUCT($L$2:L83)-1</f>
        <v>0.15024518218618899</v>
      </c>
      <c r="O83" s="70">
        <f>AVERAGE($G$2:G83)*252</f>
        <v>0.47367830968907204</v>
      </c>
      <c r="P83" s="70">
        <f>STDEV($G$2:G83)*252^0.5</f>
        <v>0.29478991691619438</v>
      </c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</row>
    <row r="84" spans="1:27">
      <c r="A84" s="88">
        <v>44132</v>
      </c>
      <c r="B84" s="76">
        <v>18424241.050000001</v>
      </c>
      <c r="C84" s="6"/>
      <c r="D84" s="67">
        <f t="shared" si="12"/>
        <v>18424241.050000001</v>
      </c>
      <c r="E84" s="67">
        <f t="shared" si="3"/>
        <v>18033797.210000001</v>
      </c>
      <c r="F84" s="67">
        <f t="shared" si="8"/>
        <v>-779745.05999999866</v>
      </c>
      <c r="G84" s="70">
        <f t="shared" si="10"/>
        <v>-4.060329222972963E-2</v>
      </c>
      <c r="H84" s="70"/>
      <c r="I84" s="70"/>
      <c r="J84" s="67">
        <f t="shared" si="6"/>
        <v>-109556.16000000015</v>
      </c>
      <c r="K84" s="70">
        <f>(1+K83)*(1+G84)-1</f>
        <v>-5.8731314084458086E-3</v>
      </c>
      <c r="L84" s="70">
        <f t="shared" si="11"/>
        <v>0.95939670777027042</v>
      </c>
      <c r="M84" s="70">
        <f>PRODUCT($L$2:L84)-1</f>
        <v>0.10354144091804462</v>
      </c>
      <c r="N84" s="70">
        <f>PRODUCT($L$2:L84)-1</f>
        <v>0.10354144091804462</v>
      </c>
      <c r="O84" s="70">
        <f>AVERAGE($G$2:G84)*252</f>
        <v>0.3446938765374945</v>
      </c>
      <c r="P84" s="70">
        <f>STDEV($G$2:G84)*252^0.5</f>
        <v>0.30219359228296166</v>
      </c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</row>
    <row r="85" spans="1:27">
      <c r="A85" s="88">
        <v>44133</v>
      </c>
      <c r="B85" s="76">
        <v>18483187.870000001</v>
      </c>
      <c r="C85" s="6"/>
      <c r="D85" s="67">
        <f t="shared" si="12"/>
        <v>18483187.870000001</v>
      </c>
      <c r="E85" s="67">
        <f t="shared" si="3"/>
        <v>18033797.210000001</v>
      </c>
      <c r="F85" s="67">
        <f t="shared" si="8"/>
        <v>58946.820000000298</v>
      </c>
      <c r="G85" s="70">
        <f t="shared" si="10"/>
        <v>3.199416455745964E-3</v>
      </c>
      <c r="H85" s="70"/>
      <c r="I85" s="70"/>
      <c r="J85" s="67">
        <f t="shared" si="6"/>
        <v>-50609.339999999851</v>
      </c>
      <c r="K85" s="70">
        <f>(1+K84)*(1+G85)-1</f>
        <v>-2.6925055459746661E-3</v>
      </c>
      <c r="L85" s="70">
        <f t="shared" si="11"/>
        <v>1.0031994164557461</v>
      </c>
      <c r="M85" s="70">
        <f>PRODUCT($L$2:L85)-1</f>
        <v>0.10707212956371559</v>
      </c>
      <c r="N85" s="70">
        <f>PRODUCT($L$2:L85)-1</f>
        <v>0.10707212956371559</v>
      </c>
      <c r="O85" s="70">
        <f>AVERAGE($G$2:G85)*252</f>
        <v>0.35018862737452411</v>
      </c>
      <c r="P85" s="70">
        <f>STDEV($G$2:G85)*252^0.5</f>
        <v>0.30038438490606839</v>
      </c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</row>
    <row r="86" spans="1:27" s="47" customFormat="1">
      <c r="A86" s="90">
        <v>44134</v>
      </c>
      <c r="B86" s="79">
        <v>17677656.510000002</v>
      </c>
      <c r="C86" s="61"/>
      <c r="D86" s="80">
        <f t="shared" si="12"/>
        <v>17677656.510000002</v>
      </c>
      <c r="E86" s="80">
        <f t="shared" ref="E86:E149" si="13">IF(MONTH(A86)=MONTH(A85),E85,D85)</f>
        <v>18033797.210000001</v>
      </c>
      <c r="F86" s="80">
        <f t="shared" si="8"/>
        <v>-805531.3599999994</v>
      </c>
      <c r="G86" s="81">
        <f t="shared" si="10"/>
        <v>-4.3581841274656662E-2</v>
      </c>
      <c r="H86" s="81"/>
      <c r="I86" s="81"/>
      <c r="J86" s="80">
        <f t="shared" ref="J86:J149" si="14">IF(MONTH(A86)=MONTH(A85),J85+F86,F86)</f>
        <v>-856140.69999999925</v>
      </c>
      <c r="K86" s="81">
        <f>(1+K85)*(1+G86)-1</f>
        <v>-4.6157002471295616E-2</v>
      </c>
      <c r="L86" s="81">
        <f t="shared" si="11"/>
        <v>0.9564181587253433</v>
      </c>
      <c r="M86" s="81">
        <f>PRODUCT($L$2:L86)-1</f>
        <v>5.8823887733473468E-2</v>
      </c>
      <c r="N86" s="81">
        <f>PRODUCT($L$2:L86)-1</f>
        <v>5.8823887733473468E-2</v>
      </c>
      <c r="O86" s="81">
        <f>AVERAGE($G$2:G86)*252</f>
        <v>0.21686141997937114</v>
      </c>
      <c r="P86" s="81">
        <f>STDEV($G$2:G86)*252^0.5</f>
        <v>0.30846802820394831</v>
      </c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>
      <c r="A87" s="88">
        <v>44137</v>
      </c>
      <c r="B87" s="76">
        <v>18652089.670000002</v>
      </c>
      <c r="C87" s="6">
        <v>500000</v>
      </c>
      <c r="D87" s="67">
        <f t="shared" si="12"/>
        <v>18652089.670000002</v>
      </c>
      <c r="E87" s="67">
        <f t="shared" si="13"/>
        <v>17677656.510000002</v>
      </c>
      <c r="F87" s="67">
        <f t="shared" si="8"/>
        <v>474433.16000000015</v>
      </c>
      <c r="G87" s="70">
        <v>2.6100000000000002E-2</v>
      </c>
      <c r="H87" s="70"/>
      <c r="I87" s="70"/>
      <c r="J87" s="67">
        <f t="shared" si="14"/>
        <v>474433.16000000015</v>
      </c>
      <c r="K87" s="70">
        <v>2.6100000000000002E-2</v>
      </c>
      <c r="L87" s="70">
        <f t="shared" si="11"/>
        <v>1.0261</v>
      </c>
      <c r="M87" s="70">
        <f>PRODUCT($L$2:L87)-1</f>
        <v>8.6459191203317243E-2</v>
      </c>
      <c r="N87" s="70">
        <f>PRODUCT($L$2:L87)-1</f>
        <v>8.6459191203317243E-2</v>
      </c>
      <c r="O87" s="70">
        <f>AVERAGE($G$2:G87)*252</f>
        <v>0.29081884532844826</v>
      </c>
      <c r="P87" s="70">
        <f>STDEV($G$2:G87)*252^0.5</f>
        <v>0.30967681035530209</v>
      </c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</row>
    <row r="88" spans="1:27">
      <c r="A88" s="88">
        <v>44138</v>
      </c>
      <c r="B88" s="76">
        <v>25045656.129999999</v>
      </c>
      <c r="C88" s="6">
        <v>6000000</v>
      </c>
      <c r="D88" s="67">
        <f t="shared" si="12"/>
        <v>25045656.129999999</v>
      </c>
      <c r="E88" s="67">
        <f t="shared" si="13"/>
        <v>17677656.510000002</v>
      </c>
      <c r="F88" s="67">
        <f t="shared" si="8"/>
        <v>393566.45999999717</v>
      </c>
      <c r="G88" s="70">
        <v>1.6E-2</v>
      </c>
      <c r="H88" s="70"/>
      <c r="I88" s="70"/>
      <c r="J88" s="67">
        <f t="shared" si="14"/>
        <v>867999.61999999732</v>
      </c>
      <c r="K88" s="70">
        <f>(1+K87)*(1+G88)-1</f>
        <v>4.2517600000000044E-2</v>
      </c>
      <c r="L88" s="70">
        <f t="shared" si="11"/>
        <v>1.016</v>
      </c>
      <c r="M88" s="70">
        <f>PRODUCT($L$2:L88)-1</f>
        <v>0.10384253826257028</v>
      </c>
      <c r="N88" s="70">
        <f>PRODUCT($L$2:L88)-1</f>
        <v>0.10384253826257028</v>
      </c>
      <c r="O88" s="70">
        <f>AVERAGE($G$2:G88)*252</f>
        <v>0.33382092756605225</v>
      </c>
      <c r="P88" s="70">
        <f>STDEV($G$2:G88)*252^0.5</f>
        <v>0.30890616832768325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</row>
    <row r="89" spans="1:27">
      <c r="A89" s="88">
        <v>44139</v>
      </c>
      <c r="B89" s="76">
        <v>25941870.100000001</v>
      </c>
      <c r="C89" s="6"/>
      <c r="D89" s="67">
        <f t="shared" si="12"/>
        <v>25941870.100000001</v>
      </c>
      <c r="E89" s="67">
        <f t="shared" si="13"/>
        <v>17677656.510000002</v>
      </c>
      <c r="F89" s="67">
        <f t="shared" si="8"/>
        <v>896213.97000000253</v>
      </c>
      <c r="G89" s="70">
        <f t="shared" ref="G89:G107" si="15">F89/B88</f>
        <v>3.5783209884707561E-2</v>
      </c>
      <c r="H89" s="70"/>
      <c r="I89" s="70"/>
      <c r="J89" s="67">
        <f t="shared" si="14"/>
        <v>1764213.5899999999</v>
      </c>
      <c r="K89" s="70">
        <f>(1+K88)*(1+G89)-1</f>
        <v>7.9822226089301562E-2</v>
      </c>
      <c r="L89" s="70">
        <f t="shared" si="11"/>
        <v>1.0357832098847075</v>
      </c>
      <c r="M89" s="70">
        <f>PRODUCT($L$2:L89)-1</f>
        <v>0.14334156748888804</v>
      </c>
      <c r="N89" s="70">
        <f>PRODUCT($L$2:L89)-1</f>
        <v>0.14334156748888804</v>
      </c>
      <c r="O89" s="70">
        <f>AVERAGE($G$2:G89)*252</f>
        <v>0.43249760896810063</v>
      </c>
      <c r="P89" s="70">
        <f>STDEV($G$2:G89)*252^0.5</f>
        <v>0.31261231143494544</v>
      </c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</row>
    <row r="90" spans="1:27">
      <c r="A90" s="88">
        <v>44140</v>
      </c>
      <c r="B90" s="76">
        <v>27045285.010000002</v>
      </c>
      <c r="C90" s="6"/>
      <c r="D90" s="67">
        <f t="shared" si="12"/>
        <v>27045285.010000002</v>
      </c>
      <c r="E90" s="67">
        <f t="shared" si="13"/>
        <v>17677656.510000002</v>
      </c>
      <c r="F90" s="67">
        <f t="shared" si="8"/>
        <v>1103414.9100000001</v>
      </c>
      <c r="G90" s="70">
        <f t="shared" si="15"/>
        <v>4.2534131338511333E-2</v>
      </c>
      <c r="H90" s="70"/>
      <c r="I90" s="70"/>
      <c r="J90" s="67">
        <f t="shared" si="14"/>
        <v>2867628.5</v>
      </c>
      <c r="K90" s="70">
        <v>0.12570000000000001</v>
      </c>
      <c r="L90" s="70">
        <f t="shared" si="11"/>
        <v>1.0425341313385112</v>
      </c>
      <c r="M90" s="70">
        <f>PRODUCT($L$2:L90)-1</f>
        <v>0.19197260788523973</v>
      </c>
      <c r="N90" s="70">
        <f>PRODUCT($L$2:L90)-1</f>
        <v>0.19197260788523973</v>
      </c>
      <c r="O90" s="70">
        <f>AVERAGE($G$2:G90)*252</f>
        <v>0.54807180546626644</v>
      </c>
      <c r="P90" s="70">
        <f>STDEV($G$2:G90)*252^0.5</f>
        <v>0.31832910953790106</v>
      </c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  <row r="91" spans="1:27">
      <c r="A91" s="88">
        <v>44141</v>
      </c>
      <c r="B91" s="76">
        <v>26856161.109999999</v>
      </c>
      <c r="C91" s="6"/>
      <c r="D91" s="67">
        <f t="shared" si="12"/>
        <v>26856161.109999999</v>
      </c>
      <c r="E91" s="67">
        <f t="shared" si="13"/>
        <v>17677656.510000002</v>
      </c>
      <c r="F91" s="67">
        <f t="shared" si="8"/>
        <v>-189123.90000000224</v>
      </c>
      <c r="G91" s="70">
        <f t="shared" si="15"/>
        <v>-6.9928603055975794E-3</v>
      </c>
      <c r="H91" s="70"/>
      <c r="I91" s="70"/>
      <c r="J91" s="67">
        <f t="shared" si="14"/>
        <v>2678504.5999999978</v>
      </c>
      <c r="K91" s="70">
        <f t="shared" ref="K91:K104" si="16">(1+K90)*(1+G91)-1</f>
        <v>0.11782813715398888</v>
      </c>
      <c r="L91" s="70">
        <f t="shared" si="11"/>
        <v>0.99300713969440246</v>
      </c>
      <c r="M91" s="70">
        <f>PRODUCT($L$2:L91)-1</f>
        <v>0.18363730995019956</v>
      </c>
      <c r="N91" s="70">
        <f>PRODUCT($L$2:L91)-1</f>
        <v>0.18363730995019956</v>
      </c>
      <c r="O91" s="70">
        <f>AVERAGE($G$2:G91)*252</f>
        <v>0.52240210988319025</v>
      </c>
      <c r="P91" s="70">
        <f>STDEV($G$2:G91)*252^0.5</f>
        <v>0.31690720647428394</v>
      </c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</row>
    <row r="92" spans="1:27">
      <c r="A92" s="88">
        <v>44144</v>
      </c>
      <c r="B92" s="76">
        <v>24633130.309999999</v>
      </c>
      <c r="C92" s="6"/>
      <c r="D92" s="67">
        <f t="shared" si="12"/>
        <v>24633130.309999999</v>
      </c>
      <c r="E92" s="67">
        <f t="shared" si="13"/>
        <v>17677656.510000002</v>
      </c>
      <c r="F92" s="67">
        <f t="shared" si="8"/>
        <v>-2223030.8000000007</v>
      </c>
      <c r="G92" s="70">
        <f t="shared" si="15"/>
        <v>-8.277544921236886E-2</v>
      </c>
      <c r="H92" s="70"/>
      <c r="I92" s="70"/>
      <c r="J92" s="67">
        <f t="shared" si="14"/>
        <v>455473.79999999702</v>
      </c>
      <c r="K92" s="70">
        <f t="shared" si="16"/>
        <v>2.5299410958842028E-2</v>
      </c>
      <c r="L92" s="70">
        <f t="shared" si="11"/>
        <v>0.9172245507876311</v>
      </c>
      <c r="M92" s="70">
        <f>PRODUCT($L$2:L92)-1</f>
        <v>8.5661199914551789E-2</v>
      </c>
      <c r="N92" s="70">
        <f>PRODUCT($L$2:L92)-1</f>
        <v>8.5661199914551789E-2</v>
      </c>
      <c r="O92" s="70">
        <f>AVERAGE($G$2:G92)*252</f>
        <v>0.28743710646121057</v>
      </c>
      <c r="P92" s="70">
        <f>STDEV($G$2:G92)*252^0.5</f>
        <v>0.3453269588526891</v>
      </c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</row>
    <row r="93" spans="1:27">
      <c r="A93" s="88">
        <v>44145</v>
      </c>
      <c r="B93" s="76">
        <v>24153858.699999999</v>
      </c>
      <c r="C93" s="6"/>
      <c r="D93" s="67">
        <f t="shared" si="12"/>
        <v>24153858.699999999</v>
      </c>
      <c r="E93" s="67">
        <f t="shared" si="13"/>
        <v>17677656.510000002</v>
      </c>
      <c r="F93" s="67">
        <f t="shared" si="8"/>
        <v>-479271.6099999994</v>
      </c>
      <c r="G93" s="70">
        <f t="shared" si="15"/>
        <v>-1.9456382683342346E-2</v>
      </c>
      <c r="H93" s="70"/>
      <c r="I93" s="70"/>
      <c r="J93" s="67">
        <f t="shared" si="14"/>
        <v>-23797.810000002384</v>
      </c>
      <c r="K93" s="70">
        <f t="shared" si="16"/>
        <v>5.3507932542211645E-3</v>
      </c>
      <c r="L93" s="70">
        <f t="shared" si="11"/>
        <v>0.98054361731665762</v>
      </c>
      <c r="M93" s="70">
        <f>PRODUCT($L$2:L93)-1</f>
        <v>6.4538160144557599E-2</v>
      </c>
      <c r="N93" s="70">
        <f>PRODUCT($L$2:L93)-1</f>
        <v>6.4538160144557599E-2</v>
      </c>
      <c r="O93" s="70">
        <f>AVERAGE($G$2:G93)*252</f>
        <v>0.23101922012791185</v>
      </c>
      <c r="P93" s="70">
        <f>STDEV($G$2:G93)*252^0.5</f>
        <v>0.34511201183725465</v>
      </c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</row>
    <row r="94" spans="1:27">
      <c r="A94" s="88">
        <v>44146</v>
      </c>
      <c r="B94" s="76">
        <v>24605652.52</v>
      </c>
      <c r="C94" s="6"/>
      <c r="D94" s="67">
        <f t="shared" si="12"/>
        <v>24605652.52</v>
      </c>
      <c r="E94" s="67">
        <f t="shared" si="13"/>
        <v>17677656.510000002</v>
      </c>
      <c r="F94" s="67">
        <f t="shared" si="8"/>
        <v>451793.8200000003</v>
      </c>
      <c r="G94" s="70">
        <f t="shared" si="15"/>
        <v>1.8704829965739606E-2</v>
      </c>
      <c r="H94" s="70"/>
      <c r="I94" s="70"/>
      <c r="J94" s="67">
        <f t="shared" si="14"/>
        <v>427996.00999999791</v>
      </c>
      <c r="K94" s="70">
        <f t="shared" si="16"/>
        <v>2.4155708897962702E-2</v>
      </c>
      <c r="L94" s="70">
        <f t="shared" si="11"/>
        <v>1.0187048299657395</v>
      </c>
      <c r="M94" s="70">
        <f>PRODUCT($L$2:L94)-1</f>
        <v>8.4450165422102819E-2</v>
      </c>
      <c r="N94" s="70">
        <f>PRODUCT($L$2:L94)-1</f>
        <v>8.4450165422102819E-2</v>
      </c>
      <c r="O94" s="70">
        <f>AVERAGE($G$2:G94)*252</f>
        <v>0.27921919788316424</v>
      </c>
      <c r="P94" s="70">
        <f>STDEV($G$2:G94)*252^0.5</f>
        <v>0.34447800494123615</v>
      </c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</row>
    <row r="95" spans="1:27">
      <c r="A95" s="88">
        <v>44147</v>
      </c>
      <c r="B95" s="76">
        <v>24818514.460000001</v>
      </c>
      <c r="C95" s="6"/>
      <c r="D95" s="67">
        <f t="shared" si="12"/>
        <v>24818514.460000001</v>
      </c>
      <c r="E95" s="67">
        <f t="shared" si="13"/>
        <v>17677656.510000002</v>
      </c>
      <c r="F95" s="67">
        <f t="shared" si="8"/>
        <v>212861.94000000134</v>
      </c>
      <c r="G95" s="70">
        <f t="shared" si="15"/>
        <v>8.6509366019447212E-3</v>
      </c>
      <c r="H95" s="70"/>
      <c r="I95" s="70"/>
      <c r="J95" s="67">
        <f t="shared" si="14"/>
        <v>640857.94999999925</v>
      </c>
      <c r="K95" s="70">
        <f t="shared" si="16"/>
        <v>3.3015615006158683E-2</v>
      </c>
      <c r="L95" s="70">
        <f t="shared" si="11"/>
        <v>1.0086509366019447</v>
      </c>
      <c r="M95" s="70">
        <f>PRODUCT($L$2:L95)-1</f>
        <v>9.3831675051137875E-2</v>
      </c>
      <c r="N95" s="70">
        <f>PRODUCT($L$2:L95)-1</f>
        <v>9.3831675051137875E-2</v>
      </c>
      <c r="O95" s="70">
        <f>AVERAGE($G$2:G95)*252</f>
        <v>0.29944065347685472</v>
      </c>
      <c r="P95" s="70">
        <f>STDEV($G$2:G95)*252^0.5</f>
        <v>0.34284348618025934</v>
      </c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</row>
    <row r="96" spans="1:27">
      <c r="A96" s="88">
        <v>44148</v>
      </c>
      <c r="B96" s="76">
        <v>25055010.600000001</v>
      </c>
      <c r="C96" s="6"/>
      <c r="D96" s="67">
        <f t="shared" si="12"/>
        <v>25055010.600000001</v>
      </c>
      <c r="E96" s="67">
        <f t="shared" si="13"/>
        <v>17677656.510000002</v>
      </c>
      <c r="F96" s="67">
        <f t="shared" si="8"/>
        <v>236496.1400000006</v>
      </c>
      <c r="G96" s="70">
        <f t="shared" si="15"/>
        <v>9.5290207792719187E-3</v>
      </c>
      <c r="H96" s="70"/>
      <c r="I96" s="70"/>
      <c r="J96" s="67">
        <f t="shared" si="14"/>
        <v>877354.08999999985</v>
      </c>
      <c r="K96" s="70">
        <f t="shared" si="16"/>
        <v>4.2859242266864772E-2</v>
      </c>
      <c r="L96" s="70">
        <f t="shared" si="11"/>
        <v>1.009529020779272</v>
      </c>
      <c r="M96" s="70">
        <f>PRODUCT($L$2:L96)-1</f>
        <v>0.10425481981172613</v>
      </c>
      <c r="N96" s="70">
        <f>PRODUCT($L$2:L96)-1</f>
        <v>0.10425481981172613</v>
      </c>
      <c r="O96" s="70">
        <f>AVERAGE($G$2:G96)*252</f>
        <v>0.32156562803369337</v>
      </c>
      <c r="P96" s="70">
        <f>STDEV($G$2:G96)*252^0.5</f>
        <v>0.3412854407431255</v>
      </c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</row>
    <row r="97" spans="1:30">
      <c r="A97" s="88">
        <v>44151</v>
      </c>
      <c r="B97" s="76">
        <v>25449314.100000001</v>
      </c>
      <c r="C97" s="6"/>
      <c r="D97" s="67">
        <f t="shared" si="12"/>
        <v>25449314.100000001</v>
      </c>
      <c r="E97" s="67">
        <f t="shared" si="13"/>
        <v>17677656.510000002</v>
      </c>
      <c r="F97" s="67">
        <f t="shared" si="8"/>
        <v>394303.5</v>
      </c>
      <c r="G97" s="70">
        <f t="shared" si="15"/>
        <v>1.5737510803527657E-2</v>
      </c>
      <c r="H97" s="70"/>
      <c r="I97" s="70"/>
      <c r="J97" s="67">
        <f t="shared" si="14"/>
        <v>1271657.5899999999</v>
      </c>
      <c r="K97" s="70">
        <f t="shared" si="16"/>
        <v>5.927125085859819E-2</v>
      </c>
      <c r="L97" s="70">
        <f t="shared" si="11"/>
        <v>1.0157375108035276</v>
      </c>
      <c r="M97" s="70">
        <f>PRODUCT($L$2:L97)-1</f>
        <v>0.12163304196836067</v>
      </c>
      <c r="N97" s="70">
        <f>PRODUCT($L$2:L97)-1</f>
        <v>0.12163304196836067</v>
      </c>
      <c r="O97" s="70">
        <f>AVERAGE($G$2:G97)*252</f>
        <v>0.35952695193426909</v>
      </c>
      <c r="P97" s="70">
        <f>STDEV($G$2:G97)*252^0.5</f>
        <v>0.34029203275711656</v>
      </c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</row>
    <row r="98" spans="1:30">
      <c r="A98" s="88">
        <v>44152</v>
      </c>
      <c r="B98" s="76">
        <v>25793136.34</v>
      </c>
      <c r="C98" s="6"/>
      <c r="D98" s="67">
        <f t="shared" si="12"/>
        <v>25793136.34</v>
      </c>
      <c r="E98" s="67">
        <f t="shared" si="13"/>
        <v>17677656.510000002</v>
      </c>
      <c r="F98" s="67">
        <f t="shared" si="8"/>
        <v>343822.23999999836</v>
      </c>
      <c r="G98" s="70">
        <f t="shared" si="15"/>
        <v>1.3510078843342908E-2</v>
      </c>
      <c r="H98" s="70"/>
      <c r="I98" s="70"/>
      <c r="J98" s="67">
        <f t="shared" si="14"/>
        <v>1615479.8299999982</v>
      </c>
      <c r="K98" s="70">
        <f t="shared" si="16"/>
        <v>7.3582088974184279E-2</v>
      </c>
      <c r="L98" s="70">
        <f t="shared" si="11"/>
        <v>1.0135100788433429</v>
      </c>
      <c r="M98" s="70">
        <f>PRODUCT($L$2:L98)-1</f>
        <v>0.13678639279865168</v>
      </c>
      <c r="N98" s="70">
        <f>PRODUCT($L$2:L98)-1</f>
        <v>0.13678639279865168</v>
      </c>
      <c r="O98" s="70">
        <f>AVERAGE($G$2:G98)*252</f>
        <v>0.39091883767229119</v>
      </c>
      <c r="P98" s="70">
        <f>STDEV($G$2:G98)*252^0.5</f>
        <v>0.33907484670193599</v>
      </c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</row>
    <row r="99" spans="1:30">
      <c r="A99" s="88">
        <v>44153</v>
      </c>
      <c r="B99" s="76">
        <v>25818408.079999998</v>
      </c>
      <c r="C99" s="6"/>
      <c r="D99" s="67">
        <f t="shared" si="12"/>
        <v>25818408.079999998</v>
      </c>
      <c r="E99" s="67">
        <f t="shared" si="13"/>
        <v>17677656.510000002</v>
      </c>
      <c r="F99" s="67">
        <f t="shared" si="8"/>
        <v>25271.739999998361</v>
      </c>
      <c r="G99" s="70">
        <f t="shared" si="15"/>
        <v>9.7978546179383944E-4</v>
      </c>
      <c r="H99" s="70"/>
      <c r="I99" s="70"/>
      <c r="J99" s="67">
        <f t="shared" si="14"/>
        <v>1640751.5699999966</v>
      </c>
      <c r="K99" s="70">
        <f t="shared" si="16"/>
        <v>7.4633969097003483E-2</v>
      </c>
      <c r="L99" s="70">
        <f t="shared" si="11"/>
        <v>1.0009797854617939</v>
      </c>
      <c r="M99" s="70">
        <f>PRODUCT($L$2:L99)-1</f>
        <v>0.13790019957948085</v>
      </c>
      <c r="N99" s="70">
        <f>PRODUCT($L$2:L99)-1</f>
        <v>0.13790019957948085</v>
      </c>
      <c r="O99" s="70">
        <f>AVERAGE($G$2:G99)*252</f>
        <v>0.38944931827126827</v>
      </c>
      <c r="P99" s="70">
        <f>STDEV($G$2:G99)*252^0.5</f>
        <v>0.33732375498351108</v>
      </c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</row>
    <row r="100" spans="1:30">
      <c r="A100" s="88">
        <v>44154</v>
      </c>
      <c r="B100" s="76">
        <v>26452344.469999999</v>
      </c>
      <c r="C100" s="6"/>
      <c r="D100" s="67">
        <f t="shared" si="12"/>
        <v>26452344.469999999</v>
      </c>
      <c r="E100" s="67">
        <f t="shared" si="13"/>
        <v>17677656.510000002</v>
      </c>
      <c r="F100" s="67">
        <f t="shared" si="8"/>
        <v>633936.3900000006</v>
      </c>
      <c r="G100" s="70">
        <f t="shared" si="15"/>
        <v>2.455365908059505E-2</v>
      </c>
      <c r="H100" s="70"/>
      <c r="I100" s="70"/>
      <c r="J100" s="67">
        <f t="shared" si="14"/>
        <v>2274687.9599999972</v>
      </c>
      <c r="K100" s="70">
        <f t="shared" si="16"/>
        <v>0.10102016521063795</v>
      </c>
      <c r="L100" s="70">
        <f t="shared" si="11"/>
        <v>1.024553659080595</v>
      </c>
      <c r="M100" s="70">
        <f>PRODUCT($L$2:L100)-1</f>
        <v>0.16583981314769658</v>
      </c>
      <c r="N100" s="70">
        <f>PRODUCT($L$2:L100)-1</f>
        <v>0.16583981314769658</v>
      </c>
      <c r="O100" s="70">
        <f>AVERAGE($G$2:G100)*252</f>
        <v>0.44801570988782069</v>
      </c>
      <c r="P100" s="70">
        <f>STDEV($G$2:G100)*252^0.5</f>
        <v>0.33759995460646153</v>
      </c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</row>
    <row r="101" spans="1:30">
      <c r="A101" s="88">
        <v>44155</v>
      </c>
      <c r="B101" s="76">
        <v>26839523.239999998</v>
      </c>
      <c r="C101" s="6"/>
      <c r="D101" s="67">
        <f t="shared" si="12"/>
        <v>26839523.239999998</v>
      </c>
      <c r="E101" s="67">
        <f t="shared" si="13"/>
        <v>17677656.510000002</v>
      </c>
      <c r="F101" s="67">
        <f t="shared" si="8"/>
        <v>387178.76999999955</v>
      </c>
      <c r="G101" s="70">
        <f t="shared" si="15"/>
        <v>1.4636841374839376E-2</v>
      </c>
      <c r="H101" s="70"/>
      <c r="I101" s="70"/>
      <c r="J101" s="67">
        <f t="shared" si="14"/>
        <v>2661866.7299999967</v>
      </c>
      <c r="K101" s="70">
        <f t="shared" si="16"/>
        <v>0.11713562271932565</v>
      </c>
      <c r="L101" s="70">
        <f t="shared" si="11"/>
        <v>1.0146368413748394</v>
      </c>
      <c r="M101" s="70">
        <f>PRODUCT($L$2:L101)-1</f>
        <v>0.18290402556121177</v>
      </c>
      <c r="N101" s="70">
        <f>PRODUCT($L$2:L101)-1</f>
        <v>0.18290402556121177</v>
      </c>
      <c r="O101" s="70">
        <f>AVERAGE($G$2:G101)*252</f>
        <v>0.48042039305353773</v>
      </c>
      <c r="P101" s="70">
        <f>STDEV($G$2:G101)*252^0.5</f>
        <v>0.33651028427137819</v>
      </c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</row>
    <row r="102" spans="1:30">
      <c r="A102" s="88">
        <v>44158</v>
      </c>
      <c r="B102" s="76">
        <v>27430906.949999999</v>
      </c>
      <c r="C102" s="6"/>
      <c r="D102" s="67">
        <f t="shared" si="12"/>
        <v>27430906.949999999</v>
      </c>
      <c r="E102" s="67">
        <f t="shared" si="13"/>
        <v>17677656.510000002</v>
      </c>
      <c r="F102" s="67">
        <f t="shared" si="8"/>
        <v>591383.71000000089</v>
      </c>
      <c r="G102" s="70">
        <f t="shared" si="15"/>
        <v>2.2034061660180255E-2</v>
      </c>
      <c r="H102" s="70"/>
      <c r="I102" s="70"/>
      <c r="J102" s="67">
        <f t="shared" si="14"/>
        <v>3253250.4399999976</v>
      </c>
      <c r="K102" s="70">
        <f t="shared" si="16"/>
        <v>0.14175065791310715</v>
      </c>
      <c r="L102" s="70">
        <f t="shared" si="11"/>
        <v>1.0220340616601802</v>
      </c>
      <c r="M102" s="70">
        <f>PRODUCT($L$2:L102)-1</f>
        <v>0.20896820579850295</v>
      </c>
      <c r="N102" s="70">
        <f>PRODUCT($L$2:L102)-1</f>
        <v>0.20896820579850295</v>
      </c>
      <c r="O102" s="70">
        <f>AVERAGE($G$2:G102)*252</f>
        <v>0.5306398301358336</v>
      </c>
      <c r="P102" s="70">
        <f>STDEV($G$2:G102)*252^0.5</f>
        <v>0.33632956758421756</v>
      </c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</row>
    <row r="103" spans="1:30">
      <c r="A103" s="88">
        <v>44159</v>
      </c>
      <c r="B103" s="76">
        <v>27973263.629999999</v>
      </c>
      <c r="C103" s="6"/>
      <c r="D103" s="67">
        <f t="shared" si="12"/>
        <v>27973263.629999999</v>
      </c>
      <c r="E103" s="67">
        <f t="shared" si="13"/>
        <v>17677656.510000002</v>
      </c>
      <c r="F103" s="67">
        <f t="shared" si="8"/>
        <v>542356.6799999997</v>
      </c>
      <c r="G103" s="70">
        <f t="shared" si="15"/>
        <v>1.977173707703455E-2</v>
      </c>
      <c r="H103" s="70"/>
      <c r="I103" s="70"/>
      <c r="J103" s="67">
        <f t="shared" si="14"/>
        <v>3795607.1199999973</v>
      </c>
      <c r="K103" s="70">
        <f t="shared" si="16"/>
        <v>0.16432505172889633</v>
      </c>
      <c r="L103" s="70">
        <f t="shared" si="11"/>
        <v>1.0197717370770345</v>
      </c>
      <c r="M103" s="70">
        <f>PRODUCT($L$2:L103)-1</f>
        <v>0.23287160729804501</v>
      </c>
      <c r="N103" s="70">
        <f>PRODUCT($L$2:L103)-1</f>
        <v>0.23287160729804501</v>
      </c>
      <c r="O103" s="70">
        <f>AVERAGE($G$2:G103)*252</f>
        <v>0.57428529987384214</v>
      </c>
      <c r="P103" s="70">
        <f>STDEV($G$2:G103)*252^0.5</f>
        <v>0.33581042852154452</v>
      </c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</row>
    <row r="104" spans="1:30">
      <c r="A104" s="88">
        <v>44160</v>
      </c>
      <c r="B104" s="76">
        <v>27698159.370000001</v>
      </c>
      <c r="C104" s="6"/>
      <c r="D104" s="67">
        <f t="shared" si="12"/>
        <v>27698159.370000001</v>
      </c>
      <c r="E104" s="67">
        <f t="shared" si="13"/>
        <v>17677656.510000002</v>
      </c>
      <c r="F104" s="67">
        <f t="shared" si="8"/>
        <v>-275104.25999999791</v>
      </c>
      <c r="G104" s="70">
        <f t="shared" si="15"/>
        <v>-9.8345428563066072E-3</v>
      </c>
      <c r="H104" s="70"/>
      <c r="I104" s="70"/>
      <c r="J104" s="67">
        <f t="shared" si="14"/>
        <v>3520502.8599999994</v>
      </c>
      <c r="K104" s="70">
        <f t="shared" si="16"/>
        <v>0.15287444710899711</v>
      </c>
      <c r="L104" s="70">
        <f t="shared" si="11"/>
        <v>0.99016545714369342</v>
      </c>
      <c r="M104" s="70">
        <f>PRODUCT($L$2:L104)-1</f>
        <v>0.22074687863974884</v>
      </c>
      <c r="N104" s="70">
        <f>PRODUCT($L$2:L104)-1</f>
        <v>0.22074687863974884</v>
      </c>
      <c r="O104" s="70">
        <f>AVERAGE($G$2:G104)*252</f>
        <v>0.54464850278973442</v>
      </c>
      <c r="P104" s="70">
        <f>STDEV($G$2:G104)*252^0.5</f>
        <v>0.33469698669918307</v>
      </c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</row>
    <row r="105" spans="1:30">
      <c r="A105" s="88">
        <v>44161</v>
      </c>
      <c r="B105" s="76">
        <v>27769609.609999999</v>
      </c>
      <c r="C105" s="6"/>
      <c r="D105" s="67">
        <f t="shared" si="12"/>
        <v>27769609.609999999</v>
      </c>
      <c r="E105" s="67">
        <f t="shared" si="13"/>
        <v>17677656.510000002</v>
      </c>
      <c r="F105" s="67">
        <f t="shared" si="8"/>
        <v>71450.239999998361</v>
      </c>
      <c r="G105" s="70">
        <f t="shared" si="15"/>
        <v>2.5796024582552743E-3</v>
      </c>
      <c r="H105" s="70"/>
      <c r="I105" s="70"/>
      <c r="J105" s="67">
        <f t="shared" si="14"/>
        <v>3591953.0999999978</v>
      </c>
      <c r="K105" s="70">
        <v>0.15590000000000001</v>
      </c>
      <c r="L105" s="70">
        <f t="shared" si="11"/>
        <v>1.0025796024582552</v>
      </c>
      <c r="M105" s="70">
        <f>PRODUCT($L$2:L105)-1</f>
        <v>0.22389592028879535</v>
      </c>
      <c r="N105" s="70">
        <f>PRODUCT($L$2:L105)-1</f>
        <v>0.22389592028879535</v>
      </c>
      <c r="O105" s="70">
        <f>AVERAGE($G$2:G105)*252</f>
        <v>0.54566207314252857</v>
      </c>
      <c r="P105" s="70">
        <f>STDEV($G$2:G105)*252^0.5</f>
        <v>0.33306891770326147</v>
      </c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</row>
    <row r="106" spans="1:30">
      <c r="A106" s="88">
        <v>44162</v>
      </c>
      <c r="B106" s="76">
        <v>28339483.379999999</v>
      </c>
      <c r="C106" s="6"/>
      <c r="D106" s="67">
        <f t="shared" si="12"/>
        <v>28339483.379999999</v>
      </c>
      <c r="E106" s="67">
        <f t="shared" si="13"/>
        <v>17677656.510000002</v>
      </c>
      <c r="F106" s="67">
        <f t="shared" si="8"/>
        <v>569873.76999999955</v>
      </c>
      <c r="G106" s="70">
        <f t="shared" si="15"/>
        <v>2.0521490147084556E-2</v>
      </c>
      <c r="H106" s="70"/>
      <c r="I106" s="70"/>
      <c r="J106" s="67">
        <f t="shared" si="14"/>
        <v>4161826.8699999973</v>
      </c>
      <c r="K106" s="70">
        <f>(1+K105)*(1+G106)-1</f>
        <v>0.17962079046101498</v>
      </c>
      <c r="L106" s="70">
        <f t="shared" si="11"/>
        <v>1.0205214901470845</v>
      </c>
      <c r="M106" s="70">
        <f>PRODUCT($L$2:L106)-1</f>
        <v>0.24901208835805866</v>
      </c>
      <c r="N106" s="70">
        <f>PRODUCT($L$2:L106)-1</f>
        <v>0.24901208835805866</v>
      </c>
      <c r="O106" s="70">
        <f>AVERAGE($G$2:G106)*252</f>
        <v>0.58971686784655508</v>
      </c>
      <c r="P106" s="70">
        <f>STDEV($G$2:G106)*252^0.5</f>
        <v>0.33268137794022534</v>
      </c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</row>
    <row r="107" spans="1:30" s="47" customFormat="1">
      <c r="A107" s="90">
        <v>44165</v>
      </c>
      <c r="B107" s="79">
        <v>27946965.789999999</v>
      </c>
      <c r="C107" s="61"/>
      <c r="D107" s="80">
        <f t="shared" si="12"/>
        <v>27946965.789999999</v>
      </c>
      <c r="E107" s="80">
        <f t="shared" si="13"/>
        <v>17677656.510000002</v>
      </c>
      <c r="F107" s="80">
        <f t="shared" si="8"/>
        <v>-392517.58999999985</v>
      </c>
      <c r="G107" s="81">
        <f t="shared" si="15"/>
        <v>-1.3850555591885312E-2</v>
      </c>
      <c r="H107" s="81"/>
      <c r="I107" s="81"/>
      <c r="J107" s="80">
        <f t="shared" si="14"/>
        <v>3769309.2799999975</v>
      </c>
      <c r="K107" s="81">
        <v>0.16320000000000001</v>
      </c>
      <c r="L107" s="81">
        <f t="shared" si="11"/>
        <v>0.98614944440811469</v>
      </c>
      <c r="M107" s="81">
        <f>PRODUCT($L$2:L107)-1</f>
        <v>0.2317125769933186</v>
      </c>
      <c r="N107" s="81">
        <f>PRODUCT($L$2:L107)-1</f>
        <v>0.2317125769933186</v>
      </c>
      <c r="O107" s="81">
        <f>AVERAGE($G$2:G107)*252</f>
        <v>0.55122576523333189</v>
      </c>
      <c r="P107" s="81">
        <f>STDEV($G$2:G107)*252^0.5</f>
        <v>0.33203317829579931</v>
      </c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D107" s="204"/>
    </row>
    <row r="108" spans="1:30">
      <c r="A108" s="88">
        <v>44166</v>
      </c>
      <c r="B108" s="76">
        <v>27413131.629999999</v>
      </c>
      <c r="C108" s="6">
        <v>75000</v>
      </c>
      <c r="D108" s="67">
        <f t="shared" si="12"/>
        <v>27413131.629999999</v>
      </c>
      <c r="E108" s="67">
        <f t="shared" si="13"/>
        <v>27946965.789999999</v>
      </c>
      <c r="F108" s="67">
        <f t="shared" ref="F108:F171" si="17">B108-C108-D107</f>
        <v>-608834.16000000015</v>
      </c>
      <c r="G108" s="70">
        <v>-2.1700000000000001E-2</v>
      </c>
      <c r="H108" s="70"/>
      <c r="I108" s="70"/>
      <c r="J108" s="67">
        <f t="shared" si="14"/>
        <v>-608834.16000000015</v>
      </c>
      <c r="K108" s="70">
        <f>G108</f>
        <v>-2.1700000000000001E-2</v>
      </c>
      <c r="L108" s="70">
        <f t="shared" si="11"/>
        <v>0.97829999999999995</v>
      </c>
      <c r="M108" s="70">
        <f>PRODUCT($L$2:L108)-1</f>
        <v>0.20498441407256363</v>
      </c>
      <c r="N108" s="70">
        <f>PRODUCT($L$2:L108)-1</f>
        <v>0.20498441407256363</v>
      </c>
      <c r="O108" s="70">
        <f>AVERAGE($G$2:G108)*252</f>
        <v>0.49496758051152506</v>
      </c>
      <c r="P108" s="70">
        <f>STDEV($G$2:G108)*252^0.5</f>
        <v>0.3324903555978389</v>
      </c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</row>
    <row r="109" spans="1:30">
      <c r="A109" s="88">
        <v>44167</v>
      </c>
      <c r="B109" s="76">
        <v>27385883.239999998</v>
      </c>
      <c r="C109" s="6"/>
      <c r="D109" s="67">
        <f t="shared" si="12"/>
        <v>27385883.239999998</v>
      </c>
      <c r="E109" s="67">
        <f t="shared" si="13"/>
        <v>27946965.789999999</v>
      </c>
      <c r="F109" s="67">
        <f t="shared" si="17"/>
        <v>-27248.390000000596</v>
      </c>
      <c r="G109" s="70">
        <f t="shared" ref="G109:G129" si="18">F109/B108</f>
        <v>-9.9399041188642898E-4</v>
      </c>
      <c r="H109" s="70"/>
      <c r="I109" s="70"/>
      <c r="J109" s="67">
        <f t="shared" si="14"/>
        <v>-636082.55000000075</v>
      </c>
      <c r="K109" s="70">
        <f>(1+K108)*(1+G109)-1</f>
        <v>-2.267242081994858E-2</v>
      </c>
      <c r="L109" s="70">
        <f t="shared" si="11"/>
        <v>0.99900600958811359</v>
      </c>
      <c r="M109" s="70">
        <f>PRODUCT($L$2:L109)-1</f>
        <v>0.20378667111850302</v>
      </c>
      <c r="N109" s="70">
        <f>PRODUCT($L$2:L109)-1</f>
        <v>0.20378667111850302</v>
      </c>
      <c r="O109" s="70">
        <f>AVERAGE($G$2:G109)*252</f>
        <v>0.48806523639757227</v>
      </c>
      <c r="P109" s="70">
        <f>STDEV($G$2:G109)*252^0.5</f>
        <v>0.33096386309495684</v>
      </c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D109" s="35"/>
    </row>
    <row r="110" spans="1:30">
      <c r="A110" s="88">
        <v>44168</v>
      </c>
      <c r="B110" s="76">
        <v>27866524.760000002</v>
      </c>
      <c r="C110" s="6"/>
      <c r="D110" s="67">
        <f t="shared" si="12"/>
        <v>27866524.760000002</v>
      </c>
      <c r="E110" s="67">
        <f t="shared" si="13"/>
        <v>27946965.789999999</v>
      </c>
      <c r="F110" s="67">
        <f t="shared" si="17"/>
        <v>480641.52000000328</v>
      </c>
      <c r="G110" s="70">
        <f t="shared" si="18"/>
        <v>1.7550703615721811E-2</v>
      </c>
      <c r="H110" s="70"/>
      <c r="I110" s="70"/>
      <c r="J110" s="67">
        <f t="shared" si="14"/>
        <v>-155441.02999999747</v>
      </c>
      <c r="K110" s="70">
        <f>(1+K109)*(1+G110)-1</f>
        <v>-5.5196341422885098E-3</v>
      </c>
      <c r="L110" s="70">
        <f t="shared" si="11"/>
        <v>1.0175507036157219</v>
      </c>
      <c r="M110" s="70">
        <f>PRODUCT($L$2:L110)-1</f>
        <v>0.22491397419986026</v>
      </c>
      <c r="N110" s="70">
        <f>PRODUCT($L$2:L110)-1</f>
        <v>0.22491397419986026</v>
      </c>
      <c r="O110" s="70">
        <f>AVERAGE($G$2:G110)*252</f>
        <v>0.52416351231284131</v>
      </c>
      <c r="P110" s="70">
        <f>STDEV($G$2:G110)*252^0.5</f>
        <v>0.33028242863295471</v>
      </c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spans="1:30">
      <c r="A111" s="88">
        <v>44169</v>
      </c>
      <c r="B111" s="76">
        <v>27947340.960000001</v>
      </c>
      <c r="C111" s="6"/>
      <c r="D111" s="67">
        <f t="shared" si="12"/>
        <v>27947340.960000001</v>
      </c>
      <c r="E111" s="67">
        <f t="shared" si="13"/>
        <v>27946965.789999999</v>
      </c>
      <c r="F111" s="67">
        <f t="shared" si="17"/>
        <v>80816.199999999255</v>
      </c>
      <c r="G111" s="70">
        <f t="shared" si="18"/>
        <v>2.9001176392114726E-3</v>
      </c>
      <c r="H111" s="70"/>
      <c r="I111" s="70"/>
      <c r="J111" s="67">
        <f t="shared" si="14"/>
        <v>-74624.829999998212</v>
      </c>
      <c r="K111" s="70">
        <v>-2.7000000000000001E-3</v>
      </c>
      <c r="L111" s="70">
        <f t="shared" si="11"/>
        <v>1.0029001176392114</v>
      </c>
      <c r="M111" s="70">
        <f>PRODUCT($L$2:L111)-1</f>
        <v>0.22846636882295379</v>
      </c>
      <c r="N111" s="70">
        <f>PRODUCT($L$2:L111)-1</f>
        <v>0.22846636882295379</v>
      </c>
      <c r="O111" s="70">
        <f>AVERAGE($G$2:G111)*252</f>
        <v>0.52604229533800895</v>
      </c>
      <c r="P111" s="70">
        <f>STDEV($G$2:G111)*252^0.5</f>
        <v>0.32876622399763505</v>
      </c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spans="1:30">
      <c r="A112" s="88">
        <v>44172</v>
      </c>
      <c r="B112" s="76">
        <v>28435336.289999999</v>
      </c>
      <c r="C112" s="6"/>
      <c r="D112" s="67">
        <f t="shared" si="12"/>
        <v>28435336.289999999</v>
      </c>
      <c r="E112" s="67">
        <f t="shared" si="13"/>
        <v>27946965.789999999</v>
      </c>
      <c r="F112" s="67">
        <f t="shared" si="17"/>
        <v>487995.32999999821</v>
      </c>
      <c r="G112" s="70">
        <f t="shared" si="18"/>
        <v>1.7461243654573362E-2</v>
      </c>
      <c r="H112" s="70"/>
      <c r="I112" s="70"/>
      <c r="J112" s="67">
        <f t="shared" si="14"/>
        <v>413370.5</v>
      </c>
      <c r="K112" s="70">
        <v>1.4800000000000001E-2</v>
      </c>
      <c r="L112" s="70">
        <f t="shared" si="11"/>
        <v>1.0174612436545734</v>
      </c>
      <c r="M112" s="70">
        <f>PRODUCT($L$2:L112)-1</f>
        <v>0.24991691941042027</v>
      </c>
      <c r="N112" s="70">
        <f>PRODUCT($L$2:L112)-1</f>
        <v>0.24991691941042027</v>
      </c>
      <c r="O112" s="70">
        <f>AVERAGE($G$2:G112)*252</f>
        <v>0.56094491791111234</v>
      </c>
      <c r="P112" s="70">
        <f>STDEV($G$2:G112)*252^0.5</f>
        <v>0.32808718947696225</v>
      </c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spans="1:29">
      <c r="A113" s="88">
        <v>44173</v>
      </c>
      <c r="B113" s="76">
        <v>28815379.09</v>
      </c>
      <c r="C113" s="6"/>
      <c r="D113" s="67">
        <f t="shared" si="12"/>
        <v>28815379.09</v>
      </c>
      <c r="E113" s="67">
        <f t="shared" si="13"/>
        <v>27946965.789999999</v>
      </c>
      <c r="F113" s="67">
        <f t="shared" si="17"/>
        <v>380042.80000000075</v>
      </c>
      <c r="G113" s="70">
        <f t="shared" si="18"/>
        <v>1.3365159325850926E-2</v>
      </c>
      <c r="H113" s="70"/>
      <c r="I113" s="70"/>
      <c r="J113" s="67">
        <f t="shared" si="14"/>
        <v>793413.30000000075</v>
      </c>
      <c r="K113" s="70">
        <v>2.8299999999999999E-2</v>
      </c>
      <c r="L113" s="70">
        <f t="shared" si="11"/>
        <v>1.013365159325851</v>
      </c>
      <c r="M113" s="70">
        <f>PRODUCT($L$2:L113)-1</f>
        <v>0.26662225818241736</v>
      </c>
      <c r="N113" s="70">
        <f>PRODUCT($L$2:L113)-1</f>
        <v>0.26662225818241736</v>
      </c>
      <c r="O113" s="70">
        <f>AVERAGE($G$2:G113)*252</f>
        <v>0.5860080896272134</v>
      </c>
      <c r="P113" s="70">
        <f>STDEV($G$2:G113)*252^0.5</f>
        <v>0.32703309724024382</v>
      </c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spans="1:29">
      <c r="A114" s="88">
        <v>44174</v>
      </c>
      <c r="B114" s="76">
        <v>27726628.390000001</v>
      </c>
      <c r="C114" s="6"/>
      <c r="D114" s="67">
        <f t="shared" si="12"/>
        <v>27726628.390000001</v>
      </c>
      <c r="E114" s="67">
        <f t="shared" si="13"/>
        <v>27946965.789999999</v>
      </c>
      <c r="F114" s="67">
        <f t="shared" si="17"/>
        <v>-1088750.6999999993</v>
      </c>
      <c r="G114" s="70">
        <f t="shared" si="18"/>
        <v>-3.7783667415912499E-2</v>
      </c>
      <c r="H114" s="70"/>
      <c r="I114" s="70"/>
      <c r="J114" s="67">
        <f t="shared" si="14"/>
        <v>-295337.39999999851</v>
      </c>
      <c r="K114" s="70">
        <v>-1.0500000000000001E-2</v>
      </c>
      <c r="L114" s="70">
        <f t="shared" si="11"/>
        <v>0.96221633258408745</v>
      </c>
      <c r="M114" s="70">
        <f>PRODUCT($L$2:L114)-1</f>
        <v>0.21876462403766084</v>
      </c>
      <c r="N114" s="70">
        <f>PRODUCT($L$2:L114)-1</f>
        <v>0.21876462403766084</v>
      </c>
      <c r="O114" s="70">
        <f>AVERAGE($G$2:G114)*252</f>
        <v>0.4965612553047607</v>
      </c>
      <c r="P114" s="70">
        <f>STDEV($G$2:G114)*252^0.5</f>
        <v>0.33103377757814134</v>
      </c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spans="1:29">
      <c r="A115" s="88">
        <v>44175</v>
      </c>
      <c r="B115" s="76">
        <v>28038439.559999999</v>
      </c>
      <c r="C115" s="6"/>
      <c r="D115" s="67">
        <f t="shared" si="12"/>
        <v>28038439.559999999</v>
      </c>
      <c r="E115" s="67">
        <f t="shared" si="13"/>
        <v>27946965.789999999</v>
      </c>
      <c r="F115" s="67">
        <f t="shared" si="17"/>
        <v>311811.16999999806</v>
      </c>
      <c r="G115" s="70">
        <f t="shared" si="18"/>
        <v>1.1245910090981606E-2</v>
      </c>
      <c r="H115" s="70"/>
      <c r="I115" s="70"/>
      <c r="J115" s="67">
        <f t="shared" si="14"/>
        <v>16473.769999999553</v>
      </c>
      <c r="K115" s="70">
        <f>(1+K114)*(1+G115)-1</f>
        <v>6.2782803502647866E-4</v>
      </c>
      <c r="L115" s="70">
        <f t="shared" si="11"/>
        <v>1.0112459100909816</v>
      </c>
      <c r="M115" s="70">
        <f>PRODUCT($L$2:L115)-1</f>
        <v>0.23247074142165736</v>
      </c>
      <c r="N115" s="70">
        <f>PRODUCT($L$2:L115)-1</f>
        <v>0.23247074142165736</v>
      </c>
      <c r="O115" s="70">
        <f>AVERAGE($G$2:G115)*252</f>
        <v>0.5170648350207484</v>
      </c>
      <c r="P115" s="70">
        <f>STDEV($G$2:G115)*252^0.5</f>
        <v>0.32985417555234436</v>
      </c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C115" s="2"/>
    </row>
    <row r="116" spans="1:29">
      <c r="A116" s="88">
        <v>44176</v>
      </c>
      <c r="B116" s="76">
        <v>27998986.629999999</v>
      </c>
      <c r="C116" s="6"/>
      <c r="D116" s="67">
        <f t="shared" si="12"/>
        <v>27998986.629999999</v>
      </c>
      <c r="E116" s="67">
        <f t="shared" si="13"/>
        <v>27946965.789999999</v>
      </c>
      <c r="F116" s="67">
        <f t="shared" si="17"/>
        <v>-39452.929999999702</v>
      </c>
      <c r="G116" s="70">
        <f t="shared" si="18"/>
        <v>-1.4071014870700495E-3</v>
      </c>
      <c r="H116" s="70"/>
      <c r="I116" s="70"/>
      <c r="J116" s="67">
        <f t="shared" si="14"/>
        <v>-22979.160000000149</v>
      </c>
      <c r="K116" s="70">
        <f>(1+K115)*(1+G116)-1</f>
        <v>-7.8015686980525967E-4</v>
      </c>
      <c r="L116" s="70">
        <f t="shared" si="11"/>
        <v>0.99859289851292998</v>
      </c>
      <c r="M116" s="70">
        <f>PRODUCT($L$2:L116)-1</f>
        <v>0.23073653000863259</v>
      </c>
      <c r="N116" s="70">
        <f>PRODUCT($L$2:L116)-1</f>
        <v>0.23073653000863259</v>
      </c>
      <c r="O116" s="70">
        <f>AVERAGE($G$2:G116)*252</f>
        <v>0.50948523145759717</v>
      </c>
      <c r="P116" s="70">
        <f>STDEV($G$2:G116)*252^0.5</f>
        <v>0.32844417405649295</v>
      </c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spans="1:29">
      <c r="A117" s="88">
        <v>44179</v>
      </c>
      <c r="B117" s="76">
        <v>28009060.329999998</v>
      </c>
      <c r="C117" s="6"/>
      <c r="D117" s="67">
        <f t="shared" si="12"/>
        <v>28009060.329999998</v>
      </c>
      <c r="E117" s="67">
        <f t="shared" si="13"/>
        <v>27946965.789999999</v>
      </c>
      <c r="F117" s="67">
        <f t="shared" si="17"/>
        <v>10073.699999999255</v>
      </c>
      <c r="G117" s="70">
        <f t="shared" si="18"/>
        <v>3.5978802137094542E-4</v>
      </c>
      <c r="H117" s="70"/>
      <c r="I117" s="70"/>
      <c r="J117" s="67">
        <f t="shared" si="14"/>
        <v>-12905.460000000894</v>
      </c>
      <c r="K117" s="70">
        <v>-5.0000000000000001E-4</v>
      </c>
      <c r="L117" s="70">
        <f t="shared" si="11"/>
        <v>1.000359788021371</v>
      </c>
      <c r="M117" s="70">
        <f>PRODUCT($L$2:L117)-1</f>
        <v>0.23117933426959336</v>
      </c>
      <c r="N117" s="70">
        <f>PRODUCT($L$2:L117)-1</f>
        <v>0.23117933426959336</v>
      </c>
      <c r="O117" s="70">
        <f>AVERAGE($G$2:G117)*252</f>
        <v>0.50587472585352711</v>
      </c>
      <c r="P117" s="70">
        <f>STDEV($G$2:G117)*252^0.5</f>
        <v>0.32702221265986359</v>
      </c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spans="1:29">
      <c r="A118" s="88">
        <v>44180</v>
      </c>
      <c r="B118" s="76">
        <v>28419347.82</v>
      </c>
      <c r="C118" s="6"/>
      <c r="D118" s="67">
        <f t="shared" si="12"/>
        <v>28419347.82</v>
      </c>
      <c r="E118" s="67">
        <f t="shared" si="13"/>
        <v>27946965.789999999</v>
      </c>
      <c r="F118" s="67">
        <f t="shared" si="17"/>
        <v>410287.49000000209</v>
      </c>
      <c r="G118" s="70">
        <f t="shared" si="18"/>
        <v>1.4648384671461134E-2</v>
      </c>
      <c r="H118" s="70"/>
      <c r="I118" s="70"/>
      <c r="J118" s="67">
        <f t="shared" si="14"/>
        <v>397382.03000000119</v>
      </c>
      <c r="K118" s="70">
        <v>1.4200000000000001E-2</v>
      </c>
      <c r="L118" s="70">
        <f t="shared" si="11"/>
        <v>1.0146483846714611</v>
      </c>
      <c r="M118" s="70">
        <f>PRODUCT($L$2:L118)-1</f>
        <v>0.24921412275752775</v>
      </c>
      <c r="N118" s="70">
        <f>PRODUCT($L$2:L118)-1</f>
        <v>0.24921412275752775</v>
      </c>
      <c r="O118" s="70">
        <f>AVERAGE($G$2:G118)*252</f>
        <v>0.53310137723262685</v>
      </c>
      <c r="P118" s="70">
        <f>STDEV($G$2:G118)*252^0.5</f>
        <v>0.32613765685894658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spans="1:29">
      <c r="A119" s="88">
        <v>44181</v>
      </c>
      <c r="B119" s="76">
        <v>28487934.699999999</v>
      </c>
      <c r="C119" s="6"/>
      <c r="D119" s="67">
        <f t="shared" si="12"/>
        <v>28487934.699999999</v>
      </c>
      <c r="E119" s="67">
        <f t="shared" si="13"/>
        <v>27946965.789999999</v>
      </c>
      <c r="F119" s="67">
        <f t="shared" si="17"/>
        <v>68586.879999998957</v>
      </c>
      <c r="G119" s="70">
        <f t="shared" si="18"/>
        <v>2.4133868389383385E-3</v>
      </c>
      <c r="H119" s="70"/>
      <c r="I119" s="70"/>
      <c r="J119" s="67">
        <f t="shared" si="14"/>
        <v>465968.91000000015</v>
      </c>
      <c r="K119" s="70">
        <f>(1+K118)*(1+G119)-1</f>
        <v>1.664765693205128E-2</v>
      </c>
      <c r="L119" s="70">
        <f t="shared" si="11"/>
        <v>1.0024133868389384</v>
      </c>
      <c r="M119" s="70">
        <f>PRODUCT($L$2:L119)-1</f>
        <v>0.25222895968040682</v>
      </c>
      <c r="N119" s="70">
        <f>PRODUCT($L$2:L119)-1</f>
        <v>0.25222895968040682</v>
      </c>
      <c r="O119" s="70">
        <f>AVERAGE($G$2:G119)*252</f>
        <v>0.53373758152228645</v>
      </c>
      <c r="P119" s="70">
        <f>STDEV($G$2:G119)*252^0.5</f>
        <v>0.32474120710846138</v>
      </c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spans="1:29">
      <c r="A120" s="88">
        <v>44182</v>
      </c>
      <c r="B120" s="76">
        <v>29019084.210000001</v>
      </c>
      <c r="C120" s="6"/>
      <c r="D120" s="67">
        <f t="shared" si="12"/>
        <v>29019084.210000001</v>
      </c>
      <c r="E120" s="67">
        <f t="shared" si="13"/>
        <v>27946965.789999999</v>
      </c>
      <c r="F120" s="67">
        <f t="shared" si="17"/>
        <v>531149.51000000164</v>
      </c>
      <c r="G120" s="70">
        <f t="shared" si="18"/>
        <v>1.8644718039177534E-2</v>
      </c>
      <c r="H120" s="70"/>
      <c r="I120" s="70"/>
      <c r="J120" s="67">
        <f t="shared" si="14"/>
        <v>997118.42000000179</v>
      </c>
      <c r="K120" s="70">
        <f>(1+K119)*(1+G120)-1</f>
        <v>3.5602765840739847E-2</v>
      </c>
      <c r="L120" s="70">
        <f t="shared" si="11"/>
        <v>1.0186447180391776</v>
      </c>
      <c r="M120" s="70">
        <f>PRODUCT($L$2:L120)-1</f>
        <v>0.2755764155541407</v>
      </c>
      <c r="N120" s="70">
        <f>PRODUCT($L$2:L120)-1</f>
        <v>0.2755764155541407</v>
      </c>
      <c r="O120" s="70">
        <f>AVERAGE($G$2:G120)*252</f>
        <v>0.56873532407985339</v>
      </c>
      <c r="P120" s="70">
        <f>STDEV($G$2:G120)*252^0.5</f>
        <v>0.32425537322567349</v>
      </c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spans="1:29">
      <c r="A121" s="88">
        <v>44183</v>
      </c>
      <c r="B121" s="76">
        <v>28598298.010000002</v>
      </c>
      <c r="C121" s="6"/>
      <c r="D121" s="67">
        <f t="shared" si="12"/>
        <v>28598298.010000002</v>
      </c>
      <c r="E121" s="67">
        <f t="shared" si="13"/>
        <v>27946965.789999999</v>
      </c>
      <c r="F121" s="67">
        <f t="shared" si="17"/>
        <v>-420786.19999999925</v>
      </c>
      <c r="G121" s="70">
        <f t="shared" si="18"/>
        <v>-1.4500326645559544E-2</v>
      </c>
      <c r="H121" s="70"/>
      <c r="I121" s="70"/>
      <c r="J121" s="67">
        <f t="shared" si="14"/>
        <v>576332.22000000253</v>
      </c>
      <c r="K121" s="70">
        <f>(1+K120)*(1+G121)-1</f>
        <v>2.0586187461004268E-2</v>
      </c>
      <c r="L121" s="70">
        <f t="shared" si="11"/>
        <v>0.98549967335444044</v>
      </c>
      <c r="M121" s="70">
        <f>PRODUCT($L$2:L121)-1</f>
        <v>0.25708014086723363</v>
      </c>
      <c r="N121" s="70">
        <f>PRODUCT($L$2:L121)-1</f>
        <v>0.25708014086723363</v>
      </c>
      <c r="O121" s="70">
        <f>AVERAGE($G$2:G121)*252</f>
        <v>0.53354517709017946</v>
      </c>
      <c r="P121" s="70">
        <f>STDEV($G$2:G121)*252^0.5</f>
        <v>0.32380193550504127</v>
      </c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spans="1:29">
      <c r="A122" s="88">
        <v>44186</v>
      </c>
      <c r="B122" s="76">
        <v>28588885.550000001</v>
      </c>
      <c r="C122" s="6"/>
      <c r="D122" s="67">
        <f t="shared" si="12"/>
        <v>28588885.550000001</v>
      </c>
      <c r="E122" s="67">
        <f t="shared" si="13"/>
        <v>27946965.789999999</v>
      </c>
      <c r="F122" s="67">
        <f t="shared" si="17"/>
        <v>-9412.4600000008941</v>
      </c>
      <c r="G122" s="70">
        <f t="shared" si="18"/>
        <v>-3.2912657937579458E-4</v>
      </c>
      <c r="H122" s="70"/>
      <c r="I122" s="70"/>
      <c r="J122" s="67">
        <f t="shared" si="14"/>
        <v>566919.76000000164</v>
      </c>
      <c r="K122" s="70">
        <v>2.0199999999999999E-2</v>
      </c>
      <c r="L122" s="70">
        <f t="shared" si="11"/>
        <v>0.99967087342062422</v>
      </c>
      <c r="M122" s="70">
        <f>PRODUCT($L$2:L122)-1</f>
        <v>0.25666640238046878</v>
      </c>
      <c r="N122" s="70">
        <f>PRODUCT($L$2:L122)-1</f>
        <v>0.25666640238046878</v>
      </c>
      <c r="O122" s="70">
        <f>AVERAGE($G$2:G122)*252</f>
        <v>0.52845025911420529</v>
      </c>
      <c r="P122" s="70">
        <f>STDEV($G$2:G122)*252^0.5</f>
        <v>0.32246926475142651</v>
      </c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spans="1:29">
      <c r="A123" s="88">
        <v>44187</v>
      </c>
      <c r="B123" s="76">
        <v>28653570.719999999</v>
      </c>
      <c r="C123" s="6"/>
      <c r="D123" s="67">
        <f t="shared" si="12"/>
        <v>28653570.719999999</v>
      </c>
      <c r="E123" s="67">
        <f t="shared" si="13"/>
        <v>27946965.789999999</v>
      </c>
      <c r="F123" s="67">
        <f t="shared" si="17"/>
        <v>64685.169999998063</v>
      </c>
      <c r="G123" s="70">
        <f t="shared" si="18"/>
        <v>2.262598515317015E-3</v>
      </c>
      <c r="H123" s="70"/>
      <c r="I123" s="70"/>
      <c r="J123" s="67">
        <f t="shared" si="14"/>
        <v>631604.9299999997</v>
      </c>
      <c r="K123" s="70">
        <f t="shared" ref="K123:K129" si="19">(1+K122)*(1+G123)-1</f>
        <v>2.250830300532658E-2</v>
      </c>
      <c r="L123" s="70">
        <f t="shared" si="11"/>
        <v>1.0022625985153171</v>
      </c>
      <c r="M123" s="70">
        <f>PRODUCT($L$2:L123)-1</f>
        <v>0.25950973391674359</v>
      </c>
      <c r="N123" s="70">
        <f>PRODUCT($L$2:L123)-1</f>
        <v>0.25950973391674359</v>
      </c>
      <c r="O123" s="70">
        <f>AVERAGE($G$2:G123)*252</f>
        <v>0.52879226375966171</v>
      </c>
      <c r="P123" s="70">
        <f>STDEV($G$2:G123)*252^0.5</f>
        <v>0.32113407072438926</v>
      </c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spans="1:29">
      <c r="A124" s="88">
        <v>44188</v>
      </c>
      <c r="B124" s="76">
        <v>28381216.43</v>
      </c>
      <c r="C124" s="6"/>
      <c r="D124" s="67">
        <f t="shared" si="12"/>
        <v>28381216.43</v>
      </c>
      <c r="E124" s="67">
        <f t="shared" si="13"/>
        <v>27946965.789999999</v>
      </c>
      <c r="F124" s="67">
        <f t="shared" si="17"/>
        <v>-272354.28999999911</v>
      </c>
      <c r="G124" s="70">
        <f t="shared" si="18"/>
        <v>-9.5050732999883199E-3</v>
      </c>
      <c r="H124" s="70"/>
      <c r="I124" s="70"/>
      <c r="J124" s="67">
        <f t="shared" si="14"/>
        <v>359250.6400000006</v>
      </c>
      <c r="K124" s="70">
        <f t="shared" si="19"/>
        <v>1.2789286635414232E-2</v>
      </c>
      <c r="L124" s="70">
        <f t="shared" si="11"/>
        <v>0.99049492670001171</v>
      </c>
      <c r="M124" s="70">
        <f>PRODUCT($L$2:L124)-1</f>
        <v>0.24753800157381622</v>
      </c>
      <c r="N124" s="70">
        <f>PRODUCT($L$2:L124)-1</f>
        <v>0.24753800157381622</v>
      </c>
      <c r="O124" s="70">
        <f>AVERAGE($G$2:G124)*252</f>
        <v>0.50501933095188356</v>
      </c>
      <c r="P124" s="70">
        <f>STDEV($G$2:G124)*252^0.5</f>
        <v>0.32024621077457577</v>
      </c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spans="1:29">
      <c r="A125" s="88">
        <v>44189</v>
      </c>
      <c r="B125" s="76">
        <v>28533059.539999999</v>
      </c>
      <c r="C125" s="6"/>
      <c r="D125" s="67">
        <f t="shared" si="12"/>
        <v>28533059.539999999</v>
      </c>
      <c r="E125" s="67">
        <f t="shared" si="13"/>
        <v>27946965.789999999</v>
      </c>
      <c r="F125" s="67">
        <f t="shared" si="17"/>
        <v>151843.1099999994</v>
      </c>
      <c r="G125" s="70">
        <f t="shared" si="18"/>
        <v>5.350126918432418E-3</v>
      </c>
      <c r="H125" s="70"/>
      <c r="I125" s="70"/>
      <c r="J125" s="67">
        <f t="shared" si="14"/>
        <v>511093.75</v>
      </c>
      <c r="K125" s="70">
        <f t="shared" si="19"/>
        <v>1.8207837860542364E-2</v>
      </c>
      <c r="L125" s="70">
        <f t="shared" si="11"/>
        <v>1.0053501269184324</v>
      </c>
      <c r="M125" s="70">
        <f>PRODUCT($L$2:L125)-1</f>
        <v>0.25421248821780362</v>
      </c>
      <c r="N125" s="70">
        <f>PRODUCT($L$2:L125)-1</f>
        <v>0.25421248821780362</v>
      </c>
      <c r="O125" s="70">
        <f>AVERAGE($G$2:G125)*252</f>
        <v>0.51181943298811805</v>
      </c>
      <c r="P125" s="70">
        <f>STDEV($G$2:G125)*252^0.5</f>
        <v>0.31897740876028374</v>
      </c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spans="1:29">
      <c r="A126" s="88">
        <v>44193</v>
      </c>
      <c r="B126" s="76">
        <v>28725221.02</v>
      </c>
      <c r="C126" s="6"/>
      <c r="D126" s="67">
        <f t="shared" si="12"/>
        <v>28725221.02</v>
      </c>
      <c r="E126" s="67">
        <f t="shared" si="13"/>
        <v>27946965.789999999</v>
      </c>
      <c r="F126" s="67">
        <f t="shared" si="17"/>
        <v>192161.48000000045</v>
      </c>
      <c r="G126" s="70">
        <f t="shared" si="18"/>
        <v>6.7346959315951593E-3</v>
      </c>
      <c r="H126" s="70"/>
      <c r="I126" s="70"/>
      <c r="J126" s="67">
        <f t="shared" si="14"/>
        <v>703255.23000000045</v>
      </c>
      <c r="K126" s="70">
        <f t="shared" si="19"/>
        <v>2.5065158043700242E-2</v>
      </c>
      <c r="L126" s="70">
        <f t="shared" si="11"/>
        <v>1.0067346959315953</v>
      </c>
      <c r="M126" s="70">
        <f>PRODUCT($L$2:L126)-1</f>
        <v>0.26265922795956009</v>
      </c>
      <c r="N126" s="70">
        <f>PRODUCT($L$2:L126)-1</f>
        <v>0.26265922795956009</v>
      </c>
      <c r="O126" s="70">
        <f>AVERAGE($G$2:G126)*252</f>
        <v>0.521302024522309</v>
      </c>
      <c r="P126" s="70">
        <f>STDEV($G$2:G126)*252^0.5</f>
        <v>0.31775879728592404</v>
      </c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spans="1:29">
      <c r="A127" s="88">
        <v>44194</v>
      </c>
      <c r="B127" s="76">
        <v>28694201.629999999</v>
      </c>
      <c r="C127" s="6"/>
      <c r="D127" s="67">
        <f t="shared" si="12"/>
        <v>28694201.629999999</v>
      </c>
      <c r="E127" s="67">
        <f t="shared" si="13"/>
        <v>27946965.789999999</v>
      </c>
      <c r="F127" s="67">
        <f t="shared" si="17"/>
        <v>-31019.390000000596</v>
      </c>
      <c r="G127" s="70">
        <f t="shared" si="18"/>
        <v>-1.0798660166410304E-3</v>
      </c>
      <c r="H127" s="70"/>
      <c r="I127" s="70"/>
      <c r="J127" s="67">
        <f t="shared" si="14"/>
        <v>672235.83999999985</v>
      </c>
      <c r="K127" s="70">
        <f t="shared" si="19"/>
        <v>2.3958225014686141E-2</v>
      </c>
      <c r="L127" s="70">
        <f t="shared" si="11"/>
        <v>0.99892013398335899</v>
      </c>
      <c r="M127" s="70">
        <f>PRODUCT($L$2:L127)-1</f>
        <v>0.26129572516868849</v>
      </c>
      <c r="N127" s="70">
        <f>PRODUCT($L$2:L127)-1</f>
        <v>0.26129572516868849</v>
      </c>
      <c r="O127" s="70">
        <f>AVERAGE($G$2:G127)*252</f>
        <v>0.51500497483408803</v>
      </c>
      <c r="P127" s="70">
        <f>STDEV($G$2:G127)*252^0.5</f>
        <v>0.31651653107533601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spans="1:29">
      <c r="A128" s="88">
        <v>44195</v>
      </c>
      <c r="B128" s="76">
        <v>28921264.379999999</v>
      </c>
      <c r="C128" s="6"/>
      <c r="D128" s="67">
        <f t="shared" si="12"/>
        <v>28921264.379999999</v>
      </c>
      <c r="E128" s="67">
        <f t="shared" si="13"/>
        <v>27946965.789999999</v>
      </c>
      <c r="F128" s="67">
        <f t="shared" si="17"/>
        <v>227062.75</v>
      </c>
      <c r="G128" s="70">
        <f t="shared" si="18"/>
        <v>7.9131928090518545E-3</v>
      </c>
      <c r="H128" s="70"/>
      <c r="I128" s="70"/>
      <c r="J128" s="67">
        <f t="shared" si="14"/>
        <v>899298.58999999985</v>
      </c>
      <c r="K128" s="70">
        <f t="shared" si="19"/>
        <v>3.206100387764188E-2</v>
      </c>
      <c r="L128" s="70">
        <f t="shared" si="11"/>
        <v>1.0079131928090519</v>
      </c>
      <c r="M128" s="70">
        <f>PRODUCT($L$2:L128)-1</f>
        <v>0.27127660143118115</v>
      </c>
      <c r="N128" s="70">
        <f>PRODUCT($L$2:L128)-1</f>
        <v>0.27127660143118115</v>
      </c>
      <c r="O128" s="70">
        <f>AVERAGE($G$2:G128)*252</f>
        <v>0.52665158596044215</v>
      </c>
      <c r="P128" s="70">
        <f>STDEV($G$2:G128)*252^0.5</f>
        <v>0.31536641162162687</v>
      </c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spans="1:27" s="47" customFormat="1">
      <c r="A129" s="90">
        <v>44196</v>
      </c>
      <c r="B129" s="79">
        <v>29123671.010000002</v>
      </c>
      <c r="C129" s="61"/>
      <c r="D129" s="80">
        <f t="shared" si="12"/>
        <v>29123671.010000002</v>
      </c>
      <c r="E129" s="80">
        <f t="shared" si="13"/>
        <v>27946965.789999999</v>
      </c>
      <c r="F129" s="80">
        <f t="shared" si="17"/>
        <v>202406.63000000268</v>
      </c>
      <c r="G129" s="81">
        <f t="shared" si="18"/>
        <v>6.998540151653034E-3</v>
      </c>
      <c r="H129" s="81"/>
      <c r="I129" s="81"/>
      <c r="J129" s="80">
        <f t="shared" si="14"/>
        <v>1101705.2200000025</v>
      </c>
      <c r="K129" s="81">
        <f t="shared" si="19"/>
        <v>3.9283924252234925E-2</v>
      </c>
      <c r="L129" s="81">
        <f t="shared" si="11"/>
        <v>1.006998540151653</v>
      </c>
      <c r="M129" s="81">
        <f>PRODUCT($L$2:L129)-1</f>
        <v>0.28017368177015434</v>
      </c>
      <c r="N129" s="81">
        <f>PRODUCT($L$2:L129)-1</f>
        <v>0.28017368177015434</v>
      </c>
      <c r="O129" s="81">
        <f>AVERAGE($G$2:G129)*252</f>
        <v>0.53631549636869313</v>
      </c>
      <c r="P129" s="81">
        <f>STDEV($G$2:G129)*252^0.5</f>
        <v>0.31419785559231689</v>
      </c>
      <c r="Q129" s="81"/>
      <c r="R129" s="81"/>
      <c r="S129" s="81"/>
      <c r="T129" s="81"/>
      <c r="U129" s="81"/>
      <c r="V129" s="81"/>
      <c r="W129" s="80">
        <f>O129/P129</f>
        <v>1.7069355720383463</v>
      </c>
      <c r="X129" s="81"/>
      <c r="Y129" s="81"/>
      <c r="Z129" s="81"/>
      <c r="AA129" s="81"/>
    </row>
    <row r="130" spans="1:27">
      <c r="A130" s="88">
        <v>44200</v>
      </c>
      <c r="B130" s="76">
        <v>30443300.440000001</v>
      </c>
      <c r="C130" s="6">
        <v>1639000</v>
      </c>
      <c r="D130" s="67">
        <f t="shared" si="12"/>
        <v>30443300.440000001</v>
      </c>
      <c r="E130" s="67">
        <f t="shared" si="13"/>
        <v>29123671.010000002</v>
      </c>
      <c r="F130" s="67">
        <f t="shared" si="17"/>
        <v>-319370.5700000003</v>
      </c>
      <c r="G130" s="70">
        <v>-1.04E-2</v>
      </c>
      <c r="H130" s="70"/>
      <c r="I130" s="70"/>
      <c r="J130" s="67">
        <f t="shared" si="14"/>
        <v>-319370.5700000003</v>
      </c>
      <c r="K130" s="70">
        <f>G130</f>
        <v>-1.04E-2</v>
      </c>
      <c r="L130" s="70">
        <f t="shared" ref="L130:L193" si="20">1+G130</f>
        <v>0.98960000000000004</v>
      </c>
      <c r="M130" s="70">
        <f>PRODUCT($L$2:L130)-1</f>
        <v>0.26685987547974488</v>
      </c>
      <c r="N130" s="85">
        <f>PRODUCT($L130:L$130)-1</f>
        <v>-1.0399999999999965E-2</v>
      </c>
      <c r="O130" s="85">
        <f>AVERAGE($G130:G$130)*252</f>
        <v>-2.6208</v>
      </c>
      <c r="P130" s="85" t="e">
        <f>STDEV($G130:G$130)*252^0.5</f>
        <v>#DIV/0!</v>
      </c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spans="1:27">
      <c r="A131" s="88">
        <v>44201</v>
      </c>
      <c r="B131" s="76">
        <v>30915462.02</v>
      </c>
      <c r="C131" s="6"/>
      <c r="D131" s="67">
        <f t="shared" ref="D131:D194" si="21">B131</f>
        <v>30915462.02</v>
      </c>
      <c r="E131" s="67">
        <f t="shared" si="13"/>
        <v>29123671.010000002</v>
      </c>
      <c r="F131" s="67">
        <f t="shared" si="17"/>
        <v>472161.57999999821</v>
      </c>
      <c r="G131" s="70">
        <f t="shared" ref="G131:G144" si="22">F131/B130</f>
        <v>1.5509539805993459E-2</v>
      </c>
      <c r="H131" s="70"/>
      <c r="I131" s="70"/>
      <c r="J131" s="67">
        <f t="shared" si="14"/>
        <v>152791.00999999791</v>
      </c>
      <c r="K131" s="70">
        <v>5.0000000000000001E-3</v>
      </c>
      <c r="L131" s="70">
        <f t="shared" si="20"/>
        <v>1.0155095398059935</v>
      </c>
      <c r="M131" s="70">
        <f>PRODUCT($L$2:L131)-1</f>
        <v>0.28650828914711379</v>
      </c>
      <c r="N131" s="70">
        <f>PRODUCT($L$130:L131)-1</f>
        <v>4.948240592011155E-3</v>
      </c>
      <c r="O131" s="70">
        <f>AVERAGE($G$130:G131)*252</f>
        <v>0.64380201555517591</v>
      </c>
      <c r="P131" s="70">
        <f>STDEV($G$130:G131)*252^0.5</f>
        <v>0.29083386300902669</v>
      </c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spans="1:27">
      <c r="A132" s="88">
        <v>44202</v>
      </c>
      <c r="B132" s="76">
        <v>30189742.010000002</v>
      </c>
      <c r="C132" s="6"/>
      <c r="D132" s="67">
        <f t="shared" si="21"/>
        <v>30189742.010000002</v>
      </c>
      <c r="E132" s="67">
        <f t="shared" si="13"/>
        <v>29123671.010000002</v>
      </c>
      <c r="F132" s="67">
        <f t="shared" si="17"/>
        <v>-725720.00999999791</v>
      </c>
      <c r="G132" s="70">
        <f t="shared" si="22"/>
        <v>-2.3474338165495025E-2</v>
      </c>
      <c r="H132" s="70"/>
      <c r="I132" s="70"/>
      <c r="J132" s="67">
        <f t="shared" si="14"/>
        <v>-572929</v>
      </c>
      <c r="K132" s="70">
        <f>(1+K131)*(1+G132)-1</f>
        <v>-1.8591709856322636E-2</v>
      </c>
      <c r="L132" s="70">
        <f t="shared" si="20"/>
        <v>0.97652566183450495</v>
      </c>
      <c r="M132" s="70">
        <f>PRODUCT($L$2:L132)-1</f>
        <v>0.25630835851496192</v>
      </c>
      <c r="N132" s="70">
        <f>PRODUCT($L$130:L132)-1</f>
        <v>-1.864225424646504E-2</v>
      </c>
      <c r="O132" s="70">
        <f>AVERAGE($G$130:G132)*252</f>
        <v>-1.5426430621981315</v>
      </c>
      <c r="P132" s="70">
        <f>STDEV($G$130:G132)*252^0.5</f>
        <v>0.31496568567232741</v>
      </c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spans="1:27">
      <c r="A133" s="88">
        <v>44203</v>
      </c>
      <c r="B133" s="76">
        <v>31419028.68</v>
      </c>
      <c r="C133" s="6"/>
      <c r="D133" s="67">
        <f t="shared" si="21"/>
        <v>31419028.68</v>
      </c>
      <c r="E133" s="67">
        <f t="shared" si="13"/>
        <v>29123671.010000002</v>
      </c>
      <c r="F133" s="67">
        <f t="shared" si="17"/>
        <v>1229286.6699999981</v>
      </c>
      <c r="G133" s="70">
        <f t="shared" si="22"/>
        <v>4.07186874797675E-2</v>
      </c>
      <c r="H133" s="70"/>
      <c r="I133" s="70"/>
      <c r="J133" s="67">
        <f t="shared" si="14"/>
        <v>656357.66999999806</v>
      </c>
      <c r="K133" s="70">
        <v>2.1299999999999999E-2</v>
      </c>
      <c r="L133" s="70">
        <f t="shared" si="20"/>
        <v>1.0407186874797676</v>
      </c>
      <c r="M133" s="70">
        <f>PRODUCT($L$2:L133)-1</f>
        <v>0.30746358594355239</v>
      </c>
      <c r="N133" s="70">
        <f>PRODUCT($L$130:L133)-1</f>
        <v>2.1317345108722296E-2</v>
      </c>
      <c r="O133" s="70">
        <f>AVERAGE($G$130:G133)*252</f>
        <v>1.4082950145767539</v>
      </c>
      <c r="P133" s="70">
        <f>STDEV($G$130:G133)*252^0.5</f>
        <v>0.45206014533999528</v>
      </c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spans="1:27">
      <c r="A134" s="88">
        <v>44204</v>
      </c>
      <c r="B134" s="76">
        <v>31557236.370000001</v>
      </c>
      <c r="C134" s="6"/>
      <c r="D134" s="67">
        <f t="shared" si="21"/>
        <v>31557236.370000001</v>
      </c>
      <c r="E134" s="67">
        <f t="shared" si="13"/>
        <v>29123671.010000002</v>
      </c>
      <c r="F134" s="67">
        <f t="shared" si="17"/>
        <v>138207.69000000134</v>
      </c>
      <c r="G134" s="70">
        <f t="shared" si="22"/>
        <v>4.3988530456378619E-3</v>
      </c>
      <c r="H134" s="70"/>
      <c r="I134" s="70"/>
      <c r="J134" s="67">
        <f t="shared" si="14"/>
        <v>794565.3599999994</v>
      </c>
      <c r="K134" s="70">
        <f>(1+K133)*(1+G134)-1</f>
        <v>2.5792548615509947E-2</v>
      </c>
      <c r="L134" s="70">
        <f t="shared" si="20"/>
        <v>1.0043988530456378</v>
      </c>
      <c r="M134" s="70">
        <f>PRODUCT($L$2:L134)-1</f>
        <v>0.31321492612064072</v>
      </c>
      <c r="N134" s="70">
        <f>PRODUCT($L$130:L134)-1</f>
        <v>2.5809970022816486E-2</v>
      </c>
      <c r="O134" s="70">
        <f>AVERAGE($G$130:G134)*252</f>
        <v>1.3483382051615513</v>
      </c>
      <c r="P134" s="70">
        <f>STDEV($G$130:G134)*252^0.5</f>
        <v>0.39158665328038006</v>
      </c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spans="1:27">
      <c r="A135" s="88">
        <v>44207</v>
      </c>
      <c r="B135" s="76">
        <v>30810287.940000001</v>
      </c>
      <c r="C135" s="6"/>
      <c r="D135" s="67">
        <f t="shared" si="21"/>
        <v>30810287.940000001</v>
      </c>
      <c r="E135" s="67">
        <f t="shared" si="13"/>
        <v>29123671.010000002</v>
      </c>
      <c r="F135" s="67">
        <f t="shared" si="17"/>
        <v>-746948.4299999997</v>
      </c>
      <c r="G135" s="70">
        <f t="shared" si="22"/>
        <v>-2.3669640181485881E-2</v>
      </c>
      <c r="H135" s="70"/>
      <c r="I135" s="70"/>
      <c r="J135" s="67">
        <f t="shared" si="14"/>
        <v>47616.929999999702</v>
      </c>
      <c r="K135" s="70">
        <f>(1+K134)*(1+G135)-1</f>
        <v>1.5124080889314939E-3</v>
      </c>
      <c r="L135" s="70">
        <f t="shared" si="20"/>
        <v>0.97633035981851413</v>
      </c>
      <c r="M135" s="70">
        <f>PRODUCT($L$2:L135)-1</f>
        <v>0.28213160133840853</v>
      </c>
      <c r="N135" s="70">
        <f>PRODUCT($L$130:L135)-1</f>
        <v>1.5294171377955301E-3</v>
      </c>
      <c r="O135" s="70">
        <f>AVERAGE($G$130:G135)*252</f>
        <v>0.12949028334555251</v>
      </c>
      <c r="P135" s="70">
        <f>STDEV($G$130:G135)*252^0.5</f>
        <v>0.39754657866161747</v>
      </c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spans="1:27">
      <c r="A136" s="88">
        <v>44208</v>
      </c>
      <c r="B136" s="76">
        <v>30982353.91</v>
      </c>
      <c r="C136" s="6"/>
      <c r="D136" s="67">
        <f t="shared" si="21"/>
        <v>30982353.91</v>
      </c>
      <c r="E136" s="67">
        <f t="shared" si="13"/>
        <v>29123671.010000002</v>
      </c>
      <c r="F136" s="67">
        <f t="shared" si="17"/>
        <v>172065.96999999881</v>
      </c>
      <c r="G136" s="70">
        <f t="shared" si="22"/>
        <v>5.5846920462113278E-3</v>
      </c>
      <c r="H136" s="70"/>
      <c r="I136" s="70"/>
      <c r="J136" s="67">
        <f t="shared" si="14"/>
        <v>219682.89999999851</v>
      </c>
      <c r="K136" s="70">
        <f>(1+K135)*(1+G136)-1</f>
        <v>7.1055464685676473E-3</v>
      </c>
      <c r="L136" s="70">
        <f t="shared" si="20"/>
        <v>1.0055846920462113</v>
      </c>
      <c r="M136" s="70">
        <f>PRODUCT($L$2:L136)-1</f>
        <v>0.28929191149459932</v>
      </c>
      <c r="N136" s="70">
        <f>PRODUCT($L$130:L136)-1</f>
        <v>7.1226505077315316E-3</v>
      </c>
      <c r="O136" s="70">
        <f>AVERAGE($G$130:G136)*252</f>
        <v>0.31204058510265281</v>
      </c>
      <c r="P136" s="70">
        <f>STDEV($G$130:G136)*252^0.5</f>
        <v>0.36418184860948311</v>
      </c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spans="1:27">
      <c r="A137" s="88">
        <v>44209</v>
      </c>
      <c r="B137" s="76">
        <v>31571134.18</v>
      </c>
      <c r="C137" s="6"/>
      <c r="D137" s="67">
        <f t="shared" si="21"/>
        <v>31571134.18</v>
      </c>
      <c r="E137" s="67">
        <f t="shared" si="13"/>
        <v>29123671.010000002</v>
      </c>
      <c r="F137" s="67">
        <f t="shared" si="17"/>
        <v>588780.26999999955</v>
      </c>
      <c r="G137" s="70">
        <f t="shared" si="22"/>
        <v>1.900372940385147E-2</v>
      </c>
      <c r="H137" s="70"/>
      <c r="I137" s="70"/>
      <c r="J137" s="67">
        <f t="shared" si="14"/>
        <v>808463.16999999806</v>
      </c>
      <c r="K137" s="70">
        <v>2.63E-2</v>
      </c>
      <c r="L137" s="70">
        <f t="shared" si="20"/>
        <v>1.0190037294038514</v>
      </c>
      <c r="M137" s="70">
        <f>PRODUCT($L$2:L137)-1</f>
        <v>0.31379326610321701</v>
      </c>
      <c r="N137" s="70">
        <f>PRODUCT($L$130:L137)-1</f>
        <v>2.6261736834470195E-2</v>
      </c>
      <c r="O137" s="70">
        <f>AVERAGE($G$130:G137)*252</f>
        <v>0.87165298818614256</v>
      </c>
      <c r="P137" s="70">
        <f>STDEV($G$130:G137)*252^0.5</f>
        <v>0.35160102528037446</v>
      </c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spans="1:27">
      <c r="A138" s="88">
        <v>44210</v>
      </c>
      <c r="B138" s="76">
        <v>31195088.850000001</v>
      </c>
      <c r="C138" s="6"/>
      <c r="D138" s="67">
        <f t="shared" si="21"/>
        <v>31195088.850000001</v>
      </c>
      <c r="E138" s="67">
        <f t="shared" si="13"/>
        <v>29123671.010000002</v>
      </c>
      <c r="F138" s="67">
        <f t="shared" si="17"/>
        <v>-376045.32999999821</v>
      </c>
      <c r="G138" s="70">
        <f t="shared" si="22"/>
        <v>-1.1911049120250459E-2</v>
      </c>
      <c r="H138" s="70"/>
      <c r="I138" s="70"/>
      <c r="J138" s="67">
        <f t="shared" si="14"/>
        <v>432417.83999999985</v>
      </c>
      <c r="K138" s="70">
        <f>(1+K137)*(1+G138)-1</f>
        <v>1.4075690287886911E-2</v>
      </c>
      <c r="L138" s="70">
        <f t="shared" si="20"/>
        <v>0.98808895087974957</v>
      </c>
      <c r="M138" s="70">
        <f>PRODUCT($L$2:L138)-1</f>
        <v>0.29814460997680725</v>
      </c>
      <c r="N138" s="70">
        <f>PRODUCT($L$130:L138)-1</f>
        <v>1.40378828768013E-2</v>
      </c>
      <c r="O138" s="70">
        <f>AVERAGE($G$130:G138)*252</f>
        <v>0.44129328079844721</v>
      </c>
      <c r="P138" s="70">
        <f>STDEV($G$130:G138)*252^0.5</f>
        <v>0.33879934335980488</v>
      </c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spans="1:27">
      <c r="A139" s="88">
        <v>44211</v>
      </c>
      <c r="B139" s="76">
        <v>30805283.760000002</v>
      </c>
      <c r="C139" s="6"/>
      <c r="D139" s="67">
        <f t="shared" si="21"/>
        <v>30805283.760000002</v>
      </c>
      <c r="E139" s="67">
        <f t="shared" si="13"/>
        <v>29123671.010000002</v>
      </c>
      <c r="F139" s="67">
        <f t="shared" si="17"/>
        <v>-389805.08999999985</v>
      </c>
      <c r="G139" s="70">
        <f t="shared" si="22"/>
        <v>-1.2495719819050935E-2</v>
      </c>
      <c r="H139" s="70"/>
      <c r="I139" s="70"/>
      <c r="J139" s="67">
        <f t="shared" si="14"/>
        <v>42612.75</v>
      </c>
      <c r="K139" s="70">
        <f>(1+K138)*(1+G139)-1</f>
        <v>1.4040845867386853E-3</v>
      </c>
      <c r="L139" s="70">
        <f t="shared" si="20"/>
        <v>0.98750428018094905</v>
      </c>
      <c r="M139" s="70">
        <f>PRODUCT($L$2:L139)-1</f>
        <v>0.28192335864592599</v>
      </c>
      <c r="N139" s="70">
        <f>PRODUCT($L$130:L139)-1</f>
        <v>1.3667496064690976E-3</v>
      </c>
      <c r="O139" s="70">
        <f>AVERAGE($G$130:G139)*252</f>
        <v>8.2271813278518888E-2</v>
      </c>
      <c r="P139" s="70">
        <f>STDEV($G$130:G139)*252^0.5</f>
        <v>0.32733170300167086</v>
      </c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spans="1:27">
      <c r="A140" s="88">
        <v>44214</v>
      </c>
      <c r="B140" s="76">
        <v>30785292</v>
      </c>
      <c r="C140" s="6"/>
      <c r="D140" s="67">
        <f t="shared" si="21"/>
        <v>30785292</v>
      </c>
      <c r="E140" s="67">
        <f t="shared" si="13"/>
        <v>29123671.010000002</v>
      </c>
      <c r="F140" s="67">
        <f t="shared" si="17"/>
        <v>-19991.760000001639</v>
      </c>
      <c r="G140" s="70">
        <f t="shared" si="22"/>
        <v>-6.489717853519827E-4</v>
      </c>
      <c r="H140" s="70"/>
      <c r="I140" s="70"/>
      <c r="J140" s="67">
        <f t="shared" si="14"/>
        <v>22620.989999998361</v>
      </c>
      <c r="K140" s="70">
        <v>6.9999999999999999E-4</v>
      </c>
      <c r="L140" s="70">
        <f t="shared" si="20"/>
        <v>0.99935102821464805</v>
      </c>
      <c r="M140" s="70">
        <f>PRODUCT($L$2:L140)-1</f>
        <v>0.28109142655518116</v>
      </c>
      <c r="N140" s="70">
        <f>PRODUCT($L$130:L140)-1</f>
        <v>7.1689083918480279E-4</v>
      </c>
      <c r="O140" s="70">
        <f>AVERAGE($G$130:G140)*252</f>
        <v>5.9925203897862662E-2</v>
      </c>
      <c r="P140" s="70">
        <f>STDEV($G$130:G140)*252^0.5</f>
        <v>0.31056921507017687</v>
      </c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spans="1:27">
      <c r="A141" s="88">
        <v>44215</v>
      </c>
      <c r="B141" s="76">
        <v>31594869.260000002</v>
      </c>
      <c r="C141" s="6"/>
      <c r="D141" s="67">
        <f t="shared" si="21"/>
        <v>31594869.260000002</v>
      </c>
      <c r="E141" s="67">
        <f t="shared" si="13"/>
        <v>29123671.010000002</v>
      </c>
      <c r="F141" s="67">
        <f t="shared" si="17"/>
        <v>809577.26000000164</v>
      </c>
      <c r="G141" s="70">
        <f t="shared" si="22"/>
        <v>2.6297533900279446E-2</v>
      </c>
      <c r="H141" s="70"/>
      <c r="I141" s="70"/>
      <c r="J141" s="67">
        <f t="shared" si="14"/>
        <v>832198.25</v>
      </c>
      <c r="K141" s="70">
        <v>2.7099999999999999E-2</v>
      </c>
      <c r="L141" s="70">
        <f t="shared" si="20"/>
        <v>1.0262975339002796</v>
      </c>
      <c r="M141" s="70">
        <f>PRODUCT($L$2:L141)-1</f>
        <v>0.31478097177437347</v>
      </c>
      <c r="N141" s="70">
        <f>PRODUCT($L$130:L141)-1</f>
        <v>2.703327720061055E-2</v>
      </c>
      <c r="O141" s="70">
        <f>AVERAGE($G$130:G141)*252</f>
        <v>0.60717964881224251</v>
      </c>
      <c r="P141" s="70">
        <f>STDEV($G$130:G141)*252^0.5</f>
        <v>0.31928994236751107</v>
      </c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spans="1:27">
      <c r="A142" s="88">
        <v>44216</v>
      </c>
      <c r="B142" s="76">
        <v>32822103.600000001</v>
      </c>
      <c r="C142" s="6"/>
      <c r="D142" s="67">
        <f t="shared" si="21"/>
        <v>32822103.600000001</v>
      </c>
      <c r="E142" s="67">
        <f t="shared" si="13"/>
        <v>29123671.010000002</v>
      </c>
      <c r="F142" s="67">
        <f t="shared" si="17"/>
        <v>1227234.3399999999</v>
      </c>
      <c r="G142" s="70">
        <f t="shared" si="22"/>
        <v>3.8842836471354329E-2</v>
      </c>
      <c r="H142" s="70"/>
      <c r="I142" s="70"/>
      <c r="J142" s="67">
        <f t="shared" si="14"/>
        <v>2059432.5899999999</v>
      </c>
      <c r="K142" s="70">
        <v>6.6900000000000001E-2</v>
      </c>
      <c r="L142" s="70">
        <f t="shared" si="20"/>
        <v>1.0388428364713542</v>
      </c>
      <c r="M142" s="70">
        <f>PRODUCT($L$2:L142)-1</f>
        <v>0.36585079405665355</v>
      </c>
      <c r="N142" s="70">
        <f>PRODUCT($L$130:L142)-1</f>
        <v>6.6926162837552816E-2</v>
      </c>
      <c r="O142" s="70">
        <f>AVERAGE($G$130:G142)*252</f>
        <v>1.3134269674252461</v>
      </c>
      <c r="P142" s="70">
        <f>STDEV($G$130:G142)*252^0.5</f>
        <v>0.34522680675198225</v>
      </c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spans="1:27">
      <c r="A143" s="88">
        <v>44217</v>
      </c>
      <c r="B143" s="76">
        <v>32881758.510000002</v>
      </c>
      <c r="C143" s="6"/>
      <c r="D143" s="67">
        <f t="shared" si="21"/>
        <v>32881758.510000002</v>
      </c>
      <c r="E143" s="67">
        <f t="shared" si="13"/>
        <v>29123671.010000002</v>
      </c>
      <c r="F143" s="67">
        <f t="shared" si="17"/>
        <v>59654.910000000149</v>
      </c>
      <c r="G143" s="70">
        <f t="shared" si="22"/>
        <v>1.8175224454535007E-3</v>
      </c>
      <c r="H143" s="70"/>
      <c r="I143" s="70"/>
      <c r="J143" s="67">
        <f t="shared" si="14"/>
        <v>2119087.5</v>
      </c>
      <c r="K143" s="70">
        <v>6.8900000000000003E-2</v>
      </c>
      <c r="L143" s="70">
        <f t="shared" si="20"/>
        <v>1.0018175224454535</v>
      </c>
      <c r="M143" s="70">
        <f>PRODUCT($L$2:L143)-1</f>
        <v>0.36833325853199206</v>
      </c>
      <c r="N143" s="70">
        <f>PRODUCT($L$130:L143)-1</f>
        <v>6.886532508615173E-2</v>
      </c>
      <c r="O143" s="70">
        <f>AVERAGE($G$130:G143)*252</f>
        <v>1.252326159484463</v>
      </c>
      <c r="P143" s="70">
        <f>STDEV($G$130:G143)*252^0.5</f>
        <v>0.33199569688244718</v>
      </c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spans="1:27">
      <c r="A144" s="88">
        <v>44218</v>
      </c>
      <c r="B144" s="76">
        <v>32701352.84</v>
      </c>
      <c r="C144" s="6"/>
      <c r="D144" s="67">
        <f t="shared" si="21"/>
        <v>32701352.84</v>
      </c>
      <c r="E144" s="67">
        <f t="shared" si="13"/>
        <v>29123671.010000002</v>
      </c>
      <c r="F144" s="67">
        <f t="shared" si="17"/>
        <v>-180405.67000000179</v>
      </c>
      <c r="G144" s="70">
        <f t="shared" si="22"/>
        <v>-5.4864970176438958E-3</v>
      </c>
      <c r="H144" s="70"/>
      <c r="I144" s="70"/>
      <c r="J144" s="67">
        <f t="shared" si="14"/>
        <v>1938681.8299999982</v>
      </c>
      <c r="K144" s="70">
        <f>(1+K143)*(1+G144)-1</f>
        <v>6.303548333784037E-2</v>
      </c>
      <c r="L144" s="70">
        <f t="shared" si="20"/>
        <v>0.99451350298235608</v>
      </c>
      <c r="M144" s="70">
        <f>PRODUCT($L$2:L144)-1</f>
        <v>0.36082590218991339</v>
      </c>
      <c r="N144" s="70">
        <f>PRODUCT($L$130:L144)-1</f>
        <v>6.3000998667803509E-2</v>
      </c>
      <c r="O144" s="70">
        <f>AVERAGE($G$130:G144)*252</f>
        <v>1.0766645989557482</v>
      </c>
      <c r="P144" s="70">
        <f>STDEV($G$130:G144)*252^0.5</f>
        <v>0.32277690315405988</v>
      </c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</row>
    <row r="145" spans="1:27">
      <c r="A145" s="88">
        <v>44221</v>
      </c>
      <c r="B145" s="76">
        <v>29005422.48</v>
      </c>
      <c r="C145" s="6">
        <v>-4325000</v>
      </c>
      <c r="D145" s="67">
        <f t="shared" si="21"/>
        <v>29005422.48</v>
      </c>
      <c r="E145" s="67">
        <f t="shared" si="13"/>
        <v>29123671.010000002</v>
      </c>
      <c r="F145" s="67">
        <f t="shared" si="17"/>
        <v>629069.6400000006</v>
      </c>
      <c r="G145" s="70">
        <v>2.2200000000000001E-2</v>
      </c>
      <c r="H145" s="70"/>
      <c r="I145" s="70"/>
      <c r="J145" s="67">
        <f t="shared" si="14"/>
        <v>2567751.4699999988</v>
      </c>
      <c r="K145" s="70">
        <f>(1+K144)*(1+G145)-1</f>
        <v>8.6634871067940322E-2</v>
      </c>
      <c r="L145" s="70">
        <f t="shared" si="20"/>
        <v>1.0222</v>
      </c>
      <c r="M145" s="70">
        <f>PRODUCT($L$2:L145)-1</f>
        <v>0.39103623721852943</v>
      </c>
      <c r="N145" s="70">
        <f>PRODUCT($L$130:L145)-1</f>
        <v>8.6599620838228697E-2</v>
      </c>
      <c r="O145" s="70">
        <f>AVERAGE($G$130:G145)*252</f>
        <v>1.3590230615210137</v>
      </c>
      <c r="P145" s="70">
        <f>STDEV($G$130:G145)*252^0.5</f>
        <v>0.31984567317967222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</row>
    <row r="146" spans="1:27">
      <c r="A146" s="88">
        <v>44222</v>
      </c>
      <c r="B146" s="76">
        <v>28843237.23</v>
      </c>
      <c r="C146" s="6"/>
      <c r="D146" s="67">
        <f t="shared" si="21"/>
        <v>28843237.23</v>
      </c>
      <c r="E146" s="67">
        <f t="shared" si="13"/>
        <v>29123671.010000002</v>
      </c>
      <c r="F146" s="67">
        <f t="shared" si="17"/>
        <v>-162185.25</v>
      </c>
      <c r="G146" s="70">
        <f>F146/B145</f>
        <v>-5.59154930812785E-3</v>
      </c>
      <c r="H146" s="70"/>
      <c r="I146" s="70"/>
      <c r="J146" s="67">
        <f t="shared" si="14"/>
        <v>2405566.2199999988</v>
      </c>
      <c r="K146" s="70">
        <v>8.0500000000000002E-2</v>
      </c>
      <c r="L146" s="70">
        <f t="shared" si="20"/>
        <v>0.99440845069187211</v>
      </c>
      <c r="M146" s="70">
        <f>PRODUCT($L$2:L146)-1</f>
        <v>0.38325818950872925</v>
      </c>
      <c r="N146" s="70">
        <f>PRODUCT($L$130:L146)-1</f>
        <v>8.0523845480118705E-2</v>
      </c>
      <c r="O146" s="70">
        <f>AVERAGE($G$130:G146)*252</f>
        <v>1.1961940328640002</v>
      </c>
      <c r="P146" s="70">
        <f>STDEV($G$130:G146)*252^0.5</f>
        <v>0.31256362771432916</v>
      </c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</row>
    <row r="147" spans="1:27">
      <c r="A147" s="88">
        <v>44223</v>
      </c>
      <c r="B147" s="76">
        <v>27362765.57</v>
      </c>
      <c r="C147" s="6"/>
      <c r="D147" s="67">
        <f t="shared" si="21"/>
        <v>27362765.57</v>
      </c>
      <c r="E147" s="67">
        <f t="shared" si="13"/>
        <v>29123671.010000002</v>
      </c>
      <c r="F147" s="67">
        <f t="shared" si="17"/>
        <v>-1480471.6600000001</v>
      </c>
      <c r="G147" s="70">
        <f>F147/B146</f>
        <v>-5.1328207308857614E-2</v>
      </c>
      <c r="H147" s="70"/>
      <c r="I147" s="70"/>
      <c r="J147" s="67">
        <f t="shared" si="14"/>
        <v>925094.55999999866</v>
      </c>
      <c r="K147" s="70">
        <v>2.5100000000000001E-2</v>
      </c>
      <c r="L147" s="70">
        <f t="shared" si="20"/>
        <v>0.94867179269114243</v>
      </c>
      <c r="M147" s="70">
        <f>PRODUCT($L$2:L147)-1</f>
        <v>0.31225802639595024</v>
      </c>
      <c r="N147" s="70">
        <f>PRODUCT($L$130:L147)-1</f>
        <v>2.5062493537151287E-2</v>
      </c>
      <c r="O147" s="70">
        <f>AVERAGE($G$130:G147)*252</f>
        <v>0.41114390649199362</v>
      </c>
      <c r="P147" s="70">
        <f>STDEV($G$130:G147)*252^0.5</f>
        <v>0.36874230772464434</v>
      </c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</row>
    <row r="148" spans="1:27">
      <c r="A148" s="88">
        <v>44224</v>
      </c>
      <c r="B148" s="76">
        <v>27598468.710000001</v>
      </c>
      <c r="C148" s="6"/>
      <c r="D148" s="67">
        <f t="shared" si="21"/>
        <v>27598468.710000001</v>
      </c>
      <c r="E148" s="67">
        <f t="shared" si="13"/>
        <v>29123671.010000002</v>
      </c>
      <c r="F148" s="67">
        <f t="shared" si="17"/>
        <v>235703.1400000006</v>
      </c>
      <c r="G148" s="70">
        <f>F148/B147</f>
        <v>8.6140101371339779E-3</v>
      </c>
      <c r="H148" s="70"/>
      <c r="I148" s="70"/>
      <c r="J148" s="67">
        <f t="shared" si="14"/>
        <v>1160797.6999999993</v>
      </c>
      <c r="K148" s="70">
        <f>(1+K147)*(1+G148)-1</f>
        <v>3.3930221791575788E-2</v>
      </c>
      <c r="L148" s="70">
        <f t="shared" si="20"/>
        <v>1.0086140101371339</v>
      </c>
      <c r="M148" s="70">
        <f>PRODUCT($L$2:L148)-1</f>
        <v>0.32356183033786023</v>
      </c>
      <c r="N148" s="70">
        <f>PRODUCT($L$130:L148)-1</f>
        <v>3.3892392247676151E-2</v>
      </c>
      <c r="O148" s="70">
        <f>AVERAGE($G$130:G148)*252</f>
        <v>0.50375373007440249</v>
      </c>
      <c r="P148" s="70">
        <f>STDEV($G$130:G148)*252^0.5</f>
        <v>0.3592542248346326</v>
      </c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</row>
    <row r="149" spans="1:27" s="47" customFormat="1">
      <c r="A149" s="90">
        <v>44225</v>
      </c>
      <c r="B149" s="79">
        <v>26647243.02</v>
      </c>
      <c r="C149" s="61"/>
      <c r="D149" s="80">
        <f t="shared" si="21"/>
        <v>26647243.02</v>
      </c>
      <c r="E149" s="80">
        <f t="shared" si="13"/>
        <v>29123671.010000002</v>
      </c>
      <c r="F149" s="80">
        <f t="shared" si="17"/>
        <v>-951225.69000000134</v>
      </c>
      <c r="G149" s="81">
        <f>F149/B148</f>
        <v>-3.44666111730806E-2</v>
      </c>
      <c r="H149" s="81"/>
      <c r="I149" s="81"/>
      <c r="J149" s="80">
        <f t="shared" si="14"/>
        <v>209572.00999999791</v>
      </c>
      <c r="K149" s="81">
        <v>-1.8E-3</v>
      </c>
      <c r="L149" s="81">
        <f t="shared" si="20"/>
        <v>0.96553338882691941</v>
      </c>
      <c r="M149" s="81">
        <f>PRODUCT($L$2:L149)-1</f>
        <v>0.27794313936807424</v>
      </c>
      <c r="N149" s="81">
        <f>PRODUCT($L$130:L149)-1</f>
        <v>-1.7423748307305864E-3</v>
      </c>
      <c r="O149" s="81">
        <f>AVERAGE($G$130:G149)*252</f>
        <v>4.428674278986678E-2</v>
      </c>
      <c r="P149" s="81">
        <f>STDEV($G$130:G149)*252^0.5</f>
        <v>0.37286127723813067</v>
      </c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>
      <c r="A150" s="88">
        <v>44228</v>
      </c>
      <c r="B150" s="76">
        <v>28663554.66</v>
      </c>
      <c r="C150" s="6">
        <v>928000</v>
      </c>
      <c r="D150" s="67">
        <f t="shared" si="21"/>
        <v>28663554.66</v>
      </c>
      <c r="E150" s="67">
        <f t="shared" ref="E150:E213" si="23">IF(MONTH(A150)=MONTH(A149),E149,D149)</f>
        <v>26647243.02</v>
      </c>
      <c r="F150" s="67">
        <f t="shared" si="17"/>
        <v>1088311.6400000006</v>
      </c>
      <c r="G150" s="70">
        <v>3.95E-2</v>
      </c>
      <c r="H150" s="70"/>
      <c r="I150" s="70"/>
      <c r="J150" s="67">
        <f t="shared" ref="J150:J213" si="24">IF(MONTH(A150)=MONTH(A149),J149+F150,F150)</f>
        <v>1088311.6400000006</v>
      </c>
      <c r="K150" s="70">
        <v>3.95E-2</v>
      </c>
      <c r="L150" s="70">
        <f t="shared" si="20"/>
        <v>1.0395000000000001</v>
      </c>
      <c r="M150" s="70">
        <f>PRODUCT($L$2:L150)-1</f>
        <v>0.32842189337311334</v>
      </c>
      <c r="N150" s="70">
        <f>PRODUCT($L$130:L150)-1</f>
        <v>3.7688801363455537E-2</v>
      </c>
      <c r="O150" s="70">
        <f>AVERAGE($G$130:G150)*252</f>
        <v>0.51617785027606355</v>
      </c>
      <c r="P150" s="70">
        <f>STDEV($G$130:G150)*252^0.5</f>
        <v>0.38811212757506924</v>
      </c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</row>
    <row r="151" spans="1:27">
      <c r="A151" s="88">
        <v>44229</v>
      </c>
      <c r="B151" s="76">
        <v>29077155.710000001</v>
      </c>
      <c r="C151" s="6"/>
      <c r="D151" s="67">
        <f t="shared" si="21"/>
        <v>29077155.710000001</v>
      </c>
      <c r="E151" s="67">
        <f t="shared" si="23"/>
        <v>26647243.02</v>
      </c>
      <c r="F151" s="67">
        <f t="shared" si="17"/>
        <v>413601.05000000075</v>
      </c>
      <c r="G151" s="70">
        <f t="shared" ref="G151:G169" si="25">F151/B150</f>
        <v>1.4429510048772184E-2</v>
      </c>
      <c r="H151" s="70"/>
      <c r="I151" s="70"/>
      <c r="J151" s="67">
        <f t="shared" si="24"/>
        <v>1501912.6900000013</v>
      </c>
      <c r="K151" s="70">
        <f>(1+K150)*(1+G151)-1</f>
        <v>5.4499475695698685E-2</v>
      </c>
      <c r="L151" s="70">
        <f t="shared" si="20"/>
        <v>1.0144295100487721</v>
      </c>
      <c r="M151" s="70">
        <f>PRODUCT($L$2:L151)-1</f>
        <v>0.34759037043254959</v>
      </c>
      <c r="N151" s="70">
        <f>PRODUCT($L$130:L151)-1</f>
        <v>5.2662142350227814E-2</v>
      </c>
      <c r="O151" s="70">
        <f>AVERAGE($G$130:G151)*252</f>
        <v>0.65799869945854217</v>
      </c>
      <c r="P151" s="70">
        <f>STDEV($G$130:G151)*252^0.5</f>
        <v>0.38106958405520469</v>
      </c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</row>
    <row r="152" spans="1:27">
      <c r="A152" s="88">
        <v>44230</v>
      </c>
      <c r="B152" s="76">
        <v>28936559.940000001</v>
      </c>
      <c r="C152" s="6"/>
      <c r="D152" s="67">
        <f t="shared" si="21"/>
        <v>28936559.940000001</v>
      </c>
      <c r="E152" s="67">
        <f t="shared" si="23"/>
        <v>26647243.02</v>
      </c>
      <c r="F152" s="67">
        <f t="shared" si="17"/>
        <v>-140595.76999999955</v>
      </c>
      <c r="G152" s="70">
        <f t="shared" si="25"/>
        <v>-4.8352655741925573E-3</v>
      </c>
      <c r="H152" s="70"/>
      <c r="I152" s="70"/>
      <c r="J152" s="67">
        <f t="shared" si="24"/>
        <v>1361316.9200000018</v>
      </c>
      <c r="K152" s="70">
        <f>(1+K151)*(1+G152)-1</f>
        <v>4.9400690682863235E-2</v>
      </c>
      <c r="L152" s="70">
        <f t="shared" si="20"/>
        <v>0.99516473442580744</v>
      </c>
      <c r="M152" s="70">
        <f>PRODUCT($L$2:L152)-1</f>
        <v>0.34107441310628372</v>
      </c>
      <c r="N152" s="70">
        <f>PRODUCT($L$130:L152)-1</f>
        <v>4.7572241332066056E-2</v>
      </c>
      <c r="O152" s="70">
        <f>AVERAGE($G$130:G152)*252</f>
        <v>0.57641236797353923</v>
      </c>
      <c r="P152" s="70">
        <f>STDEV($G$130:G152)*252^0.5</f>
        <v>0.37312318662353866</v>
      </c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</row>
    <row r="153" spans="1:27">
      <c r="A153" s="88">
        <v>44231</v>
      </c>
      <c r="B153" s="76">
        <v>29325850.68</v>
      </c>
      <c r="C153" s="6"/>
      <c r="D153" s="67">
        <f t="shared" si="21"/>
        <v>29325850.68</v>
      </c>
      <c r="E153" s="67">
        <f t="shared" si="23"/>
        <v>26647243.02</v>
      </c>
      <c r="F153" s="67">
        <f t="shared" si="17"/>
        <v>389290.73999999836</v>
      </c>
      <c r="G153" s="70">
        <f t="shared" si="25"/>
        <v>1.345324879001489E-2</v>
      </c>
      <c r="H153" s="70"/>
      <c r="I153" s="70"/>
      <c r="J153" s="67">
        <f t="shared" si="24"/>
        <v>1750607.6600000001</v>
      </c>
      <c r="K153" s="70">
        <f>(1+K152)*(1+G153)-1</f>
        <v>6.3518539255033257E-2</v>
      </c>
      <c r="L153" s="70">
        <f t="shared" si="20"/>
        <v>1.013453248790015</v>
      </c>
      <c r="M153" s="70">
        <f>PRODUCT($L$2:L153)-1</f>
        <v>0.35911622083172579</v>
      </c>
      <c r="N153" s="70">
        <f>PRODUCT($L$130:L153)-1</f>
        <v>6.1665491320219923E-2</v>
      </c>
      <c r="O153" s="70">
        <f>AVERAGE($G$130:G153)*252</f>
        <v>0.69365429826979808</v>
      </c>
      <c r="P153" s="70">
        <f>STDEV($G$130:G153)*252^0.5</f>
        <v>0.36671097706222594</v>
      </c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</row>
    <row r="154" spans="1:27">
      <c r="A154" s="88">
        <v>44232</v>
      </c>
      <c r="B154" s="76">
        <v>29506454.329999998</v>
      </c>
      <c r="C154" s="6"/>
      <c r="D154" s="67">
        <f t="shared" si="21"/>
        <v>29506454.329999998</v>
      </c>
      <c r="E154" s="67">
        <f t="shared" si="23"/>
        <v>26647243.02</v>
      </c>
      <c r="F154" s="67">
        <f t="shared" si="17"/>
        <v>180603.64999999851</v>
      </c>
      <c r="G154" s="70">
        <f t="shared" si="25"/>
        <v>6.1585135916677356E-3</v>
      </c>
      <c r="H154" s="70"/>
      <c r="I154" s="70"/>
      <c r="J154" s="67">
        <f t="shared" si="24"/>
        <v>1931211.3099999987</v>
      </c>
      <c r="K154" s="70">
        <v>7.0000000000000007E-2</v>
      </c>
      <c r="L154" s="70">
        <f t="shared" si="20"/>
        <v>1.0061585135916677</v>
      </c>
      <c r="M154" s="70">
        <f>PRODUCT($L$2:L154)-1</f>
        <v>0.36748635655037409</v>
      </c>
      <c r="N154" s="70">
        <f>PRODUCT($L$130:L154)-1</f>
        <v>6.8203772678320007E-2</v>
      </c>
      <c r="O154" s="70">
        <f>AVERAGE($G$130:G154)*252</f>
        <v>0.72798594334301681</v>
      </c>
      <c r="P154" s="70">
        <f>STDEV($G$130:G154)*252^0.5</f>
        <v>0.35915270509206315</v>
      </c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</row>
    <row r="155" spans="1:27">
      <c r="A155" s="88">
        <v>44235</v>
      </c>
      <c r="B155" s="76">
        <v>30134343.109999999</v>
      </c>
      <c r="C155" s="6"/>
      <c r="D155" s="67">
        <f t="shared" si="21"/>
        <v>30134343.109999999</v>
      </c>
      <c r="E155" s="67">
        <f t="shared" si="23"/>
        <v>26647243.02</v>
      </c>
      <c r="F155" s="67">
        <f t="shared" si="17"/>
        <v>627888.78000000119</v>
      </c>
      <c r="G155" s="70">
        <f t="shared" si="25"/>
        <v>2.1279709618027876E-2</v>
      </c>
      <c r="H155" s="70"/>
      <c r="I155" s="70"/>
      <c r="J155" s="67">
        <f t="shared" si="24"/>
        <v>2559100.09</v>
      </c>
      <c r="K155" s="70">
        <f>(1+K154)*(1+G155)-1</f>
        <v>9.2769289291289914E-2</v>
      </c>
      <c r="L155" s="70">
        <f t="shared" si="20"/>
        <v>1.0212797096180279</v>
      </c>
      <c r="M155" s="70">
        <f>PRODUCT($L$2:L155)-1</f>
        <v>0.39658606912438099</v>
      </c>
      <c r="N155" s="70">
        <f>PRODUCT($L$130:L155)-1</f>
        <v>9.0934838773796489E-2</v>
      </c>
      <c r="O155" s="70">
        <f>AVERAGE($G$130:G155)*252</f>
        <v>0.90623597720455562</v>
      </c>
      <c r="P155" s="70">
        <f>STDEV($G$130:G155)*252^0.5</f>
        <v>0.35652379066832923</v>
      </c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</row>
    <row r="156" spans="1:27">
      <c r="A156" s="88">
        <v>44236</v>
      </c>
      <c r="B156" s="76">
        <v>30236771.550000001</v>
      </c>
      <c r="C156" s="6"/>
      <c r="D156" s="67">
        <f t="shared" si="21"/>
        <v>30236771.550000001</v>
      </c>
      <c r="E156" s="67">
        <f t="shared" si="23"/>
        <v>26647243.02</v>
      </c>
      <c r="F156" s="67">
        <f t="shared" si="17"/>
        <v>102428.44000000134</v>
      </c>
      <c r="G156" s="70">
        <f t="shared" si="25"/>
        <v>3.3990599903274727E-3</v>
      </c>
      <c r="H156" s="70"/>
      <c r="I156" s="70"/>
      <c r="J156" s="67">
        <f t="shared" si="24"/>
        <v>2661528.5300000012</v>
      </c>
      <c r="K156" s="70">
        <f>(1+K155)*(1+G156)-1</f>
        <v>9.6483677661178602E-2</v>
      </c>
      <c r="L156" s="70">
        <f t="shared" si="20"/>
        <v>1.0033990599903275</v>
      </c>
      <c r="M156" s="70">
        <f>PRODUCT($L$2:L156)-1</f>
        <v>0.4013331489549905</v>
      </c>
      <c r="N156" s="70">
        <f>PRODUCT($L$130:L156)-1</f>
        <v>9.4642991736326954E-2</v>
      </c>
      <c r="O156" s="70">
        <f>AVERAGE($G$130:G156)*252</f>
        <v>0.90439624166225818</v>
      </c>
      <c r="P156" s="70">
        <f>STDEV($G$130:G156)*252^0.5</f>
        <v>0.34960085820042286</v>
      </c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</row>
    <row r="157" spans="1:27">
      <c r="A157" s="88">
        <v>44237</v>
      </c>
      <c r="B157" s="76">
        <v>30323468.620000001</v>
      </c>
      <c r="C157" s="6"/>
      <c r="D157" s="67">
        <f t="shared" si="21"/>
        <v>30323468.620000001</v>
      </c>
      <c r="E157" s="67">
        <f t="shared" si="23"/>
        <v>26647243.02</v>
      </c>
      <c r="F157" s="67">
        <f t="shared" si="17"/>
        <v>86697.070000000298</v>
      </c>
      <c r="G157" s="70">
        <f t="shared" si="25"/>
        <v>2.8672727131809246E-3</v>
      </c>
      <c r="H157" s="70"/>
      <c r="I157" s="70"/>
      <c r="J157" s="67">
        <f t="shared" si="24"/>
        <v>2748225.6000000015</v>
      </c>
      <c r="K157" s="70">
        <v>9.9699999999999997E-2</v>
      </c>
      <c r="L157" s="70">
        <f t="shared" si="20"/>
        <v>1.0028672727131809</v>
      </c>
      <c r="M157" s="70">
        <f>PRODUCT($L$2:L157)-1</f>
        <v>0.40535115325506488</v>
      </c>
      <c r="N157" s="70">
        <f>PRODUCT($L$130:L157)-1</f>
        <v>9.7781631717207107E-2</v>
      </c>
      <c r="O157" s="70">
        <f>AVERAGE($G$130:G157)*252</f>
        <v>0.89790183030723425</v>
      </c>
      <c r="P157" s="70">
        <f>STDEV($G$130:G157)*252^0.5</f>
        <v>0.34307251655162857</v>
      </c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</row>
    <row r="158" spans="1:27">
      <c r="A158" s="88">
        <v>44238</v>
      </c>
      <c r="B158" s="76">
        <v>30510083.640000001</v>
      </c>
      <c r="C158" s="6"/>
      <c r="D158" s="67">
        <f t="shared" si="21"/>
        <v>30510083.640000001</v>
      </c>
      <c r="E158" s="67">
        <f t="shared" si="23"/>
        <v>26647243.02</v>
      </c>
      <c r="F158" s="67">
        <f t="shared" si="17"/>
        <v>186615.01999999955</v>
      </c>
      <c r="G158" s="70">
        <f t="shared" si="25"/>
        <v>6.1541449079778642E-3</v>
      </c>
      <c r="H158" s="70"/>
      <c r="I158" s="70"/>
      <c r="J158" s="67">
        <f t="shared" si="24"/>
        <v>2934840.620000001</v>
      </c>
      <c r="K158" s="70">
        <v>0.10639999999999999</v>
      </c>
      <c r="L158" s="70">
        <f t="shared" si="20"/>
        <v>1.0061541449079778</v>
      </c>
      <c r="M158" s="70">
        <f>PRODUCT($L$2:L158)-1</f>
        <v>0.41399988789879028</v>
      </c>
      <c r="N158" s="70">
        <f>PRODUCT($L$130:L158)-1</f>
        <v>0.10453753895611118</v>
      </c>
      <c r="O158" s="70">
        <f>AVERAGE($G$130:G158)*252</f>
        <v>0.92041709535906835</v>
      </c>
      <c r="P158" s="70">
        <f>STDEV($G$130:G158)*252^0.5</f>
        <v>0.33697709532888481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</row>
    <row r="159" spans="1:27">
      <c r="A159" s="88">
        <v>44239</v>
      </c>
      <c r="B159" s="76">
        <v>30537187.010000002</v>
      </c>
      <c r="C159" s="6"/>
      <c r="D159" s="67">
        <f t="shared" si="21"/>
        <v>30537187.010000002</v>
      </c>
      <c r="E159" s="67">
        <f t="shared" si="23"/>
        <v>26647243.02</v>
      </c>
      <c r="F159" s="67">
        <f t="shared" si="17"/>
        <v>27103.370000001043</v>
      </c>
      <c r="G159" s="70">
        <f t="shared" si="25"/>
        <v>8.8834138640208075E-4</v>
      </c>
      <c r="H159" s="70"/>
      <c r="I159" s="70"/>
      <c r="J159" s="67">
        <f t="shared" si="24"/>
        <v>2961943.9900000021</v>
      </c>
      <c r="K159" s="70">
        <f>(1+K158)*(1+G159)-1</f>
        <v>0.10738286090991522</v>
      </c>
      <c r="L159" s="70">
        <f t="shared" si="20"/>
        <v>1.000888341386402</v>
      </c>
      <c r="M159" s="70">
        <f>PRODUCT($L$2:L159)-1</f>
        <v>0.41525600251957862</v>
      </c>
      <c r="N159" s="70">
        <f>PRODUCT($L$130:L159)-1</f>
        <v>0.10551874536480055</v>
      </c>
      <c r="O159" s="70">
        <f>AVERAGE($G$130:G159)*252</f>
        <v>0.89719859315954353</v>
      </c>
      <c r="P159" s="70">
        <f>STDEV($G$130:G159)*252^0.5</f>
        <v>0.33121307509579689</v>
      </c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</row>
    <row r="160" spans="1:27">
      <c r="A160" s="88">
        <v>44242</v>
      </c>
      <c r="B160" s="76">
        <v>30430477.449999999</v>
      </c>
      <c r="C160" s="6"/>
      <c r="D160" s="67">
        <f t="shared" si="21"/>
        <v>30430477.449999999</v>
      </c>
      <c r="E160" s="67">
        <f t="shared" si="23"/>
        <v>26647243.02</v>
      </c>
      <c r="F160" s="67">
        <f t="shared" si="17"/>
        <v>-106709.56000000238</v>
      </c>
      <c r="G160" s="70">
        <f t="shared" si="25"/>
        <v>-3.494413547818214E-3</v>
      </c>
      <c r="H160" s="70"/>
      <c r="I160" s="70"/>
      <c r="J160" s="67">
        <f t="shared" si="24"/>
        <v>2855234.4299999997</v>
      </c>
      <c r="K160" s="70">
        <f>(1+K159)*(1+G160)-1</f>
        <v>0.10351320723812996</v>
      </c>
      <c r="L160" s="70">
        <f t="shared" si="20"/>
        <v>0.99650558645218179</v>
      </c>
      <c r="M160" s="70">
        <f>PRODUCT($L$2:L160)-1</f>
        <v>0.41031051277074315</v>
      </c>
      <c r="N160" s="70">
        <f>PRODUCT($L$130:L160)-1</f>
        <v>0.10165560568363086</v>
      </c>
      <c r="O160" s="70">
        <f>AVERAGE($G$130:G160)*252</f>
        <v>0.83985050260439087</v>
      </c>
      <c r="P160" s="70">
        <f>STDEV($G$130:G160)*252^0.5</f>
        <v>0.3262666692188152</v>
      </c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</row>
    <row r="161" spans="1:27">
      <c r="A161" s="88">
        <v>44243</v>
      </c>
      <c r="B161" s="76">
        <v>29679618.09</v>
      </c>
      <c r="C161" s="6"/>
      <c r="D161" s="67">
        <f t="shared" si="21"/>
        <v>29679618.09</v>
      </c>
      <c r="E161" s="67">
        <f t="shared" si="23"/>
        <v>26647243.02</v>
      </c>
      <c r="F161" s="67">
        <f t="shared" si="17"/>
        <v>-750859.3599999994</v>
      </c>
      <c r="G161" s="70">
        <f t="shared" si="25"/>
        <v>-2.4674583605654186E-2</v>
      </c>
      <c r="H161" s="70"/>
      <c r="I161" s="70"/>
      <c r="J161" s="67">
        <f t="shared" si="24"/>
        <v>2104375.0700000003</v>
      </c>
      <c r="K161" s="70">
        <f>(1+K160)*(1+G161)-1</f>
        <v>7.6284478346189122E-2</v>
      </c>
      <c r="L161" s="70">
        <f t="shared" si="20"/>
        <v>0.97532541639434578</v>
      </c>
      <c r="M161" s="70">
        <f>PRODUCT($L$2:L161)-1</f>
        <v>0.37551168811344837</v>
      </c>
      <c r="N161" s="70">
        <f>PRODUCT($L$130:L161)-1</f>
        <v>7.4472712336552505E-2</v>
      </c>
      <c r="O161" s="70">
        <f>AVERAGE($G$130:G161)*252</f>
        <v>0.619292828503477</v>
      </c>
      <c r="P161" s="70">
        <f>STDEV($G$130:G161)*252^0.5</f>
        <v>0.33044409602969715</v>
      </c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</row>
    <row r="162" spans="1:27">
      <c r="A162" s="88">
        <v>44244</v>
      </c>
      <c r="B162" s="76">
        <v>29264362.399999999</v>
      </c>
      <c r="C162" s="6"/>
      <c r="D162" s="67">
        <f t="shared" si="21"/>
        <v>29264362.399999999</v>
      </c>
      <c r="E162" s="67">
        <f t="shared" si="23"/>
        <v>26647243.02</v>
      </c>
      <c r="F162" s="67">
        <f t="shared" si="17"/>
        <v>-415255.69000000134</v>
      </c>
      <c r="G162" s="70">
        <f t="shared" si="25"/>
        <v>-1.3991274710502899E-2</v>
      </c>
      <c r="H162" s="70"/>
      <c r="I162" s="70"/>
      <c r="J162" s="67">
        <f t="shared" si="24"/>
        <v>1689119.379999999</v>
      </c>
      <c r="K162" s="70">
        <v>6.13E-2</v>
      </c>
      <c r="L162" s="70">
        <f t="shared" si="20"/>
        <v>0.98600872528949712</v>
      </c>
      <c r="M162" s="70">
        <f>PRODUCT($L$2:L162)-1</f>
        <v>0.35626652621754551</v>
      </c>
      <c r="N162" s="70">
        <f>PRODUCT($L$130:L162)-1</f>
        <v>5.9439469449312554E-2</v>
      </c>
      <c r="O162" s="70">
        <f>AVERAGE($G$130:G162)*252</f>
        <v>0.49368391772922821</v>
      </c>
      <c r="P162" s="70">
        <f>STDEV($G$130:G162)*252^0.5</f>
        <v>0.32840085877160158</v>
      </c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</row>
    <row r="163" spans="1:27">
      <c r="A163" s="88">
        <v>44245</v>
      </c>
      <c r="B163" s="76">
        <v>28506594.68</v>
      </c>
      <c r="C163" s="6"/>
      <c r="D163" s="67">
        <f t="shared" si="21"/>
        <v>28506594.68</v>
      </c>
      <c r="E163" s="67">
        <f t="shared" si="23"/>
        <v>26647243.02</v>
      </c>
      <c r="F163" s="67">
        <f t="shared" si="17"/>
        <v>-757767.71999999881</v>
      </c>
      <c r="G163" s="70">
        <f t="shared" si="25"/>
        <v>-2.5893874250272366E-2</v>
      </c>
      <c r="H163" s="70"/>
      <c r="I163" s="70"/>
      <c r="J163" s="67">
        <f t="shared" si="24"/>
        <v>931351.66000000015</v>
      </c>
      <c r="K163" s="70">
        <f>(1+K162)*(1+G163)-1</f>
        <v>3.3818831258185966E-2</v>
      </c>
      <c r="L163" s="70">
        <f t="shared" si="20"/>
        <v>0.97410612574972766</v>
      </c>
      <c r="M163" s="70">
        <f>PRODUCT($L$2:L163)-1</f>
        <v>0.32114753133781471</v>
      </c>
      <c r="N163" s="70">
        <f>PRODUCT($L$130:L163)-1</f>
        <v>3.2006477051616855E-2</v>
      </c>
      <c r="O163" s="70">
        <f>AVERAGE($G$130:G163)*252</f>
        <v>0.28724449923517337</v>
      </c>
      <c r="P163" s="70">
        <f>STDEV($G$130:G163)*252^0.5</f>
        <v>0.33215805511453533</v>
      </c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</row>
    <row r="164" spans="1:27">
      <c r="A164" s="88">
        <v>44246</v>
      </c>
      <c r="B164" s="76">
        <v>28435741.899999999</v>
      </c>
      <c r="C164" s="6"/>
      <c r="D164" s="67">
        <f t="shared" si="21"/>
        <v>28435741.899999999</v>
      </c>
      <c r="E164" s="67">
        <f t="shared" si="23"/>
        <v>26647243.02</v>
      </c>
      <c r="F164" s="67">
        <f t="shared" si="17"/>
        <v>-70852.780000001192</v>
      </c>
      <c r="G164" s="70">
        <f t="shared" si="25"/>
        <v>-2.4854873335576253E-3</v>
      </c>
      <c r="H164" s="70"/>
      <c r="I164" s="70"/>
      <c r="J164" s="67">
        <f t="shared" si="24"/>
        <v>860498.87999999896</v>
      </c>
      <c r="K164" s="70">
        <f>(1+K163)*(1+G164)-1</f>
        <v>3.124928764790047E-2</v>
      </c>
      <c r="L164" s="70">
        <f t="shared" si="20"/>
        <v>0.99751451266644242</v>
      </c>
      <c r="M164" s="70">
        <f>PRODUCT($L$2:L164)-1</f>
        <v>0.31786383588291378</v>
      </c>
      <c r="N164" s="70">
        <f>PRODUCT($L$130:L164)-1</f>
        <v>2.9441438024755628E-2</v>
      </c>
      <c r="O164" s="70">
        <f>AVERAGE($G$130:G164)*252</f>
        <v>0.26114200474112492</v>
      </c>
      <c r="P164" s="70">
        <f>STDEV($G$130:G164)*252^0.5</f>
        <v>0.32738148138267481</v>
      </c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</row>
    <row r="165" spans="1:27">
      <c r="A165" s="88">
        <v>44249</v>
      </c>
      <c r="B165" s="76">
        <v>27290362.690000001</v>
      </c>
      <c r="C165" s="6"/>
      <c r="D165" s="67">
        <f t="shared" si="21"/>
        <v>27290362.690000001</v>
      </c>
      <c r="E165" s="67">
        <f t="shared" si="23"/>
        <v>26647243.02</v>
      </c>
      <c r="F165" s="67">
        <f t="shared" si="17"/>
        <v>-1145379.2099999972</v>
      </c>
      <c r="G165" s="70">
        <f t="shared" si="25"/>
        <v>-4.0279561336150585E-2</v>
      </c>
      <c r="H165" s="70"/>
      <c r="I165" s="70"/>
      <c r="J165" s="67">
        <f t="shared" si="24"/>
        <v>-284880.32999999821</v>
      </c>
      <c r="K165" s="70">
        <f>(1+K164)*(1+G165)-1</f>
        <v>-1.0288981286774801E-2</v>
      </c>
      <c r="L165" s="70">
        <f t="shared" si="20"/>
        <v>0.95972043866384937</v>
      </c>
      <c r="M165" s="70">
        <f>PRODUCT($L$2:L165)-1</f>
        <v>0.26478085867277312</v>
      </c>
      <c r="N165" s="70">
        <f>PRODUCT($L$130:L165)-1</f>
        <v>-1.2024011520137656E-2</v>
      </c>
      <c r="O165" s="70">
        <f>AVERAGE($G$130:G165)*252</f>
        <v>-2.8068869188071548E-2</v>
      </c>
      <c r="P165" s="70">
        <f>STDEV($G$130:G165)*252^0.5</f>
        <v>0.34068369141952293</v>
      </c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</row>
    <row r="166" spans="1:27">
      <c r="A166" s="88">
        <v>44250</v>
      </c>
      <c r="B166" s="76">
        <v>26730713.710000001</v>
      </c>
      <c r="C166" s="6"/>
      <c r="D166" s="67">
        <f t="shared" si="21"/>
        <v>26730713.710000001</v>
      </c>
      <c r="E166" s="67">
        <f t="shared" si="23"/>
        <v>26647243.02</v>
      </c>
      <c r="F166" s="67">
        <f t="shared" si="17"/>
        <v>-559648.98000000045</v>
      </c>
      <c r="G166" s="70">
        <f t="shared" si="25"/>
        <v>-2.0507201987647911E-2</v>
      </c>
      <c r="H166" s="70"/>
      <c r="I166" s="70"/>
      <c r="J166" s="67">
        <f t="shared" si="24"/>
        <v>-844529.30999999866</v>
      </c>
      <c r="K166" s="70">
        <f>(1+K165)*(1+G166)-1</f>
        <v>-3.0585185056927644E-2</v>
      </c>
      <c r="L166" s="70">
        <f t="shared" si="20"/>
        <v>0.97949279801235212</v>
      </c>
      <c r="M166" s="70">
        <f>PRODUCT($L$2:L166)-1</f>
        <v>0.23884374213385984</v>
      </c>
      <c r="N166" s="70">
        <f>PRODUCT($L$130:L166)-1</f>
        <v>-3.2284634674840218E-2</v>
      </c>
      <c r="O166" s="70">
        <f>AVERAGE($G$130:G166)*252</f>
        <v>-0.16698092409886078</v>
      </c>
      <c r="P166" s="70">
        <f>STDEV($G$130:G166)*252^0.5</f>
        <v>0.34010963565453312</v>
      </c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</row>
    <row r="167" spans="1:27">
      <c r="A167" s="88">
        <v>44251</v>
      </c>
      <c r="B167" s="76">
        <v>26694130.920000002</v>
      </c>
      <c r="C167" s="6"/>
      <c r="D167" s="67">
        <f t="shared" si="21"/>
        <v>26694130.920000002</v>
      </c>
      <c r="E167" s="67">
        <f t="shared" si="23"/>
        <v>26647243.02</v>
      </c>
      <c r="F167" s="67">
        <f t="shared" si="17"/>
        <v>-36582.789999999106</v>
      </c>
      <c r="G167" s="70">
        <f t="shared" si="25"/>
        <v>-1.3685676483195968E-3</v>
      </c>
      <c r="H167" s="70"/>
      <c r="I167" s="70"/>
      <c r="J167" s="67">
        <f t="shared" si="24"/>
        <v>-881112.09999999776</v>
      </c>
      <c r="K167" s="70">
        <v>-3.2000000000000001E-2</v>
      </c>
      <c r="L167" s="70">
        <f t="shared" si="20"/>
        <v>0.99863143235168039</v>
      </c>
      <c r="M167" s="70">
        <f>PRODUCT($L$2:L167)-1</f>
        <v>0.23714830066705228</v>
      </c>
      <c r="N167" s="70">
        <f>PRODUCT($L$130:L167)-1</f>
        <v>-3.3609018616606035E-2</v>
      </c>
      <c r="O167" s="70">
        <f>AVERAGE($G$130:G167)*252</f>
        <v>-0.17166245365879967</v>
      </c>
      <c r="P167" s="70">
        <f>STDEV($G$130:G167)*252^0.5</f>
        <v>0.33548700361176803</v>
      </c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</row>
    <row r="168" spans="1:27">
      <c r="A168" s="88">
        <v>44252</v>
      </c>
      <c r="B168" s="76">
        <v>25386845.82</v>
      </c>
      <c r="C168" s="6"/>
      <c r="D168" s="67">
        <f t="shared" si="21"/>
        <v>25386845.82</v>
      </c>
      <c r="E168" s="67">
        <f t="shared" si="23"/>
        <v>26647243.02</v>
      </c>
      <c r="F168" s="67">
        <f t="shared" si="17"/>
        <v>-1307285.1000000015</v>
      </c>
      <c r="G168" s="70">
        <f t="shared" si="25"/>
        <v>-4.8972753745676223E-2</v>
      </c>
      <c r="H168" s="70"/>
      <c r="I168" s="70"/>
      <c r="J168" s="67">
        <f t="shared" si="24"/>
        <v>-2188397.1999999993</v>
      </c>
      <c r="K168" s="70">
        <f>(1+K167)*(1+G168)-1</f>
        <v>-7.9405625625814658E-2</v>
      </c>
      <c r="L168" s="70">
        <f t="shared" si="20"/>
        <v>0.95102724625432378</v>
      </c>
      <c r="M168" s="70">
        <f>PRODUCT($L$2:L168)-1</f>
        <v>0.17656174159160298</v>
      </c>
      <c r="N168" s="70">
        <f>PRODUCT($L$130:L168)-1</f>
        <v>-8.093584616993732E-2</v>
      </c>
      <c r="O168" s="70">
        <f>AVERAGE($G$130:G168)*252</f>
        <v>-0.4837001841780717</v>
      </c>
      <c r="P168" s="70">
        <f>STDEV($G$130:G168)*252^0.5</f>
        <v>0.35307001289024131</v>
      </c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</row>
    <row r="169" spans="1:27" s="47" customFormat="1">
      <c r="A169" s="90">
        <v>44253</v>
      </c>
      <c r="B169" s="79">
        <v>25498029.859999999</v>
      </c>
      <c r="C169" s="61"/>
      <c r="D169" s="80">
        <f t="shared" si="21"/>
        <v>25498029.859999999</v>
      </c>
      <c r="E169" s="80">
        <f t="shared" si="23"/>
        <v>26647243.02</v>
      </c>
      <c r="F169" s="80">
        <f t="shared" si="17"/>
        <v>111184.03999999911</v>
      </c>
      <c r="G169" s="81">
        <f t="shared" si="25"/>
        <v>4.3795925176497216E-3</v>
      </c>
      <c r="H169" s="81"/>
      <c r="I169" s="81"/>
      <c r="J169" s="80">
        <f t="shared" si="24"/>
        <v>-2077213.1600000001</v>
      </c>
      <c r="K169" s="81">
        <v>-7.5300000000000006E-2</v>
      </c>
      <c r="L169" s="81">
        <f t="shared" si="20"/>
        <v>1.0043795925176497</v>
      </c>
      <c r="M169" s="81">
        <f>PRODUCT($L$2:L169)-1</f>
        <v>0.18171460259163053</v>
      </c>
      <c r="N169" s="81">
        <f>PRODUCT($L$130:L169)-1</f>
        <v>-7.6910719678583095E-2</v>
      </c>
      <c r="O169" s="81">
        <f>AVERAGE($G$130:G169)*252</f>
        <v>-0.44401624671242668</v>
      </c>
      <c r="P169" s="81">
        <f>STDEV($G$130:G169)*252^0.5</f>
        <v>0.34887251900600147</v>
      </c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>
      <c r="A170" s="88">
        <v>44256</v>
      </c>
      <c r="B170" s="76">
        <v>56833765.770000003</v>
      </c>
      <c r="C170" s="6">
        <v>30560000</v>
      </c>
      <c r="D170" s="67">
        <f t="shared" si="21"/>
        <v>56833765.770000003</v>
      </c>
      <c r="E170" s="67">
        <f t="shared" si="23"/>
        <v>25498029.859999999</v>
      </c>
      <c r="F170" s="67">
        <f t="shared" si="17"/>
        <v>775735.91000000387</v>
      </c>
      <c r="G170" s="70">
        <v>1.38E-2</v>
      </c>
      <c r="H170" s="70"/>
      <c r="I170" s="70"/>
      <c r="J170" s="67">
        <f t="shared" si="24"/>
        <v>775735.91000000387</v>
      </c>
      <c r="K170" s="70">
        <f>G170</f>
        <v>1.38E-2</v>
      </c>
      <c r="L170" s="70">
        <f t="shared" si="20"/>
        <v>1.0138</v>
      </c>
      <c r="M170" s="70">
        <f>PRODUCT($L$2:L170)-1</f>
        <v>0.19802226410739499</v>
      </c>
      <c r="N170" s="70">
        <f>PRODUCT($L$130:L170)-1</f>
        <v>-6.4172087610147477E-2</v>
      </c>
      <c r="O170" s="70">
        <f>AVERAGE($G$130:G170)*252</f>
        <v>-0.3483670699633431</v>
      </c>
      <c r="P170" s="70">
        <f>STDEV($G$130:G170)*252^0.5</f>
        <v>0.34663774058861896</v>
      </c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</row>
    <row r="171" spans="1:27">
      <c r="A171" s="88">
        <v>44257</v>
      </c>
      <c r="B171" s="76">
        <v>56456045.310000002</v>
      </c>
      <c r="C171" s="6"/>
      <c r="D171" s="67">
        <f t="shared" si="21"/>
        <v>56456045.310000002</v>
      </c>
      <c r="E171" s="67">
        <f t="shared" si="23"/>
        <v>25498029.859999999</v>
      </c>
      <c r="F171" s="67">
        <f t="shared" si="17"/>
        <v>-377720.46000000089</v>
      </c>
      <c r="G171" s="70">
        <f t="shared" ref="G171:G184" si="26">F171/B170</f>
        <v>-6.6460572316920548E-3</v>
      </c>
      <c r="H171" s="70"/>
      <c r="I171" s="70"/>
      <c r="J171" s="67">
        <f t="shared" si="24"/>
        <v>398015.45000000298</v>
      </c>
      <c r="K171" s="70">
        <f>(1+K170)*(1+G171)-1</f>
        <v>7.0622271785105717E-3</v>
      </c>
      <c r="L171" s="70">
        <f t="shared" si="20"/>
        <v>0.99335394276830791</v>
      </c>
      <c r="M171" s="70">
        <f>PRODUCT($L$2:L171)-1</f>
        <v>0.19006013957529588</v>
      </c>
      <c r="N171" s="70">
        <f>PRODUCT($L$130:L171)-1</f>
        <v>-7.0391653474905391E-2</v>
      </c>
      <c r="O171" s="70">
        <f>AVERAGE($G$130:G171)*252</f>
        <v>-0.37994895930674921</v>
      </c>
      <c r="P171" s="70">
        <f>STDEV($G$130:G171)*252^0.5</f>
        <v>0.34262703188819393</v>
      </c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</row>
    <row r="172" spans="1:27">
      <c r="A172" s="88">
        <v>44258</v>
      </c>
      <c r="B172" s="76">
        <v>55091738.130000003</v>
      </c>
      <c r="C172" s="6"/>
      <c r="D172" s="67">
        <f t="shared" si="21"/>
        <v>55091738.130000003</v>
      </c>
      <c r="E172" s="67">
        <f t="shared" si="23"/>
        <v>25498029.859999999</v>
      </c>
      <c r="F172" s="67">
        <f t="shared" ref="F172:F235" si="27">B172-C172-D171</f>
        <v>-1364307.1799999997</v>
      </c>
      <c r="G172" s="70">
        <f t="shared" si="26"/>
        <v>-2.416582976204926E-2</v>
      </c>
      <c r="H172" s="70"/>
      <c r="I172" s="70"/>
      <c r="J172" s="67">
        <f t="shared" si="24"/>
        <v>-966291.72999999672</v>
      </c>
      <c r="K172" s="70">
        <v>-1.72E-2</v>
      </c>
      <c r="L172" s="70">
        <f t="shared" si="20"/>
        <v>0.97583417023795072</v>
      </c>
      <c r="M172" s="70">
        <f>PRODUCT($L$2:L172)-1</f>
        <v>0.16130134883571867</v>
      </c>
      <c r="N172" s="70">
        <f>PRODUCT($L$130:L172)-1</f>
        <v>-9.2856410522410893E-2</v>
      </c>
      <c r="O172" s="70">
        <f>AVERAGE($G$130:G172)*252</f>
        <v>-0.51273593932371819</v>
      </c>
      <c r="P172" s="70">
        <f>STDEV($G$130:G172)*252^0.5</f>
        <v>0.34293863143144043</v>
      </c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</row>
    <row r="173" spans="1:27">
      <c r="A173" s="88">
        <v>44259</v>
      </c>
      <c r="B173" s="76">
        <v>53696199.009999998</v>
      </c>
      <c r="C173" s="6"/>
      <c r="D173" s="67">
        <f t="shared" si="21"/>
        <v>53696199.009999998</v>
      </c>
      <c r="E173" s="67">
        <f t="shared" si="23"/>
        <v>25498029.859999999</v>
      </c>
      <c r="F173" s="67">
        <f t="shared" si="27"/>
        <v>-1395539.1200000048</v>
      </c>
      <c r="G173" s="70">
        <f t="shared" si="26"/>
        <v>-2.5331186986820971E-2</v>
      </c>
      <c r="H173" s="70"/>
      <c r="I173" s="70"/>
      <c r="J173" s="67">
        <f t="shared" si="24"/>
        <v>-2361830.8500000015</v>
      </c>
      <c r="K173" s="70">
        <f>(1+K172)*(1+G173)-1</f>
        <v>-4.2095490570647653E-2</v>
      </c>
      <c r="L173" s="70">
        <f t="shared" si="20"/>
        <v>0.97466881301317898</v>
      </c>
      <c r="M173" s="70">
        <f>PRODUCT($L$2:L173)-1</f>
        <v>0.13188420722031369</v>
      </c>
      <c r="N173" s="70">
        <f>PRODUCT($L$130:L173)-1</f>
        <v>-0.11583543441136368</v>
      </c>
      <c r="O173" s="70">
        <f>AVERAGE($G$130:G173)*252</f>
        <v>-0.64616146617269921</v>
      </c>
      <c r="P173" s="70">
        <f>STDEV($G$130:G173)*252^0.5</f>
        <v>0.34348247576405871</v>
      </c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</row>
    <row r="174" spans="1:27">
      <c r="A174" s="88">
        <v>44260</v>
      </c>
      <c r="B174" s="76">
        <v>54316065.039999999</v>
      </c>
      <c r="C174" s="6"/>
      <c r="D174" s="67">
        <f t="shared" si="21"/>
        <v>54316065.039999999</v>
      </c>
      <c r="E174" s="67">
        <f t="shared" si="23"/>
        <v>25498029.859999999</v>
      </c>
      <c r="F174" s="67">
        <f t="shared" si="27"/>
        <v>619866.03000000119</v>
      </c>
      <c r="G174" s="70">
        <f t="shared" si="26"/>
        <v>1.1543946153145062E-2</v>
      </c>
      <c r="H174" s="70"/>
      <c r="I174" s="70"/>
      <c r="J174" s="67">
        <f t="shared" si="24"/>
        <v>-1741964.8200000003</v>
      </c>
      <c r="K174" s="70">
        <v>-3.1099999999999999E-2</v>
      </c>
      <c r="L174" s="70">
        <f t="shared" si="20"/>
        <v>1.011543946153145</v>
      </c>
      <c r="M174" s="70">
        <f>PRODUCT($L$2:L174)-1</f>
        <v>0.14495061756006034</v>
      </c>
      <c r="N174" s="70">
        <f>PRODUCT($L$130:L174)-1</f>
        <v>-0.10562868627568955</v>
      </c>
      <c r="O174" s="70">
        <f>AVERAGE($G$130:G174)*252</f>
        <v>-0.5671562240223601</v>
      </c>
      <c r="P174" s="70">
        <f>STDEV($G$130:G174)*252^0.5</f>
        <v>0.34119416014312071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</row>
    <row r="175" spans="1:27">
      <c r="A175" s="88">
        <v>44263</v>
      </c>
      <c r="B175" s="76">
        <v>53054168.859999999</v>
      </c>
      <c r="C175" s="6"/>
      <c r="D175" s="67">
        <f t="shared" si="21"/>
        <v>53054168.859999999</v>
      </c>
      <c r="E175" s="67">
        <f t="shared" si="23"/>
        <v>25498029.859999999</v>
      </c>
      <c r="F175" s="67">
        <f t="shared" si="27"/>
        <v>-1261896.1799999997</v>
      </c>
      <c r="G175" s="70">
        <f t="shared" si="26"/>
        <v>-2.3232466841452911E-2</v>
      </c>
      <c r="H175" s="70"/>
      <c r="I175" s="70"/>
      <c r="J175" s="67">
        <f t="shared" si="24"/>
        <v>-3003861</v>
      </c>
      <c r="K175" s="70">
        <f>(1+K174)*(1+G175)-1</f>
        <v>-5.3609937122683693E-2</v>
      </c>
      <c r="L175" s="70">
        <f t="shared" si="20"/>
        <v>0.97676753315854714</v>
      </c>
      <c r="M175" s="70">
        <f>PRODUCT($L$2:L175)-1</f>
        <v>0.11835059030249528</v>
      </c>
      <c r="N175" s="70">
        <f>PRODUCT($L$130:L175)-1</f>
        <v>-0.12640713816573623</v>
      </c>
      <c r="O175" s="70">
        <f>AVERAGE($G$130:G175)*252</f>
        <v>-0.68210025489244208</v>
      </c>
      <c r="P175" s="70">
        <f>STDEV($G$130:G175)*252^0.5</f>
        <v>0.34093727767628723</v>
      </c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</row>
    <row r="176" spans="1:27">
      <c r="A176" s="88">
        <v>44264</v>
      </c>
      <c r="B176" s="76">
        <v>54582362.950000003</v>
      </c>
      <c r="C176" s="6"/>
      <c r="D176" s="67">
        <f t="shared" si="21"/>
        <v>54582362.950000003</v>
      </c>
      <c r="E176" s="67">
        <f t="shared" si="23"/>
        <v>25498029.859999999</v>
      </c>
      <c r="F176" s="67">
        <f t="shared" si="27"/>
        <v>1528194.0900000036</v>
      </c>
      <c r="G176" s="70">
        <f t="shared" si="26"/>
        <v>2.8804411092229549E-2</v>
      </c>
      <c r="H176" s="70"/>
      <c r="I176" s="70"/>
      <c r="J176" s="67">
        <f t="shared" si="24"/>
        <v>-1475666.9099999964</v>
      </c>
      <c r="K176" s="70">
        <f>(1+K175)*(1+G176)-1</f>
        <v>-2.634972869796437E-2</v>
      </c>
      <c r="L176" s="70">
        <f t="shared" si="20"/>
        <v>1.0288044110922296</v>
      </c>
      <c r="M176" s="70">
        <f>PRODUCT($L$2:L176)-1</f>
        <v>0.15056402045080608</v>
      </c>
      <c r="N176" s="70">
        <f>PRODUCT($L$130:L176)-1</f>
        <v>-0.10124381024622475</v>
      </c>
      <c r="O176" s="70">
        <f>AVERAGE($G$130:G176)*252</f>
        <v>-0.51314681127256379</v>
      </c>
      <c r="P176" s="70">
        <f>STDEV($G$130:G176)*252^0.5</f>
        <v>0.34501482287543539</v>
      </c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</row>
    <row r="177" spans="1:30">
      <c r="A177" s="88">
        <v>44265</v>
      </c>
      <c r="B177" s="76">
        <v>54786253.609999999</v>
      </c>
      <c r="C177" s="6"/>
      <c r="D177" s="67">
        <f t="shared" si="21"/>
        <v>54786253.609999999</v>
      </c>
      <c r="E177" s="67">
        <f t="shared" si="23"/>
        <v>25498029.859999999</v>
      </c>
      <c r="F177" s="67">
        <f t="shared" si="27"/>
        <v>203890.65999999642</v>
      </c>
      <c r="G177" s="70">
        <f t="shared" si="26"/>
        <v>3.7354678137839106E-3</v>
      </c>
      <c r="H177" s="70"/>
      <c r="I177" s="70"/>
      <c r="J177" s="67">
        <f t="shared" si="24"/>
        <v>-1271776.25</v>
      </c>
      <c r="K177" s="70">
        <f>(1+K176)*(1+G177)-1</f>
        <v>-2.2712689447633605E-2</v>
      </c>
      <c r="L177" s="70">
        <f t="shared" si="20"/>
        <v>1.003735467813784</v>
      </c>
      <c r="M177" s="70">
        <f>PRODUCT($L$2:L177)-1</f>
        <v>0.15486191531689797</v>
      </c>
      <c r="N177" s="70">
        <f>PRODUCT($L$130:L177)-1</f>
        <v>-9.7886535426960353E-2</v>
      </c>
      <c r="O177" s="70">
        <f>AVERAGE($G$130:G177)*252</f>
        <v>-0.48284504668201983</v>
      </c>
      <c r="P177" s="70">
        <f>STDEV($G$130:G177)*252^0.5</f>
        <v>0.34158082240207793</v>
      </c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</row>
    <row r="178" spans="1:30">
      <c r="A178" s="88">
        <v>44266</v>
      </c>
      <c r="B178" s="76">
        <v>56342852.939999998</v>
      </c>
      <c r="C178" s="6"/>
      <c r="D178" s="67">
        <f t="shared" si="21"/>
        <v>56342852.939999998</v>
      </c>
      <c r="E178" s="67">
        <f t="shared" si="23"/>
        <v>25498029.859999999</v>
      </c>
      <c r="F178" s="67">
        <f t="shared" si="27"/>
        <v>1556599.3299999982</v>
      </c>
      <c r="G178" s="70">
        <f t="shared" si="26"/>
        <v>2.8412224370747554E-2</v>
      </c>
      <c r="H178" s="70"/>
      <c r="I178" s="70"/>
      <c r="J178" s="67">
        <f t="shared" si="24"/>
        <v>284823.07999999821</v>
      </c>
      <c r="K178" s="70">
        <f>(1+K177)*(1+G178)-1</f>
        <v>5.0542168944647248E-3</v>
      </c>
      <c r="L178" s="70">
        <f t="shared" si="20"/>
        <v>1.0284122243707476</v>
      </c>
      <c r="M178" s="70">
        <f>PRODUCT($L$2:L178)-1</f>
        <v>0.18767411117211297</v>
      </c>
      <c r="N178" s="70">
        <f>PRODUCT($L$130:L178)-1</f>
        <v>-7.2255485263638675E-2</v>
      </c>
      <c r="O178" s="70">
        <f>AVERAGE($G$130:G178)*252</f>
        <v>-0.32687105508792996</v>
      </c>
      <c r="P178" s="70">
        <f>STDEV($G$130:G178)*252^0.5</f>
        <v>0.34493057292919949</v>
      </c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</row>
    <row r="179" spans="1:30">
      <c r="A179" s="88">
        <v>44267</v>
      </c>
      <c r="B179" s="76">
        <v>55847966.030000001</v>
      </c>
      <c r="C179" s="6"/>
      <c r="D179" s="67">
        <f t="shared" si="21"/>
        <v>55847966.030000001</v>
      </c>
      <c r="E179" s="67">
        <f t="shared" si="23"/>
        <v>25498029.859999999</v>
      </c>
      <c r="F179" s="67">
        <f t="shared" si="27"/>
        <v>-494886.90999999642</v>
      </c>
      <c r="G179" s="70">
        <f t="shared" si="26"/>
        <v>-8.7834904371456995E-3</v>
      </c>
      <c r="H179" s="70"/>
      <c r="I179" s="70"/>
      <c r="J179" s="67">
        <f t="shared" si="24"/>
        <v>-210063.82999999821</v>
      </c>
      <c r="K179" s="70">
        <v>-3.7000000000000002E-3</v>
      </c>
      <c r="L179" s="70">
        <f t="shared" si="20"/>
        <v>0.99121650956285434</v>
      </c>
      <c r="M179" s="70">
        <f>PRODUCT($L$2:L179)-1</f>
        <v>0.17724218697418714</v>
      </c>
      <c r="N179" s="70">
        <f>PRODUCT($L$130:L179)-1</f>
        <v>-8.0404320336939894E-2</v>
      </c>
      <c r="O179" s="70">
        <f>AVERAGE($G$130:G179)*252</f>
        <v>-0.36460242578938562</v>
      </c>
      <c r="P179" s="70">
        <f>STDEV($G$130:G179)*252^0.5</f>
        <v>0.34180618419184872</v>
      </c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</row>
    <row r="180" spans="1:30">
      <c r="A180" s="88">
        <v>44270</v>
      </c>
      <c r="B180" s="76">
        <v>56410570.509999998</v>
      </c>
      <c r="C180" s="6"/>
      <c r="D180" s="67">
        <f t="shared" si="21"/>
        <v>56410570.509999998</v>
      </c>
      <c r="E180" s="67">
        <f t="shared" si="23"/>
        <v>25498029.859999999</v>
      </c>
      <c r="F180" s="67">
        <f t="shared" si="27"/>
        <v>562604.47999999672</v>
      </c>
      <c r="G180" s="70">
        <f t="shared" si="26"/>
        <v>1.0073858011190255E-2</v>
      </c>
      <c r="H180" s="70"/>
      <c r="I180" s="70"/>
      <c r="J180" s="67">
        <f t="shared" si="24"/>
        <v>352540.64999999851</v>
      </c>
      <c r="K180" s="70">
        <f>(1+K179)*(1+G180)-1</f>
        <v>6.3365847365488559E-3</v>
      </c>
      <c r="L180" s="70">
        <f t="shared" si="20"/>
        <v>1.0100738580111903</v>
      </c>
      <c r="M180" s="70">
        <f>PRODUCT($L$2:L180)-1</f>
        <v>0.18910155761054837</v>
      </c>
      <c r="N180" s="70">
        <f>PRODUCT($L$130:L180)-1</f>
        <v>-7.1140444032310124E-2</v>
      </c>
      <c r="O180" s="70">
        <f>AVERAGE($G$130:G180)*252</f>
        <v>-0.30767664844410464</v>
      </c>
      <c r="P180" s="70">
        <f>STDEV($G$130:G180)*252^0.5</f>
        <v>0.33933856634235121</v>
      </c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</row>
    <row r="181" spans="1:30">
      <c r="A181" s="88">
        <v>44271</v>
      </c>
      <c r="B181" s="76">
        <v>56350376.18</v>
      </c>
      <c r="C181" s="6"/>
      <c r="D181" s="67">
        <f t="shared" si="21"/>
        <v>56350376.18</v>
      </c>
      <c r="E181" s="67">
        <f t="shared" si="23"/>
        <v>25498029.859999999</v>
      </c>
      <c r="F181" s="67">
        <f t="shared" si="27"/>
        <v>-60194.329999998212</v>
      </c>
      <c r="G181" s="70">
        <f t="shared" si="26"/>
        <v>-1.0670753629291423E-3</v>
      </c>
      <c r="H181" s="70"/>
      <c r="I181" s="70"/>
      <c r="J181" s="67">
        <f t="shared" si="24"/>
        <v>292346.3200000003</v>
      </c>
      <c r="K181" s="70">
        <v>5.1999999999999998E-3</v>
      </c>
      <c r="L181" s="70">
        <f t="shared" si="20"/>
        <v>0.99893292463707084</v>
      </c>
      <c r="M181" s="70">
        <f>PRODUCT($L$2:L181)-1</f>
        <v>0.1878326966344015</v>
      </c>
      <c r="N181" s="70">
        <f>PRODUCT($L$130:L181)-1</f>
        <v>-7.2131607180104584E-2</v>
      </c>
      <c r="O181" s="70">
        <f>AVERAGE($G$130:G181)*252</f>
        <v>-0.30693100119437461</v>
      </c>
      <c r="P181" s="70">
        <f>STDEV($G$130:G181)*252^0.5</f>
        <v>0.33599541842975489</v>
      </c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</row>
    <row r="182" spans="1:30">
      <c r="A182" s="88">
        <v>44272</v>
      </c>
      <c r="B182" s="76">
        <v>56498854.450000003</v>
      </c>
      <c r="C182" s="6"/>
      <c r="D182" s="67">
        <f t="shared" si="21"/>
        <v>56498854.450000003</v>
      </c>
      <c r="E182" s="67">
        <f t="shared" si="23"/>
        <v>25498029.859999999</v>
      </c>
      <c r="F182" s="67">
        <f t="shared" si="27"/>
        <v>148478.27000000328</v>
      </c>
      <c r="G182" s="70">
        <f t="shared" si="26"/>
        <v>2.6349117799270615E-3</v>
      </c>
      <c r="H182" s="70"/>
      <c r="I182" s="70"/>
      <c r="J182" s="67">
        <f t="shared" si="24"/>
        <v>440824.59000000358</v>
      </c>
      <c r="K182" s="70">
        <v>7.9000000000000008E-3</v>
      </c>
      <c r="L182" s="70">
        <f t="shared" si="20"/>
        <v>1.0026349117799271</v>
      </c>
      <c r="M182" s="70">
        <f>PRODUCT($L$2:L182)-1</f>
        <v>0.19096253099934613</v>
      </c>
      <c r="N182" s="70">
        <f>PRODUCT($L$130:L182)-1</f>
        <v>-6.9686755821641411E-2</v>
      </c>
      <c r="O182" s="70">
        <f>AVERAGE($G$130:G182)*252</f>
        <v>-0.28861159044463885</v>
      </c>
      <c r="P182" s="70">
        <f>STDEV($G$130:G182)*252^0.5</f>
        <v>0.332855052838883</v>
      </c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</row>
    <row r="183" spans="1:30">
      <c r="A183" s="88">
        <v>44273</v>
      </c>
      <c r="B183" s="76">
        <v>54612674.399999999</v>
      </c>
      <c r="C183" s="6"/>
      <c r="D183" s="67">
        <f t="shared" si="21"/>
        <v>54612674.399999999</v>
      </c>
      <c r="E183" s="67">
        <f t="shared" si="23"/>
        <v>25498029.859999999</v>
      </c>
      <c r="F183" s="67">
        <f t="shared" si="27"/>
        <v>-1886180.0500000045</v>
      </c>
      <c r="G183" s="70">
        <f t="shared" si="26"/>
        <v>-3.3384394575101062E-2</v>
      </c>
      <c r="H183" s="70"/>
      <c r="I183" s="70"/>
      <c r="J183" s="67">
        <f t="shared" si="24"/>
        <v>-1445355.4600000009</v>
      </c>
      <c r="K183" s="70">
        <v>-2.58E-2</v>
      </c>
      <c r="L183" s="70">
        <f t="shared" si="20"/>
        <v>0.96661560542489888</v>
      </c>
      <c r="M183" s="70">
        <f>PRODUCT($L$2:L183)-1</f>
        <v>0.15120296794030286</v>
      </c>
      <c r="N183" s="70">
        <f>PRODUCT($L$130:L183)-1</f>
        <v>-0.10074470024373416</v>
      </c>
      <c r="O183" s="70">
        <f>AVERAGE($G$130:G183)*252</f>
        <v>-0.43906077271280236</v>
      </c>
      <c r="P183" s="70">
        <f>STDEV($G$130:G183)*252^0.5</f>
        <v>0.33697538447506947</v>
      </c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</row>
    <row r="184" spans="1:30">
      <c r="A184" s="88">
        <v>44274</v>
      </c>
      <c r="B184" s="76">
        <v>54718632.109999999</v>
      </c>
      <c r="C184" s="6"/>
      <c r="D184" s="67">
        <f t="shared" si="21"/>
        <v>54718632.109999999</v>
      </c>
      <c r="E184" s="67">
        <f t="shared" si="23"/>
        <v>25498029.859999999</v>
      </c>
      <c r="F184" s="67">
        <f t="shared" si="27"/>
        <v>105957.71000000089</v>
      </c>
      <c r="G184" s="70">
        <f t="shared" si="26"/>
        <v>1.9401670246714908E-3</v>
      </c>
      <c r="H184" s="70"/>
      <c r="I184" s="70"/>
      <c r="J184" s="67">
        <f t="shared" si="24"/>
        <v>-1339397.75</v>
      </c>
      <c r="K184" s="70">
        <f>(1+K183)*(1+G184)-1</f>
        <v>-2.3909889284565056E-2</v>
      </c>
      <c r="L184" s="70">
        <f t="shared" si="20"/>
        <v>1.0019401670246715</v>
      </c>
      <c r="M184" s="70">
        <f>PRODUCT($L$2:L184)-1</f>
        <v>0.15343649397740466</v>
      </c>
      <c r="N184" s="70">
        <f>PRODUCT($L$130:L184)-1</f>
        <v>-9.8999994764386035E-2</v>
      </c>
      <c r="O184" s="70">
        <f>AVERAGE($G$130:G184)*252</f>
        <v>-0.42218835702316565</v>
      </c>
      <c r="P184" s="70">
        <f>STDEV($G$130:G184)*252^0.5</f>
        <v>0.33393370529554295</v>
      </c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</row>
    <row r="185" spans="1:30">
      <c r="A185" s="88">
        <v>44277</v>
      </c>
      <c r="B185" s="76">
        <v>54818316.469999999</v>
      </c>
      <c r="C185" s="6">
        <v>-585000</v>
      </c>
      <c r="D185" s="67">
        <f t="shared" si="21"/>
        <v>54818316.469999999</v>
      </c>
      <c r="E185" s="67">
        <f t="shared" si="23"/>
        <v>25498029.859999999</v>
      </c>
      <c r="F185" s="67">
        <f t="shared" si="27"/>
        <v>684684.3599999994</v>
      </c>
      <c r="G185" s="70">
        <v>1.26E-2</v>
      </c>
      <c r="H185" s="70"/>
      <c r="I185" s="70"/>
      <c r="J185" s="67">
        <f t="shared" si="24"/>
        <v>-654713.3900000006</v>
      </c>
      <c r="K185" s="70">
        <v>-1.15E-2</v>
      </c>
      <c r="L185" s="70">
        <f t="shared" si="20"/>
        <v>1.0125999999999999</v>
      </c>
      <c r="M185" s="70">
        <f>PRODUCT($L$2:L185)-1</f>
        <v>0.16796979380151988</v>
      </c>
      <c r="N185" s="70">
        <f>PRODUCT($L$130:L185)-1</f>
        <v>-8.7647394698417314E-2</v>
      </c>
      <c r="O185" s="70">
        <f>AVERAGE($G$130:G185)*252</f>
        <v>-0.35794927921918052</v>
      </c>
      <c r="P185" s="70">
        <f>STDEV($G$130:G185)*252^0.5</f>
        <v>0.33226686425535629</v>
      </c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</row>
    <row r="186" spans="1:30">
      <c r="A186" s="88">
        <v>44278</v>
      </c>
      <c r="B186" s="76">
        <v>53671979.07</v>
      </c>
      <c r="C186" s="6"/>
      <c r="D186" s="67">
        <f t="shared" si="21"/>
        <v>53671979.07</v>
      </c>
      <c r="E186" s="67">
        <f t="shared" si="23"/>
        <v>25498029.859999999</v>
      </c>
      <c r="F186" s="67">
        <f t="shared" si="27"/>
        <v>-1146337.3999999985</v>
      </c>
      <c r="G186" s="70">
        <f t="shared" ref="G186:G214" si="28">F186/B185</f>
        <v>-2.0911576163185272E-2</v>
      </c>
      <c r="H186" s="70"/>
      <c r="I186" s="70"/>
      <c r="J186" s="67">
        <f t="shared" si="24"/>
        <v>-1801050.7899999991</v>
      </c>
      <c r="K186" s="70">
        <f>(1+K185)*(1+G186)-1</f>
        <v>-3.2171093037308585E-2</v>
      </c>
      <c r="L186" s="70">
        <f t="shared" si="20"/>
        <v>0.97908842383681471</v>
      </c>
      <c r="M186" s="70">
        <f>PRODUCT($L$2:L186)-1</f>
        <v>0.14354570450213955</v>
      </c>
      <c r="N186" s="70">
        <f>PRODUCT($L$130:L186)-1</f>
        <v>-0.10672612569186191</v>
      </c>
      <c r="O186" s="70">
        <f>AVERAGE($G$130:G186)*252</f>
        <v>-0.44412064612976843</v>
      </c>
      <c r="P186" s="70">
        <f>STDEV($G$130:G186)*252^0.5</f>
        <v>0.33182735909157263</v>
      </c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</row>
    <row r="187" spans="1:30">
      <c r="A187" s="88">
        <v>44279</v>
      </c>
      <c r="B187" s="76">
        <v>52359190.5</v>
      </c>
      <c r="C187" s="6"/>
      <c r="D187" s="67">
        <f t="shared" si="21"/>
        <v>52359190.5</v>
      </c>
      <c r="E187" s="67">
        <f t="shared" si="23"/>
        <v>25498029.859999999</v>
      </c>
      <c r="F187" s="67">
        <f t="shared" si="27"/>
        <v>-1312788.5700000003</v>
      </c>
      <c r="G187" s="70">
        <f t="shared" si="28"/>
        <v>-2.4459477603533807E-2</v>
      </c>
      <c r="H187" s="70"/>
      <c r="I187" s="70"/>
      <c r="J187" s="67">
        <f t="shared" si="24"/>
        <v>-3113839.3599999994</v>
      </c>
      <c r="K187" s="70">
        <v>-5.5899999999999998E-2</v>
      </c>
      <c r="L187" s="70">
        <f t="shared" si="20"/>
        <v>0.97554052239646616</v>
      </c>
      <c r="M187" s="70">
        <f>PRODUCT($L$2:L187)-1</f>
        <v>0.1155751739542521</v>
      </c>
      <c r="N187" s="70">
        <f>PRODUCT($L$130:L187)-1</f>
        <v>-0.12857513801432374</v>
      </c>
      <c r="O187" s="70">
        <f>AVERAGE($G$130:G187)*252</f>
        <v>-0.54273560664633314</v>
      </c>
      <c r="P187" s="70">
        <f>STDEV($G$130:G187)*252^0.5</f>
        <v>0.33228891869157828</v>
      </c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D187" s="6"/>
    </row>
    <row r="188" spans="1:30">
      <c r="A188" s="88">
        <v>44280</v>
      </c>
      <c r="B188" s="76">
        <v>52212623.710000001</v>
      </c>
      <c r="C188" s="6"/>
      <c r="D188" s="67">
        <f t="shared" si="21"/>
        <v>52212623.710000001</v>
      </c>
      <c r="E188" s="67">
        <f t="shared" si="23"/>
        <v>25498029.859999999</v>
      </c>
      <c r="F188" s="67">
        <f t="shared" si="27"/>
        <v>-146566.78999999911</v>
      </c>
      <c r="G188" s="70">
        <f t="shared" si="28"/>
        <v>-2.7992562260869772E-3</v>
      </c>
      <c r="H188" s="70"/>
      <c r="I188" s="70"/>
      <c r="J188" s="67">
        <f t="shared" si="24"/>
        <v>-3260406.1499999985</v>
      </c>
      <c r="K188" s="70">
        <f>(1+K187)*(1+G188)-1</f>
        <v>-5.8542777803048729E-2</v>
      </c>
      <c r="L188" s="70">
        <f t="shared" si="20"/>
        <v>0.99720074377391299</v>
      </c>
      <c r="M188" s="70">
        <f>PRODUCT($L$2:L188)-1</f>
        <v>0.11245239320289246</v>
      </c>
      <c r="N188" s="70">
        <f>PRODUCT($L$130:L188)-1</f>
        <v>-0.13101447948480416</v>
      </c>
      <c r="O188" s="70">
        <f>AVERAGE($G$130:G188)*252</f>
        <v>-0.54549284329595316</v>
      </c>
      <c r="P188" s="70">
        <f>STDEV($G$130:G188)*252^0.5</f>
        <v>0.32941460585138849</v>
      </c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</row>
    <row r="189" spans="1:30">
      <c r="A189" s="88">
        <v>44281</v>
      </c>
      <c r="B189" s="76">
        <v>53280810.700000003</v>
      </c>
      <c r="C189" s="6"/>
      <c r="D189" s="67">
        <f t="shared" si="21"/>
        <v>53280810.700000003</v>
      </c>
      <c r="E189" s="67">
        <f t="shared" si="23"/>
        <v>25498029.859999999</v>
      </c>
      <c r="F189" s="67">
        <f t="shared" si="27"/>
        <v>1068186.9900000021</v>
      </c>
      <c r="G189" s="70">
        <f t="shared" si="28"/>
        <v>2.0458404770710995E-2</v>
      </c>
      <c r="H189" s="70"/>
      <c r="I189" s="70"/>
      <c r="J189" s="67">
        <f t="shared" si="24"/>
        <v>-2192219.1599999964</v>
      </c>
      <c r="K189" s="70">
        <f>(1+K188)*(1+G189)-1</f>
        <v>-3.9282064877034228E-2</v>
      </c>
      <c r="L189" s="70">
        <f t="shared" si="20"/>
        <v>1.020458404770711</v>
      </c>
      <c r="M189" s="70">
        <f>PRODUCT($L$2:L189)-1</f>
        <v>0.13521139455118347</v>
      </c>
      <c r="N189" s="70">
        <f>PRODUCT($L$130:L189)-1</f>
        <v>-0.1132364219662173</v>
      </c>
      <c r="O189" s="70">
        <f>AVERAGE($G$130:G189)*252</f>
        <v>-0.45047599587070114</v>
      </c>
      <c r="P189" s="70">
        <f>STDEV($G$130:G189)*252^0.5</f>
        <v>0.32988533499058864</v>
      </c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</row>
    <row r="190" spans="1:30">
      <c r="A190" s="88">
        <v>44284</v>
      </c>
      <c r="B190" s="76">
        <v>52691240.990000002</v>
      </c>
      <c r="C190" s="6"/>
      <c r="D190" s="67">
        <f t="shared" si="21"/>
        <v>52691240.990000002</v>
      </c>
      <c r="E190" s="67">
        <f t="shared" si="23"/>
        <v>25498029.859999999</v>
      </c>
      <c r="F190" s="67">
        <f t="shared" si="27"/>
        <v>-589569.71000000089</v>
      </c>
      <c r="G190" s="70">
        <f t="shared" si="28"/>
        <v>-1.1065329191772243E-2</v>
      </c>
      <c r="H190" s="70"/>
      <c r="I190" s="70"/>
      <c r="J190" s="67">
        <f t="shared" si="24"/>
        <v>-2781788.8699999973</v>
      </c>
      <c r="K190" s="70">
        <f>(1+K189)*(1+G190)-1</f>
        <v>-4.9912725089609533E-2</v>
      </c>
      <c r="L190" s="70">
        <f t="shared" si="20"/>
        <v>0.98893467080822772</v>
      </c>
      <c r="M190" s="70">
        <f>PRODUCT($L$2:L190)-1</f>
        <v>0.12264990676822385</v>
      </c>
      <c r="N190" s="70">
        <f>PRODUCT($L$130:L190)-1</f>
        <v>-0.123048752872435</v>
      </c>
      <c r="O190" s="70">
        <f>AVERAGE($G$130:G190)*252</f>
        <v>-0.48880365096014217</v>
      </c>
      <c r="P190" s="70">
        <f>STDEV($G$130:G190)*252^0.5</f>
        <v>0.32766780253978334</v>
      </c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</row>
    <row r="191" spans="1:30">
      <c r="A191" s="88">
        <v>44285</v>
      </c>
      <c r="B191" s="76">
        <v>52633674.710000001</v>
      </c>
      <c r="C191" s="6"/>
      <c r="D191" s="67">
        <f t="shared" si="21"/>
        <v>52633674.710000001</v>
      </c>
      <c r="E191" s="67">
        <f t="shared" si="23"/>
        <v>25498029.859999999</v>
      </c>
      <c r="F191" s="67">
        <f t="shared" si="27"/>
        <v>-57566.280000001192</v>
      </c>
      <c r="G191" s="70">
        <f t="shared" si="28"/>
        <v>-1.092520861501941E-3</v>
      </c>
      <c r="H191" s="70"/>
      <c r="I191" s="70"/>
      <c r="J191" s="67">
        <f t="shared" si="24"/>
        <v>-2839355.1499999985</v>
      </c>
      <c r="K191" s="70">
        <v>-5.0900000000000001E-2</v>
      </c>
      <c r="L191" s="70">
        <f t="shared" si="20"/>
        <v>0.99890747913849809</v>
      </c>
      <c r="M191" s="70">
        <f>PRODUCT($L$2:L191)-1</f>
        <v>0.12142338832491628</v>
      </c>
      <c r="N191" s="70">
        <f>PRODUCT($L$130:L191)-1</f>
        <v>-0.12400684040444199</v>
      </c>
      <c r="O191" s="70">
        <f>AVERAGE($G$130:G191)*252</f>
        <v>-0.48536028976882517</v>
      </c>
      <c r="P191" s="70">
        <f>STDEV($G$130:G191)*252^0.5</f>
        <v>0.32497539060473019</v>
      </c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</row>
    <row r="192" spans="1:30" s="47" customFormat="1">
      <c r="A192" s="90">
        <v>44286</v>
      </c>
      <c r="B192" s="79">
        <v>53481091.469999999</v>
      </c>
      <c r="C192" s="61"/>
      <c r="D192" s="80">
        <f t="shared" si="21"/>
        <v>53481091.469999999</v>
      </c>
      <c r="E192" s="80">
        <f t="shared" si="23"/>
        <v>25498029.859999999</v>
      </c>
      <c r="F192" s="80">
        <f t="shared" si="27"/>
        <v>847416.75999999791</v>
      </c>
      <c r="G192" s="81">
        <f t="shared" si="28"/>
        <v>1.6100277335167616E-2</v>
      </c>
      <c r="H192" s="81"/>
      <c r="I192" s="81"/>
      <c r="J192" s="80">
        <f t="shared" si="24"/>
        <v>-1991938.3900000006</v>
      </c>
      <c r="K192" s="81">
        <v>-3.5700000000000003E-2</v>
      </c>
      <c r="L192" s="81">
        <f t="shared" si="20"/>
        <v>1.0161002773351677</v>
      </c>
      <c r="M192" s="81">
        <f>PRODUCT($L$2:L192)-1</f>
        <v>0.13947861588709087</v>
      </c>
      <c r="N192" s="81">
        <f>PRODUCT($L$130:L192)-1</f>
        <v>-0.10990310759124367</v>
      </c>
      <c r="O192" s="81">
        <f>AVERAGE($G$130:G192)*252</f>
        <v>-0.41325504884452258</v>
      </c>
      <c r="P192" s="81">
        <f>STDEV($G$130:G192)*252^0.5</f>
        <v>0.32435385753923651</v>
      </c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30">
      <c r="A193" s="88">
        <v>44287</v>
      </c>
      <c r="B193" s="76">
        <v>54781891.270000003</v>
      </c>
      <c r="C193" s="6"/>
      <c r="D193" s="67">
        <f t="shared" si="21"/>
        <v>54781891.270000003</v>
      </c>
      <c r="E193" s="67">
        <f t="shared" si="23"/>
        <v>53481091.469999999</v>
      </c>
      <c r="F193" s="67">
        <f t="shared" si="27"/>
        <v>1300799.8000000045</v>
      </c>
      <c r="G193" s="70">
        <f t="shared" si="28"/>
        <v>2.4322611305150399E-2</v>
      </c>
      <c r="H193" s="70"/>
      <c r="I193" s="70"/>
      <c r="J193" s="67">
        <f t="shared" si="24"/>
        <v>1300799.8000000045</v>
      </c>
      <c r="K193" s="70">
        <f>G193</f>
        <v>2.4322611305150399E-2</v>
      </c>
      <c r="L193" s="70">
        <f t="shared" si="20"/>
        <v>1.0243226113051505</v>
      </c>
      <c r="M193" s="70">
        <f>PRODUCT($L$2:L193)-1</f>
        <v>0.16719371135184335</v>
      </c>
      <c r="N193" s="70">
        <f>PRODUCT($L$130:L193)-1</f>
        <v>-8.8253626853263212E-2</v>
      </c>
      <c r="O193" s="70">
        <f>AVERAGE($G$130:G193)*252</f>
        <v>-0.31102765669229721</v>
      </c>
      <c r="P193" s="70">
        <f>STDEV($G$130:G193)*252^0.5</f>
        <v>0.32586742311345651</v>
      </c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</row>
    <row r="194" spans="1:30">
      <c r="A194" s="88">
        <v>44288</v>
      </c>
      <c r="B194" s="76">
        <v>54742205.409999996</v>
      </c>
      <c r="C194" s="6"/>
      <c r="D194" s="67">
        <f t="shared" si="21"/>
        <v>54742205.409999996</v>
      </c>
      <c r="E194" s="67">
        <f t="shared" si="23"/>
        <v>53481091.469999999</v>
      </c>
      <c r="F194" s="67">
        <f t="shared" si="27"/>
        <v>-39685.860000006855</v>
      </c>
      <c r="G194" s="70">
        <f t="shared" si="28"/>
        <v>-7.2443391566037209E-4</v>
      </c>
      <c r="H194" s="70"/>
      <c r="I194" s="70"/>
      <c r="J194" s="67">
        <f t="shared" si="24"/>
        <v>1261113.9399999976</v>
      </c>
      <c r="K194" s="70">
        <f t="shared" ref="K194:K214" si="29">(1+K193)*(1+G194)-1</f>
        <v>2.3580557264943236E-2</v>
      </c>
      <c r="L194" s="70">
        <f t="shared" ref="L194:L257" si="30">1+G194</f>
        <v>0.99927556608433965</v>
      </c>
      <c r="M194" s="70">
        <f>PRODUCT($L$2:L194)-1</f>
        <v>0.16634815664119462</v>
      </c>
      <c r="N194" s="70">
        <f>PRODUCT($L$130:L194)-1</f>
        <v>-8.8914126848451014E-2</v>
      </c>
      <c r="O194" s="70">
        <f>AVERAGE($G$130:G194)*252</f>
        <v>-0.30905119038543749</v>
      </c>
      <c r="P194" s="70">
        <f>STDEV($G$130:G194)*252^0.5</f>
        <v>0.3233131189838927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</row>
    <row r="195" spans="1:30">
      <c r="A195" s="88">
        <v>44291</v>
      </c>
      <c r="B195" s="76">
        <v>56008610.469999999</v>
      </c>
      <c r="C195" s="6"/>
      <c r="D195" s="67">
        <f t="shared" ref="D195:D258" si="31">B195</f>
        <v>56008610.469999999</v>
      </c>
      <c r="E195" s="67">
        <f t="shared" si="23"/>
        <v>53481091.469999999</v>
      </c>
      <c r="F195" s="67">
        <f t="shared" si="27"/>
        <v>1266405.0600000024</v>
      </c>
      <c r="G195" s="70">
        <f t="shared" si="28"/>
        <v>2.3133979541289412E-2</v>
      </c>
      <c r="H195" s="70"/>
      <c r="I195" s="70"/>
      <c r="J195" s="67">
        <f t="shared" si="24"/>
        <v>2527519</v>
      </c>
      <c r="K195" s="70">
        <f t="shared" si="29"/>
        <v>4.7260048935572119E-2</v>
      </c>
      <c r="L195" s="70">
        <f t="shared" si="30"/>
        <v>1.0231339795412895</v>
      </c>
      <c r="M195" s="70">
        <f>PRODUCT($L$2:L195)-1</f>
        <v>0.19333043103495262</v>
      </c>
      <c r="N195" s="70">
        <f>PRODUCT($L$130:L195)-1</f>
        <v>-6.7837084898605182E-2</v>
      </c>
      <c r="O195" s="70">
        <f>AVERAGE($G$130:G195)*252</f>
        <v>-0.21603885652497734</v>
      </c>
      <c r="P195" s="70">
        <f>STDEV($G$130:G195)*252^0.5</f>
        <v>0.32432855733044852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</row>
    <row r="196" spans="1:30">
      <c r="A196" s="88">
        <v>44292</v>
      </c>
      <c r="B196" s="76">
        <v>56211118.469999999</v>
      </c>
      <c r="C196" s="6"/>
      <c r="D196" s="67">
        <f t="shared" si="31"/>
        <v>56211118.469999999</v>
      </c>
      <c r="E196" s="67">
        <f t="shared" si="23"/>
        <v>53481091.469999999</v>
      </c>
      <c r="F196" s="67">
        <f t="shared" si="27"/>
        <v>202508</v>
      </c>
      <c r="G196" s="70">
        <f t="shared" si="28"/>
        <v>3.6156583478975926E-3</v>
      </c>
      <c r="H196" s="70"/>
      <c r="I196" s="70"/>
      <c r="J196" s="67">
        <f t="shared" si="24"/>
        <v>2730027</v>
      </c>
      <c r="K196" s="70">
        <f t="shared" si="29"/>
        <v>5.1046583473925766E-2</v>
      </c>
      <c r="L196" s="70">
        <f t="shared" si="30"/>
        <v>1.0036156583478977</v>
      </c>
      <c r="M196" s="70">
        <f>PRODUCT($L$2:L196)-1</f>
        <v>0.19764510616972442</v>
      </c>
      <c r="N196" s="70">
        <f>PRODUCT($L$130:L196)-1</f>
        <v>-6.4466702273018206E-2</v>
      </c>
      <c r="O196" s="70">
        <f>AVERAGE($G$130:G196)*252</f>
        <v>-0.19921520338773599</v>
      </c>
      <c r="P196" s="70">
        <f>STDEV($G$130:G196)*252^0.5</f>
        <v>0.32197902357824382</v>
      </c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</row>
    <row r="197" spans="1:30">
      <c r="A197" s="88">
        <v>44293</v>
      </c>
      <c r="B197" s="76">
        <v>56160289.079999998</v>
      </c>
      <c r="C197" s="6"/>
      <c r="D197" s="67">
        <f t="shared" si="31"/>
        <v>56160289.079999998</v>
      </c>
      <c r="E197" s="67">
        <f t="shared" si="23"/>
        <v>53481091.469999999</v>
      </c>
      <c r="F197" s="67">
        <f t="shared" si="27"/>
        <v>-50829.390000000596</v>
      </c>
      <c r="G197" s="70">
        <f t="shared" si="28"/>
        <v>-9.0425864817346338E-4</v>
      </c>
      <c r="H197" s="70"/>
      <c r="I197" s="70"/>
      <c r="J197" s="67">
        <f t="shared" si="24"/>
        <v>2679197.6099999994</v>
      </c>
      <c r="K197" s="70">
        <f t="shared" si="29"/>
        <v>5.009616551118623E-2</v>
      </c>
      <c r="L197" s="70">
        <f t="shared" si="30"/>
        <v>0.99909574135182655</v>
      </c>
      <c r="M197" s="70">
        <f>PRODUCT($L$2:L197)-1</f>
        <v>0.19656212522502781</v>
      </c>
      <c r="N197" s="70">
        <f>PRODUCT($L$130:L197)-1</f>
        <v>-6.5312666348142034E-2</v>
      </c>
      <c r="O197" s="70">
        <f>AVERAGE($G$130:G197)*252</f>
        <v>-0.19963664421055918</v>
      </c>
      <c r="P197" s="70">
        <f>STDEV($G$130:G197)*252^0.5</f>
        <v>0.31956723671401693</v>
      </c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</row>
    <row r="198" spans="1:30">
      <c r="A198" s="88">
        <v>44294</v>
      </c>
      <c r="B198" s="76">
        <v>57118327.469999999</v>
      </c>
      <c r="C198" s="6"/>
      <c r="D198" s="67">
        <f t="shared" si="31"/>
        <v>57118327.469999999</v>
      </c>
      <c r="E198" s="67">
        <f t="shared" si="23"/>
        <v>53481091.469999999</v>
      </c>
      <c r="F198" s="67">
        <f t="shared" si="27"/>
        <v>958038.3900000006</v>
      </c>
      <c r="G198" s="70">
        <f t="shared" si="28"/>
        <v>1.7059000330914974E-2</v>
      </c>
      <c r="H198" s="70"/>
      <c r="I198" s="70"/>
      <c r="J198" s="67">
        <f t="shared" si="24"/>
        <v>3637236</v>
      </c>
      <c r="K198" s="70">
        <f t="shared" si="29"/>
        <v>6.8009756346134154E-2</v>
      </c>
      <c r="L198" s="70">
        <f t="shared" si="30"/>
        <v>1.017059000330915</v>
      </c>
      <c r="M198" s="70">
        <f>PRODUCT($L$2:L198)-1</f>
        <v>0.21697427891520182</v>
      </c>
      <c r="N198" s="70">
        <f>PRODUCT($L$130:L198)-1</f>
        <v>-4.936783481407292E-2</v>
      </c>
      <c r="O198" s="70">
        <f>AVERAGE($G$130:G198)*252</f>
        <v>-0.13444092352068768</v>
      </c>
      <c r="P198" s="70">
        <f>STDEV($G$130:G198)*252^0.5</f>
        <v>0.3190379745288876</v>
      </c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D198" s="72"/>
    </row>
    <row r="199" spans="1:30">
      <c r="A199" s="88">
        <v>44295</v>
      </c>
      <c r="B199" s="76">
        <v>57494053.310000002</v>
      </c>
      <c r="C199" s="6"/>
      <c r="D199" s="67">
        <f t="shared" si="31"/>
        <v>57494053.310000002</v>
      </c>
      <c r="E199" s="67">
        <f t="shared" si="23"/>
        <v>53481091.469999999</v>
      </c>
      <c r="F199" s="67">
        <f t="shared" si="27"/>
        <v>375725.84000000358</v>
      </c>
      <c r="G199" s="70">
        <f t="shared" si="28"/>
        <v>6.5780259444281584E-3</v>
      </c>
      <c r="H199" s="70"/>
      <c r="I199" s="70"/>
      <c r="J199" s="67">
        <f t="shared" si="24"/>
        <v>4012961.8400000036</v>
      </c>
      <c r="K199" s="70">
        <f t="shared" si="29"/>
        <v>7.503515223228141E-2</v>
      </c>
      <c r="L199" s="70">
        <f t="shared" si="30"/>
        <v>1.0065780259444281</v>
      </c>
      <c r="M199" s="70">
        <f>PRODUCT($L$2:L199)-1</f>
        <v>0.22497956729560764</v>
      </c>
      <c r="N199" s="70">
        <f>PRODUCT($L$130:L199)-1</f>
        <v>-4.3114551767872045E-2</v>
      </c>
      <c r="O199" s="70">
        <f>AVERAGE($G$130:G199)*252</f>
        <v>-0.10883944549902221</v>
      </c>
      <c r="P199" s="70">
        <f>STDEV($G$130:G199)*252^0.5</f>
        <v>0.31700496275002837</v>
      </c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C199" s="2"/>
    </row>
    <row r="200" spans="1:30">
      <c r="A200" s="88">
        <v>44298</v>
      </c>
      <c r="B200" s="76">
        <v>57137967.659999996</v>
      </c>
      <c r="C200" s="6"/>
      <c r="D200" s="67">
        <f t="shared" si="31"/>
        <v>57137967.659999996</v>
      </c>
      <c r="E200" s="67">
        <f t="shared" si="23"/>
        <v>53481091.469999999</v>
      </c>
      <c r="F200" s="67">
        <f t="shared" si="27"/>
        <v>-356085.65000000596</v>
      </c>
      <c r="G200" s="70">
        <f t="shared" si="28"/>
        <v>-6.1934344423420851E-3</v>
      </c>
      <c r="H200" s="70"/>
      <c r="I200" s="70"/>
      <c r="J200" s="67">
        <f t="shared" si="24"/>
        <v>3656876.1899999976</v>
      </c>
      <c r="K200" s="70">
        <f t="shared" si="29"/>
        <v>6.8376992493717426E-2</v>
      </c>
      <c r="L200" s="70">
        <f t="shared" si="30"/>
        <v>0.99380656555765789</v>
      </c>
      <c r="M200" s="70">
        <f>PRODUCT($L$2:L200)-1</f>
        <v>0.21739273665235359</v>
      </c>
      <c r="N200" s="70">
        <f>PRODUCT($L$130:L200)-1</f>
        <v>-4.9040959060328904E-2</v>
      </c>
      <c r="O200" s="70">
        <f>AVERAGE($G$130:G200)*252</f>
        <v>-0.12928882625917973</v>
      </c>
      <c r="P200" s="70">
        <f>STDEV($G$130:G200)*252^0.5</f>
        <v>0.31491961526045809</v>
      </c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C200" s="6"/>
      <c r="AD200" s="72"/>
    </row>
    <row r="201" spans="1:30">
      <c r="A201" s="88">
        <v>44299</v>
      </c>
      <c r="B201" s="76">
        <v>57917249.420000002</v>
      </c>
      <c r="C201" s="6"/>
      <c r="D201" s="67">
        <f t="shared" si="31"/>
        <v>57917249.420000002</v>
      </c>
      <c r="E201" s="67">
        <f t="shared" si="23"/>
        <v>53481091.469999999</v>
      </c>
      <c r="F201" s="67">
        <f t="shared" si="27"/>
        <v>779281.76000000536</v>
      </c>
      <c r="G201" s="70">
        <f t="shared" si="28"/>
        <v>1.3638597799577483E-2</v>
      </c>
      <c r="H201" s="70"/>
      <c r="I201" s="70"/>
      <c r="J201" s="67">
        <f t="shared" si="24"/>
        <v>4436157.950000003</v>
      </c>
      <c r="K201" s="70">
        <f t="shared" si="29"/>
        <v>8.2948156592661304E-2</v>
      </c>
      <c r="L201" s="70">
        <f t="shared" si="30"/>
        <v>1.0136385977995774</v>
      </c>
      <c r="M201" s="70">
        <f>PRODUCT($L$2:L201)-1</f>
        <v>0.23399626655168193</v>
      </c>
      <c r="N201" s="70">
        <f>PRODUCT($L$130:L201)-1</f>
        <v>-3.6071211177080786E-2</v>
      </c>
      <c r="O201" s="70">
        <f>AVERAGE($G$130:G201)*252</f>
        <v>-7.9758055818169929E-2</v>
      </c>
      <c r="P201" s="70">
        <f>STDEV($G$130:G201)*252^0.5</f>
        <v>0.3138128169937498</v>
      </c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</row>
    <row r="202" spans="1:30">
      <c r="A202" s="88">
        <v>44300</v>
      </c>
      <c r="B202" s="76">
        <v>57783876.520000003</v>
      </c>
      <c r="C202" s="6"/>
      <c r="D202" s="67">
        <f t="shared" si="31"/>
        <v>57783876.520000003</v>
      </c>
      <c r="E202" s="67">
        <f t="shared" si="23"/>
        <v>53481091.469999999</v>
      </c>
      <c r="F202" s="67">
        <f t="shared" si="27"/>
        <v>-133372.89999999851</v>
      </c>
      <c r="G202" s="70">
        <f t="shared" si="28"/>
        <v>-2.3028182680571523E-3</v>
      </c>
      <c r="H202" s="70"/>
      <c r="I202" s="70"/>
      <c r="J202" s="67">
        <f t="shared" si="24"/>
        <v>4302785.0500000045</v>
      </c>
      <c r="K202" s="70">
        <f t="shared" si="29"/>
        <v>8.0454323794300953E-2</v>
      </c>
      <c r="L202" s="70">
        <f t="shared" si="30"/>
        <v>0.99769718173194288</v>
      </c>
      <c r="M202" s="70">
        <f>PRODUCT($L$2:L202)-1</f>
        <v>0.23115459740635247</v>
      </c>
      <c r="N202" s="70">
        <f>PRODUCT($L$130:L202)-1</f>
        <v>-3.8290964001088335E-2</v>
      </c>
      <c r="O202" s="70">
        <f>AVERAGE($G$130:G202)*252</f>
        <v>-8.661493455422789E-2</v>
      </c>
      <c r="P202" s="70">
        <f>STDEV($G$130:G202)*252^0.5</f>
        <v>0.31164779371557466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</row>
    <row r="203" spans="1:30">
      <c r="A203" s="88">
        <v>44301</v>
      </c>
      <c r="B203" s="76">
        <v>59330218.329999998</v>
      </c>
      <c r="C203" s="6"/>
      <c r="D203" s="67">
        <f t="shared" si="31"/>
        <v>59330218.329999998</v>
      </c>
      <c r="E203" s="67">
        <f t="shared" si="23"/>
        <v>53481091.469999999</v>
      </c>
      <c r="F203" s="67">
        <f t="shared" si="27"/>
        <v>1546341.8099999949</v>
      </c>
      <c r="G203" s="70">
        <f t="shared" si="28"/>
        <v>2.6760783511379324E-2</v>
      </c>
      <c r="H203" s="70"/>
      <c r="I203" s="70"/>
      <c r="J203" s="67">
        <f t="shared" si="24"/>
        <v>5849126.8599999994</v>
      </c>
      <c r="K203" s="70">
        <f t="shared" si="29"/>
        <v>0.10936812804729379</v>
      </c>
      <c r="L203" s="70">
        <f t="shared" si="30"/>
        <v>1.0267607835113792</v>
      </c>
      <c r="M203" s="70">
        <f>PRODUCT($L$2:L203)-1</f>
        <v>0.26410125905658322</v>
      </c>
      <c r="N203" s="70">
        <f>PRODUCT($L$130:L203)-1</f>
        <v>-1.2554876687784211E-2</v>
      </c>
      <c r="O203" s="70">
        <f>AVERAGE($G$130:G203)*252</f>
        <v>5.6868543568777399E-3</v>
      </c>
      <c r="P203" s="70">
        <f>STDEV($G$130:G203)*252^0.5</f>
        <v>0.31352140287451907</v>
      </c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</row>
    <row r="204" spans="1:30">
      <c r="A204" s="88">
        <v>44302</v>
      </c>
      <c r="B204" s="76">
        <v>59739765.280000001</v>
      </c>
      <c r="C204" s="6"/>
      <c r="D204" s="67">
        <f t="shared" si="31"/>
        <v>59739765.280000001</v>
      </c>
      <c r="E204" s="67">
        <f t="shared" si="23"/>
        <v>53481091.469999999</v>
      </c>
      <c r="F204" s="67">
        <f t="shared" si="27"/>
        <v>409546.95000000298</v>
      </c>
      <c r="G204" s="70">
        <f t="shared" si="28"/>
        <v>6.9028390848330625E-3</v>
      </c>
      <c r="H204" s="70"/>
      <c r="I204" s="70"/>
      <c r="J204" s="67">
        <f t="shared" si="24"/>
        <v>6258673.8100000024</v>
      </c>
      <c r="K204" s="70">
        <f t="shared" si="29"/>
        <v>0.11702591772104687</v>
      </c>
      <c r="L204" s="70">
        <f t="shared" si="30"/>
        <v>1.0069028390848331</v>
      </c>
      <c r="M204" s="70">
        <f>PRODUCT($L$2:L204)-1</f>
        <v>0.2728271466347858</v>
      </c>
      <c r="N204" s="70">
        <f>PRODUCT($L$130:L204)-1</f>
        <v>-5.7387018964567549E-3</v>
      </c>
      <c r="O204" s="70">
        <f>AVERAGE($G$130:G204)*252</f>
        <v>2.8804568957158459E-2</v>
      </c>
      <c r="P204" s="70">
        <f>STDEV($G$130:G204)*252^0.5</f>
        <v>0.31165109716456024</v>
      </c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</row>
    <row r="205" spans="1:30">
      <c r="A205" s="88">
        <v>44305</v>
      </c>
      <c r="B205" s="76">
        <v>58946802.460000001</v>
      </c>
      <c r="C205" s="6"/>
      <c r="D205" s="67">
        <f t="shared" si="31"/>
        <v>58946802.460000001</v>
      </c>
      <c r="E205" s="67">
        <f t="shared" si="23"/>
        <v>53481091.469999999</v>
      </c>
      <c r="F205" s="67">
        <f t="shared" si="27"/>
        <v>-792962.8200000003</v>
      </c>
      <c r="G205" s="70">
        <f t="shared" si="28"/>
        <v>-1.3273617937455684E-2</v>
      </c>
      <c r="H205" s="70"/>
      <c r="I205" s="70"/>
      <c r="J205" s="67">
        <f t="shared" si="24"/>
        <v>5465710.9900000021</v>
      </c>
      <c r="K205" s="70">
        <f t="shared" si="29"/>
        <v>0.10219894246298189</v>
      </c>
      <c r="L205" s="70">
        <f t="shared" si="30"/>
        <v>0.98672638206254426</v>
      </c>
      <c r="M205" s="70">
        <f>PRODUCT($L$2:L205)-1</f>
        <v>0.2559321253899336</v>
      </c>
      <c r="N205" s="70">
        <f>PRODUCT($L$130:L205)-1</f>
        <v>-1.8936146497481987E-2</v>
      </c>
      <c r="O205" s="70">
        <f>AVERAGE($G$130:G205)*252</f>
        <v>-1.5586961163841421E-2</v>
      </c>
      <c r="P205" s="70">
        <f>STDEV($G$130:G205)*252^0.5</f>
        <v>0.31052487492215874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</row>
    <row r="206" spans="1:30">
      <c r="A206" s="88">
        <v>44306</v>
      </c>
      <c r="B206" s="76">
        <v>57516243.890000001</v>
      </c>
      <c r="C206" s="6"/>
      <c r="D206" s="67">
        <f t="shared" si="31"/>
        <v>57516243.890000001</v>
      </c>
      <c r="E206" s="67">
        <f t="shared" si="23"/>
        <v>53481091.469999999</v>
      </c>
      <c r="F206" s="67">
        <f t="shared" si="27"/>
        <v>-1430558.5700000003</v>
      </c>
      <c r="G206" s="70">
        <f t="shared" si="28"/>
        <v>-2.426863731872048E-2</v>
      </c>
      <c r="H206" s="70"/>
      <c r="I206" s="70"/>
      <c r="J206" s="67">
        <f t="shared" si="24"/>
        <v>4035152.4200000018</v>
      </c>
      <c r="K206" s="70">
        <f t="shared" si="29"/>
        <v>7.5450076075270545E-2</v>
      </c>
      <c r="L206" s="70">
        <f t="shared" si="30"/>
        <v>0.97573136268127947</v>
      </c>
      <c r="M206" s="70">
        <f>PRODUCT($L$2:L206)-1</f>
        <v>0.2254523641419155</v>
      </c>
      <c r="N206" s="70">
        <f>PRODUCT($L$130:L206)-1</f>
        <v>-4.2745229344640978E-2</v>
      </c>
      <c r="O206" s="70">
        <f>AVERAGE($G$130:G206)*252</f>
        <v>-9.4809164321681932E-2</v>
      </c>
      <c r="P206" s="70">
        <f>STDEV($G$130:G206)*252^0.5</f>
        <v>0.31156805604137638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</row>
    <row r="207" spans="1:30">
      <c r="A207" s="88">
        <v>44307</v>
      </c>
      <c r="B207" s="76">
        <v>59334451.710000001</v>
      </c>
      <c r="C207" s="6"/>
      <c r="D207" s="67">
        <f t="shared" si="31"/>
        <v>59334451.710000001</v>
      </c>
      <c r="E207" s="67">
        <f t="shared" si="23"/>
        <v>53481091.469999999</v>
      </c>
      <c r="F207" s="67">
        <f t="shared" si="27"/>
        <v>1818207.8200000003</v>
      </c>
      <c r="G207" s="70">
        <f t="shared" si="28"/>
        <v>3.16120750770396E-2</v>
      </c>
      <c r="H207" s="70"/>
      <c r="I207" s="70"/>
      <c r="J207" s="67">
        <f t="shared" si="24"/>
        <v>5853360.2400000021</v>
      </c>
      <c r="K207" s="70">
        <f t="shared" si="29"/>
        <v>0.10944728462177</v>
      </c>
      <c r="L207" s="70">
        <f t="shared" si="30"/>
        <v>1.0316120750770397</v>
      </c>
      <c r="M207" s="70">
        <f>PRODUCT($L$2:L207)-1</f>
        <v>0.26419145628050544</v>
      </c>
      <c r="N207" s="70">
        <f>PRODUCT($L$130:L207)-1</f>
        <v>-1.2484419666829338E-2</v>
      </c>
      <c r="O207" s="70">
        <f>AVERAGE($G$130:G207)*252</f>
        <v>8.5376572646726958E-3</v>
      </c>
      <c r="P207" s="70">
        <f>STDEV($G$130:G207)*252^0.5</f>
        <v>0.31483302414205566</v>
      </c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</row>
    <row r="208" spans="1:30">
      <c r="A208" s="88">
        <v>44308</v>
      </c>
      <c r="B208" s="76">
        <v>58302815.960000001</v>
      </c>
      <c r="C208" s="6"/>
      <c r="D208" s="67">
        <f t="shared" si="31"/>
        <v>58302815.960000001</v>
      </c>
      <c r="E208" s="67">
        <f t="shared" si="23"/>
        <v>53481091.469999999</v>
      </c>
      <c r="F208" s="67">
        <f t="shared" si="27"/>
        <v>-1031635.75</v>
      </c>
      <c r="G208" s="70">
        <f t="shared" si="28"/>
        <v>-1.7386791657605087E-2</v>
      </c>
      <c r="H208" s="70"/>
      <c r="I208" s="70"/>
      <c r="J208" s="67">
        <f t="shared" si="24"/>
        <v>4821724.4900000021</v>
      </c>
      <c r="K208" s="70">
        <f t="shared" si="29"/>
        <v>9.0157555828955571E-2</v>
      </c>
      <c r="L208" s="70">
        <f t="shared" si="30"/>
        <v>0.98261320834239496</v>
      </c>
      <c r="M208" s="70">
        <f>PRODUCT($L$2:L208)-1</f>
        <v>0.24221122281483209</v>
      </c>
      <c r="N208" s="70">
        <f>PRODUCT($L$130:L208)-1</f>
        <v>-2.9654147320721136E-2</v>
      </c>
      <c r="O208" s="70">
        <f>AVERAGE($G$130:G208)*252</f>
        <v>-4.703207887432926E-2</v>
      </c>
      <c r="P208" s="70">
        <f>STDEV($G$130:G208)*252^0.5</f>
        <v>0.31435191760867609</v>
      </c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</row>
    <row r="209" spans="1:30">
      <c r="A209" s="88">
        <v>44309</v>
      </c>
      <c r="B209" s="76">
        <v>60289430.380000003</v>
      </c>
      <c r="C209" s="6"/>
      <c r="D209" s="67">
        <f t="shared" si="31"/>
        <v>60289430.380000003</v>
      </c>
      <c r="E209" s="67">
        <f t="shared" si="23"/>
        <v>53481091.469999999</v>
      </c>
      <c r="F209" s="67">
        <f t="shared" si="27"/>
        <v>1986614.4200000018</v>
      </c>
      <c r="G209" s="70">
        <f t="shared" si="28"/>
        <v>3.4074073220802317E-2</v>
      </c>
      <c r="H209" s="70"/>
      <c r="I209" s="70"/>
      <c r="J209" s="67">
        <f t="shared" si="24"/>
        <v>6808338.9100000039</v>
      </c>
      <c r="K209" s="70">
        <f t="shared" si="29"/>
        <v>0.12730366420848216</v>
      </c>
      <c r="L209" s="70">
        <f t="shared" si="30"/>
        <v>1.0340740732208022</v>
      </c>
      <c r="M209" s="70">
        <f>PRODUCT($L$2:L209)-1</f>
        <v>0.28453841897672705</v>
      </c>
      <c r="N209" s="70">
        <f>PRODUCT($L$130:L209)-1</f>
        <v>3.4094883129744957E-3</v>
      </c>
      <c r="O209" s="70">
        <f>AVERAGE($G$130:G209)*252</f>
        <v>6.0889152757127155E-2</v>
      </c>
      <c r="P209" s="70">
        <f>STDEV($G$130:G209)*252^0.5</f>
        <v>0.31821963521187951</v>
      </c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</row>
    <row r="210" spans="1:30">
      <c r="A210" s="88">
        <v>44312</v>
      </c>
      <c r="B210" s="76">
        <v>61417484.219999999</v>
      </c>
      <c r="C210" s="6"/>
      <c r="D210" s="67">
        <f t="shared" si="31"/>
        <v>61417484.219999999</v>
      </c>
      <c r="E210" s="67">
        <f t="shared" si="23"/>
        <v>53481091.469999999</v>
      </c>
      <c r="F210" s="67">
        <f t="shared" si="27"/>
        <v>1128053.8399999961</v>
      </c>
      <c r="G210" s="70">
        <f t="shared" si="28"/>
        <v>1.8710640204924026E-2</v>
      </c>
      <c r="H210" s="70"/>
      <c r="I210" s="70"/>
      <c r="J210" s="67">
        <f t="shared" si="24"/>
        <v>7936392.75</v>
      </c>
      <c r="K210" s="70">
        <f t="shared" si="29"/>
        <v>0.14839623747117958</v>
      </c>
      <c r="L210" s="70">
        <f t="shared" si="30"/>
        <v>1.018710640204924</v>
      </c>
      <c r="M210" s="70">
        <f>PRODUCT($L$2:L210)-1</f>
        <v>0.3085729551636025</v>
      </c>
      <c r="N210" s="70">
        <f>PRODUCT($L$130:L210)-1</f>
        <v>2.2183922227005493E-2</v>
      </c>
      <c r="O210" s="70">
        <f>AVERAGE($G$130:G210)*252</f>
        <v>0.11834831545939541</v>
      </c>
      <c r="P210" s="70">
        <f>STDEV($G$130:G210)*252^0.5</f>
        <v>0.31789802415277452</v>
      </c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</row>
    <row r="211" spans="1:30">
      <c r="A211" s="88">
        <v>44313</v>
      </c>
      <c r="B211" s="76">
        <v>61589622.07</v>
      </c>
      <c r="C211" s="6"/>
      <c r="D211" s="67">
        <f t="shared" si="31"/>
        <v>61589622.07</v>
      </c>
      <c r="E211" s="67">
        <f t="shared" si="23"/>
        <v>53481091.469999999</v>
      </c>
      <c r="F211" s="67">
        <f t="shared" si="27"/>
        <v>172137.85000000149</v>
      </c>
      <c r="G211" s="70">
        <f t="shared" si="28"/>
        <v>2.8027499365391867E-3</v>
      </c>
      <c r="H211" s="70"/>
      <c r="I211" s="70"/>
      <c r="J211" s="67">
        <f t="shared" si="24"/>
        <v>8108530.6000000015</v>
      </c>
      <c r="K211" s="70">
        <f t="shared" si="29"/>
        <v>0.15161490495287389</v>
      </c>
      <c r="L211" s="70">
        <f t="shared" si="30"/>
        <v>1.0028027499365393</v>
      </c>
      <c r="M211" s="70">
        <f>PRODUCT($L$2:L211)-1</f>
        <v>0.3122405579306442</v>
      </c>
      <c r="N211" s="70">
        <f>PRODUCT($L$130:L211)-1</f>
        <v>2.5048848150158731E-2</v>
      </c>
      <c r="O211" s="70">
        <f>AVERAGE($G$130:G211)*252</f>
        <v>0.12551837239291344</v>
      </c>
      <c r="P211" s="70">
        <f>STDEV($G$130:G211)*252^0.5</f>
        <v>0.3159560704357105</v>
      </c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</row>
    <row r="212" spans="1:30">
      <c r="A212" s="88">
        <v>44314</v>
      </c>
      <c r="B212" s="76">
        <v>61581843.310000002</v>
      </c>
      <c r="C212" s="6"/>
      <c r="D212" s="67">
        <f t="shared" si="31"/>
        <v>61581843.310000002</v>
      </c>
      <c r="E212" s="67">
        <f t="shared" si="23"/>
        <v>53481091.469999999</v>
      </c>
      <c r="F212" s="67">
        <f t="shared" si="27"/>
        <v>-7778.7599999979138</v>
      </c>
      <c r="G212" s="70">
        <f t="shared" si="28"/>
        <v>-1.262998495291451E-4</v>
      </c>
      <c r="H212" s="70"/>
      <c r="I212" s="70"/>
      <c r="J212" s="67">
        <f t="shared" si="24"/>
        <v>8100751.8400000036</v>
      </c>
      <c r="K212" s="70">
        <f t="shared" si="29"/>
        <v>0.1514694561636627</v>
      </c>
      <c r="L212" s="70">
        <f t="shared" si="30"/>
        <v>0.99987370015047083</v>
      </c>
      <c r="M212" s="70">
        <f>PRODUCT($L$2:L212)-1</f>
        <v>0.31207482214563154</v>
      </c>
      <c r="N212" s="70">
        <f>PRODUCT($L$130:L212)-1</f>
        <v>2.4919384634877417E-2</v>
      </c>
      <c r="O212" s="70">
        <f>AVERAGE($G$130:G212)*252</f>
        <v>0.12362263824262118</v>
      </c>
      <c r="P212" s="70">
        <f>STDEV($G$130:G212)*252^0.5</f>
        <v>0.31402548396270025</v>
      </c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D212" s="72"/>
    </row>
    <row r="213" spans="1:30">
      <c r="A213" s="88">
        <v>44315</v>
      </c>
      <c r="B213" s="76">
        <v>62104780.729999997</v>
      </c>
      <c r="C213" s="6"/>
      <c r="D213" s="67">
        <f t="shared" si="31"/>
        <v>62104780.729999997</v>
      </c>
      <c r="E213" s="67">
        <f t="shared" si="23"/>
        <v>53481091.469999999</v>
      </c>
      <c r="F213" s="67">
        <f t="shared" si="27"/>
        <v>522937.41999999434</v>
      </c>
      <c r="G213" s="70">
        <f t="shared" si="28"/>
        <v>8.4917467859406681E-3</v>
      </c>
      <c r="H213" s="70"/>
      <c r="I213" s="70"/>
      <c r="J213" s="67">
        <f t="shared" si="24"/>
        <v>8623689.2599999979</v>
      </c>
      <c r="K213" s="70">
        <f t="shared" si="29"/>
        <v>0.16124744321714934</v>
      </c>
      <c r="L213" s="70">
        <f t="shared" si="30"/>
        <v>1.0084917467859407</v>
      </c>
      <c r="M213" s="70">
        <f>PRODUCT($L$2:L213)-1</f>
        <v>0.32321662929950046</v>
      </c>
      <c r="N213" s="70">
        <f>PRODUCT($L$130:L213)-1</f>
        <v>3.362274052519898E-2</v>
      </c>
      <c r="O213" s="70">
        <f>AVERAGE($G$130:G213)*252</f>
        <v>0.14762618052612628</v>
      </c>
      <c r="P213" s="70">
        <f>STDEV($G$130:G213)*252^0.5</f>
        <v>0.31243553706009164</v>
      </c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</row>
    <row r="214" spans="1:30" s="47" customFormat="1">
      <c r="A214" s="90">
        <v>44316</v>
      </c>
      <c r="B214" s="79">
        <v>61212454.479999997</v>
      </c>
      <c r="C214" s="61"/>
      <c r="D214" s="80">
        <f t="shared" si="31"/>
        <v>61212454.479999997</v>
      </c>
      <c r="E214" s="80">
        <f t="shared" ref="E214:E277" si="32">IF(MONTH(A214)=MONTH(A213),E213,D213)</f>
        <v>53481091.469999999</v>
      </c>
      <c r="F214" s="80">
        <f t="shared" si="27"/>
        <v>-892326.25</v>
      </c>
      <c r="G214" s="81">
        <f t="shared" si="28"/>
        <v>-1.4368076652252921E-2</v>
      </c>
      <c r="H214" s="81"/>
      <c r="I214" s="81"/>
      <c r="J214" s="80">
        <f t="shared" ref="J214:J277" si="33">IF(MONTH(A214)=MONTH(A213),J213+F214,F214)</f>
        <v>7731363.0099999979</v>
      </c>
      <c r="K214" s="81">
        <f t="shared" si="29"/>
        <v>0.14456255094077264</v>
      </c>
      <c r="L214" s="81">
        <f t="shared" si="30"/>
        <v>0.98563192334774707</v>
      </c>
      <c r="M214" s="81">
        <f>PRODUCT($L$2:L214)-1</f>
        <v>0.3042045513421896</v>
      </c>
      <c r="N214" s="81">
        <f>PRODUCT($L$130:L214)-1</f>
        <v>1.8771569759821194E-2</v>
      </c>
      <c r="O214" s="81">
        <f>AVERAGE($G$130:G214)*252</f>
        <v>0.10329228056266906</v>
      </c>
      <c r="P214" s="81">
        <f>STDEV($G$130:G214)*252^0.5</f>
        <v>0.31163574004946243</v>
      </c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30">
      <c r="A215" s="88">
        <v>44319</v>
      </c>
      <c r="B215" s="76">
        <v>62175374.399999999</v>
      </c>
      <c r="C215" s="6">
        <v>670000</v>
      </c>
      <c r="D215" s="67">
        <f t="shared" si="31"/>
        <v>62175374.399999999</v>
      </c>
      <c r="E215" s="67">
        <f t="shared" si="32"/>
        <v>61212454.479999997</v>
      </c>
      <c r="F215" s="67">
        <f t="shared" si="27"/>
        <v>292919.92000000179</v>
      </c>
      <c r="G215" s="70">
        <v>4.7000000000000002E-3</v>
      </c>
      <c r="H215" s="70"/>
      <c r="I215" s="70"/>
      <c r="J215" s="67">
        <f t="shared" si="33"/>
        <v>292919.92000000179</v>
      </c>
      <c r="K215" s="70">
        <v>4.7000000000000002E-3</v>
      </c>
      <c r="L215" s="70">
        <f t="shared" si="30"/>
        <v>1.0046999999999999</v>
      </c>
      <c r="M215" s="70">
        <f>PRODUCT($L$2:L215)-1</f>
        <v>0.31033431273349787</v>
      </c>
      <c r="N215" s="70">
        <f>PRODUCT($L$130:L215)-1</f>
        <v>2.3559796137692324E-2</v>
      </c>
      <c r="O215" s="70">
        <f>AVERAGE($G$130:G215)*252</f>
        <v>0.11586330055612641</v>
      </c>
      <c r="P215" s="70">
        <f>STDEV($G$130:G215)*252^0.5</f>
        <v>0.30988419537126255</v>
      </c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</row>
    <row r="216" spans="1:30">
      <c r="A216" s="88">
        <v>44320</v>
      </c>
      <c r="B216" s="76">
        <v>61168989.109999999</v>
      </c>
      <c r="C216" s="6"/>
      <c r="D216" s="67">
        <f t="shared" si="31"/>
        <v>61168989.109999999</v>
      </c>
      <c r="E216" s="67">
        <f t="shared" si="32"/>
        <v>61212454.479999997</v>
      </c>
      <c r="F216" s="67">
        <f t="shared" si="27"/>
        <v>-1006385.2899999991</v>
      </c>
      <c r="G216" s="70">
        <f t="shared" ref="G216:G249" si="34">F216/B215</f>
        <v>-1.6186236105720966E-2</v>
      </c>
      <c r="H216" s="70"/>
      <c r="I216" s="70"/>
      <c r="J216" s="67">
        <f t="shared" si="33"/>
        <v>-713465.36999999732</v>
      </c>
      <c r="K216" s="70">
        <v>-1.15E-2</v>
      </c>
      <c r="L216" s="70">
        <f t="shared" si="30"/>
        <v>0.98381376389427899</v>
      </c>
      <c r="M216" s="70">
        <f>PRODUCT($L$2:L216)-1</f>
        <v>0.28912493217016588</v>
      </c>
      <c r="N216" s="70">
        <f>PRODUCT($L$130:L216)-1</f>
        <v>6.9922156090840293E-3</v>
      </c>
      <c r="O216" s="70">
        <f>AVERAGE($G$130:G216)*252</f>
        <v>6.7647268381438946E-2</v>
      </c>
      <c r="P216" s="70">
        <f>STDEV($G$130:G216)*252^0.5</f>
        <v>0.30937713555178981</v>
      </c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</row>
    <row r="217" spans="1:30">
      <c r="A217" s="88">
        <v>44321</v>
      </c>
      <c r="B217" s="76">
        <v>61659231.259999998</v>
      </c>
      <c r="C217" s="6"/>
      <c r="D217" s="67">
        <f t="shared" si="31"/>
        <v>61659231.259999998</v>
      </c>
      <c r="E217" s="67">
        <f t="shared" si="32"/>
        <v>61212454.479999997</v>
      </c>
      <c r="F217" s="67">
        <f t="shared" si="27"/>
        <v>490242.14999999851</v>
      </c>
      <c r="G217" s="70">
        <f t="shared" si="34"/>
        <v>8.0145537327484286E-3</v>
      </c>
      <c r="H217" s="70"/>
      <c r="I217" s="70"/>
      <c r="J217" s="67">
        <f t="shared" si="33"/>
        <v>-223223.21999999881</v>
      </c>
      <c r="K217" s="70">
        <f>(1+K216)*(1+G217)-1</f>
        <v>-3.5776136351780563E-3</v>
      </c>
      <c r="L217" s="70">
        <f t="shared" si="30"/>
        <v>1.0080145537327485</v>
      </c>
      <c r="M217" s="70">
        <f>PRODUCT($L$2:L217)-1</f>
        <v>0.29945669320726953</v>
      </c>
      <c r="N217" s="70">
        <f>PRODUCT($L$130:L217)-1</f>
        <v>1.5062808829542584E-2</v>
      </c>
      <c r="O217" s="70">
        <f>AVERAGE($G$130:G217)*252</f>
        <v>8.9829316929974923E-2</v>
      </c>
      <c r="P217" s="70">
        <f>STDEV($G$130:G217)*252^0.5</f>
        <v>0.30787314478950334</v>
      </c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</row>
    <row r="218" spans="1:30">
      <c r="A218" s="88">
        <v>44322</v>
      </c>
      <c r="B218" s="76">
        <v>62848098.649999999</v>
      </c>
      <c r="C218" s="6"/>
      <c r="D218" s="67">
        <f t="shared" si="31"/>
        <v>62848098.649999999</v>
      </c>
      <c r="E218" s="67">
        <f t="shared" si="32"/>
        <v>61212454.479999997</v>
      </c>
      <c r="F218" s="67">
        <f t="shared" si="27"/>
        <v>1188867.3900000006</v>
      </c>
      <c r="G218" s="70">
        <f t="shared" si="34"/>
        <v>1.9281255469872374E-2</v>
      </c>
      <c r="H218" s="70"/>
      <c r="I218" s="70"/>
      <c r="J218" s="67">
        <f t="shared" si="33"/>
        <v>965644.17000000179</v>
      </c>
      <c r="K218" s="70">
        <f>(1+K217)*(1+G218)-1</f>
        <v>1.563466095222199E-2</v>
      </c>
      <c r="L218" s="70">
        <f t="shared" si="30"/>
        <v>1.0192812554698725</v>
      </c>
      <c r="M218" s="70">
        <f>PRODUCT($L$2:L218)-1</f>
        <v>0.32451184968103464</v>
      </c>
      <c r="N218" s="70">
        <f>PRODUCT($L$130:L218)-1</f>
        <v>3.4634494164551333E-2</v>
      </c>
      <c r="O218" s="70">
        <f>AVERAGE($G$130:G218)*252</f>
        <v>0.14341411537354642</v>
      </c>
      <c r="P218" s="70">
        <f>STDEV($G$130:G218)*252^0.5</f>
        <v>0.30777076232154338</v>
      </c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</row>
    <row r="219" spans="1:30">
      <c r="A219" s="88">
        <v>44323</v>
      </c>
      <c r="B219" s="76">
        <v>64346690.039999999</v>
      </c>
      <c r="C219" s="6"/>
      <c r="D219" s="67">
        <f t="shared" si="31"/>
        <v>64346690.039999999</v>
      </c>
      <c r="E219" s="67">
        <f t="shared" si="32"/>
        <v>61212454.479999997</v>
      </c>
      <c r="F219" s="67">
        <f t="shared" si="27"/>
        <v>1498591.3900000006</v>
      </c>
      <c r="G219" s="70">
        <f t="shared" si="34"/>
        <v>2.3844657550352172E-2</v>
      </c>
      <c r="H219" s="70"/>
      <c r="I219" s="70"/>
      <c r="J219" s="67">
        <f t="shared" si="33"/>
        <v>2464235.5600000024</v>
      </c>
      <c r="K219" s="70">
        <v>3.9800000000000002E-2</v>
      </c>
      <c r="L219" s="70">
        <f t="shared" si="30"/>
        <v>1.0238446575503521</v>
      </c>
      <c r="M219" s="70">
        <f>PRODUCT($L$2:L219)-1</f>
        <v>0.35609438115806236</v>
      </c>
      <c r="N219" s="70">
        <f>PRODUCT($L$130:L219)-1</f>
        <v>5.930499936768685E-2</v>
      </c>
      <c r="O219" s="70">
        <f>AVERAGE($G$130:G219)*252</f>
        <v>0.20858566634371531</v>
      </c>
      <c r="P219" s="70">
        <f>STDEV($G$130:G219)*252^0.5</f>
        <v>0.30850517741429551</v>
      </c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</row>
    <row r="220" spans="1:30">
      <c r="A220" s="88">
        <v>44326</v>
      </c>
      <c r="B220" s="76">
        <v>62631097.590000004</v>
      </c>
      <c r="C220" s="6"/>
      <c r="D220" s="67">
        <f t="shared" si="31"/>
        <v>62631097.590000004</v>
      </c>
      <c r="E220" s="67">
        <f t="shared" si="32"/>
        <v>61212454.479999997</v>
      </c>
      <c r="F220" s="67">
        <f t="shared" si="27"/>
        <v>-1715592.4499999955</v>
      </c>
      <c r="G220" s="70">
        <f t="shared" si="34"/>
        <v>-2.6661704726902463E-2</v>
      </c>
      <c r="H220" s="70"/>
      <c r="I220" s="70"/>
      <c r="J220" s="67">
        <f t="shared" si="33"/>
        <v>748643.11000000685</v>
      </c>
      <c r="K220" s="70">
        <f t="shared" ref="K220:K226" si="35">(1+K219)*(1+G220)-1</f>
        <v>1.2077159424966899E-2</v>
      </c>
      <c r="L220" s="70">
        <f t="shared" si="30"/>
        <v>0.97333829527309756</v>
      </c>
      <c r="M220" s="70">
        <f>PRODUCT($L$2:L220)-1</f>
        <v>0.31993859318581452</v>
      </c>
      <c r="N220" s="70">
        <f>PRODUCT($L$130:L220)-1</f>
        <v>3.1062122258814107E-2</v>
      </c>
      <c r="O220" s="70">
        <f>AVERAGE($G$130:G220)*252</f>
        <v>0.13246110307423031</v>
      </c>
      <c r="P220" s="70">
        <f>STDEV($G$130:G220)*252^0.5</f>
        <v>0.31017827143897658</v>
      </c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</row>
    <row r="221" spans="1:30">
      <c r="A221" s="88">
        <v>44327</v>
      </c>
      <c r="B221" s="76">
        <v>61825563.460000001</v>
      </c>
      <c r="C221" s="6"/>
      <c r="D221" s="67">
        <f t="shared" si="31"/>
        <v>61825563.460000001</v>
      </c>
      <c r="E221" s="67">
        <f t="shared" si="32"/>
        <v>61212454.479999997</v>
      </c>
      <c r="F221" s="67">
        <f t="shared" si="27"/>
        <v>-805534.13000000268</v>
      </c>
      <c r="G221" s="70">
        <f t="shared" si="34"/>
        <v>-1.2861568150589434E-2</v>
      </c>
      <c r="H221" s="70"/>
      <c r="I221" s="70"/>
      <c r="J221" s="67">
        <f t="shared" si="33"/>
        <v>-56891.019999995828</v>
      </c>
      <c r="K221" s="70">
        <f t="shared" si="35"/>
        <v>-9.3973993463236649E-4</v>
      </c>
      <c r="L221" s="70">
        <f t="shared" si="30"/>
        <v>0.98713843184941052</v>
      </c>
      <c r="M221" s="70">
        <f>PRODUCT($L$2:L221)-1</f>
        <v>0.30296211301496201</v>
      </c>
      <c r="N221" s="70">
        <f>PRODUCT($L$130:L221)-1</f>
        <v>1.7801046505890872E-2</v>
      </c>
      <c r="O221" s="70">
        <f>AVERAGE($G$130:G221)*252</f>
        <v>9.5791795715287176E-2</v>
      </c>
      <c r="P221" s="70">
        <f>STDEV($G$130:G221)*252^0.5</f>
        <v>0.30926396620941604</v>
      </c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</row>
    <row r="222" spans="1:30">
      <c r="A222" s="88">
        <v>44328</v>
      </c>
      <c r="B222" s="76">
        <v>58785102.530000001</v>
      </c>
      <c r="C222" s="6"/>
      <c r="D222" s="67">
        <f t="shared" si="31"/>
        <v>58785102.530000001</v>
      </c>
      <c r="E222" s="67">
        <f t="shared" si="32"/>
        <v>61212454.479999997</v>
      </c>
      <c r="F222" s="67">
        <f t="shared" si="27"/>
        <v>-3040460.9299999997</v>
      </c>
      <c r="G222" s="70">
        <f t="shared" si="34"/>
        <v>-4.9178054510851679E-2</v>
      </c>
      <c r="H222" s="70"/>
      <c r="I222" s="70"/>
      <c r="J222" s="67">
        <f t="shared" si="33"/>
        <v>-3097351.9499999955</v>
      </c>
      <c r="K222" s="70">
        <f t="shared" si="35"/>
        <v>-5.0071579863752658E-2</v>
      </c>
      <c r="L222" s="70">
        <f t="shared" si="30"/>
        <v>0.95082194548914833</v>
      </c>
      <c r="M222" s="70">
        <f>PRODUCT($L$2:L222)-1</f>
        <v>0.23888497119553764</v>
      </c>
      <c r="N222" s="70">
        <f>PRODUCT($L$130:L222)-1</f>
        <v>-3.2252428840377712E-2</v>
      </c>
      <c r="O222" s="70">
        <f>AVERAGE($G$130:G222)*252</f>
        <v>-3.8494887429335503E-2</v>
      </c>
      <c r="P222" s="70">
        <f>STDEV($G$130:G222)*252^0.5</f>
        <v>0.3182131261028463</v>
      </c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</row>
    <row r="223" spans="1:30">
      <c r="A223" s="88">
        <v>44329</v>
      </c>
      <c r="B223" s="76">
        <v>59112210.82</v>
      </c>
      <c r="C223" s="6"/>
      <c r="D223" s="67">
        <f t="shared" si="31"/>
        <v>59112210.82</v>
      </c>
      <c r="E223" s="67">
        <f t="shared" si="32"/>
        <v>61212454.479999997</v>
      </c>
      <c r="F223" s="67">
        <f t="shared" si="27"/>
        <v>327108.28999999911</v>
      </c>
      <c r="G223" s="70">
        <f t="shared" si="34"/>
        <v>5.5644759628183825E-3</v>
      </c>
      <c r="H223" s="70"/>
      <c r="I223" s="70"/>
      <c r="J223" s="67">
        <f t="shared" si="33"/>
        <v>-2770243.6599999964</v>
      </c>
      <c r="K223" s="70">
        <f t="shared" si="35"/>
        <v>-4.4785726003506499E-2</v>
      </c>
      <c r="L223" s="70">
        <f t="shared" si="30"/>
        <v>1.0055644759628184</v>
      </c>
      <c r="M223" s="70">
        <f>PRODUCT($L$2:L223)-1</f>
        <v>0.2457787168384522</v>
      </c>
      <c r="N223" s="70">
        <f>PRODUCT($L$130:L223)-1</f>
        <v>-2.6867420742584081E-2</v>
      </c>
      <c r="O223" s="70">
        <f>AVERAGE($G$130:G223)*252</f>
        <v>-2.3167836045723082E-2</v>
      </c>
      <c r="P223" s="70">
        <f>STDEV($G$130:G223)*252^0.5</f>
        <v>0.31663608309915986</v>
      </c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</row>
    <row r="224" spans="1:30">
      <c r="A224" s="88">
        <v>44330</v>
      </c>
      <c r="B224" s="76">
        <v>61041146.490000002</v>
      </c>
      <c r="C224" s="6"/>
      <c r="D224" s="67">
        <f t="shared" si="31"/>
        <v>61041146.490000002</v>
      </c>
      <c r="E224" s="67">
        <f t="shared" si="32"/>
        <v>61212454.479999997</v>
      </c>
      <c r="F224" s="67">
        <f t="shared" si="27"/>
        <v>1928935.6700000018</v>
      </c>
      <c r="G224" s="70">
        <f t="shared" si="34"/>
        <v>3.2631763272629392E-2</v>
      </c>
      <c r="H224" s="70"/>
      <c r="I224" s="70"/>
      <c r="J224" s="67">
        <f t="shared" si="33"/>
        <v>-841307.98999999464</v>
      </c>
      <c r="K224" s="70">
        <f t="shared" si="35"/>
        <v>-1.3615399939816419E-2</v>
      </c>
      <c r="L224" s="70">
        <f t="shared" si="30"/>
        <v>1.0326317632726294</v>
      </c>
      <c r="M224" s="70">
        <f>PRODUCT($L$2:L224)-1</f>
        <v>0.28643067301640457</v>
      </c>
      <c r="N224" s="70">
        <f>PRODUCT($L$130:L224)-1</f>
        <v>4.8876112166271746E-3</v>
      </c>
      <c r="O224" s="70">
        <f>AVERAGE($G$130:G224)*252</f>
        <v>6.3636081646364598E-2</v>
      </c>
      <c r="P224" s="70">
        <f>STDEV($G$130:G224)*252^0.5</f>
        <v>0.31942507037771106</v>
      </c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</row>
    <row r="225" spans="1:27">
      <c r="A225" s="88">
        <v>44333</v>
      </c>
      <c r="B225" s="76">
        <v>60984563.5</v>
      </c>
      <c r="C225" s="6"/>
      <c r="D225" s="67">
        <f t="shared" si="31"/>
        <v>60984563.5</v>
      </c>
      <c r="E225" s="67">
        <f t="shared" si="32"/>
        <v>61212454.479999997</v>
      </c>
      <c r="F225" s="67">
        <f t="shared" si="27"/>
        <v>-56582.990000002086</v>
      </c>
      <c r="G225" s="70">
        <f t="shared" si="34"/>
        <v>-9.2696473204794295E-4</v>
      </c>
      <c r="H225" s="70"/>
      <c r="I225" s="70"/>
      <c r="J225" s="67">
        <f t="shared" si="33"/>
        <v>-897890.97999999672</v>
      </c>
      <c r="K225" s="70">
        <f t="shared" si="35"/>
        <v>-1.4529743676307327E-2</v>
      </c>
      <c r="L225" s="70">
        <f t="shared" si="30"/>
        <v>0.9990730352679521</v>
      </c>
      <c r="M225" s="70">
        <f>PRODUCT($L$2:L225)-1</f>
        <v>0.2852381971522937</v>
      </c>
      <c r="N225" s="70">
        <f>PRODUCT($L$130:L225)-1</f>
        <v>3.956115841357466E-3</v>
      </c>
      <c r="O225" s="70">
        <f>AVERAGE($G$130:G225)*252</f>
        <v>6.0539923374255789E-2</v>
      </c>
      <c r="P225" s="70">
        <f>STDEV($G$130:G225)*252^0.5</f>
        <v>0.31774518480041092</v>
      </c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</row>
    <row r="226" spans="1:27">
      <c r="A226" s="88">
        <v>44334</v>
      </c>
      <c r="B226" s="76">
        <v>60701818.960000001</v>
      </c>
      <c r="C226" s="6"/>
      <c r="D226" s="67">
        <f t="shared" si="31"/>
        <v>60701818.960000001</v>
      </c>
      <c r="E226" s="67">
        <f t="shared" si="32"/>
        <v>61212454.479999997</v>
      </c>
      <c r="F226" s="67">
        <f t="shared" si="27"/>
        <v>-282744.53999999911</v>
      </c>
      <c r="G226" s="70">
        <f t="shared" si="34"/>
        <v>-4.6363296508631913E-3</v>
      </c>
      <c r="H226" s="70"/>
      <c r="I226" s="70"/>
      <c r="J226" s="67">
        <f t="shared" si="33"/>
        <v>-1180635.5199999958</v>
      </c>
      <c r="K226" s="70">
        <f t="shared" si="35"/>
        <v>-1.9098708645744589E-2</v>
      </c>
      <c r="L226" s="70">
        <f t="shared" si="30"/>
        <v>0.99536367034913686</v>
      </c>
      <c r="M226" s="70">
        <f>PRODUCT($L$2:L226)-1</f>
        <v>0.27927940919041472</v>
      </c>
      <c r="N226" s="70">
        <f>PRODUCT($L$130:L226)-1</f>
        <v>-6.9855566668319824E-4</v>
      </c>
      <c r="O226" s="70">
        <f>AVERAGE($G$130:G226)*252</f>
        <v>4.7870902803206515E-2</v>
      </c>
      <c r="P226" s="70">
        <f>STDEV($G$130:G226)*252^0.5</f>
        <v>0.31618364326989051</v>
      </c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</row>
    <row r="227" spans="1:27">
      <c r="A227" s="88">
        <v>44335</v>
      </c>
      <c r="B227" s="76">
        <v>59391758.619999997</v>
      </c>
      <c r="C227" s="6"/>
      <c r="D227" s="67">
        <f t="shared" si="31"/>
        <v>59391758.619999997</v>
      </c>
      <c r="E227" s="67">
        <f t="shared" si="32"/>
        <v>61212454.479999997</v>
      </c>
      <c r="F227" s="67">
        <f t="shared" si="27"/>
        <v>-1310060.3400000036</v>
      </c>
      <c r="G227" s="70">
        <f t="shared" si="34"/>
        <v>-2.1581895937307569E-2</v>
      </c>
      <c r="H227" s="70"/>
      <c r="I227" s="70"/>
      <c r="J227" s="67">
        <f t="shared" si="33"/>
        <v>-2490695.8599999994</v>
      </c>
      <c r="K227" s="70">
        <v>-4.02E-2</v>
      </c>
      <c r="L227" s="70">
        <f t="shared" si="30"/>
        <v>0.97841810406269247</v>
      </c>
      <c r="M227" s="70">
        <f>PRODUCT($L$2:L227)-1</f>
        <v>0.25167013410652683</v>
      </c>
      <c r="N227" s="70">
        <f>PRODUCT($L$130:L227)-1</f>
        <v>-2.2265375448285996E-2</v>
      </c>
      <c r="O227" s="70">
        <f>AVERAGE($G$130:G227)*252</f>
        <v>-8.1138796356170998E-3</v>
      </c>
      <c r="P227" s="70">
        <f>STDEV($G$130:G227)*252^0.5</f>
        <v>0.31648119839882394</v>
      </c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</row>
    <row r="228" spans="1:27">
      <c r="A228" s="88">
        <v>44336</v>
      </c>
      <c r="B228" s="76">
        <v>60387974.109999999</v>
      </c>
      <c r="C228" s="6"/>
      <c r="D228" s="67">
        <f t="shared" si="31"/>
        <v>60387974.109999999</v>
      </c>
      <c r="E228" s="67">
        <f t="shared" si="32"/>
        <v>61212454.479999997</v>
      </c>
      <c r="F228" s="67">
        <f t="shared" si="27"/>
        <v>996215.49000000209</v>
      </c>
      <c r="G228" s="70">
        <f t="shared" si="34"/>
        <v>1.677363178238217E-2</v>
      </c>
      <c r="H228" s="70"/>
      <c r="I228" s="70"/>
      <c r="J228" s="67">
        <f t="shared" si="33"/>
        <v>-1494480.3699999973</v>
      </c>
      <c r="K228" s="70">
        <v>-2.4199999999999999E-2</v>
      </c>
      <c r="L228" s="70">
        <f t="shared" si="30"/>
        <v>1.0167736317823821</v>
      </c>
      <c r="M228" s="70">
        <f>PRODUCT($L$2:L228)-1</f>
        <v>0.2726651880490345</v>
      </c>
      <c r="N228" s="70">
        <f>PRODUCT($L$130:L228)-1</f>
        <v>-5.8652148751698885E-3</v>
      </c>
      <c r="O228" s="70">
        <f>AVERAGE($G$130:G228)*252</f>
        <v>3.4664596008786172E-2</v>
      </c>
      <c r="P228" s="70">
        <f>STDEV($G$130:G228)*252^0.5</f>
        <v>0.31600194989947306</v>
      </c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</row>
    <row r="229" spans="1:27">
      <c r="A229" s="88">
        <v>44337</v>
      </c>
      <c r="B229" s="76">
        <v>59716894.75</v>
      </c>
      <c r="C229" s="6"/>
      <c r="D229" s="67">
        <f t="shared" si="31"/>
        <v>59716894.75</v>
      </c>
      <c r="E229" s="67">
        <f t="shared" si="32"/>
        <v>61212454.479999997</v>
      </c>
      <c r="F229" s="67">
        <f t="shared" si="27"/>
        <v>-671079.3599999994</v>
      </c>
      <c r="G229" s="70">
        <f t="shared" si="34"/>
        <v>-1.1112798034548926E-2</v>
      </c>
      <c r="H229" s="70"/>
      <c r="I229" s="70"/>
      <c r="J229" s="67">
        <f t="shared" si="33"/>
        <v>-2165559.7299999967</v>
      </c>
      <c r="K229" s="70">
        <f>(1+K228)*(1+G229)-1</f>
        <v>-3.5043868322112814E-2</v>
      </c>
      <c r="L229" s="70">
        <f t="shared" si="30"/>
        <v>0.9888872019654511</v>
      </c>
      <c r="M229" s="70">
        <f>PRODUCT($L$2:L229)-1</f>
        <v>0.25852231684864435</v>
      </c>
      <c r="N229" s="70">
        <f>PRODUCT($L$130:L229)-1</f>
        <v>-1.6912833961381768E-2</v>
      </c>
      <c r="O229" s="70">
        <f>AVERAGE($G$130:G229)*252</f>
        <v>6.3136990016350175E-3</v>
      </c>
      <c r="P229" s="70">
        <f>STDEV($G$130:G229)*252^0.5</f>
        <v>0.31490876632879133</v>
      </c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</row>
    <row r="230" spans="1:27">
      <c r="A230" s="88">
        <v>44340</v>
      </c>
      <c r="B230" s="76">
        <v>60881661.700000003</v>
      </c>
      <c r="C230" s="6"/>
      <c r="D230" s="67">
        <f t="shared" si="31"/>
        <v>60881661.700000003</v>
      </c>
      <c r="E230" s="67">
        <f t="shared" si="32"/>
        <v>61212454.479999997</v>
      </c>
      <c r="F230" s="67">
        <f t="shared" si="27"/>
        <v>1164766.950000003</v>
      </c>
      <c r="G230" s="70">
        <f t="shared" si="34"/>
        <v>1.9504814422722522E-2</v>
      </c>
      <c r="H230" s="70"/>
      <c r="I230" s="70"/>
      <c r="J230" s="67">
        <f t="shared" si="33"/>
        <v>-1000792.7799999937</v>
      </c>
      <c r="K230" s="70">
        <f>(1+K229)*(1+G230)-1</f>
        <v>-1.6222578047667358E-2</v>
      </c>
      <c r="L230" s="70">
        <f t="shared" si="30"/>
        <v>1.0195048144227226</v>
      </c>
      <c r="M230" s="70">
        <f>PRODUCT($L$2:L230)-1</f>
        <v>0.28306956108563197</v>
      </c>
      <c r="N230" s="70">
        <f>PRODUCT($L$130:L230)-1</f>
        <v>2.2620987735617604E-3</v>
      </c>
      <c r="O230" s="70">
        <f>AVERAGE($G$130:G230)*252</f>
        <v>5.4916664699896804E-2</v>
      </c>
      <c r="P230" s="70">
        <f>STDEV($G$130:G230)*252^0.5</f>
        <v>0.31483746586087658</v>
      </c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</row>
    <row r="231" spans="1:27">
      <c r="A231" s="88">
        <v>44341</v>
      </c>
      <c r="B231" s="76">
        <v>61111305.979999997</v>
      </c>
      <c r="C231" s="6"/>
      <c r="D231" s="67">
        <f t="shared" si="31"/>
        <v>61111305.979999997</v>
      </c>
      <c r="E231" s="67">
        <f t="shared" si="32"/>
        <v>61212454.479999997</v>
      </c>
      <c r="F231" s="67">
        <f t="shared" si="27"/>
        <v>229644.27999999374</v>
      </c>
      <c r="G231" s="70">
        <f t="shared" si="34"/>
        <v>3.7719778597960596E-3</v>
      </c>
      <c r="H231" s="70"/>
      <c r="I231" s="70"/>
      <c r="J231" s="67">
        <f t="shared" si="33"/>
        <v>-771148.5</v>
      </c>
      <c r="K231" s="70">
        <f>(1+K230)*(1+G231)-1</f>
        <v>-1.2511791393095995E-2</v>
      </c>
      <c r="L231" s="70">
        <f t="shared" si="30"/>
        <v>1.003771977859796</v>
      </c>
      <c r="M231" s="70">
        <f>PRODUCT($L$2:L231)-1</f>
        <v>0.2879092710626252</v>
      </c>
      <c r="N231" s="70">
        <f>PRODUCT($L$130:L231)-1</f>
        <v>6.0426092198482273E-3</v>
      </c>
      <c r="O231" s="70">
        <f>AVERAGE($G$130:G231)*252</f>
        <v>6.3697270150570445E-2</v>
      </c>
      <c r="P231" s="70">
        <f>STDEV($G$130:G231)*252^0.5</f>
        <v>0.31332479072594149</v>
      </c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</row>
    <row r="232" spans="1:27">
      <c r="A232" s="88">
        <v>44342</v>
      </c>
      <c r="B232" s="76">
        <v>61433401.509999998</v>
      </c>
      <c r="C232" s="6"/>
      <c r="D232" s="67">
        <f t="shared" si="31"/>
        <v>61433401.509999998</v>
      </c>
      <c r="E232" s="67">
        <f t="shared" si="32"/>
        <v>61212454.479999997</v>
      </c>
      <c r="F232" s="67">
        <f t="shared" si="27"/>
        <v>322095.53000000119</v>
      </c>
      <c r="G232" s="70">
        <f t="shared" si="34"/>
        <v>5.270637320456119E-3</v>
      </c>
      <c r="H232" s="70"/>
      <c r="I232" s="70"/>
      <c r="J232" s="67">
        <f t="shared" si="33"/>
        <v>-449052.96999999881</v>
      </c>
      <c r="K232" s="70">
        <f>(1+K231)*(1+G232)-1</f>
        <v>-7.3070991873021018E-3</v>
      </c>
      <c r="L232" s="70">
        <f t="shared" si="30"/>
        <v>1.0052706373204561</v>
      </c>
      <c r="M232" s="70">
        <f>PRODUCT($L$2:L232)-1</f>
        <v>0.29469737373204929</v>
      </c>
      <c r="N232" s="70">
        <f>PRODUCT($L$130:L232)-1</f>
        <v>1.1345094941971334E-2</v>
      </c>
      <c r="O232" s="70">
        <f>AVERAGE($G$130:G232)*252</f>
        <v>7.5974001554496365E-2</v>
      </c>
      <c r="P232" s="70">
        <f>STDEV($G$130:G232)*252^0.5</f>
        <v>0.31188387707676707</v>
      </c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</row>
    <row r="233" spans="1:27">
      <c r="A233" s="88">
        <v>44343</v>
      </c>
      <c r="B233" s="76">
        <v>62298962.100000001</v>
      </c>
      <c r="C233" s="6"/>
      <c r="D233" s="67">
        <f t="shared" si="31"/>
        <v>62298962.100000001</v>
      </c>
      <c r="E233" s="67">
        <f t="shared" si="32"/>
        <v>61212454.479999997</v>
      </c>
      <c r="F233" s="67">
        <f t="shared" si="27"/>
        <v>865560.59000000358</v>
      </c>
      <c r="G233" s="70">
        <f t="shared" si="34"/>
        <v>1.4089413392795928E-2</v>
      </c>
      <c r="H233" s="70"/>
      <c r="I233" s="70"/>
      <c r="J233" s="67">
        <f t="shared" si="33"/>
        <v>416507.62000000477</v>
      </c>
      <c r="K233" s="70">
        <f>(1+K232)*(1+G233)-1</f>
        <v>6.679361464341893E-3</v>
      </c>
      <c r="L233" s="70">
        <f t="shared" si="30"/>
        <v>1.014089413392796</v>
      </c>
      <c r="M233" s="70">
        <f>PRODUCT($L$2:L233)-1</f>
        <v>0.31293890024912741</v>
      </c>
      <c r="N233" s="70">
        <f>PRODUCT($L$130:L233)-1</f>
        <v>2.5594354067385305E-2</v>
      </c>
      <c r="O233" s="70">
        <f>AVERAGE($G$130:G233)*252</f>
        <v>0.10938321476055481</v>
      </c>
      <c r="P233" s="70">
        <f>STDEV($G$130:G233)*252^0.5</f>
        <v>0.31110739727811737</v>
      </c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</row>
    <row r="234" spans="1:27">
      <c r="A234" s="88">
        <v>44344</v>
      </c>
      <c r="B234" s="76">
        <v>62729285.899999999</v>
      </c>
      <c r="C234" s="6"/>
      <c r="D234" s="67">
        <f t="shared" si="31"/>
        <v>62729285.899999999</v>
      </c>
      <c r="E234" s="67">
        <f t="shared" si="32"/>
        <v>61212454.479999997</v>
      </c>
      <c r="F234" s="67">
        <f t="shared" si="27"/>
        <v>430323.79999999702</v>
      </c>
      <c r="G234" s="70">
        <f t="shared" si="34"/>
        <v>6.9073991844239247E-3</v>
      </c>
      <c r="H234" s="70"/>
      <c r="I234" s="70"/>
      <c r="J234" s="67">
        <f t="shared" si="33"/>
        <v>846831.42000000179</v>
      </c>
      <c r="K234" s="70">
        <v>1.37E-2</v>
      </c>
      <c r="L234" s="70">
        <f t="shared" si="30"/>
        <v>1.006907399184424</v>
      </c>
      <c r="M234" s="70">
        <f>PRODUCT($L$2:L234)-1</f>
        <v>0.32200789333790669</v>
      </c>
      <c r="N234" s="70">
        <f>PRODUCT($L$130:L234)-1</f>
        <v>3.2678543672220117E-2</v>
      </c>
      <c r="O234" s="70">
        <f>AVERAGE($G$130:G234)*252</f>
        <v>0.12491922790069075</v>
      </c>
      <c r="P234" s="70">
        <f>STDEV($G$130:G234)*252^0.5</f>
        <v>0.3097704480309984</v>
      </c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</row>
    <row r="235" spans="1:27" s="47" customFormat="1">
      <c r="A235" s="90">
        <v>44347</v>
      </c>
      <c r="B235" s="79">
        <v>62737202.899999999</v>
      </c>
      <c r="C235" s="61"/>
      <c r="D235" s="80">
        <f t="shared" si="31"/>
        <v>62737202.899999999</v>
      </c>
      <c r="E235" s="80">
        <f t="shared" si="32"/>
        <v>61212454.479999997</v>
      </c>
      <c r="F235" s="80">
        <f t="shared" si="27"/>
        <v>7917</v>
      </c>
      <c r="G235" s="81">
        <f t="shared" si="34"/>
        <v>1.2620899291952565E-4</v>
      </c>
      <c r="H235" s="81"/>
      <c r="I235" s="81"/>
      <c r="J235" s="80">
        <f t="shared" si="33"/>
        <v>854748.42000000179</v>
      </c>
      <c r="K235" s="81">
        <f>(1+K234)*(1+G235)-1</f>
        <v>1.3827938056122591E-2</v>
      </c>
      <c r="L235" s="81">
        <f t="shared" si="30"/>
        <v>1.0001262089929195</v>
      </c>
      <c r="M235" s="81">
        <f>PRODUCT($L$2:L235)-1</f>
        <v>0.32217474262275658</v>
      </c>
      <c r="N235" s="81">
        <f>PRODUCT($L$130:L235)-1</f>
        <v>3.2808876991226477E-2</v>
      </c>
      <c r="O235" s="81">
        <f>AVERAGE($G$130:G235)*252</f>
        <v>0.12404078863951178</v>
      </c>
      <c r="P235" s="81">
        <f>STDEV($G$130:G235)*252^0.5</f>
        <v>0.30829234812305262</v>
      </c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>
      <c r="A236" s="88">
        <v>44348</v>
      </c>
      <c r="B236" s="76">
        <v>63408821.789999999</v>
      </c>
      <c r="C236" s="6"/>
      <c r="D236" s="67">
        <f t="shared" si="31"/>
        <v>63408821.789999999</v>
      </c>
      <c r="E236" s="67">
        <f t="shared" si="32"/>
        <v>62737202.899999999</v>
      </c>
      <c r="F236" s="67">
        <f t="shared" ref="F236:F299" si="36">B236-C236-D235</f>
        <v>671618.8900000006</v>
      </c>
      <c r="G236" s="70">
        <f t="shared" si="34"/>
        <v>1.0705273090840978E-2</v>
      </c>
      <c r="H236" s="70"/>
      <c r="I236" s="70"/>
      <c r="J236" s="67">
        <f t="shared" si="33"/>
        <v>671618.8900000006</v>
      </c>
      <c r="K236" s="70">
        <f>G236</f>
        <v>1.0705273090840978E-2</v>
      </c>
      <c r="L236" s="70">
        <f t="shared" si="30"/>
        <v>1.010705273090841</v>
      </c>
      <c r="M236" s="70">
        <f>PRODUCT($L$2:L236)-1</f>
        <v>0.33632898431634572</v>
      </c>
      <c r="N236" s="70">
        <f>PRODUCT($L$130:L236)-1</f>
        <v>4.3865378070062411E-2</v>
      </c>
      <c r="O236" s="70">
        <f>AVERAGE($G$130:G236)*252</f>
        <v>0.14809394780074928</v>
      </c>
      <c r="P236" s="70">
        <f>STDEV($G$130:G236)*252^0.5</f>
        <v>0.30723473899085257</v>
      </c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</row>
    <row r="237" spans="1:27">
      <c r="A237" s="88">
        <v>44349</v>
      </c>
      <c r="B237" s="76">
        <v>63528469.229999997</v>
      </c>
      <c r="C237" s="6"/>
      <c r="D237" s="67">
        <f t="shared" si="31"/>
        <v>63528469.229999997</v>
      </c>
      <c r="E237" s="67">
        <f t="shared" si="32"/>
        <v>62737202.899999999</v>
      </c>
      <c r="F237" s="67">
        <f t="shared" si="36"/>
        <v>119647.43999999762</v>
      </c>
      <c r="G237" s="70">
        <f t="shared" si="34"/>
        <v>1.8869210406755551E-3</v>
      </c>
      <c r="H237" s="70"/>
      <c r="I237" s="70"/>
      <c r="J237" s="67">
        <f t="shared" si="33"/>
        <v>791266.32999999821</v>
      </c>
      <c r="K237" s="70">
        <f t="shared" ref="K237:K249" si="37">(1+K236)*(1+G237)-1</f>
        <v>1.2612394136557903E-2</v>
      </c>
      <c r="L237" s="70">
        <f t="shared" si="30"/>
        <v>1.0018869210406756</v>
      </c>
      <c r="M237" s="70">
        <f>PRODUCT($L$2:L237)-1</f>
        <v>0.33885053159411682</v>
      </c>
      <c r="N237" s="70">
        <f>PRODUCT($L$130:L237)-1</f>
        <v>4.5835069615575597E-2</v>
      </c>
      <c r="O237" s="70">
        <f>AVERAGE($G$130:G237)*252</f>
        <v>0.15112552330491125</v>
      </c>
      <c r="P237" s="70">
        <f>STDEV($G$130:G237)*252^0.5</f>
        <v>0.30580213261107742</v>
      </c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</row>
    <row r="238" spans="1:27">
      <c r="A238" s="88">
        <v>44350</v>
      </c>
      <c r="B238" s="76">
        <v>62283898.719999999</v>
      </c>
      <c r="C238" s="6"/>
      <c r="D238" s="67">
        <f t="shared" si="31"/>
        <v>62283898.719999999</v>
      </c>
      <c r="E238" s="67">
        <f t="shared" si="32"/>
        <v>62737202.899999999</v>
      </c>
      <c r="F238" s="67">
        <f t="shared" si="36"/>
        <v>-1244570.5099999979</v>
      </c>
      <c r="G238" s="70">
        <f t="shared" si="34"/>
        <v>-1.9590752383693129E-2</v>
      </c>
      <c r="H238" s="70"/>
      <c r="I238" s="70"/>
      <c r="J238" s="67">
        <f t="shared" si="33"/>
        <v>-453304.1799999997</v>
      </c>
      <c r="K238" s="70">
        <f t="shared" si="37"/>
        <v>-7.2254445376300769E-3</v>
      </c>
      <c r="L238" s="70">
        <f t="shared" si="30"/>
        <v>0.98040924761630688</v>
      </c>
      <c r="M238" s="70">
        <f>PRODUCT($L$2:L238)-1</f>
        <v>0.31262144235088063</v>
      </c>
      <c r="N238" s="70">
        <f>PRODUCT($L$130:L238)-1</f>
        <v>2.5346373732554328E-2</v>
      </c>
      <c r="O238" s="70">
        <f>AVERAGE($G$130:G238)*252</f>
        <v>0.10444666895632795</v>
      </c>
      <c r="P238" s="70">
        <f>STDEV($G$130:G238)*252^0.5</f>
        <v>0.3059273322042842</v>
      </c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</row>
    <row r="239" spans="1:27">
      <c r="A239" s="88">
        <v>44351</v>
      </c>
      <c r="B239" s="76">
        <v>64088973.289999999</v>
      </c>
      <c r="C239" s="6"/>
      <c r="D239" s="67">
        <f t="shared" si="31"/>
        <v>64088973.289999999</v>
      </c>
      <c r="E239" s="67">
        <f t="shared" si="32"/>
        <v>62737202.899999999</v>
      </c>
      <c r="F239" s="67">
        <f t="shared" si="36"/>
        <v>1805074.5700000003</v>
      </c>
      <c r="G239" s="70">
        <f t="shared" si="34"/>
        <v>2.8981399801492714E-2</v>
      </c>
      <c r="H239" s="70"/>
      <c r="I239" s="70"/>
      <c r="J239" s="67">
        <f t="shared" si="33"/>
        <v>1351770.3900000006</v>
      </c>
      <c r="K239" s="70">
        <f t="shared" si="37"/>
        <v>2.1546551766974176E-2</v>
      </c>
      <c r="L239" s="70">
        <f t="shared" si="30"/>
        <v>1.0289813998014927</v>
      </c>
      <c r="M239" s="70">
        <f>PRODUCT($L$2:L239)-1</f>
        <v>0.35066304915966362</v>
      </c>
      <c r="N239" s="70">
        <f>PRODUCT($L$130:L239)-1</f>
        <v>5.5062346924708239E-2</v>
      </c>
      <c r="O239" s="70">
        <f>AVERAGE($G$130:G239)*252</f>
        <v>0.16989090605650828</v>
      </c>
      <c r="P239" s="70">
        <f>STDEV($G$130:G239)*252^0.5</f>
        <v>0.30757508927684213</v>
      </c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</row>
    <row r="240" spans="1:27">
      <c r="A240" s="88">
        <v>44354</v>
      </c>
      <c r="B240" s="76">
        <v>64012852.609999999</v>
      </c>
      <c r="C240" s="6"/>
      <c r="D240" s="67">
        <f t="shared" si="31"/>
        <v>64012852.609999999</v>
      </c>
      <c r="E240" s="67">
        <f t="shared" si="32"/>
        <v>62737202.899999999</v>
      </c>
      <c r="F240" s="67">
        <f t="shared" si="36"/>
        <v>-76120.679999999702</v>
      </c>
      <c r="G240" s="70">
        <f t="shared" si="34"/>
        <v>-1.1877344275052857E-3</v>
      </c>
      <c r="H240" s="70"/>
      <c r="I240" s="70"/>
      <c r="J240" s="67">
        <f t="shared" si="33"/>
        <v>1275649.7100000009</v>
      </c>
      <c r="K240" s="70">
        <f t="shared" si="37"/>
        <v>2.0333225758141227E-2</v>
      </c>
      <c r="L240" s="70">
        <f t="shared" si="30"/>
        <v>0.9988122655724947</v>
      </c>
      <c r="M240" s="70">
        <f>PRODUCT($L$2:L240)-1</f>
        <v>0.34905882015621748</v>
      </c>
      <c r="N240" s="70">
        <f>PRODUCT($L$130:L240)-1</f>
        <v>5.380921305210129E-2</v>
      </c>
      <c r="O240" s="70">
        <f>AVERAGE($G$130:G240)*252</f>
        <v>0.16566387919355474</v>
      </c>
      <c r="P240" s="70">
        <f>STDEV($G$130:G240)*252^0.5</f>
        <v>0.30618668116606701</v>
      </c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</row>
    <row r="241" spans="1:27">
      <c r="A241" s="88">
        <v>44355</v>
      </c>
      <c r="B241" s="76">
        <v>64543789.759999998</v>
      </c>
      <c r="C241" s="6"/>
      <c r="D241" s="67">
        <f t="shared" si="31"/>
        <v>64543789.759999998</v>
      </c>
      <c r="E241" s="67">
        <f t="shared" si="32"/>
        <v>62737202.899999999</v>
      </c>
      <c r="F241" s="67">
        <f t="shared" si="36"/>
        <v>530937.14999999851</v>
      </c>
      <c r="G241" s="70">
        <f t="shared" si="34"/>
        <v>8.2942273051749022E-3</v>
      </c>
      <c r="H241" s="70"/>
      <c r="I241" s="70"/>
      <c r="J241" s="67">
        <f t="shared" si="33"/>
        <v>1806586.8599999994</v>
      </c>
      <c r="K241" s="70">
        <f t="shared" si="37"/>
        <v>2.8796101459601653E-2</v>
      </c>
      <c r="L241" s="70">
        <f t="shared" si="30"/>
        <v>1.0082942273051749</v>
      </c>
      <c r="M241" s="70">
        <f>PRODUCT($L$2:L241)-1</f>
        <v>0.36024822065864415</v>
      </c>
      <c r="N241" s="70">
        <f>PRODUCT($L$130:L241)-1</f>
        <v>6.2549746201442824E-2</v>
      </c>
      <c r="O241" s="70">
        <f>AVERAGE($G$130:G241)*252</f>
        <v>0.18284674885168439</v>
      </c>
      <c r="P241" s="70">
        <f>STDEV($G$130:G241)*252^0.5</f>
        <v>0.30501952272567945</v>
      </c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</row>
    <row r="242" spans="1:27">
      <c r="A242" s="88">
        <v>44356</v>
      </c>
      <c r="B242" s="76">
        <v>64062996</v>
      </c>
      <c r="C242" s="6"/>
      <c r="D242" s="67">
        <f t="shared" si="31"/>
        <v>64062996</v>
      </c>
      <c r="E242" s="67">
        <f t="shared" si="32"/>
        <v>62737202.899999999</v>
      </c>
      <c r="F242" s="67">
        <f t="shared" si="36"/>
        <v>-480793.75999999791</v>
      </c>
      <c r="G242" s="70">
        <f t="shared" si="34"/>
        <v>-7.449109539241253E-3</v>
      </c>
      <c r="H242" s="70"/>
      <c r="I242" s="70"/>
      <c r="J242" s="67">
        <f t="shared" si="33"/>
        <v>1325793.1000000015</v>
      </c>
      <c r="K242" s="70">
        <f t="shared" si="37"/>
        <v>2.1132486606284751E-2</v>
      </c>
      <c r="L242" s="70">
        <f t="shared" si="30"/>
        <v>0.99255089046075873</v>
      </c>
      <c r="M242" s="70">
        <f>PRODUCT($L$2:L242)-1</f>
        <v>0.35011558266239984</v>
      </c>
      <c r="N242" s="70">
        <f>PRODUCT($L$130:L242)-1</f>
        <v>5.4634696751095335E-2</v>
      </c>
      <c r="O242" s="70">
        <f>AVERAGE($G$130:G242)*252</f>
        <v>0.16461646254424653</v>
      </c>
      <c r="P242" s="70">
        <f>STDEV($G$130:G242)*252^0.5</f>
        <v>0.30390006503371825</v>
      </c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</row>
    <row r="243" spans="1:27">
      <c r="A243" s="88">
        <v>44357</v>
      </c>
      <c r="B243" s="76">
        <v>64440522.719999999</v>
      </c>
      <c r="C243" s="6"/>
      <c r="D243" s="67">
        <f t="shared" si="31"/>
        <v>64440522.719999999</v>
      </c>
      <c r="E243" s="67">
        <f t="shared" si="32"/>
        <v>62737202.899999999</v>
      </c>
      <c r="F243" s="67">
        <f t="shared" si="36"/>
        <v>377526.71999999881</v>
      </c>
      <c r="G243" s="70">
        <f t="shared" si="34"/>
        <v>5.8930543928978722E-3</v>
      </c>
      <c r="H243" s="70"/>
      <c r="I243" s="70"/>
      <c r="J243" s="67">
        <f t="shared" si="33"/>
        <v>1703319.8200000003</v>
      </c>
      <c r="K243" s="70">
        <f t="shared" si="37"/>
        <v>2.7150075892210745E-2</v>
      </c>
      <c r="L243" s="70">
        <f t="shared" si="30"/>
        <v>1.0058930543928979</v>
      </c>
      <c r="M243" s="70">
        <f>PRODUCT($L$2:L243)-1</f>
        <v>0.35807188722772842</v>
      </c>
      <c r="N243" s="70">
        <f>PRODUCT($L$130:L243)-1</f>
        <v>6.0849716383686969E-2</v>
      </c>
      <c r="O243" s="70">
        <f>AVERAGE($G$130:G243)*252</f>
        <v>0.17619921030272037</v>
      </c>
      <c r="P243" s="70">
        <f>STDEV($G$130:G243)*252^0.5</f>
        <v>0.30265266872035174</v>
      </c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</row>
    <row r="244" spans="1:27">
      <c r="A244" s="88">
        <v>44358</v>
      </c>
      <c r="B244" s="76">
        <v>64416525.32</v>
      </c>
      <c r="C244" s="6"/>
      <c r="D244" s="67">
        <f t="shared" si="31"/>
        <v>64416525.32</v>
      </c>
      <c r="E244" s="67">
        <f t="shared" si="32"/>
        <v>62737202.899999999</v>
      </c>
      <c r="F244" s="67">
        <f t="shared" si="36"/>
        <v>-23997.39999999851</v>
      </c>
      <c r="G244" s="70">
        <f t="shared" si="34"/>
        <v>-3.7239611019714133E-4</v>
      </c>
      <c r="H244" s="70"/>
      <c r="I244" s="70"/>
      <c r="J244" s="67">
        <f t="shared" si="33"/>
        <v>1679322.4200000018</v>
      </c>
      <c r="K244" s="70">
        <f t="shared" si="37"/>
        <v>2.6767569199359853E-2</v>
      </c>
      <c r="L244" s="70">
        <f t="shared" si="30"/>
        <v>0.99962760388980287</v>
      </c>
      <c r="M244" s="70">
        <f>PRODUCT($L$2:L244)-1</f>
        <v>0.35756614653955676</v>
      </c>
      <c r="N244" s="70">
        <f>PRODUCT($L$130:L244)-1</f>
        <v>6.0454660075802025E-2</v>
      </c>
      <c r="O244" s="70">
        <f>AVERAGE($G$130:G244)*252</f>
        <v>0.17385101004122122</v>
      </c>
      <c r="P244" s="70">
        <f>STDEV($G$130:G244)*252^0.5</f>
        <v>0.30132649632886227</v>
      </c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</row>
    <row r="245" spans="1:27">
      <c r="A245" s="88">
        <v>44361</v>
      </c>
      <c r="B245" s="76">
        <v>64099649.450000003</v>
      </c>
      <c r="C245" s="6"/>
      <c r="D245" s="67">
        <f t="shared" si="31"/>
        <v>64099649.450000003</v>
      </c>
      <c r="E245" s="67">
        <f t="shared" si="32"/>
        <v>62737202.899999999</v>
      </c>
      <c r="F245" s="67">
        <f t="shared" si="36"/>
        <v>-316875.86999999732</v>
      </c>
      <c r="G245" s="70">
        <f t="shared" si="34"/>
        <v>-4.9191704834413647E-3</v>
      </c>
      <c r="H245" s="70"/>
      <c r="I245" s="70"/>
      <c r="J245" s="67">
        <f t="shared" si="33"/>
        <v>1362446.5500000045</v>
      </c>
      <c r="K245" s="70">
        <f t="shared" si="37"/>
        <v>2.1716724479599492E-2</v>
      </c>
      <c r="L245" s="70">
        <f t="shared" si="30"/>
        <v>0.99508082951655863</v>
      </c>
      <c r="M245" s="70">
        <f>PRODUCT($L$2:L245)-1</f>
        <v>0.35088804722218003</v>
      </c>
      <c r="N245" s="70">
        <f>PRODUCT($L$130:L245)-1</f>
        <v>5.523810281292918E-2</v>
      </c>
      <c r="O245" s="70">
        <f>AVERAGE($G$130:G245)*252</f>
        <v>0.16166582062856222</v>
      </c>
      <c r="P245" s="70">
        <f>STDEV($G$130:G245)*252^0.5</f>
        <v>0.30012740618938832</v>
      </c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</row>
    <row r="246" spans="1:27">
      <c r="A246" s="88">
        <v>44362</v>
      </c>
      <c r="B246" s="76">
        <v>63272046.57</v>
      </c>
      <c r="C246" s="6"/>
      <c r="D246" s="67">
        <f t="shared" si="31"/>
        <v>63272046.57</v>
      </c>
      <c r="E246" s="67">
        <f t="shared" si="32"/>
        <v>62737202.899999999</v>
      </c>
      <c r="F246" s="67">
        <f t="shared" si="36"/>
        <v>-827602.88000000268</v>
      </c>
      <c r="G246" s="70">
        <f t="shared" si="34"/>
        <v>-1.291119198156555E-2</v>
      </c>
      <c r="H246" s="70"/>
      <c r="I246" s="70"/>
      <c r="J246" s="67">
        <f t="shared" si="33"/>
        <v>534843.67000000179</v>
      </c>
      <c r="K246" s="70">
        <f t="shared" si="37"/>
        <v>8.5251436990669838E-3</v>
      </c>
      <c r="L246" s="70">
        <f t="shared" si="30"/>
        <v>0.98708880801843446</v>
      </c>
      <c r="M246" s="70">
        <f>PRODUCT($L$2:L246)-1</f>
        <v>0.33344647229889235</v>
      </c>
      <c r="N246" s="70">
        <f>PRODUCT($L$130:L246)-1</f>
        <v>4.1613721081248389E-2</v>
      </c>
      <c r="O246" s="70">
        <f>AVERAGE($G$130:G246)*252</f>
        <v>0.13247534028682648</v>
      </c>
      <c r="P246" s="70">
        <f>STDEV($G$130:G246)*252^0.5</f>
        <v>0.29949215220821596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</row>
    <row r="247" spans="1:27">
      <c r="A247" s="88">
        <v>44363</v>
      </c>
      <c r="B247" s="76">
        <v>62418669.479999997</v>
      </c>
      <c r="C247" s="6"/>
      <c r="D247" s="67">
        <f t="shared" si="31"/>
        <v>62418669.479999997</v>
      </c>
      <c r="E247" s="67">
        <f t="shared" si="32"/>
        <v>62737202.899999999</v>
      </c>
      <c r="F247" s="67">
        <f t="shared" si="36"/>
        <v>-853377.09000000358</v>
      </c>
      <c r="G247" s="70">
        <f t="shared" si="34"/>
        <v>-1.3487426695703349E-2</v>
      </c>
      <c r="H247" s="70"/>
      <c r="I247" s="70"/>
      <c r="J247" s="67">
        <f t="shared" si="33"/>
        <v>-318533.42000000179</v>
      </c>
      <c r="K247" s="70">
        <f t="shared" si="37"/>
        <v>-5.0772652473478619E-3</v>
      </c>
      <c r="L247" s="70">
        <f t="shared" si="30"/>
        <v>0.98651257330429665</v>
      </c>
      <c r="M247" s="70">
        <f>PRODUCT($L$2:L247)-1</f>
        <v>0.31546171075111684</v>
      </c>
      <c r="N247" s="70">
        <f>PRODUCT($L$130:L247)-1</f>
        <v>2.7565032372926179E-2</v>
      </c>
      <c r="O247" s="70">
        <f>AVERAGE($G$130:G247)*252</f>
        <v>0.10254901090035129</v>
      </c>
      <c r="P247" s="70">
        <f>STDEV($G$130:G247)*252^0.5</f>
        <v>0.2989118296885529</v>
      </c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</row>
    <row r="248" spans="1:27">
      <c r="A248" s="88">
        <v>44364</v>
      </c>
      <c r="B248" s="76">
        <v>60541653.689999998</v>
      </c>
      <c r="C248" s="6"/>
      <c r="D248" s="67">
        <f t="shared" si="31"/>
        <v>60541653.689999998</v>
      </c>
      <c r="E248" s="67">
        <f t="shared" si="32"/>
        <v>62737202.899999999</v>
      </c>
      <c r="F248" s="67">
        <f t="shared" si="36"/>
        <v>-1877015.7899999991</v>
      </c>
      <c r="G248" s="70">
        <f t="shared" si="34"/>
        <v>-3.0071384181000957E-2</v>
      </c>
      <c r="H248" s="70"/>
      <c r="I248" s="70"/>
      <c r="J248" s="67">
        <f t="shared" si="33"/>
        <v>-2195549.2100000009</v>
      </c>
      <c r="K248" s="70">
        <f t="shared" si="37"/>
        <v>-3.4995969034506968E-2</v>
      </c>
      <c r="L248" s="70">
        <f t="shared" si="30"/>
        <v>0.96992861581899903</v>
      </c>
      <c r="M248" s="70">
        <f>PRODUCT($L$2:L248)-1</f>
        <v>0.27590395627172315</v>
      </c>
      <c r="N248" s="70">
        <f>PRODUCT($L$130:L248)-1</f>
        <v>-3.3352704865228233E-3</v>
      </c>
      <c r="O248" s="70">
        <f>AVERAGE($G$130:G248)*252</f>
        <v>3.8006676240581606E-2</v>
      </c>
      <c r="P248" s="70">
        <f>STDEV($G$130:G248)*252^0.5</f>
        <v>0.30092895395848424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</row>
    <row r="249" spans="1:27">
      <c r="A249" s="88">
        <v>44365</v>
      </c>
      <c r="B249" s="76">
        <v>59261912.990000002</v>
      </c>
      <c r="C249" s="6"/>
      <c r="D249" s="67">
        <f t="shared" si="31"/>
        <v>59261912.990000002</v>
      </c>
      <c r="E249" s="67">
        <f t="shared" si="32"/>
        <v>62737202.899999999</v>
      </c>
      <c r="F249" s="67">
        <f t="shared" si="36"/>
        <v>-1279740.6999999955</v>
      </c>
      <c r="G249" s="70">
        <f t="shared" si="34"/>
        <v>-2.1138185397987855E-2</v>
      </c>
      <c r="H249" s="70"/>
      <c r="I249" s="70"/>
      <c r="J249" s="67">
        <f t="shared" si="33"/>
        <v>-3475289.9099999964</v>
      </c>
      <c r="K249" s="70">
        <f t="shared" si="37"/>
        <v>-5.5394403150861193E-2</v>
      </c>
      <c r="L249" s="70">
        <f t="shared" si="30"/>
        <v>0.97886181460201216</v>
      </c>
      <c r="M249" s="70">
        <f>PRODUCT($L$2:L249)-1</f>
        <v>0.24893366189402522</v>
      </c>
      <c r="N249" s="70">
        <f>PRODUCT($L$130:L249)-1</f>
        <v>-2.4402954318614056E-2</v>
      </c>
      <c r="O249" s="70">
        <f>AVERAGE($G$130:G249)*252</f>
        <v>-6.7002353971977371E-3</v>
      </c>
      <c r="P249" s="70">
        <f>STDEV($G$130:G249)*252^0.5</f>
        <v>0.3012457592165485</v>
      </c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</row>
    <row r="250" spans="1:27">
      <c r="A250" s="88">
        <v>44368</v>
      </c>
      <c r="B250" s="76">
        <v>60447663.5</v>
      </c>
      <c r="C250" s="6">
        <v>-240000</v>
      </c>
      <c r="D250" s="67">
        <f t="shared" si="31"/>
        <v>60447663.5</v>
      </c>
      <c r="E250" s="67">
        <f t="shared" si="32"/>
        <v>62737202.899999999</v>
      </c>
      <c r="F250" s="67">
        <f t="shared" si="36"/>
        <v>1425750.5099999979</v>
      </c>
      <c r="G250" s="70">
        <v>2.4199999999999999E-2</v>
      </c>
      <c r="H250" s="70"/>
      <c r="I250" s="70"/>
      <c r="J250" s="67">
        <f t="shared" si="33"/>
        <v>-2049539.3999999985</v>
      </c>
      <c r="K250" s="70">
        <v>-3.2599999999999997E-2</v>
      </c>
      <c r="L250" s="70">
        <f t="shared" si="30"/>
        <v>1.0242</v>
      </c>
      <c r="M250" s="70">
        <f>PRODUCT($L$2:L250)-1</f>
        <v>0.27915785651186065</v>
      </c>
      <c r="N250" s="70">
        <f>PRODUCT($L$130:L250)-1</f>
        <v>-7.9350581312453983E-4</v>
      </c>
      <c r="O250" s="70">
        <f>AVERAGE($G$130:G250)*252</f>
        <v>4.3755138449060094E-2</v>
      </c>
      <c r="P250" s="70">
        <f>STDEV($G$130:G250)*252^0.5</f>
        <v>0.30201842209323942</v>
      </c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</row>
    <row r="251" spans="1:27">
      <c r="A251" s="88">
        <v>44369</v>
      </c>
      <c r="B251" s="76">
        <v>61119641.170000002</v>
      </c>
      <c r="C251" s="6"/>
      <c r="D251" s="67">
        <f t="shared" si="31"/>
        <v>61119641.170000002</v>
      </c>
      <c r="E251" s="67">
        <f t="shared" si="32"/>
        <v>62737202.899999999</v>
      </c>
      <c r="F251" s="67">
        <f t="shared" si="36"/>
        <v>671977.67000000179</v>
      </c>
      <c r="G251" s="70">
        <f t="shared" ref="G251:G282" si="38">F251/B250</f>
        <v>1.1116685593645845E-2</v>
      </c>
      <c r="H251" s="70"/>
      <c r="I251" s="70"/>
      <c r="J251" s="67">
        <f t="shared" si="33"/>
        <v>-1377561.7299999967</v>
      </c>
      <c r="K251" s="70">
        <f>(1+K250)*(1+G251)-1</f>
        <v>-2.1845718356707011E-2</v>
      </c>
      <c r="L251" s="70">
        <f t="shared" si="30"/>
        <v>1.0111166855936458</v>
      </c>
      <c r="M251" s="70">
        <f>PRODUCT($L$2:L251)-1</f>
        <v>0.29337785222734492</v>
      </c>
      <c r="N251" s="70">
        <f>PRODUCT($L$130:L251)-1</f>
        <v>1.0314358625880038E-2</v>
      </c>
      <c r="O251" s="70">
        <f>AVERAGE($G$130:G251)*252</f>
        <v>6.6358823950287082E-2</v>
      </c>
      <c r="P251" s="70">
        <f>STDEV($G$130:G251)*252^0.5</f>
        <v>0.30117874528204613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</row>
    <row r="252" spans="1:27">
      <c r="A252" s="88">
        <v>44370</v>
      </c>
      <c r="B252" s="76">
        <v>61398330.869999997</v>
      </c>
      <c r="C252" s="6"/>
      <c r="D252" s="67">
        <f t="shared" si="31"/>
        <v>61398330.869999997</v>
      </c>
      <c r="E252" s="67">
        <f t="shared" si="32"/>
        <v>62737202.899999999</v>
      </c>
      <c r="F252" s="67">
        <f t="shared" si="36"/>
        <v>278689.69999999553</v>
      </c>
      <c r="G252" s="70">
        <f t="shared" si="38"/>
        <v>4.5597404478347585E-3</v>
      </c>
      <c r="H252" s="70"/>
      <c r="I252" s="70"/>
      <c r="J252" s="67">
        <f t="shared" si="33"/>
        <v>-1098872.0300000012</v>
      </c>
      <c r="K252" s="70">
        <f>(1+K251)*(1+G252)-1</f>
        <v>-1.7385588714475264E-2</v>
      </c>
      <c r="L252" s="70">
        <f t="shared" si="30"/>
        <v>1.0045597404478348</v>
      </c>
      <c r="M252" s="70">
        <f>PRODUCT($L$2:L252)-1</f>
        <v>0.29927531953447972</v>
      </c>
      <c r="N252" s="70">
        <f>PRODUCT($L$130:L252)-1</f>
        <v>1.4921129871934724E-2</v>
      </c>
      <c r="O252" s="70">
        <f>AVERAGE($G$130:G252)*252</f>
        <v>7.5161228575523445E-2</v>
      </c>
      <c r="P252" s="70">
        <f>STDEV($G$130:G252)*252^0.5</f>
        <v>0.30000490320954837</v>
      </c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</row>
    <row r="253" spans="1:27">
      <c r="A253" s="88">
        <v>44371</v>
      </c>
      <c r="B253" s="76">
        <v>62266194.390000001</v>
      </c>
      <c r="C253" s="6"/>
      <c r="D253" s="67">
        <f t="shared" si="31"/>
        <v>62266194.390000001</v>
      </c>
      <c r="E253" s="67">
        <f t="shared" si="32"/>
        <v>62737202.899999999</v>
      </c>
      <c r="F253" s="67">
        <f t="shared" si="36"/>
        <v>867863.52000000328</v>
      </c>
      <c r="G253" s="70">
        <f t="shared" si="38"/>
        <v>1.4134969268750144E-2</v>
      </c>
      <c r="H253" s="70"/>
      <c r="I253" s="70"/>
      <c r="J253" s="67">
        <f t="shared" si="33"/>
        <v>-231008.50999999791</v>
      </c>
      <c r="K253" s="70">
        <f>(1+K252)*(1+G253)-1</f>
        <v>-3.4963642079232082E-3</v>
      </c>
      <c r="L253" s="70">
        <f t="shared" si="30"/>
        <v>1.0141349692687502</v>
      </c>
      <c r="M253" s="70">
        <f>PRODUCT($L$2:L253)-1</f>
        <v>0.31764053624774524</v>
      </c>
      <c r="N253" s="70">
        <f>PRODUCT($L$130:L253)-1</f>
        <v>2.9267008852879695E-2</v>
      </c>
      <c r="O253" s="70">
        <f>AVERAGE($G$130:G253)*252</f>
        <v>0.10328099492350339</v>
      </c>
      <c r="P253" s="70">
        <f>STDEV($G$130:G253)*252^0.5</f>
        <v>0.2994332910325565</v>
      </c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</row>
    <row r="254" spans="1:27">
      <c r="A254" s="88">
        <v>44372</v>
      </c>
      <c r="B254" s="76">
        <v>62353442.460000001</v>
      </c>
      <c r="C254" s="6"/>
      <c r="D254" s="67">
        <f t="shared" si="31"/>
        <v>62353442.460000001</v>
      </c>
      <c r="E254" s="67">
        <f t="shared" si="32"/>
        <v>62737202.899999999</v>
      </c>
      <c r="F254" s="67">
        <f t="shared" si="36"/>
        <v>87248.070000000298</v>
      </c>
      <c r="G254" s="70">
        <f t="shared" si="38"/>
        <v>1.4012108954905458E-3</v>
      </c>
      <c r="H254" s="70"/>
      <c r="I254" s="70"/>
      <c r="J254" s="67">
        <f t="shared" si="33"/>
        <v>-143760.43999999762</v>
      </c>
      <c r="K254" s="70">
        <f>(1+K253)*(1+G254)-1</f>
        <v>-2.100052456055379E-3</v>
      </c>
      <c r="L254" s="70">
        <f t="shared" si="30"/>
        <v>1.0014012108954906</v>
      </c>
      <c r="M254" s="70">
        <f>PRODUCT($L$2:L254)-1</f>
        <v>0.31948682852347576</v>
      </c>
      <c r="N254" s="70">
        <f>PRODUCT($L$130:L254)-1</f>
        <v>3.0709229000053462E-2</v>
      </c>
      <c r="O254" s="70">
        <f>AVERAGE($G$130:G254)*252</f>
        <v>0.1052795881294243</v>
      </c>
      <c r="P254" s="70">
        <f>STDEV($G$130:G254)*252^0.5</f>
        <v>0.29822677648704715</v>
      </c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</row>
    <row r="255" spans="1:27">
      <c r="A255" s="88">
        <v>44375</v>
      </c>
      <c r="B255" s="76">
        <v>63253393.25</v>
      </c>
      <c r="C255" s="6"/>
      <c r="D255" s="67">
        <f t="shared" si="31"/>
        <v>63253393.25</v>
      </c>
      <c r="E255" s="67">
        <f t="shared" si="32"/>
        <v>62737202.899999999</v>
      </c>
      <c r="F255" s="67">
        <f t="shared" si="36"/>
        <v>899950.78999999911</v>
      </c>
      <c r="G255" s="70">
        <f t="shared" si="38"/>
        <v>1.4433057013288743E-2</v>
      </c>
      <c r="H255" s="70"/>
      <c r="I255" s="70"/>
      <c r="J255" s="67">
        <f t="shared" si="33"/>
        <v>756190.35000000149</v>
      </c>
      <c r="K255" s="70">
        <f>(1+K254)*(1+G255)-1</f>
        <v>1.23026943804041E-2</v>
      </c>
      <c r="L255" s="70">
        <f t="shared" si="30"/>
        <v>1.0144330570132887</v>
      </c>
      <c r="M255" s="70">
        <f>PRODUCT($L$2:L255)-1</f>
        <v>0.3385310571478386</v>
      </c>
      <c r="N255" s="70">
        <f>PRODUCT($L$130:L255)-1</f>
        <v>4.5585514066334154E-2</v>
      </c>
      <c r="O255" s="70">
        <f>AVERAGE($G$130:G255)*252</f>
        <v>0.13331014986926032</v>
      </c>
      <c r="P255" s="70">
        <f>STDEV($G$130:G255)*252^0.5</f>
        <v>0.29769204344064981</v>
      </c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</row>
    <row r="256" spans="1:27">
      <c r="A256" s="88">
        <v>44376</v>
      </c>
      <c r="B256" s="76">
        <v>63461804.039999999</v>
      </c>
      <c r="C256" s="6"/>
      <c r="D256" s="67">
        <f t="shared" si="31"/>
        <v>63461804.039999999</v>
      </c>
      <c r="E256" s="67">
        <f t="shared" si="32"/>
        <v>62737202.899999999</v>
      </c>
      <c r="F256" s="67">
        <f t="shared" si="36"/>
        <v>208410.78999999911</v>
      </c>
      <c r="G256" s="70">
        <f t="shared" si="38"/>
        <v>3.2948554898277983E-3</v>
      </c>
      <c r="H256" s="70"/>
      <c r="I256" s="70"/>
      <c r="J256" s="67">
        <f t="shared" si="33"/>
        <v>964601.1400000006</v>
      </c>
      <c r="K256" s="70">
        <v>1.5699999999999999E-2</v>
      </c>
      <c r="L256" s="70">
        <f t="shared" si="30"/>
        <v>1.0032948554898278</v>
      </c>
      <c r="M256" s="70">
        <f>PRODUCT($L$2:L256)-1</f>
        <v>0.34294132354978712</v>
      </c>
      <c r="N256" s="70">
        <f>PRODUCT($L$130:L256)-1</f>
        <v>4.9030567237440037E-2</v>
      </c>
      <c r="O256" s="70">
        <f>AVERAGE($G$130:G256)*252</f>
        <v>0.13879828714144413</v>
      </c>
      <c r="P256" s="70">
        <f>STDEV($G$130:G256)*252^0.5</f>
        <v>0.29653396829973788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</row>
    <row r="257" spans="1:27" s="47" customFormat="1">
      <c r="A257" s="90">
        <v>44377</v>
      </c>
      <c r="B257" s="79">
        <v>63729129.25</v>
      </c>
      <c r="C257" s="61"/>
      <c r="D257" s="80">
        <f t="shared" si="31"/>
        <v>63729129.25</v>
      </c>
      <c r="E257" s="80">
        <f t="shared" si="32"/>
        <v>62737202.899999999</v>
      </c>
      <c r="F257" s="80">
        <f t="shared" si="36"/>
        <v>267325.21000000089</v>
      </c>
      <c r="G257" s="81">
        <f t="shared" si="38"/>
        <v>4.2123796202122735E-3</v>
      </c>
      <c r="H257" s="81"/>
      <c r="I257" s="81"/>
      <c r="J257" s="80">
        <f t="shared" si="33"/>
        <v>1231926.3500000015</v>
      </c>
      <c r="K257" s="81">
        <v>1.9900000000000001E-2</v>
      </c>
      <c r="L257" s="81">
        <f t="shared" si="30"/>
        <v>1.0042123796202123</v>
      </c>
      <c r="M257" s="81">
        <f>PRODUCT($L$2:L257)-1</f>
        <v>0.34859830221224919</v>
      </c>
      <c r="N257" s="81">
        <f>PRODUCT($L$130:L257)-1</f>
        <v>5.3449482219850797E-2</v>
      </c>
      <c r="O257" s="81">
        <f>AVERAGE($G$130:G257)*252</f>
        <v>0.14600704790044453</v>
      </c>
      <c r="P257" s="81">
        <f>STDEV($G$130:G257)*252^0.5</f>
        <v>0.29540888416552791</v>
      </c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>
      <c r="A258" s="88">
        <v>44378</v>
      </c>
      <c r="B258" s="76">
        <v>64215128.890000001</v>
      </c>
      <c r="C258" s="6">
        <v>150000</v>
      </c>
      <c r="D258" s="67">
        <f t="shared" si="31"/>
        <v>64215128.890000001</v>
      </c>
      <c r="E258" s="67">
        <f t="shared" si="32"/>
        <v>63729129.25</v>
      </c>
      <c r="F258" s="67">
        <f t="shared" si="36"/>
        <v>335999.6400000006</v>
      </c>
      <c r="G258" s="70">
        <f t="shared" si="38"/>
        <v>5.2723086593875063E-3</v>
      </c>
      <c r="H258" s="70"/>
      <c r="I258" s="70"/>
      <c r="J258" s="67">
        <f t="shared" si="33"/>
        <v>335999.6400000006</v>
      </c>
      <c r="K258" s="70">
        <f>G258</f>
        <v>5.2723086593875063E-3</v>
      </c>
      <c r="L258" s="70">
        <f t="shared" ref="L258:L321" si="39">1+G258</f>
        <v>1.0052723086593875</v>
      </c>
      <c r="M258" s="70">
        <f>PRODUCT($L$2:L258)-1</f>
        <v>0.35570852871903824</v>
      </c>
      <c r="N258" s="70">
        <f>PRODUCT($L$130:L258)-1</f>
        <v>5.9003593047185943E-2</v>
      </c>
      <c r="O258" s="70">
        <f>AVERAGE($G$130:G258)*252</f>
        <v>0.15517460398001975</v>
      </c>
      <c r="P258" s="70">
        <f>STDEV($G$130:G258)*252^0.5</f>
        <v>0.29432577629538392</v>
      </c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</row>
    <row r="259" spans="1:27">
      <c r="A259" s="88">
        <v>44379</v>
      </c>
      <c r="B259" s="76">
        <v>65112846.079999998</v>
      </c>
      <c r="C259" s="6"/>
      <c r="D259" s="67">
        <f t="shared" ref="D259:D322" si="40">B259</f>
        <v>65112846.079999998</v>
      </c>
      <c r="E259" s="67">
        <f t="shared" si="32"/>
        <v>63729129.25</v>
      </c>
      <c r="F259" s="67">
        <f t="shared" si="36"/>
        <v>897717.18999999762</v>
      </c>
      <c r="G259" s="70">
        <f t="shared" si="38"/>
        <v>1.3979839416623768E-2</v>
      </c>
      <c r="H259" s="70"/>
      <c r="I259" s="70"/>
      <c r="J259" s="67">
        <f t="shared" si="33"/>
        <v>1233716.8299999982</v>
      </c>
      <c r="K259" s="70">
        <f>(1+K258)*(1+G259)-1</f>
        <v>1.9325854104424334E-2</v>
      </c>
      <c r="L259" s="70">
        <f t="shared" si="39"/>
        <v>1.0139798394166237</v>
      </c>
      <c r="M259" s="70">
        <f>PRODUCT($L$2:L259)-1</f>
        <v>0.37466111624627763</v>
      </c>
      <c r="N259" s="70">
        <f>PRODUCT($L$130:L259)-1</f>
        <v>7.380829321961313E-2</v>
      </c>
      <c r="O259" s="70">
        <f>AVERAGE($G$130:G259)*252</f>
        <v>0.18108033420316724</v>
      </c>
      <c r="P259" s="70">
        <f>STDEV($G$130:G259)*252^0.5</f>
        <v>0.29377259273584272</v>
      </c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</row>
    <row r="260" spans="1:27">
      <c r="A260" s="88">
        <v>44382</v>
      </c>
      <c r="B260" s="76">
        <v>65197561.350000001</v>
      </c>
      <c r="C260" s="6"/>
      <c r="D260" s="67">
        <f t="shared" si="40"/>
        <v>65197561.350000001</v>
      </c>
      <c r="E260" s="67">
        <f t="shared" si="32"/>
        <v>63729129.25</v>
      </c>
      <c r="F260" s="67">
        <f t="shared" si="36"/>
        <v>84715.270000003278</v>
      </c>
      <c r="G260" s="70">
        <f t="shared" si="38"/>
        <v>1.3010530962802491E-3</v>
      </c>
      <c r="H260" s="70"/>
      <c r="I260" s="70"/>
      <c r="J260" s="67">
        <f t="shared" si="33"/>
        <v>1318432.1000000015</v>
      </c>
      <c r="K260" s="70">
        <v>2.06E-2</v>
      </c>
      <c r="L260" s="70">
        <f t="shared" si="39"/>
        <v>1.0013010530962803</v>
      </c>
      <c r="M260" s="70">
        <f>PRODUCT($L$2:L260)-1</f>
        <v>0.37644962334790599</v>
      </c>
      <c r="N260" s="70">
        <f>PRODUCT($L$130:L260)-1</f>
        <v>7.5205374824317994E-2</v>
      </c>
      <c r="O260" s="70">
        <f>AVERAGE($G$130:G260)*252</f>
        <v>0.18220083073797225</v>
      </c>
      <c r="P260" s="70">
        <f>STDEV($G$130:G260)*252^0.5</f>
        <v>0.29264163200918525</v>
      </c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</row>
    <row r="261" spans="1:27">
      <c r="A261" s="88">
        <v>44383</v>
      </c>
      <c r="B261" s="76">
        <v>64448727.210000001</v>
      </c>
      <c r="C261" s="6"/>
      <c r="D261" s="67">
        <f t="shared" si="40"/>
        <v>64448727.210000001</v>
      </c>
      <c r="E261" s="67">
        <f t="shared" si="32"/>
        <v>63729129.25</v>
      </c>
      <c r="F261" s="67">
        <f t="shared" si="36"/>
        <v>-748834.1400000006</v>
      </c>
      <c r="G261" s="70">
        <f t="shared" si="38"/>
        <v>-1.1485615788296667E-2</v>
      </c>
      <c r="H261" s="70"/>
      <c r="I261" s="70"/>
      <c r="J261" s="67">
        <f t="shared" si="33"/>
        <v>569597.96000000089</v>
      </c>
      <c r="K261" s="70">
        <f t="shared" ref="K261:K270" si="41">(1+K260)*(1+G261)-1</f>
        <v>8.8777805264643739E-3</v>
      </c>
      <c r="L261" s="70">
        <f t="shared" si="39"/>
        <v>0.98851438421170335</v>
      </c>
      <c r="M261" s="70">
        <f>PRODUCT($L$2:L261)-1</f>
        <v>0.36064025182218629</v>
      </c>
      <c r="N261" s="70">
        <f>PRODUCT($L$130:L261)-1</f>
        <v>6.2855978995574491E-2</v>
      </c>
      <c r="O261" s="70">
        <f>AVERAGE($G$130:G261)*252</f>
        <v>0.15889343672745151</v>
      </c>
      <c r="P261" s="70">
        <f>STDEV($G$130:G261)*252^0.5</f>
        <v>0.29201017529070611</v>
      </c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</row>
    <row r="262" spans="1:27">
      <c r="A262" s="88">
        <v>44384</v>
      </c>
      <c r="B262" s="76">
        <v>64724451.829999998</v>
      </c>
      <c r="C262" s="6"/>
      <c r="D262" s="67">
        <f t="shared" si="40"/>
        <v>64724451.829999998</v>
      </c>
      <c r="E262" s="67">
        <f t="shared" si="32"/>
        <v>63729129.25</v>
      </c>
      <c r="F262" s="67">
        <f t="shared" si="36"/>
        <v>275724.61999999732</v>
      </c>
      <c r="G262" s="70">
        <f t="shared" si="38"/>
        <v>4.2782011675975397E-3</v>
      </c>
      <c r="H262" s="70"/>
      <c r="I262" s="70"/>
      <c r="J262" s="67">
        <f t="shared" si="33"/>
        <v>845322.57999999821</v>
      </c>
      <c r="K262" s="70">
        <f t="shared" si="41"/>
        <v>1.3193962625075883E-2</v>
      </c>
      <c r="L262" s="70">
        <f t="shared" si="39"/>
        <v>1.0042782011675975</v>
      </c>
      <c r="M262" s="70">
        <f>PRODUCT($L$2:L262)-1</f>
        <v>0.36646134453621215</v>
      </c>
      <c r="N262" s="70">
        <f>PRODUCT($L$130:L262)-1</f>
        <v>6.7403090685901335E-2</v>
      </c>
      <c r="O262" s="70">
        <f>AVERAGE($G$130:G262)*252</f>
        <v>0.16580481460344498</v>
      </c>
      <c r="P262" s="70">
        <f>STDEV($G$130:G262)*252^0.5</f>
        <v>0.29094530155652937</v>
      </c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</row>
    <row r="263" spans="1:27">
      <c r="A263" s="88">
        <v>44385</v>
      </c>
      <c r="B263" s="76">
        <v>63425415.909999996</v>
      </c>
      <c r="C263" s="6"/>
      <c r="D263" s="67">
        <f t="shared" si="40"/>
        <v>63425415.909999996</v>
      </c>
      <c r="E263" s="67">
        <f t="shared" si="32"/>
        <v>63729129.25</v>
      </c>
      <c r="F263" s="67">
        <f t="shared" si="36"/>
        <v>-1299035.9200000018</v>
      </c>
      <c r="G263" s="70">
        <f t="shared" si="38"/>
        <v>-2.0070249855679647E-2</v>
      </c>
      <c r="H263" s="70"/>
      <c r="I263" s="70"/>
      <c r="J263" s="67">
        <f t="shared" si="33"/>
        <v>-453713.34000000358</v>
      </c>
      <c r="K263" s="70">
        <f t="shared" si="41"/>
        <v>-7.1410933570754676E-3</v>
      </c>
      <c r="L263" s="70">
        <f t="shared" si="39"/>
        <v>0.97992975014432038</v>
      </c>
      <c r="M263" s="70">
        <f>PRODUCT($L$2:L263)-1</f>
        <v>0.33903612393324245</v>
      </c>
      <c r="N263" s="70">
        <f>PRODUCT($L$130:L263)-1</f>
        <v>4.5980043959110706E-2</v>
      </c>
      <c r="O263" s="70">
        <f>AVERAGE($G$130:G263)*252</f>
        <v>0.12682341327333516</v>
      </c>
      <c r="P263" s="70">
        <f>STDEV($G$130:G263)*252^0.5</f>
        <v>0.29123997507304811</v>
      </c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</row>
    <row r="264" spans="1:27">
      <c r="A264" s="88">
        <v>44386</v>
      </c>
      <c r="B264" s="76">
        <v>65170464.020000003</v>
      </c>
      <c r="C264" s="6"/>
      <c r="D264" s="67">
        <f t="shared" si="40"/>
        <v>65170464.020000003</v>
      </c>
      <c r="E264" s="67">
        <f t="shared" si="32"/>
        <v>63729129.25</v>
      </c>
      <c r="F264" s="67">
        <f t="shared" si="36"/>
        <v>1745048.1100000069</v>
      </c>
      <c r="G264" s="70">
        <f t="shared" si="38"/>
        <v>2.7513388520403428E-2</v>
      </c>
      <c r="H264" s="70"/>
      <c r="I264" s="70"/>
      <c r="J264" s="67">
        <f t="shared" si="33"/>
        <v>1291334.7700000033</v>
      </c>
      <c r="K264" s="70">
        <f t="shared" si="41"/>
        <v>2.0175819487334268E-2</v>
      </c>
      <c r="L264" s="70">
        <f t="shared" si="39"/>
        <v>1.0275133885204035</v>
      </c>
      <c r="M264" s="70">
        <f>PRODUCT($L$2:L264)-1</f>
        <v>0.37587754505387294</v>
      </c>
      <c r="N264" s="70">
        <f>PRODUCT($L$130:L264)-1</f>
        <v>7.4758499293146485E-2</v>
      </c>
      <c r="O264" s="70">
        <f>AVERAGE($G$130:G264)*252</f>
        <v>0.17724230582050796</v>
      </c>
      <c r="P264" s="70">
        <f>STDEV($G$130:G264)*252^0.5</f>
        <v>0.29248855191025552</v>
      </c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</row>
    <row r="265" spans="1:27">
      <c r="A265" s="88">
        <v>44389</v>
      </c>
      <c r="B265" s="76">
        <v>66039050.200000003</v>
      </c>
      <c r="C265" s="6"/>
      <c r="D265" s="67">
        <f t="shared" si="40"/>
        <v>66039050.200000003</v>
      </c>
      <c r="E265" s="67">
        <f t="shared" si="32"/>
        <v>63729129.25</v>
      </c>
      <c r="F265" s="67">
        <f t="shared" si="36"/>
        <v>868586.1799999997</v>
      </c>
      <c r="G265" s="70">
        <f t="shared" si="38"/>
        <v>1.3327911547989615E-2</v>
      </c>
      <c r="H265" s="70"/>
      <c r="I265" s="70"/>
      <c r="J265" s="67">
        <f t="shared" si="33"/>
        <v>2159920.950000003</v>
      </c>
      <c r="K265" s="70">
        <f t="shared" si="41"/>
        <v>3.377263257285934E-2</v>
      </c>
      <c r="L265" s="70">
        <f t="shared" si="39"/>
        <v>1.0133279115479896</v>
      </c>
      <c r="M265" s="70">
        <f>PRODUCT($L$2:L265)-1</f>
        <v>0.39421511927521613</v>
      </c>
      <c r="N265" s="70">
        <f>PRODUCT($L$130:L265)-1</f>
        <v>8.9082785507175632E-2</v>
      </c>
      <c r="O265" s="70">
        <f>AVERAGE($G$130:G265)*252</f>
        <v>0.20063488967545556</v>
      </c>
      <c r="P265" s="70">
        <f>STDEV($G$130:G265)*252^0.5</f>
        <v>0.29190953032823708</v>
      </c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</row>
    <row r="266" spans="1:27">
      <c r="A266" s="88">
        <v>44390</v>
      </c>
      <c r="B266" s="76">
        <v>65764941.289999999</v>
      </c>
      <c r="C266" s="6"/>
      <c r="D266" s="67">
        <f t="shared" si="40"/>
        <v>65764941.289999999</v>
      </c>
      <c r="E266" s="67">
        <f t="shared" si="32"/>
        <v>63729129.25</v>
      </c>
      <c r="F266" s="67">
        <f t="shared" si="36"/>
        <v>-274108.91000000387</v>
      </c>
      <c r="G266" s="70">
        <f t="shared" si="38"/>
        <v>-4.1507094540254889E-3</v>
      </c>
      <c r="H266" s="70"/>
      <c r="I266" s="70"/>
      <c r="J266" s="67">
        <f t="shared" si="33"/>
        <v>1885812.0399999991</v>
      </c>
      <c r="K266" s="70">
        <f t="shared" si="41"/>
        <v>2.9481742733526328E-2</v>
      </c>
      <c r="L266" s="70">
        <f t="shared" si="39"/>
        <v>0.99584929054597449</v>
      </c>
      <c r="M266" s="70">
        <f>PRODUCT($L$2:L266)-1</f>
        <v>0.38842813739869508</v>
      </c>
      <c r="N266" s="70">
        <f>PRODUCT($L$130:L266)-1</f>
        <v>8.4562319293154609E-2</v>
      </c>
      <c r="O266" s="70">
        <f>AVERAGE($G$130:G266)*252</f>
        <v>0.19153551980618636</v>
      </c>
      <c r="P266" s="70">
        <f>STDEV($G$130:G266)*252^0.5</f>
        <v>0.29091172997123704</v>
      </c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</row>
    <row r="267" spans="1:27">
      <c r="A267" s="88">
        <v>44391</v>
      </c>
      <c r="B267" s="76">
        <v>65861441.560000002</v>
      </c>
      <c r="C267" s="6"/>
      <c r="D267" s="67">
        <f t="shared" si="40"/>
        <v>65861441.560000002</v>
      </c>
      <c r="E267" s="67">
        <f t="shared" si="32"/>
        <v>63729129.25</v>
      </c>
      <c r="F267" s="67">
        <f t="shared" si="36"/>
        <v>96500.270000003278</v>
      </c>
      <c r="G267" s="70">
        <f t="shared" si="38"/>
        <v>1.467351268124325E-3</v>
      </c>
      <c r="H267" s="70"/>
      <c r="I267" s="70"/>
      <c r="J267" s="67">
        <f t="shared" si="33"/>
        <v>1982312.3100000024</v>
      </c>
      <c r="K267" s="70">
        <f t="shared" si="41"/>
        <v>3.0992354074237172E-2</v>
      </c>
      <c r="L267" s="70">
        <f t="shared" si="39"/>
        <v>1.0014673512681243</v>
      </c>
      <c r="M267" s="70">
        <f>PRODUCT($L$2:L267)-1</f>
        <v>0.39046544918680648</v>
      </c>
      <c r="N267" s="70">
        <f>PRODUCT($L$130:L267)-1</f>
        <v>8.6153753187729221E-2</v>
      </c>
      <c r="O267" s="70">
        <f>AVERAGE($G$130:G267)*252</f>
        <v>0.19282709226822364</v>
      </c>
      <c r="P267" s="70">
        <f>STDEV($G$130:G267)*252^0.5</f>
        <v>0.28984963962605653</v>
      </c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</row>
    <row r="268" spans="1:27">
      <c r="A268" s="88">
        <v>44392</v>
      </c>
      <c r="B268" s="76">
        <v>64979209.020000003</v>
      </c>
      <c r="C268" s="6"/>
      <c r="D268" s="67">
        <f t="shared" si="40"/>
        <v>64979209.020000003</v>
      </c>
      <c r="E268" s="67">
        <f t="shared" si="32"/>
        <v>63729129.25</v>
      </c>
      <c r="F268" s="67">
        <f t="shared" si="36"/>
        <v>-882232.53999999911</v>
      </c>
      <c r="G268" s="70">
        <f t="shared" si="38"/>
        <v>-1.3395281352842577E-2</v>
      </c>
      <c r="H268" s="70"/>
      <c r="I268" s="70"/>
      <c r="J268" s="67">
        <f t="shared" si="33"/>
        <v>1100079.7700000033</v>
      </c>
      <c r="K268" s="70">
        <f t="shared" si="41"/>
        <v>1.7181921418783164E-2</v>
      </c>
      <c r="L268" s="70">
        <f t="shared" si="39"/>
        <v>0.98660471864715737</v>
      </c>
      <c r="M268" s="70">
        <f>PRODUCT($L$2:L268)-1</f>
        <v>0.37183977328354256</v>
      </c>
      <c r="N268" s="70">
        <f>PRODUCT($L$130:L268)-1</f>
        <v>7.1604418071333553E-2</v>
      </c>
      <c r="O268" s="70">
        <f>AVERAGE($G$130:G268)*252</f>
        <v>0.1671548764899175</v>
      </c>
      <c r="P268" s="70">
        <f>STDEV($G$130:G268)*252^0.5</f>
        <v>0.28942625258071025</v>
      </c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</row>
    <row r="269" spans="1:27">
      <c r="A269" s="88">
        <v>44393</v>
      </c>
      <c r="B269" s="76">
        <v>63625805.609999999</v>
      </c>
      <c r="C269" s="6"/>
      <c r="D269" s="67">
        <f t="shared" si="40"/>
        <v>63625805.609999999</v>
      </c>
      <c r="E269" s="67">
        <f t="shared" si="32"/>
        <v>63729129.25</v>
      </c>
      <c r="F269" s="67">
        <f t="shared" si="36"/>
        <v>-1353403.4100000039</v>
      </c>
      <c r="G269" s="70">
        <f t="shared" si="38"/>
        <v>-2.0828253073739922E-2</v>
      </c>
      <c r="H269" s="70"/>
      <c r="I269" s="70"/>
      <c r="J269" s="67">
        <f t="shared" si="33"/>
        <v>-253323.6400000006</v>
      </c>
      <c r="K269" s="70">
        <f t="shared" si="41"/>
        <v>-4.0042010625602753E-3</v>
      </c>
      <c r="L269" s="70">
        <f t="shared" si="39"/>
        <v>0.97917174692626008</v>
      </c>
      <c r="M269" s="70">
        <f>PRODUCT($L$2:L269)-1</f>
        <v>0.343266747308971</v>
      </c>
      <c r="N269" s="70">
        <f>PRODUCT($L$130:L269)-1</f>
        <v>4.9284770056805982E-2</v>
      </c>
      <c r="O269" s="70">
        <f>AVERAGE($G$130:G269)*252</f>
        <v>0.12847005755368623</v>
      </c>
      <c r="P269" s="70">
        <f>STDEV($G$130:G269)*252^0.5</f>
        <v>0.28982116682485148</v>
      </c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</row>
    <row r="270" spans="1:27">
      <c r="A270" s="88">
        <v>44396</v>
      </c>
      <c r="B270" s="76">
        <v>61452781.340000004</v>
      </c>
      <c r="C270" s="6"/>
      <c r="D270" s="67">
        <f t="shared" si="40"/>
        <v>61452781.340000004</v>
      </c>
      <c r="E270" s="67">
        <f t="shared" si="32"/>
        <v>63729129.25</v>
      </c>
      <c r="F270" s="67">
        <f t="shared" si="36"/>
        <v>-2173024.2699999958</v>
      </c>
      <c r="G270" s="70">
        <f t="shared" si="38"/>
        <v>-3.4153190661659207E-2</v>
      </c>
      <c r="H270" s="70"/>
      <c r="I270" s="70"/>
      <c r="J270" s="67">
        <f t="shared" si="33"/>
        <v>-2426347.9099999964</v>
      </c>
      <c r="K270" s="70">
        <f t="shared" si="41"/>
        <v>-3.8020635481882281E-2</v>
      </c>
      <c r="L270" s="70">
        <f t="shared" si="39"/>
        <v>0.96584680933834077</v>
      </c>
      <c r="M270" s="70">
        <f>PRODUCT($L$2:L270)-1</f>
        <v>0.29738990197866078</v>
      </c>
      <c r="N270" s="70">
        <f>PRODUCT($L$130:L270)-1</f>
        <v>1.3448347246680648E-2</v>
      </c>
      <c r="O270" s="70">
        <f>AVERAGE($G$130:G270)*252</f>
        <v>6.6519177381403921E-2</v>
      </c>
      <c r="P270" s="70">
        <f>STDEV($G$130:G270)*252^0.5</f>
        <v>0.29247861118249346</v>
      </c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</row>
    <row r="271" spans="1:27">
      <c r="A271" s="88">
        <v>44397</v>
      </c>
      <c r="B271" s="76">
        <v>63826315.119999997</v>
      </c>
      <c r="C271" s="6"/>
      <c r="D271" s="67">
        <f t="shared" si="40"/>
        <v>63826315.119999997</v>
      </c>
      <c r="E271" s="67">
        <f t="shared" si="32"/>
        <v>63729129.25</v>
      </c>
      <c r="F271" s="67">
        <f t="shared" si="36"/>
        <v>2373533.7799999937</v>
      </c>
      <c r="G271" s="70">
        <f t="shared" si="38"/>
        <v>3.8623699826830227E-2</v>
      </c>
      <c r="H271" s="70"/>
      <c r="I271" s="70"/>
      <c r="J271" s="67">
        <f t="shared" si="33"/>
        <v>-52814.130000002682</v>
      </c>
      <c r="K271" s="70">
        <v>-8.0000000000000004E-4</v>
      </c>
      <c r="L271" s="70">
        <f t="shared" si="39"/>
        <v>1.0386236998268301</v>
      </c>
      <c r="M271" s="70">
        <f>PRODUCT($L$2:L271)-1</f>
        <v>0.34749990011104503</v>
      </c>
      <c r="N271" s="70">
        <f>PRODUCT($L$130:L271)-1</f>
        <v>5.2591472000733441E-2</v>
      </c>
      <c r="O271" s="70">
        <f>AVERAGE($G$130:G271)*252</f>
        <v>0.13459419976858572</v>
      </c>
      <c r="P271" s="70">
        <f>STDEV($G$130:G271)*252^0.5</f>
        <v>0.29588576280340156</v>
      </c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</row>
    <row r="272" spans="1:27">
      <c r="A272" s="88">
        <v>44398</v>
      </c>
      <c r="B272" s="76">
        <v>65280494.25</v>
      </c>
      <c r="C272" s="6"/>
      <c r="D272" s="67">
        <f t="shared" si="40"/>
        <v>65280494.25</v>
      </c>
      <c r="E272" s="67">
        <f t="shared" si="32"/>
        <v>63729129.25</v>
      </c>
      <c r="F272" s="67">
        <f t="shared" si="36"/>
        <v>1454179.1300000027</v>
      </c>
      <c r="G272" s="70">
        <f t="shared" si="38"/>
        <v>2.2783379038348012E-2</v>
      </c>
      <c r="H272" s="70"/>
      <c r="I272" s="70"/>
      <c r="J272" s="67">
        <f t="shared" si="33"/>
        <v>1401365</v>
      </c>
      <c r="K272" s="70">
        <v>2.1899999999999999E-2</v>
      </c>
      <c r="L272" s="70">
        <f t="shared" si="39"/>
        <v>1.022783379038348</v>
      </c>
      <c r="M272" s="70">
        <f>PRODUCT($L$2:L272)-1</f>
        <v>0.37820050108941117</v>
      </c>
      <c r="N272" s="70">
        <f>PRODUCT($L$130:L272)-1</f>
        <v>7.6573062479858844E-2</v>
      </c>
      <c r="O272" s="70">
        <f>AVERAGE($G$130:G272)*252</f>
        <v>0.17380271248113896</v>
      </c>
      <c r="P272" s="70">
        <f>STDEV($G$130:G272)*252^0.5</f>
        <v>0.29631774785572651</v>
      </c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</row>
    <row r="273" spans="1:27">
      <c r="A273" s="88">
        <v>44399</v>
      </c>
      <c r="B273" s="76">
        <v>66011388.689999998</v>
      </c>
      <c r="C273" s="6"/>
      <c r="D273" s="67">
        <f t="shared" si="40"/>
        <v>66011388.689999998</v>
      </c>
      <c r="E273" s="67">
        <f t="shared" si="32"/>
        <v>63729129.25</v>
      </c>
      <c r="F273" s="67">
        <f t="shared" si="36"/>
        <v>730894.43999999762</v>
      </c>
      <c r="G273" s="70">
        <f t="shared" si="38"/>
        <v>1.1196214863216935E-2</v>
      </c>
      <c r="H273" s="70"/>
      <c r="I273" s="70"/>
      <c r="J273" s="67">
        <f t="shared" si="33"/>
        <v>2132259.4399999976</v>
      </c>
      <c r="K273" s="70">
        <v>3.3399999999999999E-2</v>
      </c>
      <c r="L273" s="70">
        <f t="shared" si="39"/>
        <v>1.011196214863217</v>
      </c>
      <c r="M273" s="70">
        <f>PRODUCT($L$2:L273)-1</f>
        <v>0.39363113002420147</v>
      </c>
      <c r="N273" s="70">
        <f>PRODUCT($L$130:L273)-1</f>
        <v>8.8626605803334924E-2</v>
      </c>
      <c r="O273" s="70">
        <f>AVERAGE($G$130:G273)*252</f>
        <v>0.19218912521064957</v>
      </c>
      <c r="P273" s="70">
        <f>STDEV($G$130:G273)*252^0.5</f>
        <v>0.29560678188704803</v>
      </c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</row>
    <row r="274" spans="1:27">
      <c r="A274" s="88">
        <v>44400</v>
      </c>
      <c r="B274" s="76">
        <v>67121717.269999996</v>
      </c>
      <c r="C274" s="6"/>
      <c r="D274" s="67">
        <f t="shared" si="40"/>
        <v>67121717.269999996</v>
      </c>
      <c r="E274" s="67">
        <f t="shared" si="32"/>
        <v>63729129.25</v>
      </c>
      <c r="F274" s="67">
        <f t="shared" si="36"/>
        <v>1110328.5799999982</v>
      </c>
      <c r="G274" s="70">
        <f t="shared" si="38"/>
        <v>1.6820257868142695E-2</v>
      </c>
      <c r="H274" s="70"/>
      <c r="I274" s="70"/>
      <c r="J274" s="67">
        <f t="shared" si="33"/>
        <v>3242588.0199999958</v>
      </c>
      <c r="K274" s="70">
        <f>(1+K273)*(1+G274)-1</f>
        <v>5.0782054480938754E-2</v>
      </c>
      <c r="L274" s="70">
        <f t="shared" si="39"/>
        <v>1.0168202578681427</v>
      </c>
      <c r="M274" s="70">
        <f>PRODUCT($L$2:L274)-1</f>
        <v>0.41707236500427958</v>
      </c>
      <c r="N274" s="70">
        <f>PRODUCT($L$130:L274)-1</f>
        <v>0.10693758603506787</v>
      </c>
      <c r="O274" s="70">
        <f>AVERAGE($G$130:G274)*252</f>
        <v>0.22009613112486548</v>
      </c>
      <c r="P274" s="70">
        <f>STDEV($G$130:G274)*252^0.5</f>
        <v>0.29533821316206282</v>
      </c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</row>
    <row r="275" spans="1:27">
      <c r="A275" s="88">
        <v>44403</v>
      </c>
      <c r="B275" s="76">
        <v>67365154.519999996</v>
      </c>
      <c r="C275" s="6"/>
      <c r="D275" s="67">
        <f t="shared" si="40"/>
        <v>67365154.519999996</v>
      </c>
      <c r="E275" s="67">
        <f t="shared" si="32"/>
        <v>63729129.25</v>
      </c>
      <c r="F275" s="67">
        <f t="shared" si="36"/>
        <v>243437.25</v>
      </c>
      <c r="G275" s="70">
        <f t="shared" si="38"/>
        <v>3.6268030661486682E-3</v>
      </c>
      <c r="H275" s="70"/>
      <c r="I275" s="70"/>
      <c r="J275" s="67">
        <f t="shared" si="33"/>
        <v>3486025.2699999958</v>
      </c>
      <c r="K275" s="70">
        <f>(1+K274)*(1+G275)-1</f>
        <v>5.4593034057984102E-2</v>
      </c>
      <c r="L275" s="70">
        <f t="shared" si="39"/>
        <v>1.0036268030661486</v>
      </c>
      <c r="M275" s="70">
        <f>PRODUCT($L$2:L275)-1</f>
        <v>0.42221180740263153</v>
      </c>
      <c r="N275" s="70">
        <f>PRODUCT($L$130:L275)-1</f>
        <v>0.11095223066613502</v>
      </c>
      <c r="O275" s="70">
        <f>AVERAGE($G$130:G275)*252</f>
        <v>0.2248485848340751</v>
      </c>
      <c r="P275" s="70">
        <f>STDEV($G$130:G275)*252^0.5</f>
        <v>0.29434027282486885</v>
      </c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</row>
    <row r="276" spans="1:27">
      <c r="A276" s="88">
        <v>44404</v>
      </c>
      <c r="B276" s="76">
        <v>66098781.990000002</v>
      </c>
      <c r="C276" s="6"/>
      <c r="D276" s="67">
        <f t="shared" si="40"/>
        <v>66098781.990000002</v>
      </c>
      <c r="E276" s="67">
        <f t="shared" si="32"/>
        <v>63729129.25</v>
      </c>
      <c r="F276" s="67">
        <f t="shared" si="36"/>
        <v>-1266372.5299999937</v>
      </c>
      <c r="G276" s="70">
        <f t="shared" si="38"/>
        <v>-1.8798628742460931E-2</v>
      </c>
      <c r="H276" s="70"/>
      <c r="I276" s="70"/>
      <c r="J276" s="67">
        <f t="shared" si="33"/>
        <v>2219652.7400000021</v>
      </c>
      <c r="K276" s="70">
        <v>3.4700000000000002E-2</v>
      </c>
      <c r="L276" s="70">
        <f t="shared" si="39"/>
        <v>0.98120137125753903</v>
      </c>
      <c r="M276" s="70">
        <f>PRODUCT($L$2:L276)-1</f>
        <v>0.39547617564212501</v>
      </c>
      <c r="N276" s="70">
        <f>PRODUCT($L$130:L276)-1</f>
        <v>9.0067852131233472E-2</v>
      </c>
      <c r="O276" s="70">
        <f>AVERAGE($G$130:G276)*252</f>
        <v>0.19109278192295787</v>
      </c>
      <c r="P276" s="70">
        <f>STDEV($G$130:G276)*252^0.5</f>
        <v>0.29446133742264297</v>
      </c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</row>
    <row r="277" spans="1:27">
      <c r="A277" s="88">
        <v>44405</v>
      </c>
      <c r="B277" s="76">
        <v>66632016.600000001</v>
      </c>
      <c r="C277" s="6"/>
      <c r="D277" s="67">
        <f t="shared" si="40"/>
        <v>66632016.600000001</v>
      </c>
      <c r="E277" s="67">
        <f t="shared" si="32"/>
        <v>63729129.25</v>
      </c>
      <c r="F277" s="67">
        <f t="shared" si="36"/>
        <v>533234.6099999994</v>
      </c>
      <c r="G277" s="70">
        <f t="shared" si="38"/>
        <v>8.0672380631865766E-3</v>
      </c>
      <c r="H277" s="70"/>
      <c r="I277" s="70"/>
      <c r="J277" s="67">
        <f t="shared" si="33"/>
        <v>2752887.3500000015</v>
      </c>
      <c r="K277" s="70">
        <v>4.3099999999999999E-2</v>
      </c>
      <c r="L277" s="70">
        <f t="shared" si="39"/>
        <v>1.0080672380631865</v>
      </c>
      <c r="M277" s="70">
        <f>PRODUCT($L$2:L277)-1</f>
        <v>0.40673381416253518</v>
      </c>
      <c r="N277" s="70">
        <f>PRODUCT($L$130:L277)-1</f>
        <v>9.8861688999402508E-2</v>
      </c>
      <c r="O277" s="70">
        <f>AVERAGE($G$130:G277)*252</f>
        <v>0.20353772253106636</v>
      </c>
      <c r="P277" s="70">
        <f>STDEV($G$130:G277)*252^0.5</f>
        <v>0.29361299644419458</v>
      </c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</row>
    <row r="278" spans="1:27">
      <c r="A278" s="88">
        <v>44406</v>
      </c>
      <c r="B278" s="76">
        <v>67108098.649999999</v>
      </c>
      <c r="C278" s="6"/>
      <c r="D278" s="67">
        <f t="shared" si="40"/>
        <v>67108098.649999999</v>
      </c>
      <c r="E278" s="67">
        <f t="shared" ref="E278:E341" si="42">IF(MONTH(A278)=MONTH(A277),E277,D277)</f>
        <v>63729129.25</v>
      </c>
      <c r="F278" s="67">
        <f t="shared" si="36"/>
        <v>476082.04999999702</v>
      </c>
      <c r="G278" s="70">
        <f t="shared" si="38"/>
        <v>7.1449443419666367E-3</v>
      </c>
      <c r="H278" s="70"/>
      <c r="I278" s="70"/>
      <c r="J278" s="67">
        <f t="shared" ref="J278:J341" si="43">IF(MONTH(A278)=MONTH(A277),J277+F278,F278)</f>
        <v>3228969.3999999985</v>
      </c>
      <c r="K278" s="70">
        <v>5.0500000000000003E-2</v>
      </c>
      <c r="L278" s="70">
        <f t="shared" si="39"/>
        <v>1.0071449443419667</v>
      </c>
      <c r="M278" s="70">
        <f>PRODUCT($L$2:L278)-1</f>
        <v>0.41678484896868895</v>
      </c>
      <c r="N278" s="70">
        <f>PRODUCT($L$130:L278)-1</f>
        <v>0.10671299460682282</v>
      </c>
      <c r="O278" s="70">
        <f>AVERAGE($G$130:G278)*252</f>
        <v>0.21425576448841219</v>
      </c>
      <c r="P278" s="70">
        <f>STDEV($G$130:G278)*252^0.5</f>
        <v>0.29273541664997932</v>
      </c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</row>
    <row r="279" spans="1:27" s="47" customFormat="1">
      <c r="A279" s="90">
        <v>44407</v>
      </c>
      <c r="B279" s="79">
        <v>66900176.340000004</v>
      </c>
      <c r="C279" s="61"/>
      <c r="D279" s="80">
        <f t="shared" si="40"/>
        <v>66900176.340000004</v>
      </c>
      <c r="E279" s="80">
        <f t="shared" si="42"/>
        <v>63729129.25</v>
      </c>
      <c r="F279" s="80">
        <f t="shared" si="36"/>
        <v>-207922.30999999493</v>
      </c>
      <c r="G279" s="81">
        <f t="shared" si="38"/>
        <v>-3.0983191922096713E-3</v>
      </c>
      <c r="H279" s="81"/>
      <c r="I279" s="81"/>
      <c r="J279" s="80">
        <f t="shared" si="43"/>
        <v>3021047.0900000036</v>
      </c>
      <c r="K279" s="81">
        <v>4.7300000000000002E-2</v>
      </c>
      <c r="L279" s="81">
        <f t="shared" si="39"/>
        <v>0.99690168080779029</v>
      </c>
      <c r="M279" s="81">
        <f>PRODUCT($L$2:L279)-1</f>
        <v>0.41239519727989737</v>
      </c>
      <c r="N279" s="81">
        <f>PRODUCT($L$130:L279)-1</f>
        <v>0.10328404449536466</v>
      </c>
      <c r="O279" s="81">
        <f>AVERAGE($G$130:G279)*252</f>
        <v>0.20762221648224388</v>
      </c>
      <c r="P279" s="81">
        <f>STDEV($G$130:G279)*252^0.5</f>
        <v>0.29179631477304507</v>
      </c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>
      <c r="A280" s="88">
        <v>44410</v>
      </c>
      <c r="B280" s="76">
        <v>67107667.049999997</v>
      </c>
      <c r="C280" s="6">
        <v>213000</v>
      </c>
      <c r="D280" s="67">
        <f t="shared" si="40"/>
        <v>67107667.049999997</v>
      </c>
      <c r="E280" s="67">
        <f t="shared" si="42"/>
        <v>66900176.340000004</v>
      </c>
      <c r="F280" s="67">
        <f t="shared" si="36"/>
        <v>-5509.2900000065565</v>
      </c>
      <c r="G280" s="70">
        <f t="shared" si="38"/>
        <v>-8.2350904009688243E-5</v>
      </c>
      <c r="H280" s="70"/>
      <c r="I280" s="70"/>
      <c r="J280" s="67">
        <f t="shared" si="43"/>
        <v>-5509.2900000065565</v>
      </c>
      <c r="K280" s="70">
        <f t="shared" ref="K280:K293" si="44">(1+K279)*(1+G280)-1</f>
        <v>4.7213753898230681E-2</v>
      </c>
      <c r="L280" s="70">
        <f t="shared" si="39"/>
        <v>0.99991764909599035</v>
      </c>
      <c r="M280" s="70">
        <f>PRODUCT($L$2:L280)-1</f>
        <v>0.41227888525858258</v>
      </c>
      <c r="N280" s="70">
        <f>PRODUCT($L$130:L280)-1</f>
        <v>0.10319318805692101</v>
      </c>
      <c r="O280" s="70">
        <f>AVERAGE($G$130:G280)*252</f>
        <v>0.20610980161937839</v>
      </c>
      <c r="P280" s="70">
        <f>STDEV($G$130:G280)*252^0.5</f>
        <v>0.29082439032893559</v>
      </c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</row>
    <row r="281" spans="1:27">
      <c r="A281" s="88">
        <v>44411</v>
      </c>
      <c r="B281" s="76">
        <v>67372005.530000001</v>
      </c>
      <c r="C281" s="6"/>
      <c r="D281" s="67">
        <f t="shared" si="40"/>
        <v>67372005.530000001</v>
      </c>
      <c r="E281" s="67">
        <f t="shared" si="42"/>
        <v>66900176.340000004</v>
      </c>
      <c r="F281" s="67">
        <f t="shared" si="36"/>
        <v>264338.48000000417</v>
      </c>
      <c r="G281" s="70">
        <f t="shared" si="38"/>
        <v>3.9390205563703054E-3</v>
      </c>
      <c r="H281" s="70"/>
      <c r="I281" s="70"/>
      <c r="J281" s="67">
        <f t="shared" si="43"/>
        <v>258829.18999999762</v>
      </c>
      <c r="K281" s="70">
        <f t="shared" si="44"/>
        <v>5.1338750401749511E-2</v>
      </c>
      <c r="L281" s="70">
        <f t="shared" si="39"/>
        <v>1.0039390205563703</v>
      </c>
      <c r="M281" s="70">
        <f>PRODUCT($L$2:L281)-1</f>
        <v>0.41784188081894391</v>
      </c>
      <c r="N281" s="70">
        <f>PRODUCT($L$130:L281)-1</f>
        <v>0.10753868870232486</v>
      </c>
      <c r="O281" s="70">
        <f>AVERAGE($G$130:G281)*252</f>
        <v>0.21128429753112801</v>
      </c>
      <c r="P281" s="70">
        <f>STDEV($G$130:G281)*252^0.5</f>
        <v>0.28988765337746336</v>
      </c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</row>
    <row r="282" spans="1:27">
      <c r="A282" s="88">
        <v>44412</v>
      </c>
      <c r="B282" s="76">
        <v>67290518.969999999</v>
      </c>
      <c r="C282" s="6"/>
      <c r="D282" s="67">
        <f t="shared" si="40"/>
        <v>67290518.969999999</v>
      </c>
      <c r="E282" s="67">
        <f t="shared" si="42"/>
        <v>66900176.340000004</v>
      </c>
      <c r="F282" s="67">
        <f t="shared" si="36"/>
        <v>-81486.560000002384</v>
      </c>
      <c r="G282" s="70">
        <f t="shared" si="38"/>
        <v>-1.2095017709353676E-3</v>
      </c>
      <c r="H282" s="70"/>
      <c r="I282" s="70"/>
      <c r="J282" s="67">
        <f t="shared" si="43"/>
        <v>177342.62999999523</v>
      </c>
      <c r="K282" s="70">
        <f t="shared" si="44"/>
        <v>5.0067154321285612E-2</v>
      </c>
      <c r="L282" s="70">
        <f t="shared" si="39"/>
        <v>0.99879049822906463</v>
      </c>
      <c r="M282" s="70">
        <f>PRODUCT($L$2:L282)-1</f>
        <v>0.41612699855318702</v>
      </c>
      <c r="N282" s="70">
        <f>PRODUCT($L$130:L282)-1</f>
        <v>0.10619911869695997</v>
      </c>
      <c r="O282" s="70">
        <f>AVERAGE($G$130:G282)*252</f>
        <v>0.20791123384611596</v>
      </c>
      <c r="P282" s="70">
        <f>STDEV($G$130:G282)*252^0.5</f>
        <v>0.28894445576698591</v>
      </c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</row>
    <row r="283" spans="1:27">
      <c r="A283" s="88">
        <v>44413</v>
      </c>
      <c r="B283" s="76">
        <v>67516331.340000004</v>
      </c>
      <c r="C283" s="6"/>
      <c r="D283" s="67">
        <f t="shared" si="40"/>
        <v>67516331.340000004</v>
      </c>
      <c r="E283" s="67">
        <f t="shared" si="42"/>
        <v>66900176.340000004</v>
      </c>
      <c r="F283" s="67">
        <f t="shared" si="36"/>
        <v>225812.37000000477</v>
      </c>
      <c r="G283" s="70">
        <f t="shared" ref="G283:G301" si="45">F283/B282</f>
        <v>3.3557828570274255E-3</v>
      </c>
      <c r="H283" s="70"/>
      <c r="I283" s="70"/>
      <c r="J283" s="67">
        <f t="shared" si="43"/>
        <v>403155</v>
      </c>
      <c r="K283" s="70">
        <f t="shared" si="44"/>
        <v>5.3590951676484533E-2</v>
      </c>
      <c r="L283" s="70">
        <f t="shared" si="39"/>
        <v>1.0033557828570274</v>
      </c>
      <c r="M283" s="70">
        <f>PRODUCT($L$2:L283)-1</f>
        <v>0.42087921325830546</v>
      </c>
      <c r="N283" s="70">
        <f>PRODUCT($L$130:L283)-1</f>
        <v>0.10991128273594208</v>
      </c>
      <c r="O283" s="70">
        <f>AVERAGE($G$130:G283)*252</f>
        <v>0.2120524419378354</v>
      </c>
      <c r="P283" s="70">
        <f>STDEV($G$130:G283)*252^0.5</f>
        <v>0.28801683936365852</v>
      </c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</row>
    <row r="284" spans="1:27">
      <c r="A284" s="88">
        <v>44414</v>
      </c>
      <c r="B284" s="76">
        <v>67277403.670000002</v>
      </c>
      <c r="C284" s="6"/>
      <c r="D284" s="67">
        <f t="shared" si="40"/>
        <v>67277403.670000002</v>
      </c>
      <c r="E284" s="67">
        <f t="shared" si="42"/>
        <v>66900176.340000004</v>
      </c>
      <c r="F284" s="67">
        <f t="shared" si="36"/>
        <v>-238927.67000000179</v>
      </c>
      <c r="G284" s="70">
        <f t="shared" si="45"/>
        <v>-3.5388129843253089E-3</v>
      </c>
      <c r="H284" s="70"/>
      <c r="I284" s="70"/>
      <c r="J284" s="67">
        <f t="shared" si="43"/>
        <v>164227.32999999821</v>
      </c>
      <c r="K284" s="70">
        <f t="shared" si="44"/>
        <v>4.9862490336524123E-2</v>
      </c>
      <c r="L284" s="70">
        <f t="shared" si="39"/>
        <v>0.99646118701567465</v>
      </c>
      <c r="M284" s="70">
        <f>PRODUCT($L$2:L284)-1</f>
        <v>0.41585098744926907</v>
      </c>
      <c r="N284" s="70">
        <f>PRODUCT($L$130:L284)-1</f>
        <v>0.10598351427714703</v>
      </c>
      <c r="O284" s="70">
        <f>AVERAGE($G$130:G284)*252</f>
        <v>0.20493093668630114</v>
      </c>
      <c r="P284" s="70">
        <f>STDEV($G$130:G284)*252^0.5</f>
        <v>0.28713452184272364</v>
      </c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</row>
    <row r="285" spans="1:27">
      <c r="A285" s="88">
        <v>44417</v>
      </c>
      <c r="B285" s="76">
        <v>67234440.430000007</v>
      </c>
      <c r="C285" s="6"/>
      <c r="D285" s="67">
        <f t="shared" si="40"/>
        <v>67234440.430000007</v>
      </c>
      <c r="E285" s="67">
        <f t="shared" si="42"/>
        <v>66900176.340000004</v>
      </c>
      <c r="F285" s="67">
        <f t="shared" si="36"/>
        <v>-42963.239999994636</v>
      </c>
      <c r="G285" s="70">
        <f t="shared" si="45"/>
        <v>-6.3859836522128734E-4</v>
      </c>
      <c r="H285" s="70"/>
      <c r="I285" s="70"/>
      <c r="J285" s="67">
        <f t="shared" si="43"/>
        <v>121264.09000000358</v>
      </c>
      <c r="K285" s="70">
        <f t="shared" si="44"/>
        <v>4.9192049866488174E-2</v>
      </c>
      <c r="L285" s="70">
        <f t="shared" si="39"/>
        <v>0.99936140163477871</v>
      </c>
      <c r="M285" s="70">
        <f>PRODUCT($L$2:L285)-1</f>
        <v>0.41494682732328703</v>
      </c>
      <c r="N285" s="70">
        <f>PRODUCT($L$130:L285)-1</f>
        <v>0.10527723501296804</v>
      </c>
      <c r="O285" s="70">
        <f>AVERAGE($G$130:G285)*252</f>
        <v>0.20258569486115965</v>
      </c>
      <c r="P285" s="70">
        <f>STDEV($G$130:G285)*252^0.5</f>
        <v>0.2862127308656684</v>
      </c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</row>
    <row r="286" spans="1:27">
      <c r="A286" s="88">
        <v>44418</v>
      </c>
      <c r="B286" s="76">
        <v>67224261.269999996</v>
      </c>
      <c r="C286" s="6"/>
      <c r="D286" s="67">
        <f t="shared" si="40"/>
        <v>67224261.269999996</v>
      </c>
      <c r="E286" s="67">
        <f t="shared" si="42"/>
        <v>66900176.340000004</v>
      </c>
      <c r="F286" s="67">
        <f t="shared" si="36"/>
        <v>-10179.160000011325</v>
      </c>
      <c r="G286" s="70">
        <f t="shared" si="45"/>
        <v>-1.5139800279306533E-4</v>
      </c>
      <c r="H286" s="70"/>
      <c r="I286" s="70"/>
      <c r="J286" s="67">
        <f t="shared" si="43"/>
        <v>111084.92999999225</v>
      </c>
      <c r="K286" s="70">
        <f t="shared" si="44"/>
        <v>4.9033204285592102E-2</v>
      </c>
      <c r="L286" s="70">
        <f t="shared" si="39"/>
        <v>0.99984860199720693</v>
      </c>
      <c r="M286" s="70">
        <f>PRODUCT($L$2:L286)-1</f>
        <v>0.41473260719957183</v>
      </c>
      <c r="N286" s="70">
        <f>PRODUCT($L$130:L286)-1</f>
        <v>0.10510989824705441</v>
      </c>
      <c r="O286" s="70">
        <f>AVERAGE($G$130:G286)*252</f>
        <v>0.20105233185756086</v>
      </c>
      <c r="P286" s="70">
        <f>STDEV($G$130:G286)*252^0.5</f>
        <v>0.28529647475777392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</row>
    <row r="287" spans="1:27">
      <c r="A287" s="88">
        <v>44419</v>
      </c>
      <c r="B287" s="76">
        <v>67244791.609999999</v>
      </c>
      <c r="C287" s="6"/>
      <c r="D287" s="67">
        <f t="shared" si="40"/>
        <v>67244791.609999999</v>
      </c>
      <c r="E287" s="67">
        <f t="shared" si="42"/>
        <v>66900176.340000004</v>
      </c>
      <c r="F287" s="67">
        <f t="shared" si="36"/>
        <v>20530.340000003576</v>
      </c>
      <c r="G287" s="70">
        <f t="shared" si="45"/>
        <v>3.054007528256112E-4</v>
      </c>
      <c r="H287" s="70"/>
      <c r="I287" s="70"/>
      <c r="J287" s="67">
        <f t="shared" si="43"/>
        <v>131615.26999999583</v>
      </c>
      <c r="K287" s="70">
        <f t="shared" si="44"/>
        <v>4.9353579815919923E-2</v>
      </c>
      <c r="L287" s="70">
        <f t="shared" si="39"/>
        <v>1.0003054007528256</v>
      </c>
      <c r="M287" s="70">
        <f>PRODUCT($L$2:L287)-1</f>
        <v>0.41516466760285753</v>
      </c>
      <c r="N287" s="70">
        <f>PRODUCT($L$130:L287)-1</f>
        <v>0.10544739964193406</v>
      </c>
      <c r="O287" s="70">
        <f>AVERAGE($G$130:G287)*252</f>
        <v>0.20026694361613362</v>
      </c>
      <c r="P287" s="70">
        <f>STDEV($G$130:G287)*252^0.5</f>
        <v>0.28438711580114667</v>
      </c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</row>
    <row r="288" spans="1:27">
      <c r="A288" s="88">
        <v>44420</v>
      </c>
      <c r="B288" s="76">
        <v>67381097.930000007</v>
      </c>
      <c r="C288" s="6"/>
      <c r="D288" s="67">
        <f t="shared" si="40"/>
        <v>67381097.930000007</v>
      </c>
      <c r="E288" s="67">
        <f t="shared" si="42"/>
        <v>66900176.340000004</v>
      </c>
      <c r="F288" s="67">
        <f t="shared" si="36"/>
        <v>136306.32000000775</v>
      </c>
      <c r="G288" s="70">
        <f t="shared" si="45"/>
        <v>2.0270167657079566E-3</v>
      </c>
      <c r="H288" s="70"/>
      <c r="I288" s="70"/>
      <c r="J288" s="67">
        <f t="shared" si="43"/>
        <v>267921.59000000358</v>
      </c>
      <c r="K288" s="70">
        <f t="shared" si="44"/>
        <v>5.1480637115362438E-2</v>
      </c>
      <c r="L288" s="70">
        <f t="shared" si="39"/>
        <v>1.0020270167657079</v>
      </c>
      <c r="M288" s="70">
        <f>PRODUCT($L$2:L288)-1</f>
        <v>0.418033230110326</v>
      </c>
      <c r="N288" s="70">
        <f>PRODUCT($L$130:L288)-1</f>
        <v>0.10768816005461646</v>
      </c>
      <c r="O288" s="70">
        <f>AVERAGE($G$130:G288)*252</f>
        <v>0.20222003343589634</v>
      </c>
      <c r="P288" s="70">
        <f>STDEV($G$130:G288)*252^0.5</f>
        <v>0.28348997305262125</v>
      </c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</row>
    <row r="289" spans="1:27">
      <c r="A289" s="88">
        <v>44421</v>
      </c>
      <c r="B289" s="76">
        <v>67548276.829999998</v>
      </c>
      <c r="C289" s="6"/>
      <c r="D289" s="67">
        <f t="shared" si="40"/>
        <v>67548276.829999998</v>
      </c>
      <c r="E289" s="67">
        <f t="shared" si="42"/>
        <v>66900176.340000004</v>
      </c>
      <c r="F289" s="67">
        <f t="shared" si="36"/>
        <v>167178.89999999106</v>
      </c>
      <c r="G289" s="70">
        <f t="shared" si="45"/>
        <v>2.4810949232924001E-3</v>
      </c>
      <c r="H289" s="70"/>
      <c r="I289" s="70"/>
      <c r="J289" s="67">
        <f t="shared" si="43"/>
        <v>435100.48999999464</v>
      </c>
      <c r="K289" s="70">
        <f t="shared" si="44"/>
        <v>5.4089460386049559E-2</v>
      </c>
      <c r="L289" s="70">
        <f t="shared" si="39"/>
        <v>1.0024810949232923</v>
      </c>
      <c r="M289" s="70">
        <f>PRODUCT($L$2:L289)-1</f>
        <v>0.42155150515861251</v>
      </c>
      <c r="N289" s="70">
        <f>PRODUCT($L$130:L289)-1</f>
        <v>0.11043643952511895</v>
      </c>
      <c r="O289" s="70">
        <f>AVERAGE($G$130:G289)*252</f>
        <v>0.20486388273110753</v>
      </c>
      <c r="P289" s="70">
        <f>STDEV($G$130:G289)*252^0.5</f>
        <v>0.28260494118951363</v>
      </c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</row>
    <row r="290" spans="1:27">
      <c r="A290" s="88">
        <v>44424</v>
      </c>
      <c r="B290" s="76">
        <v>67561560.040000007</v>
      </c>
      <c r="C290" s="6"/>
      <c r="D290" s="67">
        <f t="shared" si="40"/>
        <v>67561560.040000007</v>
      </c>
      <c r="E290" s="67">
        <f t="shared" si="42"/>
        <v>66900176.340000004</v>
      </c>
      <c r="F290" s="67">
        <f t="shared" si="36"/>
        <v>13283.210000008345</v>
      </c>
      <c r="G290" s="70">
        <f t="shared" si="45"/>
        <v>1.9664765147804503E-4</v>
      </c>
      <c r="H290" s="70"/>
      <c r="I290" s="70"/>
      <c r="J290" s="67">
        <f t="shared" si="43"/>
        <v>448383.70000000298</v>
      </c>
      <c r="K290" s="70">
        <f t="shared" si="44"/>
        <v>5.4296744602882363E-2</v>
      </c>
      <c r="L290" s="70">
        <f t="shared" si="39"/>
        <v>1.0001966476514781</v>
      </c>
      <c r="M290" s="70">
        <f>PRODUCT($L$2:L290)-1</f>
        <v>0.42183104992355713</v>
      </c>
      <c r="N290" s="70">
        <f>PRODUCT($L$130:L290)-1</f>
        <v>0.11065480424306728</v>
      </c>
      <c r="O290" s="70">
        <f>AVERAGE($G$130:G290)*252</f>
        <v>0.20389923257856937</v>
      </c>
      <c r="P290" s="70">
        <f>STDEV($G$130:G290)*252^0.5</f>
        <v>0.28172147166630074</v>
      </c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</row>
    <row r="291" spans="1:27">
      <c r="A291" s="88">
        <v>44425</v>
      </c>
      <c r="B291" s="76">
        <v>67150040.950000003</v>
      </c>
      <c r="C291" s="6"/>
      <c r="D291" s="67">
        <f t="shared" si="40"/>
        <v>67150040.950000003</v>
      </c>
      <c r="E291" s="67">
        <f t="shared" si="42"/>
        <v>66900176.340000004</v>
      </c>
      <c r="F291" s="67">
        <f t="shared" si="36"/>
        <v>-411519.09000000358</v>
      </c>
      <c r="G291" s="70">
        <f t="shared" si="45"/>
        <v>-6.0910240935283695E-3</v>
      </c>
      <c r="H291" s="70"/>
      <c r="I291" s="70"/>
      <c r="J291" s="67">
        <f t="shared" si="43"/>
        <v>36864.609999999404</v>
      </c>
      <c r="K291" s="70">
        <f t="shared" si="44"/>
        <v>4.7874997729777657E-2</v>
      </c>
      <c r="L291" s="70">
        <f t="shared" si="39"/>
        <v>0.99390897590647165</v>
      </c>
      <c r="M291" s="70">
        <f>PRODUCT($L$2:L291)-1</f>
        <v>0.41317064274154602</v>
      </c>
      <c r="N291" s="70">
        <f>PRODUCT($L$130:L291)-1</f>
        <v>0.10388977907082975</v>
      </c>
      <c r="O291" s="70">
        <f>AVERAGE($G$130:G291)*252</f>
        <v>0.19316566897271925</v>
      </c>
      <c r="P291" s="70">
        <f>STDEV($G$130:G291)*252^0.5</f>
        <v>0.28097702418477921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</row>
    <row r="292" spans="1:27">
      <c r="A292" s="88">
        <v>44426</v>
      </c>
      <c r="B292" s="76">
        <v>66804629.369999997</v>
      </c>
      <c r="C292" s="6"/>
      <c r="D292" s="67">
        <f t="shared" si="40"/>
        <v>66804629.369999997</v>
      </c>
      <c r="E292" s="67">
        <f t="shared" si="42"/>
        <v>66900176.340000004</v>
      </c>
      <c r="F292" s="67">
        <f t="shared" si="36"/>
        <v>-345411.58000000566</v>
      </c>
      <c r="G292" s="70">
        <f t="shared" si="45"/>
        <v>-5.1438774290130298E-3</v>
      </c>
      <c r="H292" s="70"/>
      <c r="I292" s="70"/>
      <c r="J292" s="67">
        <f t="shared" si="43"/>
        <v>-308546.97000000626</v>
      </c>
      <c r="K292" s="70">
        <f t="shared" si="44"/>
        <v>4.2484857180528302E-2</v>
      </c>
      <c r="L292" s="70">
        <f t="shared" si="39"/>
        <v>0.99485612257098699</v>
      </c>
      <c r="M292" s="70">
        <f>PRODUCT($L$2:L292)-1</f>
        <v>0.40590146616900391</v>
      </c>
      <c r="N292" s="70">
        <f>PRODUCT($L$130:L292)-1</f>
        <v>9.8211505352149064E-2</v>
      </c>
      <c r="O292" s="70">
        <f>AVERAGE($G$130:G292)*252</f>
        <v>0.18402810589858429</v>
      </c>
      <c r="P292" s="70">
        <f>STDEV($G$130:G292)*252^0.5</f>
        <v>0.28020485535957351</v>
      </c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</row>
    <row r="293" spans="1:27">
      <c r="A293" s="88">
        <v>44427</v>
      </c>
      <c r="B293" s="76">
        <v>66742021.810000002</v>
      </c>
      <c r="C293" s="6"/>
      <c r="D293" s="67">
        <f t="shared" si="40"/>
        <v>66742021.810000002</v>
      </c>
      <c r="E293" s="67">
        <f t="shared" si="42"/>
        <v>66900176.340000004</v>
      </c>
      <c r="F293" s="67">
        <f t="shared" si="36"/>
        <v>-62607.559999994934</v>
      </c>
      <c r="G293" s="70">
        <f t="shared" si="45"/>
        <v>-9.3717397417536095E-4</v>
      </c>
      <c r="H293" s="70"/>
      <c r="I293" s="70"/>
      <c r="J293" s="67">
        <f t="shared" si="43"/>
        <v>-371154.53000000119</v>
      </c>
      <c r="K293" s="70">
        <f t="shared" si="44"/>
        <v>4.1507867503906892E-2</v>
      </c>
      <c r="L293" s="70">
        <f t="shared" si="39"/>
        <v>0.99906282602582464</v>
      </c>
      <c r="M293" s="70">
        <f>PRODUCT($L$2:L293)-1</f>
        <v>0.40458389190465538</v>
      </c>
      <c r="N293" s="70">
        <f>PRODUCT($L$130:L293)-1</f>
        <v>9.718229011119317E-2</v>
      </c>
      <c r="O293" s="70">
        <f>AVERAGE($G$130:G293)*252</f>
        <v>0.1814659354876649</v>
      </c>
      <c r="P293" s="70">
        <f>STDEV($G$130:G293)*252^0.5</f>
        <v>0.27935165579115018</v>
      </c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</row>
    <row r="294" spans="1:27">
      <c r="A294" s="88">
        <v>44428</v>
      </c>
      <c r="B294" s="76">
        <v>17025491.030000001</v>
      </c>
      <c r="C294" s="6">
        <v>-50000000</v>
      </c>
      <c r="D294" s="67">
        <f t="shared" si="40"/>
        <v>17025491.030000001</v>
      </c>
      <c r="E294" s="67">
        <f t="shared" si="42"/>
        <v>66900176.340000004</v>
      </c>
      <c r="F294" s="67">
        <f t="shared" si="36"/>
        <v>283469.21999999881</v>
      </c>
      <c r="G294" s="70">
        <f t="shared" si="45"/>
        <v>4.2472375321049444E-3</v>
      </c>
      <c r="H294" s="70"/>
      <c r="I294" s="70"/>
      <c r="J294" s="67">
        <f t="shared" si="43"/>
        <v>-87685.310000002384</v>
      </c>
      <c r="K294" s="70">
        <v>1.1299999999999999E-2</v>
      </c>
      <c r="L294" s="70">
        <f t="shared" si="39"/>
        <v>1.004247237532105</v>
      </c>
      <c r="M294" s="70">
        <f>PRODUCT($L$2:L294)-1</f>
        <v>0.41054949332734303</v>
      </c>
      <c r="N294" s="70">
        <f>PRODUCT($L$130:L294)-1</f>
        <v>0.1018422839133144</v>
      </c>
      <c r="O294" s="70">
        <f>AVERAGE($G$130:G294)*252</f>
        <v>0.18685283198828784</v>
      </c>
      <c r="P294" s="70">
        <f>STDEV($G$130:G294)*252^0.5</f>
        <v>0.27853278158421357</v>
      </c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</row>
    <row r="295" spans="1:27">
      <c r="A295" s="88">
        <v>44431</v>
      </c>
      <c r="B295" s="76">
        <v>17640669</v>
      </c>
      <c r="C295" s="6"/>
      <c r="D295" s="67">
        <f t="shared" si="40"/>
        <v>17640669</v>
      </c>
      <c r="E295" s="67">
        <f t="shared" si="42"/>
        <v>66900176.340000004</v>
      </c>
      <c r="F295" s="67">
        <f t="shared" si="36"/>
        <v>615177.96999999881</v>
      </c>
      <c r="G295" s="70">
        <f t="shared" si="45"/>
        <v>3.6132759338101672E-2</v>
      </c>
      <c r="H295" s="70"/>
      <c r="I295" s="70"/>
      <c r="J295" s="67">
        <f t="shared" si="43"/>
        <v>527492.65999999642</v>
      </c>
      <c r="K295" s="70">
        <f t="shared" ref="K295:K301" si="46">(1+K294)*(1+G295)-1</f>
        <v>4.7841059518622275E-2</v>
      </c>
      <c r="L295" s="70">
        <f t="shared" si="39"/>
        <v>1.0361327593381016</v>
      </c>
      <c r="M295" s="70">
        <f>PRODUCT($L$2:L295)-1</f>
        <v>0.46151653870422105</v>
      </c>
      <c r="N295" s="70">
        <f>PRODUCT($L$130:L295)-1</f>
        <v>0.14165488598649834</v>
      </c>
      <c r="O295" s="70">
        <f>AVERAGE($G$130:G295)*252</f>
        <v>0.24057935320041632</v>
      </c>
      <c r="P295" s="70">
        <f>STDEV($G$130:G295)*252^0.5</f>
        <v>0.28109033397254313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</row>
    <row r="296" spans="1:27">
      <c r="A296" s="88">
        <v>44432</v>
      </c>
      <c r="B296" s="76">
        <v>17824316.850000001</v>
      </c>
      <c r="C296" s="6"/>
      <c r="D296" s="67">
        <f t="shared" si="40"/>
        <v>17824316.850000001</v>
      </c>
      <c r="E296" s="67">
        <f t="shared" si="42"/>
        <v>66900176.340000004</v>
      </c>
      <c r="F296" s="67">
        <f t="shared" si="36"/>
        <v>183647.85000000149</v>
      </c>
      <c r="G296" s="70">
        <f t="shared" si="45"/>
        <v>1.0410481031076627E-2</v>
      </c>
      <c r="H296" s="70"/>
      <c r="I296" s="70"/>
      <c r="J296" s="67">
        <f t="shared" si="43"/>
        <v>711140.50999999791</v>
      </c>
      <c r="K296" s="70">
        <f t="shared" si="46"/>
        <v>5.8749588992323964E-2</v>
      </c>
      <c r="L296" s="70">
        <f t="shared" si="39"/>
        <v>1.0104104810310766</v>
      </c>
      <c r="M296" s="70">
        <f>PRODUCT($L$2:L296)-1</f>
        <v>0.47673162890700604</v>
      </c>
      <c r="N296" s="70">
        <f>PRODUCT($L$130:L296)-1</f>
        <v>0.15354006252109675</v>
      </c>
      <c r="O296" s="70">
        <f>AVERAGE($G$130:G296)*252</f>
        <v>0.25484798713233781</v>
      </c>
      <c r="P296" s="70">
        <f>STDEV($G$130:G296)*252^0.5</f>
        <v>0.2804830167109878</v>
      </c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</row>
    <row r="297" spans="1:27">
      <c r="A297" s="88">
        <v>44433</v>
      </c>
      <c r="B297" s="76">
        <v>17718771.280000001</v>
      </c>
      <c r="C297" s="6"/>
      <c r="D297" s="67">
        <f t="shared" si="40"/>
        <v>17718771.280000001</v>
      </c>
      <c r="E297" s="67">
        <f t="shared" si="42"/>
        <v>66900176.340000004</v>
      </c>
      <c r="F297" s="67">
        <f t="shared" si="36"/>
        <v>-105545.5700000003</v>
      </c>
      <c r="G297" s="70">
        <f t="shared" si="45"/>
        <v>-5.9214370395351389E-3</v>
      </c>
      <c r="H297" s="70"/>
      <c r="I297" s="70"/>
      <c r="J297" s="67">
        <f t="shared" si="43"/>
        <v>605594.93999999762</v>
      </c>
      <c r="K297" s="70">
        <f t="shared" si="46"/>
        <v>5.2480269960472059E-2</v>
      </c>
      <c r="L297" s="70">
        <f t="shared" si="39"/>
        <v>0.99407856296046482</v>
      </c>
      <c r="M297" s="70">
        <f>PRODUCT($L$2:L297)-1</f>
        <v>0.46798725554214293</v>
      </c>
      <c r="N297" s="70">
        <f>PRODUCT($L$130:L297)-1</f>
        <v>0.14670944766829663</v>
      </c>
      <c r="O297" s="70">
        <f>AVERAGE($G$130:G297)*252</f>
        <v>0.24444887926867598</v>
      </c>
      <c r="P297" s="70">
        <f>STDEV($G$130:G297)*252^0.5</f>
        <v>0.27977086122021322</v>
      </c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</row>
    <row r="298" spans="1:27">
      <c r="A298" s="88">
        <v>44434</v>
      </c>
      <c r="B298" s="76">
        <v>17451377.760000002</v>
      </c>
      <c r="C298" s="6"/>
      <c r="D298" s="67">
        <f t="shared" si="40"/>
        <v>17451377.760000002</v>
      </c>
      <c r="E298" s="67">
        <f t="shared" si="42"/>
        <v>66900176.340000004</v>
      </c>
      <c r="F298" s="67">
        <f t="shared" si="36"/>
        <v>-267393.51999999955</v>
      </c>
      <c r="G298" s="70">
        <f t="shared" si="45"/>
        <v>-1.5090974186331927E-2</v>
      </c>
      <c r="H298" s="70"/>
      <c r="I298" s="70"/>
      <c r="J298" s="67">
        <f t="shared" si="43"/>
        <v>338201.41999999806</v>
      </c>
      <c r="K298" s="70">
        <f t="shared" si="46"/>
        <v>3.6597317374875038E-2</v>
      </c>
      <c r="L298" s="70">
        <f t="shared" si="39"/>
        <v>0.98490902581366813</v>
      </c>
      <c r="M298" s="70">
        <f>PRODUCT($L$2:L298)-1</f>
        <v>0.44583389776289217</v>
      </c>
      <c r="N298" s="70">
        <f>PRODUCT($L$130:L298)-1</f>
        <v>0.12940448499431145</v>
      </c>
      <c r="O298" s="70">
        <f>AVERAGE($G$130:G298)*252</f>
        <v>0.22049991847444922</v>
      </c>
      <c r="P298" s="70">
        <f>STDEV($G$130:G298)*252^0.5</f>
        <v>0.27962559984663476</v>
      </c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</row>
    <row r="299" spans="1:27">
      <c r="A299" s="88">
        <v>44435</v>
      </c>
      <c r="B299" s="76">
        <v>17966977.210000001</v>
      </c>
      <c r="C299" s="6"/>
      <c r="D299" s="67">
        <f t="shared" si="40"/>
        <v>17966977.210000001</v>
      </c>
      <c r="E299" s="67">
        <f t="shared" si="42"/>
        <v>66900176.340000004</v>
      </c>
      <c r="F299" s="67">
        <f t="shared" si="36"/>
        <v>515599.44999999925</v>
      </c>
      <c r="G299" s="70">
        <f t="shared" si="45"/>
        <v>2.9544913707718581E-2</v>
      </c>
      <c r="H299" s="70"/>
      <c r="I299" s="70"/>
      <c r="J299" s="67">
        <f t="shared" si="43"/>
        <v>853800.86999999732</v>
      </c>
      <c r="K299" s="70">
        <f t="shared" si="46"/>
        <v>6.7223495666368427E-2</v>
      </c>
      <c r="L299" s="70">
        <f t="shared" si="39"/>
        <v>1.0295449137077186</v>
      </c>
      <c r="M299" s="70">
        <f>PRODUCT($L$2:L299)-1</f>
        <v>0.48855093550799134</v>
      </c>
      <c r="N299" s="70">
        <f>PRODUCT($L$130:L299)-1</f>
        <v>0.16277264304457884</v>
      </c>
      <c r="O299" s="70">
        <f>AVERAGE($G$130:G299)*252</f>
        <v>0.26299884986192351</v>
      </c>
      <c r="P299" s="70">
        <f>STDEV($G$130:G299)*252^0.5</f>
        <v>0.28097375546462844</v>
      </c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</row>
    <row r="300" spans="1:27">
      <c r="A300" s="88">
        <v>44438</v>
      </c>
      <c r="B300" s="76">
        <v>18367078.539999999</v>
      </c>
      <c r="C300" s="6"/>
      <c r="D300" s="67">
        <f t="shared" si="40"/>
        <v>18367078.539999999</v>
      </c>
      <c r="E300" s="67">
        <f t="shared" si="42"/>
        <v>66900176.340000004</v>
      </c>
      <c r="F300" s="67">
        <f t="shared" ref="F300:F363" si="47">B300-C300-D299</f>
        <v>400101.32999999821</v>
      </c>
      <c r="G300" s="70">
        <f t="shared" si="45"/>
        <v>2.2268705821996096E-2</v>
      </c>
      <c r="H300" s="70"/>
      <c r="I300" s="70"/>
      <c r="J300" s="67">
        <f t="shared" si="43"/>
        <v>1253902.1999999955</v>
      </c>
      <c r="K300" s="70">
        <f t="shared" si="46"/>
        <v>9.098918173768511E-2</v>
      </c>
      <c r="L300" s="70">
        <f t="shared" si="39"/>
        <v>1.0222687058219961</v>
      </c>
      <c r="M300" s="70">
        <f>PRODUCT($L$2:L300)-1</f>
        <v>0.52169903839187604</v>
      </c>
      <c r="N300" s="70">
        <f>PRODUCT($L$130:L300)-1</f>
        <v>0.18866608497040338</v>
      </c>
      <c r="O300" s="70">
        <f>AVERAGE($G$130:G300)*252</f>
        <v>0.29427788505070185</v>
      </c>
      <c r="P300" s="70">
        <f>STDEV($G$130:G300)*252^0.5</f>
        <v>0.28132856401808443</v>
      </c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</row>
    <row r="301" spans="1:27" s="47" customFormat="1">
      <c r="A301" s="90">
        <v>44439</v>
      </c>
      <c r="B301" s="79">
        <v>18177286.16</v>
      </c>
      <c r="C301" s="61"/>
      <c r="D301" s="80">
        <f t="shared" si="40"/>
        <v>18177286.16</v>
      </c>
      <c r="E301" s="80">
        <f t="shared" si="42"/>
        <v>66900176.340000004</v>
      </c>
      <c r="F301" s="80">
        <f t="shared" si="47"/>
        <v>-189792.37999999896</v>
      </c>
      <c r="G301" s="81">
        <f t="shared" si="45"/>
        <v>-1.0333291687443232E-2</v>
      </c>
      <c r="H301" s="81"/>
      <c r="I301" s="81"/>
      <c r="J301" s="80">
        <f t="shared" si="43"/>
        <v>1064109.8199999966</v>
      </c>
      <c r="K301" s="81">
        <f t="shared" si="46"/>
        <v>7.9715672294944584E-2</v>
      </c>
      <c r="L301" s="81">
        <f t="shared" si="39"/>
        <v>0.98966670831255676</v>
      </c>
      <c r="M301" s="81">
        <f>PRODUCT($L$2:L301)-1</f>
        <v>0.50597487836767097</v>
      </c>
      <c r="N301" s="81">
        <f>PRODUCT($L$130:L301)-1</f>
        <v>0.17638325159543311</v>
      </c>
      <c r="O301" s="81">
        <f>AVERAGE($G$130:G301)*252</f>
        <v>0.27742749324671118</v>
      </c>
      <c r="P301" s="81">
        <f>STDEV($G$130:G301)*252^0.5</f>
        <v>0.2808499912951829</v>
      </c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>
      <c r="A302" s="88">
        <v>44440</v>
      </c>
      <c r="B302" s="76">
        <v>40893635.960000001</v>
      </c>
      <c r="C302" s="6">
        <v>22700000</v>
      </c>
      <c r="D302" s="67">
        <f t="shared" si="40"/>
        <v>40893635.960000001</v>
      </c>
      <c r="E302" s="67">
        <f t="shared" si="42"/>
        <v>18177286.16</v>
      </c>
      <c r="F302" s="67">
        <f t="shared" si="47"/>
        <v>16349.800000000745</v>
      </c>
      <c r="G302" s="70">
        <f>F302/B302</f>
        <v>3.9981282212208415E-4</v>
      </c>
      <c r="H302" s="70"/>
      <c r="I302" s="70"/>
      <c r="J302" s="67">
        <f t="shared" si="43"/>
        <v>16349.800000000745</v>
      </c>
      <c r="K302" s="70">
        <f>G302</f>
        <v>3.9981282212208415E-4</v>
      </c>
      <c r="L302" s="70">
        <f t="shared" si="39"/>
        <v>1.0003998128221221</v>
      </c>
      <c r="M302" s="70">
        <f>PRODUCT($L$2:L302)-1</f>
        <v>0.50657698643383609</v>
      </c>
      <c r="N302" s="70">
        <f>PRODUCT($L$130:L302)-1</f>
        <v>0.17685358470315071</v>
      </c>
      <c r="O302" s="70">
        <f>AVERAGE($G$130:G302)*252</f>
        <v>0.27640625242548611</v>
      </c>
      <c r="P302" s="70">
        <f>STDEV($G$130:G302)*252^0.5</f>
        <v>0.28003365516426071</v>
      </c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</row>
    <row r="303" spans="1:27">
      <c r="A303" s="88">
        <v>44441</v>
      </c>
      <c r="B303" s="76">
        <v>41007595.200000003</v>
      </c>
      <c r="C303" s="6"/>
      <c r="D303" s="67">
        <f t="shared" si="40"/>
        <v>41007595.200000003</v>
      </c>
      <c r="E303" s="67">
        <f t="shared" si="42"/>
        <v>18177286.16</v>
      </c>
      <c r="F303" s="67">
        <f t="shared" si="47"/>
        <v>113959.24000000209</v>
      </c>
      <c r="G303" s="70">
        <f t="shared" ref="G303:G323" si="48">F303/B302</f>
        <v>2.7867231006670819E-3</v>
      </c>
      <c r="H303" s="70"/>
      <c r="I303" s="70"/>
      <c r="J303" s="67">
        <f t="shared" si="43"/>
        <v>130309.04000000283</v>
      </c>
      <c r="K303" s="70">
        <f t="shared" ref="K303:K323" si="49">(1+K302)*(1+G303)-1</f>
        <v>3.1876500904164384E-3</v>
      </c>
      <c r="L303" s="70">
        <f t="shared" si="39"/>
        <v>1.0027867231006671</v>
      </c>
      <c r="M303" s="70">
        <f>PRODUCT($L$2:L303)-1</f>
        <v>0.51077539932486471</v>
      </c>
      <c r="N303" s="70">
        <f>PRODUCT($L$130:L303)-1</f>
        <v>0.18013314977374595</v>
      </c>
      <c r="O303" s="70">
        <f>AVERAGE($G$130:G303)*252</f>
        <v>0.27885365454584599</v>
      </c>
      <c r="P303" s="70">
        <f>STDEV($G$130:G303)*252^0.5</f>
        <v>0.27923054217668558</v>
      </c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</row>
    <row r="304" spans="1:27">
      <c r="A304" s="88">
        <v>44442</v>
      </c>
      <c r="B304" s="76">
        <v>41058240.229999997</v>
      </c>
      <c r="C304" s="6"/>
      <c r="D304" s="67">
        <f t="shared" si="40"/>
        <v>41058240.229999997</v>
      </c>
      <c r="E304" s="67">
        <f t="shared" si="42"/>
        <v>18177286.16</v>
      </c>
      <c r="F304" s="67">
        <f t="shared" si="47"/>
        <v>50645.029999993742</v>
      </c>
      <c r="G304" s="70">
        <f t="shared" si="48"/>
        <v>1.2350158489662845E-3</v>
      </c>
      <c r="H304" s="70"/>
      <c r="I304" s="70"/>
      <c r="J304" s="67">
        <f t="shared" si="43"/>
        <v>180954.06999999657</v>
      </c>
      <c r="K304" s="70">
        <f t="shared" si="49"/>
        <v>4.426602737765295E-3</v>
      </c>
      <c r="L304" s="70">
        <f t="shared" si="39"/>
        <v>1.0012350158489662</v>
      </c>
      <c r="M304" s="70">
        <f>PRODUCT($L$2:L304)-1</f>
        <v>0.51264123088725921</v>
      </c>
      <c r="N304" s="70">
        <f>PRODUCT($L$130:L304)-1</f>
        <v>0.18159063291760691</v>
      </c>
      <c r="O304" s="70">
        <f>AVERAGE($G$130:G304)*252</f>
        <v>0.27903862791380973</v>
      </c>
      <c r="P304" s="70">
        <f>STDEV($G$130:G304)*252^0.5</f>
        <v>0.27842704205135943</v>
      </c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</row>
    <row r="305" spans="1:27">
      <c r="A305" s="88">
        <v>44445</v>
      </c>
      <c r="B305" s="76">
        <v>41069293.100000001</v>
      </c>
      <c r="C305" s="6"/>
      <c r="D305" s="67">
        <f t="shared" si="40"/>
        <v>41069293.100000001</v>
      </c>
      <c r="E305" s="67">
        <f t="shared" si="42"/>
        <v>18177286.16</v>
      </c>
      <c r="F305" s="67">
        <f t="shared" si="47"/>
        <v>11052.870000004768</v>
      </c>
      <c r="G305" s="70">
        <f t="shared" si="48"/>
        <v>2.6919979858096245E-4</v>
      </c>
      <c r="H305" s="70"/>
      <c r="I305" s="70"/>
      <c r="J305" s="67">
        <f t="shared" si="43"/>
        <v>192006.94000000134</v>
      </c>
      <c r="K305" s="70">
        <f t="shared" si="49"/>
        <v>4.6969941769114953E-3</v>
      </c>
      <c r="L305" s="70">
        <f t="shared" si="39"/>
        <v>1.0002691997985809</v>
      </c>
      <c r="M305" s="70">
        <f>PRODUCT($L$2:L305)-1</f>
        <v>0.51304843360193919</v>
      </c>
      <c r="N305" s="70">
        <f>PRODUCT($L$130:L305)-1</f>
        <v>0.18190871687799337</v>
      </c>
      <c r="O305" s="70">
        <f>AVERAGE($G$130:G305)*252</f>
        <v>0.27783862633044942</v>
      </c>
      <c r="P305" s="70">
        <f>STDEV($G$130:G305)*252^0.5</f>
        <v>0.27763220776699871</v>
      </c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</row>
    <row r="306" spans="1:27">
      <c r="A306" s="88">
        <v>44446</v>
      </c>
      <c r="B306" s="76">
        <v>40848044.729999997</v>
      </c>
      <c r="C306" s="6"/>
      <c r="D306" s="67">
        <f t="shared" si="40"/>
        <v>40848044.729999997</v>
      </c>
      <c r="E306" s="67">
        <f t="shared" si="42"/>
        <v>18177286.16</v>
      </c>
      <c r="F306" s="67">
        <f t="shared" si="47"/>
        <v>-221248.37000000477</v>
      </c>
      <c r="G306" s="70">
        <f t="shared" si="48"/>
        <v>-5.3871969371687275E-3</v>
      </c>
      <c r="H306" s="70"/>
      <c r="I306" s="70"/>
      <c r="J306" s="67">
        <f t="shared" si="43"/>
        <v>-29241.430000003427</v>
      </c>
      <c r="K306" s="70">
        <f t="shared" si="49"/>
        <v>-7.155063929009664E-4</v>
      </c>
      <c r="L306" s="70">
        <f t="shared" si="39"/>
        <v>0.99461280306283129</v>
      </c>
      <c r="M306" s="70">
        <f>PRODUCT($L$2:L306)-1</f>
        <v>0.50489734371465089</v>
      </c>
      <c r="N306" s="70">
        <f>PRODUCT($L$130:L306)-1</f>
        <v>0.1755415418584152</v>
      </c>
      <c r="O306" s="70">
        <f>AVERAGE($G$130:G306)*252</f>
        <v>0.26859900907340445</v>
      </c>
      <c r="P306" s="70">
        <f>STDEV($G$130:G306)*252^0.5</f>
        <v>0.27695063261496156</v>
      </c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</row>
    <row r="307" spans="1:27">
      <c r="A307" s="88">
        <v>44447</v>
      </c>
      <c r="B307" s="76">
        <v>40761880.990000002</v>
      </c>
      <c r="C307" s="6"/>
      <c r="D307" s="67">
        <f t="shared" si="40"/>
        <v>40761880.990000002</v>
      </c>
      <c r="E307" s="67">
        <f t="shared" si="42"/>
        <v>18177286.16</v>
      </c>
      <c r="F307" s="67">
        <f t="shared" si="47"/>
        <v>-86163.739999994636</v>
      </c>
      <c r="G307" s="70">
        <f t="shared" si="48"/>
        <v>-2.1093724453526527E-3</v>
      </c>
      <c r="H307" s="70"/>
      <c r="I307" s="70"/>
      <c r="J307" s="67">
        <f t="shared" si="43"/>
        <v>-115405.16999999806</v>
      </c>
      <c r="K307" s="70">
        <f t="shared" si="49"/>
        <v>-2.8233695687840399E-3</v>
      </c>
      <c r="L307" s="70">
        <f t="shared" si="39"/>
        <v>0.9978906275546473</v>
      </c>
      <c r="M307" s="70">
        <f>PRODUCT($L$2:L307)-1</f>
        <v>0.50172295472473483</v>
      </c>
      <c r="N307" s="70">
        <f>PRODUCT($L$130:L307)-1</f>
        <v>0.17306188692165159</v>
      </c>
      <c r="O307" s="70">
        <f>AVERAGE($G$130:G307)*252</f>
        <v>0.26410372331327936</v>
      </c>
      <c r="P307" s="70">
        <f>STDEV($G$130:G307)*252^0.5</f>
        <v>0.27619301919504269</v>
      </c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</row>
    <row r="308" spans="1:27">
      <c r="A308" s="88">
        <v>44448</v>
      </c>
      <c r="B308" s="76">
        <v>40794274.909999996</v>
      </c>
      <c r="C308" s="6"/>
      <c r="D308" s="67">
        <f t="shared" si="40"/>
        <v>40794274.909999996</v>
      </c>
      <c r="E308" s="67">
        <f t="shared" si="42"/>
        <v>18177286.16</v>
      </c>
      <c r="F308" s="67">
        <f t="shared" si="47"/>
        <v>32393.919999994338</v>
      </c>
      <c r="G308" s="70">
        <f t="shared" si="48"/>
        <v>7.9471111767245102E-4</v>
      </c>
      <c r="H308" s="70"/>
      <c r="I308" s="70"/>
      <c r="J308" s="67">
        <f t="shared" si="43"/>
        <v>-83011.250000003725</v>
      </c>
      <c r="K308" s="70">
        <f t="shared" si="49"/>
        <v>-2.0309022142971367E-3</v>
      </c>
      <c r="L308" s="70">
        <f t="shared" si="39"/>
        <v>1.0007947111176725</v>
      </c>
      <c r="M308" s="70">
        <f>PRODUCT($L$2:L308)-1</f>
        <v>0.50291639065251847</v>
      </c>
      <c r="N308" s="70">
        <f>PRODUCT($L$130:L308)-1</f>
        <v>0.17399413224490612</v>
      </c>
      <c r="O308" s="70">
        <f>AVERAGE($G$130:G308)*252</f>
        <v>0.26374709470065466</v>
      </c>
      <c r="P308" s="70">
        <f>STDEV($G$130:G308)*252^0.5</f>
        <v>0.27541626740481456</v>
      </c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</row>
    <row r="309" spans="1:27">
      <c r="A309" s="88">
        <v>44449</v>
      </c>
      <c r="B309" s="76">
        <v>40423586.700000003</v>
      </c>
      <c r="C309" s="6"/>
      <c r="D309" s="67">
        <f t="shared" si="40"/>
        <v>40423586.700000003</v>
      </c>
      <c r="E309" s="67">
        <f t="shared" si="42"/>
        <v>18177286.16</v>
      </c>
      <c r="F309" s="67">
        <f t="shared" si="47"/>
        <v>-370688.20999999344</v>
      </c>
      <c r="G309" s="70">
        <f t="shared" si="48"/>
        <v>-9.0867704063328208E-3</v>
      </c>
      <c r="H309" s="70"/>
      <c r="I309" s="70"/>
      <c r="J309" s="67">
        <f t="shared" si="43"/>
        <v>-453699.45999999717</v>
      </c>
      <c r="K309" s="70">
        <f t="shared" si="49"/>
        <v>-1.1099218278490919E-2</v>
      </c>
      <c r="L309" s="70">
        <f t="shared" si="39"/>
        <v>0.99091322959366723</v>
      </c>
      <c r="M309" s="70">
        <f>PRODUCT($L$2:L309)-1</f>
        <v>0.48925973447074478</v>
      </c>
      <c r="N309" s="70">
        <f>PRODUCT($L$130:L309)-1</f>
        <v>0.16332631710681489</v>
      </c>
      <c r="O309" s="70">
        <f>AVERAGE($G$130:G309)*252</f>
        <v>0.24956035449456282</v>
      </c>
      <c r="P309" s="70">
        <f>STDEV($G$130:G309)*252^0.5</f>
        <v>0.27490746448276709</v>
      </c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</row>
    <row r="310" spans="1:27">
      <c r="A310" s="88">
        <v>44452</v>
      </c>
      <c r="B310" s="76">
        <v>40380633.979999997</v>
      </c>
      <c r="C310" s="6"/>
      <c r="D310" s="67">
        <f t="shared" si="40"/>
        <v>40380633.979999997</v>
      </c>
      <c r="E310" s="67">
        <f t="shared" si="42"/>
        <v>18177286.16</v>
      </c>
      <c r="F310" s="67">
        <f t="shared" si="47"/>
        <v>-42952.720000006258</v>
      </c>
      <c r="G310" s="70">
        <f t="shared" si="48"/>
        <v>-1.062565781675337E-3</v>
      </c>
      <c r="H310" s="70"/>
      <c r="I310" s="70"/>
      <c r="J310" s="67">
        <f t="shared" si="43"/>
        <v>-496652.18000000343</v>
      </c>
      <c r="K310" s="70">
        <f t="shared" si="49"/>
        <v>-1.2149990410620148E-2</v>
      </c>
      <c r="L310" s="70">
        <f t="shared" si="39"/>
        <v>0.9989374342183247</v>
      </c>
      <c r="M310" s="70">
        <f>PRODUCT($L$2:L310)-1</f>
        <v>0.48767729803686932</v>
      </c>
      <c r="N310" s="70">
        <f>PRODUCT($L$130:L310)-1</f>
        <v>0.1620902063693348</v>
      </c>
      <c r="O310" s="70">
        <f>AVERAGE($G$130:G310)*252</f>
        <v>0.24670219465214982</v>
      </c>
      <c r="P310" s="70">
        <f>STDEV($G$130:G310)*252^0.5</f>
        <v>0.27415347036242593</v>
      </c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</row>
    <row r="311" spans="1:27">
      <c r="A311" s="88">
        <v>44453</v>
      </c>
      <c r="B311" s="76">
        <v>40271778.689999998</v>
      </c>
      <c r="C311" s="6"/>
      <c r="D311" s="67">
        <f t="shared" si="40"/>
        <v>40271778.689999998</v>
      </c>
      <c r="E311" s="67">
        <f t="shared" si="42"/>
        <v>18177286.16</v>
      </c>
      <c r="F311" s="67">
        <f t="shared" si="47"/>
        <v>-108855.28999999911</v>
      </c>
      <c r="G311" s="70">
        <f t="shared" si="48"/>
        <v>-2.6957300881881576E-3</v>
      </c>
      <c r="H311" s="70"/>
      <c r="I311" s="70"/>
      <c r="J311" s="67">
        <f t="shared" si="43"/>
        <v>-605507.47000000253</v>
      </c>
      <c r="K311" s="70">
        <f t="shared" si="49"/>
        <v>-1.4812967404087218E-2</v>
      </c>
      <c r="L311" s="70">
        <f t="shared" si="39"/>
        <v>0.99730426991181187</v>
      </c>
      <c r="M311" s="70">
        <f>PRODUCT($L$2:L311)-1</f>
        <v>0.48366692158303692</v>
      </c>
      <c r="N311" s="70">
        <f>PRODUCT($L$130:L311)-1</f>
        <v>0.15895752483483627</v>
      </c>
      <c r="O311" s="70">
        <f>AVERAGE($G$130:G311)*252</f>
        <v>0.24161413873525112</v>
      </c>
      <c r="P311" s="70">
        <f>STDEV($G$130:G311)*252^0.5</f>
        <v>0.27342928357365281</v>
      </c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</row>
    <row r="312" spans="1:27">
      <c r="A312" s="88">
        <v>44454</v>
      </c>
      <c r="B312" s="76">
        <v>40777536.689999998</v>
      </c>
      <c r="C312" s="6"/>
      <c r="D312" s="67">
        <f t="shared" si="40"/>
        <v>40777536.689999998</v>
      </c>
      <c r="E312" s="67">
        <f t="shared" si="42"/>
        <v>18177286.16</v>
      </c>
      <c r="F312" s="67">
        <f t="shared" si="47"/>
        <v>505758</v>
      </c>
      <c r="G312" s="70">
        <f t="shared" si="48"/>
        <v>1.2558620861849001E-2</v>
      </c>
      <c r="H312" s="70"/>
      <c r="I312" s="70"/>
      <c r="J312" s="67">
        <f t="shared" si="43"/>
        <v>-99749.470000002533</v>
      </c>
      <c r="K312" s="70">
        <f t="shared" si="49"/>
        <v>-2.4403769837051392E-3</v>
      </c>
      <c r="L312" s="70">
        <f t="shared" si="39"/>
        <v>1.0125586208618489</v>
      </c>
      <c r="M312" s="70">
        <f>PRODUCT($L$2:L312)-1</f>
        <v>0.50229973193646482</v>
      </c>
      <c r="N312" s="70">
        <f>PRODUCT($L$130:L312)-1</f>
        <v>0.1735124329842237</v>
      </c>
      <c r="O312" s="70">
        <f>AVERAGE($G$130:G312)*252</f>
        <v>0.25758768145902539</v>
      </c>
      <c r="P312" s="70">
        <f>STDEV($G$130:G312)*252^0.5</f>
        <v>0.27301661983449438</v>
      </c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</row>
    <row r="313" spans="1:27">
      <c r="A313" s="88">
        <v>44455</v>
      </c>
      <c r="B313" s="76">
        <v>40532323.359999999</v>
      </c>
      <c r="C313" s="6"/>
      <c r="D313" s="67">
        <f t="shared" si="40"/>
        <v>40532323.359999999</v>
      </c>
      <c r="E313" s="67">
        <f t="shared" si="42"/>
        <v>18177286.16</v>
      </c>
      <c r="F313" s="67">
        <f t="shared" si="47"/>
        <v>-245213.32999999821</v>
      </c>
      <c r="G313" s="70">
        <f t="shared" si="48"/>
        <v>-6.0134414656815858E-3</v>
      </c>
      <c r="H313" s="70"/>
      <c r="I313" s="70"/>
      <c r="J313" s="67">
        <f t="shared" si="43"/>
        <v>-344962.80000000075</v>
      </c>
      <c r="K313" s="70">
        <f t="shared" si="49"/>
        <v>-8.4391433852410991E-3</v>
      </c>
      <c r="L313" s="70">
        <f t="shared" si="39"/>
        <v>0.99398655853431839</v>
      </c>
      <c r="M313" s="70">
        <f>PRODUCT($L$2:L313)-1</f>
        <v>0.49326574043455573</v>
      </c>
      <c r="N313" s="70">
        <f>PRODUCT($L$130:L313)-1</f>
        <v>0.1664555846592235</v>
      </c>
      <c r="O313" s="70">
        <f>AVERAGE($G$130:G313)*252</f>
        <v>0.24795194813940158</v>
      </c>
      <c r="P313" s="70">
        <f>STDEV($G$130:G313)*252^0.5</f>
        <v>0.27239411911826034</v>
      </c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</row>
    <row r="314" spans="1:27">
      <c r="A314" s="88">
        <v>44456</v>
      </c>
      <c r="B314" s="76">
        <v>39567623.649999999</v>
      </c>
      <c r="C314" s="6"/>
      <c r="D314" s="67">
        <f t="shared" si="40"/>
        <v>39567623.649999999</v>
      </c>
      <c r="E314" s="67">
        <f t="shared" si="42"/>
        <v>18177286.16</v>
      </c>
      <c r="F314" s="67">
        <f t="shared" si="47"/>
        <v>-964699.71000000089</v>
      </c>
      <c r="G314" s="70">
        <f t="shared" si="48"/>
        <v>-2.3800750364881152E-2</v>
      </c>
      <c r="H314" s="70"/>
      <c r="I314" s="70"/>
      <c r="J314" s="67">
        <f t="shared" si="43"/>
        <v>-1309662.5100000016</v>
      </c>
      <c r="K314" s="70">
        <f t="shared" si="49"/>
        <v>-3.2039035805116689E-2</v>
      </c>
      <c r="L314" s="70">
        <f t="shared" si="39"/>
        <v>0.97619924963511884</v>
      </c>
      <c r="M314" s="70">
        <f>PRODUCT($L$2:L314)-1</f>
        <v>0.4577248953180435</v>
      </c>
      <c r="N314" s="70">
        <f>PRODUCT($L$130:L314)-1</f>
        <v>0.13869306647702784</v>
      </c>
      <c r="O314" s="70">
        <f>AVERAGE($G$130:G314)*252</f>
        <v>0.21419118576053967</v>
      </c>
      <c r="P314" s="70">
        <f>STDEV($G$130:G314)*252^0.5</f>
        <v>0.27318867660458779</v>
      </c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</row>
    <row r="315" spans="1:27">
      <c r="A315" s="88">
        <v>44459</v>
      </c>
      <c r="B315" s="76">
        <v>38190115.979999997</v>
      </c>
      <c r="C315" s="6"/>
      <c r="D315" s="67">
        <f t="shared" si="40"/>
        <v>38190115.979999997</v>
      </c>
      <c r="E315" s="67">
        <f t="shared" si="42"/>
        <v>18177286.16</v>
      </c>
      <c r="F315" s="67">
        <f t="shared" si="47"/>
        <v>-1377507.6700000018</v>
      </c>
      <c r="G315" s="70">
        <f t="shared" si="48"/>
        <v>-3.4814010621029595E-2</v>
      </c>
      <c r="H315" s="70"/>
      <c r="I315" s="70"/>
      <c r="J315" s="67">
        <f t="shared" si="43"/>
        <v>-2687170.1800000034</v>
      </c>
      <c r="K315" s="70">
        <f t="shared" si="49"/>
        <v>-6.5737639093339406E-2</v>
      </c>
      <c r="L315" s="70">
        <f t="shared" si="39"/>
        <v>0.96518598937897038</v>
      </c>
      <c r="M315" s="70">
        <f>PRODUCT($L$2:L315)-1</f>
        <v>0.40697564532990183</v>
      </c>
      <c r="N315" s="70">
        <f>PRODUCT($L$130:L315)-1</f>
        <v>9.9050593966603762E-2</v>
      </c>
      <c r="O315" s="70">
        <f>AVERAGE($G$130:G315)*252</f>
        <v>0.16587225101720635</v>
      </c>
      <c r="P315" s="70">
        <f>STDEV($G$130:G315)*252^0.5</f>
        <v>0.27559368975713738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</row>
    <row r="316" spans="1:27">
      <c r="A316" s="88">
        <v>44460</v>
      </c>
      <c r="B316" s="76">
        <v>38220053.109999999</v>
      </c>
      <c r="C316" s="6"/>
      <c r="D316" s="67">
        <f t="shared" si="40"/>
        <v>38220053.109999999</v>
      </c>
      <c r="E316" s="67">
        <f t="shared" si="42"/>
        <v>18177286.16</v>
      </c>
      <c r="F316" s="67">
        <f t="shared" si="47"/>
        <v>29937.130000002682</v>
      </c>
      <c r="G316" s="70">
        <f t="shared" si="48"/>
        <v>7.8389733133255295E-4</v>
      </c>
      <c r="H316" s="70"/>
      <c r="I316" s="70"/>
      <c r="J316" s="67">
        <f t="shared" si="43"/>
        <v>-2657233.0500000007</v>
      </c>
      <c r="K316" s="70">
        <f t="shared" si="49"/>
        <v>-6.5005273321860235E-2</v>
      </c>
      <c r="L316" s="70">
        <f t="shared" si="39"/>
        <v>1.0007838973313326</v>
      </c>
      <c r="M316" s="70">
        <f>PRODUCT($L$2:L316)-1</f>
        <v>0.40807856978352586</v>
      </c>
      <c r="N316" s="70">
        <f>PRODUCT($L$130:L316)-1</f>
        <v>9.9912136794213735E-2</v>
      </c>
      <c r="O316" s="70">
        <f>AVERAGE($G$130:G316)*252</f>
        <v>0.16604160864543413</v>
      </c>
      <c r="P316" s="70">
        <f>STDEV($G$130:G316)*252^0.5</f>
        <v>0.27485188678104944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</row>
    <row r="317" spans="1:27">
      <c r="A317" s="88">
        <v>44461</v>
      </c>
      <c r="B317" s="76">
        <v>38777759.270000003</v>
      </c>
      <c r="C317" s="6"/>
      <c r="D317" s="67">
        <f t="shared" si="40"/>
        <v>38777759.270000003</v>
      </c>
      <c r="E317" s="67">
        <f t="shared" si="42"/>
        <v>18177286.16</v>
      </c>
      <c r="F317" s="67">
        <f t="shared" si="47"/>
        <v>557706.16000000387</v>
      </c>
      <c r="G317" s="70">
        <f t="shared" si="48"/>
        <v>1.4591977630038513E-2</v>
      </c>
      <c r="H317" s="70"/>
      <c r="I317" s="70"/>
      <c r="J317" s="67">
        <f t="shared" si="43"/>
        <v>-2099526.8899999969</v>
      </c>
      <c r="K317" s="70">
        <f t="shared" si="49"/>
        <v>-5.136185118596881E-2</v>
      </c>
      <c r="L317" s="70">
        <f t="shared" si="39"/>
        <v>1.0145919776300385</v>
      </c>
      <c r="M317" s="70">
        <f>PRODUCT($L$2:L317)-1</f>
        <v>0.42862522077514376</v>
      </c>
      <c r="N317" s="70">
        <f>PRODUCT($L$130:L317)-1</f>
        <v>0.11596203008932271</v>
      </c>
      <c r="O317" s="70">
        <f>AVERAGE($G$130:G317)*252</f>
        <v>0.18471786797588241</v>
      </c>
      <c r="P317" s="70">
        <f>STDEV($G$130:G317)*252^0.5</f>
        <v>0.27459024249157554</v>
      </c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</row>
    <row r="318" spans="1:27">
      <c r="A318" s="88">
        <v>44462</v>
      </c>
      <c r="B318" s="76">
        <v>39075108.390000001</v>
      </c>
      <c r="C318" s="6"/>
      <c r="D318" s="67">
        <f t="shared" si="40"/>
        <v>39075108.390000001</v>
      </c>
      <c r="E318" s="67">
        <f t="shared" si="42"/>
        <v>18177286.16</v>
      </c>
      <c r="F318" s="67">
        <f t="shared" si="47"/>
        <v>297349.11999999732</v>
      </c>
      <c r="G318" s="70">
        <f t="shared" si="48"/>
        <v>7.6680325423041729E-3</v>
      </c>
      <c r="H318" s="70"/>
      <c r="I318" s="70"/>
      <c r="J318" s="67">
        <f t="shared" si="43"/>
        <v>-1802177.7699999996</v>
      </c>
      <c r="K318" s="70">
        <f t="shared" si="49"/>
        <v>-4.4087662989991561E-2</v>
      </c>
      <c r="L318" s="70">
        <f t="shared" si="39"/>
        <v>1.0076680325423042</v>
      </c>
      <c r="M318" s="70">
        <f>PRODUCT($L$2:L318)-1</f>
        <v>0.43957996545880418</v>
      </c>
      <c r="N318" s="70">
        <f>PRODUCT($L$130:L318)-1</f>
        <v>0.12451926325202356</v>
      </c>
      <c r="O318" s="70">
        <f>AVERAGE($G$130:G318)*252</f>
        <v>0.19396456814881768</v>
      </c>
      <c r="P318" s="70">
        <f>STDEV($G$130:G318)*252^0.5</f>
        <v>0.27397602923782799</v>
      </c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</row>
    <row r="319" spans="1:27">
      <c r="A319" s="88">
        <v>44463</v>
      </c>
      <c r="B319" s="76">
        <v>38917366.549999997</v>
      </c>
      <c r="C319" s="6"/>
      <c r="D319" s="67">
        <f t="shared" si="40"/>
        <v>38917366.549999997</v>
      </c>
      <c r="E319" s="67">
        <f t="shared" si="42"/>
        <v>18177286.16</v>
      </c>
      <c r="F319" s="67">
        <f t="shared" si="47"/>
        <v>-157741.84000000358</v>
      </c>
      <c r="G319" s="70">
        <f t="shared" si="48"/>
        <v>-4.036888098316125E-3</v>
      </c>
      <c r="H319" s="70"/>
      <c r="I319" s="70"/>
      <c r="J319" s="67">
        <f t="shared" si="43"/>
        <v>-1959919.6100000031</v>
      </c>
      <c r="K319" s="70">
        <f t="shared" si="49"/>
        <v>-4.7946574126300878E-2</v>
      </c>
      <c r="L319" s="70">
        <f t="shared" si="39"/>
        <v>0.99596311190168385</v>
      </c>
      <c r="M319" s="70">
        <f>PRODUCT($L$2:L319)-1</f>
        <v>0.4337685422296691</v>
      </c>
      <c r="N319" s="70">
        <f>PRODUCT($L$130:L319)-1</f>
        <v>0.11997970482187426</v>
      </c>
      <c r="O319" s="70">
        <f>AVERAGE($G$130:G319)*252</f>
        <v>0.18758951357553094</v>
      </c>
      <c r="P319" s="70">
        <f>STDEV($G$130:G319)*252^0.5</f>
        <v>0.27330632786102615</v>
      </c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</row>
    <row r="320" spans="1:27">
      <c r="A320" s="88">
        <v>44466</v>
      </c>
      <c r="B320" s="76">
        <v>38508381.119999997</v>
      </c>
      <c r="C320" s="6"/>
      <c r="D320" s="67">
        <f t="shared" si="40"/>
        <v>38508381.119999997</v>
      </c>
      <c r="E320" s="67">
        <f t="shared" si="42"/>
        <v>18177286.16</v>
      </c>
      <c r="F320" s="67">
        <f t="shared" si="47"/>
        <v>-408985.4299999997</v>
      </c>
      <c r="G320" s="70">
        <f t="shared" si="48"/>
        <v>-1.0509072587800773E-2</v>
      </c>
      <c r="H320" s="70"/>
      <c r="I320" s="70"/>
      <c r="J320" s="67">
        <f t="shared" si="43"/>
        <v>-2368905.0400000028</v>
      </c>
      <c r="K320" s="70">
        <f t="shared" si="49"/>
        <v>-5.7951772686271941E-2</v>
      </c>
      <c r="L320" s="70">
        <f t="shared" si="39"/>
        <v>0.98949092741219924</v>
      </c>
      <c r="M320" s="70">
        <f>PRODUCT($L$2:L320)-1</f>
        <v>0.41870096454527217</v>
      </c>
      <c r="N320" s="70">
        <f>PRODUCT($L$130:L320)-1</f>
        <v>0.10820975680703748</v>
      </c>
      <c r="O320" s="70">
        <f>AVERAGE($G$130:G320)*252</f>
        <v>0.17274199626819417</v>
      </c>
      <c r="P320" s="70">
        <f>STDEV($G$130:G320)*252^0.5</f>
        <v>0.2728924629625829</v>
      </c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</row>
    <row r="321" spans="1:27">
      <c r="A321" s="88">
        <v>44467</v>
      </c>
      <c r="B321" s="76">
        <v>36292139.640000001</v>
      </c>
      <c r="C321" s="6"/>
      <c r="D321" s="67">
        <f t="shared" si="40"/>
        <v>36292139.640000001</v>
      </c>
      <c r="E321" s="67">
        <f t="shared" si="42"/>
        <v>18177286.16</v>
      </c>
      <c r="F321" s="67">
        <f t="shared" si="47"/>
        <v>-2216241.4799999967</v>
      </c>
      <c r="G321" s="70">
        <f t="shared" si="48"/>
        <v>-5.7552185148831231E-2</v>
      </c>
      <c r="H321" s="70"/>
      <c r="I321" s="70"/>
      <c r="J321" s="67">
        <f t="shared" si="43"/>
        <v>-4585146.5199999996</v>
      </c>
      <c r="K321" s="70">
        <f t="shared" si="49"/>
        <v>-0.11216870668375989</v>
      </c>
      <c r="L321" s="70">
        <f t="shared" si="39"/>
        <v>0.9424478148511688</v>
      </c>
      <c r="M321" s="70">
        <f>PRODUCT($L$2:L321)-1</f>
        <v>0.33705162396293731</v>
      </c>
      <c r="N321" s="70">
        <f>PRODUCT($L$130:L321)-1</f>
        <v>4.4429863699537719E-2</v>
      </c>
      <c r="O321" s="70">
        <f>AVERAGE($G$130:G321)*252</f>
        <v>9.6305055363123018E-2</v>
      </c>
      <c r="P321" s="70">
        <f>STDEV($G$130:G321)*252^0.5</f>
        <v>0.2802354524075274</v>
      </c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</row>
    <row r="322" spans="1:27">
      <c r="A322" s="88">
        <v>44468</v>
      </c>
      <c r="B322" s="76">
        <v>36127108.719999999</v>
      </c>
      <c r="C322" s="6"/>
      <c r="D322" s="67">
        <f t="shared" si="40"/>
        <v>36127108.719999999</v>
      </c>
      <c r="E322" s="67">
        <f t="shared" si="42"/>
        <v>18177286.16</v>
      </c>
      <c r="F322" s="67">
        <f t="shared" si="47"/>
        <v>-165030.92000000179</v>
      </c>
      <c r="G322" s="70">
        <f t="shared" si="48"/>
        <v>-4.5472910012202793E-3</v>
      </c>
      <c r="H322" s="70"/>
      <c r="I322" s="70"/>
      <c r="J322" s="67">
        <f t="shared" si="43"/>
        <v>-4750177.4400000013</v>
      </c>
      <c r="K322" s="70">
        <f t="shared" si="49"/>
        <v>-0.11620593393445866</v>
      </c>
      <c r="L322" s="70">
        <f t="shared" ref="L322:L385" si="50">1+G322</f>
        <v>0.99545270899877969</v>
      </c>
      <c r="M322" s="70">
        <f>PRODUCT($L$2:L322)-1</f>
        <v>0.33097166114512366</v>
      </c>
      <c r="N322" s="70">
        <f>PRODUCT($L$130:L322)-1</f>
        <v>3.9680537178931052E-2</v>
      </c>
      <c r="O322" s="70">
        <f>AVERAGE($G$130:G322)*252</f>
        <v>8.9868669934777753E-2</v>
      </c>
      <c r="P322" s="70">
        <f>STDEV($G$130:G322)*252^0.5</f>
        <v>0.27956147140327992</v>
      </c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</row>
    <row r="323" spans="1:27" s="47" customFormat="1">
      <c r="A323" s="90">
        <v>44469</v>
      </c>
      <c r="B323" s="79">
        <v>35935575.549999997</v>
      </c>
      <c r="C323" s="61"/>
      <c r="D323" s="80">
        <f t="shared" ref="D323:D386" si="51">B323</f>
        <v>35935575.549999997</v>
      </c>
      <c r="E323" s="80">
        <f t="shared" si="42"/>
        <v>18177286.16</v>
      </c>
      <c r="F323" s="80">
        <f t="shared" si="47"/>
        <v>-191533.17000000179</v>
      </c>
      <c r="G323" s="81">
        <f t="shared" si="48"/>
        <v>-5.3016467906264768E-3</v>
      </c>
      <c r="H323" s="81"/>
      <c r="I323" s="81"/>
      <c r="J323" s="80">
        <f t="shared" si="43"/>
        <v>-4941710.6100000031</v>
      </c>
      <c r="K323" s="81">
        <f t="shared" si="49"/>
        <v>-0.12089149790838982</v>
      </c>
      <c r="L323" s="81">
        <f t="shared" si="50"/>
        <v>0.9946983532093735</v>
      </c>
      <c r="M323" s="81">
        <f>PRODUCT($L$2:L323)-1</f>
        <v>0.32391531950939889</v>
      </c>
      <c r="N323" s="81">
        <f>PRODUCT($L$130:L323)-1</f>
        <v>3.4168518195719644E-2</v>
      </c>
      <c r="O323" s="81">
        <f>AVERAGE($G$130:G323)*252</f>
        <v>8.2518754155537291E-2</v>
      </c>
      <c r="P323" s="81">
        <f>STDEV($G$130:G323)*252^0.5</f>
        <v>0.27891084219094808</v>
      </c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>
      <c r="A324" s="88">
        <v>44470</v>
      </c>
      <c r="B324" s="76">
        <v>57026135.719999999</v>
      </c>
      <c r="C324" s="6">
        <v>20385000</v>
      </c>
      <c r="D324" s="67">
        <f t="shared" si="51"/>
        <v>57026135.719999999</v>
      </c>
      <c r="E324" s="67">
        <f t="shared" si="42"/>
        <v>35935575.549999997</v>
      </c>
      <c r="F324" s="67">
        <f t="shared" si="47"/>
        <v>705560.17000000179</v>
      </c>
      <c r="G324" s="70">
        <v>1.2500000000000001E-2</v>
      </c>
      <c r="H324" s="70"/>
      <c r="I324" s="70"/>
      <c r="J324" s="67">
        <f t="shared" si="43"/>
        <v>705560.17000000179</v>
      </c>
      <c r="K324" s="70">
        <f>G324</f>
        <v>1.2500000000000001E-2</v>
      </c>
      <c r="L324" s="70">
        <f t="shared" si="50"/>
        <v>1.0125</v>
      </c>
      <c r="M324" s="70">
        <f>PRODUCT($L$2:L324)-1</f>
        <v>0.34046426100326621</v>
      </c>
      <c r="N324" s="70">
        <f>PRODUCT($L$130:L324)-1</f>
        <v>4.7095624673166192E-2</v>
      </c>
      <c r="O324" s="70">
        <f>AVERAGE($G$130:G324)*252</f>
        <v>9.8249427211149931E-2</v>
      </c>
      <c r="P324" s="70">
        <f>STDEV($G$130:G324)*252^0.5</f>
        <v>0.2785350145780871</v>
      </c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</row>
    <row r="325" spans="1:27">
      <c r="A325" s="88">
        <v>44473</v>
      </c>
      <c r="B325" s="76">
        <v>55436662.979999997</v>
      </c>
      <c r="C325" s="6"/>
      <c r="D325" s="67">
        <f t="shared" si="51"/>
        <v>55436662.979999997</v>
      </c>
      <c r="E325" s="67">
        <f t="shared" si="42"/>
        <v>35935575.549999997</v>
      </c>
      <c r="F325" s="67">
        <f t="shared" si="47"/>
        <v>-1589472.7400000021</v>
      </c>
      <c r="G325" s="70">
        <f t="shared" ref="G325:G344" si="52">F325/B324</f>
        <v>-2.7872706434192911E-2</v>
      </c>
      <c r="H325" s="70"/>
      <c r="I325" s="70"/>
      <c r="J325" s="67">
        <f t="shared" si="43"/>
        <v>-883912.5700000003</v>
      </c>
      <c r="K325" s="70">
        <f>(1+K324)*(1+G325)-1</f>
        <v>-1.5721115264620389E-2</v>
      </c>
      <c r="L325" s="70">
        <f t="shared" si="50"/>
        <v>0.97212729356580707</v>
      </c>
      <c r="M325" s="70">
        <f>PRODUCT($L$2:L325)-1</f>
        <v>0.30310189417079481</v>
      </c>
      <c r="N325" s="70">
        <f>PRODUCT($L$130:L325)-1</f>
        <v>1.7910235718123113E-2</v>
      </c>
      <c r="O325" s="70">
        <f>AVERAGE($G$130:G325)*252</f>
        <v>6.1911817779375607E-2</v>
      </c>
      <c r="P325" s="70">
        <f>STDEV($G$130:G325)*252^0.5</f>
        <v>0.27966210679123688</v>
      </c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</row>
    <row r="326" spans="1:27">
      <c r="A326" s="88">
        <v>44474</v>
      </c>
      <c r="B326" s="76">
        <v>56489580.420000002</v>
      </c>
      <c r="C326" s="6"/>
      <c r="D326" s="67">
        <f t="shared" si="51"/>
        <v>56489580.420000002</v>
      </c>
      <c r="E326" s="67">
        <f t="shared" si="42"/>
        <v>35935575.549999997</v>
      </c>
      <c r="F326" s="67">
        <f t="shared" si="47"/>
        <v>1052917.4400000051</v>
      </c>
      <c r="G326" s="70">
        <f t="shared" si="52"/>
        <v>1.8993160543950279E-2</v>
      </c>
      <c r="H326" s="70"/>
      <c r="I326" s="70"/>
      <c r="J326" s="67">
        <f t="shared" si="43"/>
        <v>169004.87000000477</v>
      </c>
      <c r="K326" s="70">
        <f>(1+K325)*(1+G326)-1</f>
        <v>2.9734516131789679E-3</v>
      </c>
      <c r="L326" s="70">
        <f t="shared" si="50"/>
        <v>1.0189931605439502</v>
      </c>
      <c r="M326" s="70">
        <f>PRODUCT($L$2:L326)-1</f>
        <v>0.32785191765190635</v>
      </c>
      <c r="N326" s="70">
        <f>PRODUCT($L$130:L326)-1</f>
        <v>3.7243568244447633E-2</v>
      </c>
      <c r="O326" s="70">
        <f>AVERAGE($G$130:G326)*252</f>
        <v>8.5893364171741579E-2</v>
      </c>
      <c r="P326" s="70">
        <f>STDEV($G$130:G326)*252^0.5</f>
        <v>0.27975248405047631</v>
      </c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</row>
    <row r="327" spans="1:27">
      <c r="A327" s="88">
        <v>44475</v>
      </c>
      <c r="B327" s="76">
        <v>56622880.950000003</v>
      </c>
      <c r="C327" s="6"/>
      <c r="D327" s="67">
        <f t="shared" si="51"/>
        <v>56622880.950000003</v>
      </c>
      <c r="E327" s="67">
        <f t="shared" si="42"/>
        <v>35935575.549999997</v>
      </c>
      <c r="F327" s="67">
        <f t="shared" si="47"/>
        <v>133300.53000000119</v>
      </c>
      <c r="G327" s="70">
        <f t="shared" si="52"/>
        <v>2.3597365922867868E-3</v>
      </c>
      <c r="H327" s="70"/>
      <c r="I327" s="70"/>
      <c r="J327" s="67">
        <f t="shared" si="43"/>
        <v>302305.40000000596</v>
      </c>
      <c r="K327" s="70">
        <v>5.4000000000000003E-3</v>
      </c>
      <c r="L327" s="70">
        <f t="shared" si="50"/>
        <v>1.0023597365922867</v>
      </c>
      <c r="M327" s="70">
        <f>PRODUCT($L$2:L327)-1</f>
        <v>0.33098529841112767</v>
      </c>
      <c r="N327" s="70">
        <f>PRODUCT($L$130:L327)-1</f>
        <v>3.9691189847548047E-2</v>
      </c>
      <c r="O327" s="70">
        <f>AVERAGE($G$130:G327)*252</f>
        <v>8.8462860419643241E-2</v>
      </c>
      <c r="P327" s="70">
        <f>STDEV($G$130:G327)*252^0.5</f>
        <v>0.27905084412515896</v>
      </c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</row>
    <row r="328" spans="1:27">
      <c r="A328" s="88">
        <v>44476</v>
      </c>
      <c r="B328" s="76">
        <v>57469500.899999999</v>
      </c>
      <c r="C328" s="6"/>
      <c r="D328" s="67">
        <f t="shared" si="51"/>
        <v>57469500.899999999</v>
      </c>
      <c r="E328" s="67">
        <f t="shared" si="42"/>
        <v>35935575.549999997</v>
      </c>
      <c r="F328" s="67">
        <f t="shared" si="47"/>
        <v>846619.94999999553</v>
      </c>
      <c r="G328" s="70">
        <f t="shared" si="52"/>
        <v>1.4951905233285299E-2</v>
      </c>
      <c r="H328" s="70"/>
      <c r="I328" s="70"/>
      <c r="J328" s="67">
        <f t="shared" si="43"/>
        <v>1148925.3500000015</v>
      </c>
      <c r="K328" s="70">
        <f>(1+K327)*(1+G328)-1</f>
        <v>2.0432645521545112E-2</v>
      </c>
      <c r="L328" s="70">
        <f t="shared" si="50"/>
        <v>1.0149519052332854</v>
      </c>
      <c r="M328" s="70">
        <f>PRODUCT($L$2:L328)-1</f>
        <v>0.35088606445986681</v>
      </c>
      <c r="N328" s="70">
        <f>PRODUCT($L$130:L328)-1</f>
        <v>5.5236553990030357E-2</v>
      </c>
      <c r="O328" s="70">
        <f>AVERAGE($G$130:G328)*252</f>
        <v>0.10695239438129275</v>
      </c>
      <c r="P328" s="70">
        <f>STDEV($G$130:G328)*252^0.5</f>
        <v>0.27882979948101339</v>
      </c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</row>
    <row r="329" spans="1:27">
      <c r="A329" s="88">
        <v>44477</v>
      </c>
      <c r="B329" s="76">
        <v>57165589.07</v>
      </c>
      <c r="C329" s="6"/>
      <c r="D329" s="67">
        <f t="shared" si="51"/>
        <v>57165589.07</v>
      </c>
      <c r="E329" s="67">
        <f t="shared" si="42"/>
        <v>35935575.549999997</v>
      </c>
      <c r="F329" s="67">
        <f t="shared" si="47"/>
        <v>-303911.82999999821</v>
      </c>
      <c r="G329" s="70">
        <f t="shared" si="52"/>
        <v>-5.2882281077892262E-3</v>
      </c>
      <c r="H329" s="70"/>
      <c r="I329" s="70"/>
      <c r="J329" s="67">
        <f t="shared" si="43"/>
        <v>845013.52000000328</v>
      </c>
      <c r="K329" s="70">
        <f>(1+K328)*(1+G329)-1</f>
        <v>1.5036364923392442E-2</v>
      </c>
      <c r="L329" s="70">
        <f t="shared" si="50"/>
        <v>0.99471177189221083</v>
      </c>
      <c r="M329" s="70">
        <f>PRODUCT($L$2:L329)-1</f>
        <v>0.3437422708033695</v>
      </c>
      <c r="N329" s="70">
        <f>PRODUCT($L$130:L329)-1</f>
        <v>4.9656222384853788E-2</v>
      </c>
      <c r="O329" s="70">
        <f>AVERAGE($G$130:G329)*252</f>
        <v>9.9754464993571865E-2</v>
      </c>
      <c r="P329" s="70">
        <f>STDEV($G$130:G329)*252^0.5</f>
        <v>0.27820225119706476</v>
      </c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</row>
    <row r="330" spans="1:27">
      <c r="A330" s="88">
        <v>44480</v>
      </c>
      <c r="B330" s="76">
        <v>56554144.390000001</v>
      </c>
      <c r="C330" s="6"/>
      <c r="D330" s="67">
        <f t="shared" si="51"/>
        <v>56554144.390000001</v>
      </c>
      <c r="E330" s="67">
        <f t="shared" si="42"/>
        <v>35935575.549999997</v>
      </c>
      <c r="F330" s="67">
        <f t="shared" si="47"/>
        <v>-611444.6799999997</v>
      </c>
      <c r="G330" s="70">
        <f t="shared" si="52"/>
        <v>-1.0696026927165533E-2</v>
      </c>
      <c r="H330" s="70"/>
      <c r="I330" s="70"/>
      <c r="J330" s="67">
        <f t="shared" si="43"/>
        <v>233568.84000000358</v>
      </c>
      <c r="K330" s="70">
        <v>4.1000000000000003E-3</v>
      </c>
      <c r="L330" s="70">
        <f t="shared" si="50"/>
        <v>0.98930397307283446</v>
      </c>
      <c r="M330" s="70">
        <f>PRODUCT($L$2:L330)-1</f>
        <v>0.32936956729168609</v>
      </c>
      <c r="N330" s="70">
        <f>PRODUCT($L$130:L330)-1</f>
        <v>3.8429071165958506E-2</v>
      </c>
      <c r="O330" s="70">
        <f>AVERAGE($G$130:G330)*252</f>
        <v>8.5848229915764449E-2</v>
      </c>
      <c r="P330" s="70">
        <f>STDEV($G$130:G330)*252^0.5</f>
        <v>0.27778365029440749</v>
      </c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</row>
    <row r="331" spans="1:27">
      <c r="A331" s="88">
        <v>44481</v>
      </c>
      <c r="B331" s="76">
        <v>56400975.090000004</v>
      </c>
      <c r="C331" s="6"/>
      <c r="D331" s="67">
        <f t="shared" si="51"/>
        <v>56400975.090000004</v>
      </c>
      <c r="E331" s="67">
        <f t="shared" si="42"/>
        <v>35935575.549999997</v>
      </c>
      <c r="F331" s="67">
        <f t="shared" si="47"/>
        <v>-153169.29999999702</v>
      </c>
      <c r="G331" s="70">
        <f t="shared" si="52"/>
        <v>-2.7083656140871734E-3</v>
      </c>
      <c r="H331" s="70"/>
      <c r="I331" s="70"/>
      <c r="J331" s="67">
        <f t="shared" si="43"/>
        <v>80399.540000006557</v>
      </c>
      <c r="K331" s="70">
        <f>(1+K330)*(1+G331)-1</f>
        <v>1.3805300868949821E-3</v>
      </c>
      <c r="L331" s="70">
        <f t="shared" si="50"/>
        <v>0.99729163438591284</v>
      </c>
      <c r="M331" s="70">
        <f>PRODUCT($L$2:L331)-1</f>
        <v>0.32576914846721938</v>
      </c>
      <c r="N331" s="70">
        <f>PRODUCT($L$130:L331)-1</f>
        <v>3.5616625576944116E-2</v>
      </c>
      <c r="O331" s="70">
        <f>AVERAGE($G$130:G331)*252</f>
        <v>8.2044485536231129E-2</v>
      </c>
      <c r="P331" s="70">
        <f>STDEV($G$130:G331)*252^0.5</f>
        <v>0.27711271141600441</v>
      </c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</row>
    <row r="332" spans="1:27">
      <c r="A332" s="88">
        <v>44482</v>
      </c>
      <c r="B332" s="76">
        <v>57507743.460000001</v>
      </c>
      <c r="C332" s="6"/>
      <c r="D332" s="67">
        <f t="shared" si="51"/>
        <v>57507743.460000001</v>
      </c>
      <c r="E332" s="67">
        <f t="shared" si="42"/>
        <v>35935575.549999997</v>
      </c>
      <c r="F332" s="67">
        <f t="shared" si="47"/>
        <v>1106768.3699999973</v>
      </c>
      <c r="G332" s="70">
        <f t="shared" si="52"/>
        <v>1.9623213397178117E-2</v>
      </c>
      <c r="H332" s="70"/>
      <c r="I332" s="70"/>
      <c r="J332" s="67">
        <f t="shared" si="43"/>
        <v>1187167.9100000039</v>
      </c>
      <c r="K332" s="70">
        <v>2.1100000000000001E-2</v>
      </c>
      <c r="L332" s="70">
        <f t="shared" si="50"/>
        <v>1.0196232133971781</v>
      </c>
      <c r="M332" s="70">
        <f>PRODUCT($L$2:L332)-1</f>
        <v>0.35178499938298669</v>
      </c>
      <c r="N332" s="70">
        <f>PRODUCT($L$130:L332)-1</f>
        <v>5.5938751618306082E-2</v>
      </c>
      <c r="O332" s="70">
        <f>AVERAGE($G$130:G332)*252</f>
        <v>0.10600017662269741</v>
      </c>
      <c r="P332" s="70">
        <f>STDEV($G$130:G332)*252^0.5</f>
        <v>0.27726086527834898</v>
      </c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</row>
    <row r="333" spans="1:27">
      <c r="A333" s="88">
        <v>44483</v>
      </c>
      <c r="B333" s="76">
        <v>59691469.049999997</v>
      </c>
      <c r="C333" s="6"/>
      <c r="D333" s="67">
        <f t="shared" si="51"/>
        <v>59691469.049999997</v>
      </c>
      <c r="E333" s="67">
        <f t="shared" si="42"/>
        <v>35935575.549999997</v>
      </c>
      <c r="F333" s="67">
        <f t="shared" si="47"/>
        <v>2183725.5899999961</v>
      </c>
      <c r="G333" s="70">
        <f t="shared" si="52"/>
        <v>3.7972722604198601E-2</v>
      </c>
      <c r="H333" s="70"/>
      <c r="I333" s="70"/>
      <c r="J333" s="67">
        <f t="shared" si="43"/>
        <v>3370893.5</v>
      </c>
      <c r="K333" s="70">
        <f>(1+K332)*(1+G333)-1</f>
        <v>5.9873947051147125E-2</v>
      </c>
      <c r="L333" s="70">
        <f t="shared" si="50"/>
        <v>1.0379727226041986</v>
      </c>
      <c r="M333" s="70">
        <f>PRODUCT($L$2:L333)-1</f>
        <v>0.40311595618507368</v>
      </c>
      <c r="N333" s="70">
        <f>PRODUCT($L$130:L333)-1</f>
        <v>9.603562092053175E-2</v>
      </c>
      <c r="O333" s="70">
        <f>AVERAGE($G$130:G333)*252</f>
        <v>0.15238804877777265</v>
      </c>
      <c r="P333" s="70">
        <f>STDEV($G$130:G333)*252^0.5</f>
        <v>0.27970852901238841</v>
      </c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</row>
    <row r="334" spans="1:27">
      <c r="A334" s="88">
        <v>44484</v>
      </c>
      <c r="B334" s="76">
        <v>60382474.960000001</v>
      </c>
      <c r="C334" s="6"/>
      <c r="D334" s="67">
        <f t="shared" si="51"/>
        <v>60382474.960000001</v>
      </c>
      <c r="E334" s="67">
        <f t="shared" si="42"/>
        <v>35935575.549999997</v>
      </c>
      <c r="F334" s="67">
        <f t="shared" si="47"/>
        <v>691005.91000000387</v>
      </c>
      <c r="G334" s="70">
        <f t="shared" si="52"/>
        <v>1.1576292575764709E-2</v>
      </c>
      <c r="H334" s="70"/>
      <c r="I334" s="70"/>
      <c r="J334" s="67">
        <f t="shared" si="43"/>
        <v>4061899.4100000039</v>
      </c>
      <c r="K334" s="70">
        <f>(1+K333)*(1+G334)-1</f>
        <v>7.2143357955641862E-2</v>
      </c>
      <c r="L334" s="70">
        <f t="shared" si="50"/>
        <v>1.0115762925757648</v>
      </c>
      <c r="M334" s="70">
        <f>PRODUCT($L$2:L334)-1</f>
        <v>0.41935883701159593</v>
      </c>
      <c r="N334" s="70">
        <f>PRODUCT($L$130:L334)-1</f>
        <v>0.10872364994176786</v>
      </c>
      <c r="O334" s="70">
        <f>AVERAGE($G$130:G334)*252</f>
        <v>0.16587506185247963</v>
      </c>
      <c r="P334" s="70">
        <f>STDEV($G$130:G334)*252^0.5</f>
        <v>0.27928716582401397</v>
      </c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</row>
    <row r="335" spans="1:27">
      <c r="A335" s="88">
        <v>44487</v>
      </c>
      <c r="B335" s="76">
        <v>61172374.189999998</v>
      </c>
      <c r="C335" s="6"/>
      <c r="D335" s="67">
        <f t="shared" si="51"/>
        <v>61172374.189999998</v>
      </c>
      <c r="E335" s="67">
        <f t="shared" si="42"/>
        <v>35935575.549999997</v>
      </c>
      <c r="F335" s="67">
        <f t="shared" si="47"/>
        <v>789899.22999999672</v>
      </c>
      <c r="G335" s="70">
        <f t="shared" si="52"/>
        <v>1.3081597442358244E-2</v>
      </c>
      <c r="H335" s="70"/>
      <c r="I335" s="70"/>
      <c r="J335" s="67">
        <f t="shared" si="43"/>
        <v>4851798.6400000006</v>
      </c>
      <c r="K335" s="70">
        <v>8.6099999999999996E-2</v>
      </c>
      <c r="L335" s="70">
        <f t="shared" si="50"/>
        <v>1.0130815974423582</v>
      </c>
      <c r="M335" s="70">
        <f>PRODUCT($L$2:L335)-1</f>
        <v>0.43792631794363523</v>
      </c>
      <c r="N335" s="70">
        <f>PRODUCT($L$130:L335)-1</f>
        <v>0.12322752640512813</v>
      </c>
      <c r="O335" s="70">
        <f>AVERAGE($G$130:G335)*252</f>
        <v>0.18107257395743981</v>
      </c>
      <c r="P335" s="70">
        <f>STDEV($G$130:G335)*252^0.5</f>
        <v>0.27894377741024906</v>
      </c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</row>
    <row r="336" spans="1:27">
      <c r="A336" s="88">
        <v>44488</v>
      </c>
      <c r="B336" s="76">
        <v>61819673.579999998</v>
      </c>
      <c r="C336" s="6"/>
      <c r="D336" s="67">
        <f t="shared" si="51"/>
        <v>61819673.579999998</v>
      </c>
      <c r="E336" s="67">
        <f t="shared" si="42"/>
        <v>35935575.549999997</v>
      </c>
      <c r="F336" s="67">
        <f t="shared" si="47"/>
        <v>647299.3900000006</v>
      </c>
      <c r="G336" s="70">
        <f t="shared" si="52"/>
        <v>1.0581563958748822E-2</v>
      </c>
      <c r="H336" s="70"/>
      <c r="I336" s="70"/>
      <c r="J336" s="67">
        <f t="shared" si="43"/>
        <v>5499098.0300000012</v>
      </c>
      <c r="K336" s="70">
        <f>(1+K335)*(1+G336)-1</f>
        <v>9.7592636615597028E-2</v>
      </c>
      <c r="L336" s="70">
        <f t="shared" si="50"/>
        <v>1.0105815639587488</v>
      </c>
      <c r="M336" s="70">
        <f>PRODUCT($L$2:L336)-1</f>
        <v>0.45314182724492391</v>
      </c>
      <c r="N336" s="70">
        <f>PRODUCT($L$130:L336)-1</f>
        <v>0.13511303031601107</v>
      </c>
      <c r="O336" s="70">
        <f>AVERAGE($G$130:G336)*252</f>
        <v>0.19307973117312704</v>
      </c>
      <c r="P336" s="70">
        <f>STDEV($G$130:G336)*252^0.5</f>
        <v>0.27847861884987118</v>
      </c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</row>
    <row r="337" spans="1:27">
      <c r="A337" s="88">
        <v>44489</v>
      </c>
      <c r="B337" s="76">
        <v>62039710.920000002</v>
      </c>
      <c r="C337" s="6"/>
      <c r="D337" s="67">
        <f t="shared" si="51"/>
        <v>62039710.920000002</v>
      </c>
      <c r="E337" s="67">
        <f t="shared" si="42"/>
        <v>35935575.549999997</v>
      </c>
      <c r="F337" s="67">
        <f t="shared" si="47"/>
        <v>220037.34000000358</v>
      </c>
      <c r="G337" s="70">
        <f t="shared" si="52"/>
        <v>3.5593416667795284E-3</v>
      </c>
      <c r="H337" s="70"/>
      <c r="I337" s="70"/>
      <c r="J337" s="67">
        <f t="shared" si="43"/>
        <v>5719135.3700000048</v>
      </c>
      <c r="K337" s="70">
        <f>(1+K336)*(1+G337)-1</f>
        <v>0.10149934382025338</v>
      </c>
      <c r="L337" s="70">
        <f t="shared" si="50"/>
        <v>1.0035593416667796</v>
      </c>
      <c r="M337" s="70">
        <f>PRODUCT($L$2:L337)-1</f>
        <v>0.45831405549837712</v>
      </c>
      <c r="N337" s="70">
        <f>PRODUCT($L$130:L337)-1</f>
        <v>0.13915328542131933</v>
      </c>
      <c r="O337" s="70">
        <f>AVERAGE($G$130:G337)*252</f>
        <v>0.19646374256185456</v>
      </c>
      <c r="P337" s="70">
        <f>STDEV($G$130:G337)*252^0.5</f>
        <v>0.27782216233828888</v>
      </c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</row>
    <row r="338" spans="1:27">
      <c r="A338" s="88">
        <v>44490</v>
      </c>
      <c r="B338" s="76">
        <v>62104557.409999996</v>
      </c>
      <c r="C338" s="6"/>
      <c r="D338" s="67">
        <f t="shared" si="51"/>
        <v>62104557.409999996</v>
      </c>
      <c r="E338" s="67">
        <f t="shared" si="42"/>
        <v>35935575.549999997</v>
      </c>
      <c r="F338" s="67">
        <f t="shared" si="47"/>
        <v>64846.489999994636</v>
      </c>
      <c r="G338" s="70">
        <f t="shared" si="52"/>
        <v>1.0452416531020585E-3</v>
      </c>
      <c r="H338" s="70"/>
      <c r="I338" s="70"/>
      <c r="J338" s="67">
        <f t="shared" si="43"/>
        <v>5783981.8599999994</v>
      </c>
      <c r="K338" s="70">
        <f>(1+K337)*(1+G338)-1</f>
        <v>0.10265067681527906</v>
      </c>
      <c r="L338" s="70">
        <f t="shared" si="50"/>
        <v>1.0010452416531022</v>
      </c>
      <c r="M338" s="70">
        <f>PRODUCT($L$2:L338)-1</f>
        <v>0.45983834609248841</v>
      </c>
      <c r="N338" s="70">
        <f>PRODUCT($L$130:L338)-1</f>
        <v>0.14034397588450975</v>
      </c>
      <c r="O338" s="70">
        <f>AVERAGE($G$130:G338)*252</f>
        <v>0.19678401602606441</v>
      </c>
      <c r="P338" s="70">
        <f>STDEV($G$130:G338)*252^0.5</f>
        <v>0.27715366944695946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</row>
    <row r="339" spans="1:27">
      <c r="A339" s="88">
        <v>44491</v>
      </c>
      <c r="B339" s="76">
        <v>61643163.200000003</v>
      </c>
      <c r="C339" s="6"/>
      <c r="D339" s="67">
        <f t="shared" si="51"/>
        <v>61643163.200000003</v>
      </c>
      <c r="E339" s="67">
        <f t="shared" si="42"/>
        <v>35935575.549999997</v>
      </c>
      <c r="F339" s="67">
        <f t="shared" si="47"/>
        <v>-461394.20999999344</v>
      </c>
      <c r="G339" s="70">
        <f t="shared" si="52"/>
        <v>-7.4293132298484162E-3</v>
      </c>
      <c r="H339" s="70"/>
      <c r="I339" s="70"/>
      <c r="J339" s="67">
        <f t="shared" si="43"/>
        <v>5322587.650000006</v>
      </c>
      <c r="K339" s="70">
        <f>(1+K338)*(1+G339)-1</f>
        <v>9.4458739554114102E-2</v>
      </c>
      <c r="L339" s="70">
        <f t="shared" si="50"/>
        <v>0.99257068677015159</v>
      </c>
      <c r="M339" s="70">
        <f>PRODUCT($L$2:L339)-1</f>
        <v>0.44899274975442349</v>
      </c>
      <c r="N339" s="70">
        <f>PRODUCT($L$130:L339)-1</f>
        <v>0.13187200329789306</v>
      </c>
      <c r="O339" s="70">
        <f>AVERAGE($G$130:G339)*252</f>
        <v>0.18693177340726508</v>
      </c>
      <c r="P339" s="70">
        <f>STDEV($G$130:G339)*252^0.5</f>
        <v>0.27663606695899168</v>
      </c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</row>
    <row r="340" spans="1:27">
      <c r="A340" s="88">
        <v>44494</v>
      </c>
      <c r="B340" s="76">
        <v>63337176.090000004</v>
      </c>
      <c r="C340" s="6"/>
      <c r="D340" s="67">
        <f t="shared" si="51"/>
        <v>63337176.090000004</v>
      </c>
      <c r="E340" s="67">
        <f t="shared" si="42"/>
        <v>35935575.549999997</v>
      </c>
      <c r="F340" s="67">
        <f t="shared" si="47"/>
        <v>1694012.8900000006</v>
      </c>
      <c r="G340" s="70">
        <f t="shared" si="52"/>
        <v>2.7480953313570394E-2</v>
      </c>
      <c r="H340" s="70"/>
      <c r="I340" s="70"/>
      <c r="J340" s="67">
        <f t="shared" si="43"/>
        <v>7016600.5400000066</v>
      </c>
      <c r="K340" s="70">
        <v>0.1246</v>
      </c>
      <c r="L340" s="70">
        <f t="shared" si="50"/>
        <v>1.0274809533135705</v>
      </c>
      <c r="M340" s="70">
        <f>PRODUCT($L$2:L340)-1</f>
        <v>0.48881245186212685</v>
      </c>
      <c r="N340" s="70">
        <f>PRODUCT($L$130:L340)-1</f>
        <v>0.16297692497745997</v>
      </c>
      <c r="O340" s="70">
        <f>AVERAGE($G$130:G340)*252</f>
        <v>0.21886669502628153</v>
      </c>
      <c r="P340" s="70">
        <f>STDEV($G$130:G340)*252^0.5</f>
        <v>0.27751938636442874</v>
      </c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</row>
    <row r="341" spans="1:27">
      <c r="A341" s="88">
        <v>44495</v>
      </c>
      <c r="B341" s="76">
        <v>63837481.390000001</v>
      </c>
      <c r="C341" s="6"/>
      <c r="D341" s="67">
        <f t="shared" si="51"/>
        <v>63837481.390000001</v>
      </c>
      <c r="E341" s="67">
        <f t="shared" si="42"/>
        <v>35935575.549999997</v>
      </c>
      <c r="F341" s="67">
        <f t="shared" si="47"/>
        <v>500305.29999999702</v>
      </c>
      <c r="G341" s="70">
        <f t="shared" si="52"/>
        <v>7.89907809102635E-3</v>
      </c>
      <c r="H341" s="70"/>
      <c r="I341" s="70"/>
      <c r="J341" s="67">
        <f t="shared" si="43"/>
        <v>7516905.8400000036</v>
      </c>
      <c r="K341" s="70">
        <f>(1+K340)*(1+G341)-1</f>
        <v>0.13348330322116841</v>
      </c>
      <c r="L341" s="70">
        <f t="shared" si="50"/>
        <v>1.0078990780910264</v>
      </c>
      <c r="M341" s="70">
        <f>PRODUCT($L$2:L341)-1</f>
        <v>0.50057269768227819</v>
      </c>
      <c r="N341" s="70">
        <f>PRODUCT($L$130:L341)-1</f>
        <v>0.17216337052591868</v>
      </c>
      <c r="O341" s="70">
        <f>AVERAGE($G$130:G341)*252</f>
        <v>0.22722377513907568</v>
      </c>
      <c r="P341" s="70">
        <f>STDEV($G$130:G341)*252^0.5</f>
        <v>0.2769670652470741</v>
      </c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</row>
    <row r="342" spans="1:27">
      <c r="A342" s="88">
        <v>44496</v>
      </c>
      <c r="B342" s="76">
        <v>63796339.640000001</v>
      </c>
      <c r="C342" s="6"/>
      <c r="D342" s="67">
        <f t="shared" si="51"/>
        <v>63796339.640000001</v>
      </c>
      <c r="E342" s="67">
        <f t="shared" ref="E342:E405" si="53">IF(MONTH(A342)=MONTH(A341),E341,D341)</f>
        <v>35935575.549999997</v>
      </c>
      <c r="F342" s="67">
        <f t="shared" si="47"/>
        <v>-41141.75</v>
      </c>
      <c r="G342" s="70">
        <f t="shared" si="52"/>
        <v>-6.444763970034188E-4</v>
      </c>
      <c r="H342" s="70"/>
      <c r="I342" s="70"/>
      <c r="J342" s="67">
        <f t="shared" ref="J342:J405" si="54">IF(MONTH(A342)=MONTH(A341),J341+F342,F342)</f>
        <v>7475764.0900000036</v>
      </c>
      <c r="K342" s="70">
        <v>0.13270000000000001</v>
      </c>
      <c r="L342" s="70">
        <f t="shared" si="50"/>
        <v>0.99935552360299662</v>
      </c>
      <c r="M342" s="70">
        <f>PRODUCT($L$2:L342)-1</f>
        <v>0.49960561399663428</v>
      </c>
      <c r="N342" s="70">
        <f>PRODUCT($L$130:L342)-1</f>
        <v>0.1714079389001828</v>
      </c>
      <c r="O342" s="70">
        <f>AVERAGE($G$130:G342)*252</f>
        <v>0.22539451773445626</v>
      </c>
      <c r="P342" s="70">
        <f>STDEV($G$130:G342)*252^0.5</f>
        <v>0.27631818682014725</v>
      </c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</row>
    <row r="343" spans="1:27">
      <c r="A343" s="88">
        <v>44497</v>
      </c>
      <c r="B343" s="76">
        <v>64788667.93</v>
      </c>
      <c r="C343" s="6"/>
      <c r="D343" s="67">
        <f t="shared" si="51"/>
        <v>64788667.93</v>
      </c>
      <c r="E343" s="67">
        <f t="shared" si="53"/>
        <v>35935575.549999997</v>
      </c>
      <c r="F343" s="67">
        <f t="shared" si="47"/>
        <v>992328.28999999911</v>
      </c>
      <c r="G343" s="70">
        <f t="shared" si="52"/>
        <v>1.5554627359495308E-2</v>
      </c>
      <c r="H343" s="70"/>
      <c r="I343" s="70"/>
      <c r="J343" s="67">
        <f t="shared" si="54"/>
        <v>8468092.3800000027</v>
      </c>
      <c r="K343" s="70">
        <v>0.15040000000000001</v>
      </c>
      <c r="L343" s="70">
        <f t="shared" si="50"/>
        <v>1.0155546273594953</v>
      </c>
      <c r="M343" s="70">
        <f>PRODUCT($L$2:L343)-1</f>
        <v>0.52293142050855912</v>
      </c>
      <c r="N343" s="70">
        <f>PRODUCT($L$130:L343)-1</f>
        <v>0.18962875287572967</v>
      </c>
      <c r="O343" s="70">
        <f>AVERAGE($G$130:G343)*252</f>
        <v>0.24265793631790658</v>
      </c>
      <c r="P343" s="70">
        <f>STDEV($G$130:G343)*252^0.5</f>
        <v>0.27612744655746768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</row>
    <row r="344" spans="1:27" s="47" customFormat="1">
      <c r="A344" s="90">
        <v>44498</v>
      </c>
      <c r="B344" s="79">
        <v>65247592.829999998</v>
      </c>
      <c r="C344" s="61"/>
      <c r="D344" s="80">
        <f t="shared" si="51"/>
        <v>65247592.829999998</v>
      </c>
      <c r="E344" s="80">
        <f t="shared" si="53"/>
        <v>35935575.549999997</v>
      </c>
      <c r="F344" s="80">
        <f t="shared" si="47"/>
        <v>458924.89999999851</v>
      </c>
      <c r="G344" s="81">
        <f t="shared" si="52"/>
        <v>7.0834131131672197E-3</v>
      </c>
      <c r="H344" s="81"/>
      <c r="I344" s="81"/>
      <c r="J344" s="80">
        <f t="shared" si="54"/>
        <v>8927017.2800000012</v>
      </c>
      <c r="K344" s="81">
        <f>(1+K343)*(1+G344)-1</f>
        <v>0.15854875844538752</v>
      </c>
      <c r="L344" s="81">
        <f t="shared" si="50"/>
        <v>1.0070834131131672</v>
      </c>
      <c r="M344" s="81">
        <f>PRODUCT($L$2:L344)-1</f>
        <v>0.53371897290304382</v>
      </c>
      <c r="N344" s="81">
        <f>PRODUCT($L$130:L344)-1</f>
        <v>0.19805538478365037</v>
      </c>
      <c r="O344" s="81">
        <f>AVERAGE($G$130:G344)*252</f>
        <v>0.24983171384441924</v>
      </c>
      <c r="P344" s="81">
        <f>STDEV($G$130:G344)*252^0.5</f>
        <v>0.27556121335420458</v>
      </c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>
      <c r="A345" s="88">
        <v>44501</v>
      </c>
      <c r="B345" s="76">
        <v>65926251.049999997</v>
      </c>
      <c r="C345" s="6">
        <v>290000</v>
      </c>
      <c r="D345" s="67">
        <f t="shared" si="51"/>
        <v>65926251.049999997</v>
      </c>
      <c r="E345" s="67">
        <f t="shared" si="53"/>
        <v>65247592.829999998</v>
      </c>
      <c r="F345" s="67">
        <f t="shared" si="47"/>
        <v>388658.21999999881</v>
      </c>
      <c r="G345" s="70">
        <f>F345/B345</f>
        <v>5.8953484205439104E-3</v>
      </c>
      <c r="H345" s="70"/>
      <c r="I345" s="70"/>
      <c r="J345" s="67">
        <f t="shared" si="54"/>
        <v>388658.21999999881</v>
      </c>
      <c r="K345" s="70">
        <f>G345</f>
        <v>5.8953484205439104E-3</v>
      </c>
      <c r="L345" s="70">
        <f t="shared" si="50"/>
        <v>1.005895348420544</v>
      </c>
      <c r="M345" s="70">
        <f>PRODUCT($L$2:L345)-1</f>
        <v>0.5427607806275061</v>
      </c>
      <c r="N345" s="70">
        <f>PRODUCT($L$130:L345)-1</f>
        <v>0.20511833870405893</v>
      </c>
      <c r="O345" s="70">
        <f>AVERAGE($G$130:G345)*252</f>
        <v>0.25555299203021853</v>
      </c>
      <c r="P345" s="70">
        <f>STDEV($G$130:G345)*252^0.5</f>
        <v>0.27497064910636571</v>
      </c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</row>
    <row r="346" spans="1:27">
      <c r="A346" s="88">
        <v>44502</v>
      </c>
      <c r="B346" s="76">
        <v>66805553.960000001</v>
      </c>
      <c r="C346" s="6"/>
      <c r="D346" s="67">
        <f t="shared" si="51"/>
        <v>66805553.960000001</v>
      </c>
      <c r="E346" s="67">
        <f t="shared" si="53"/>
        <v>65247592.829999998</v>
      </c>
      <c r="F346" s="67">
        <f t="shared" si="47"/>
        <v>879302.91000000387</v>
      </c>
      <c r="G346" s="70">
        <f t="shared" ref="G346:G409" si="55">F346/B345</f>
        <v>1.3337674992820693E-2</v>
      </c>
      <c r="H346" s="70"/>
      <c r="I346" s="70"/>
      <c r="J346" s="67">
        <f t="shared" si="54"/>
        <v>1267961.1300000027</v>
      </c>
      <c r="K346" s="70">
        <f>(1+K345)*(1+G346)-1</f>
        <v>1.9311653654567218E-2</v>
      </c>
      <c r="L346" s="70">
        <f t="shared" si="50"/>
        <v>1.0133376749928207</v>
      </c>
      <c r="M346" s="70">
        <f>PRODUCT($L$2:L346)-1</f>
        <v>0.56333762251118613</v>
      </c>
      <c r="N346" s="70">
        <f>PRODUCT($L$130:L346)-1</f>
        <v>0.22119181543358168</v>
      </c>
      <c r="O346" s="70">
        <f>AVERAGE($G$130:G346)*252</f>
        <v>0.26986424136736414</v>
      </c>
      <c r="P346" s="70">
        <f>STDEV($G$130:G346)*252^0.5</f>
        <v>0.27465466066967953</v>
      </c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</row>
    <row r="347" spans="1:27">
      <c r="A347" s="88">
        <v>44503</v>
      </c>
      <c r="B347" s="76">
        <v>67299928.950000003</v>
      </c>
      <c r="C347" s="6"/>
      <c r="D347" s="67">
        <f t="shared" si="51"/>
        <v>67299928.950000003</v>
      </c>
      <c r="E347" s="67">
        <f t="shared" si="53"/>
        <v>65247592.829999998</v>
      </c>
      <c r="F347" s="67">
        <f t="shared" si="47"/>
        <v>494374.99000000209</v>
      </c>
      <c r="G347" s="70">
        <f t="shared" si="55"/>
        <v>7.4002079272632096E-3</v>
      </c>
      <c r="H347" s="70"/>
      <c r="I347" s="70"/>
      <c r="J347" s="67">
        <f t="shared" si="54"/>
        <v>1762336.1200000048</v>
      </c>
      <c r="K347" s="70">
        <f>(1+K346)*(1+G347)-1</f>
        <v>2.6854771834293523E-2</v>
      </c>
      <c r="L347" s="70">
        <f t="shared" si="50"/>
        <v>1.0074002079272633</v>
      </c>
      <c r="M347" s="70">
        <f>PRODUCT($L$2:L347)-1</f>
        <v>0.57490664597828234</v>
      </c>
      <c r="N347" s="70">
        <f>PRODUCT($L$130:L347)-1</f>
        <v>0.23022888878686221</v>
      </c>
      <c r="O347" s="70">
        <f>AVERAGE($G$130:G347)*252</f>
        <v>0.27718070079994656</v>
      </c>
      <c r="P347" s="70">
        <f>STDEV($G$130:G347)*252^0.5</f>
        <v>0.27410556954727655</v>
      </c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</row>
    <row r="348" spans="1:27">
      <c r="A348" s="88">
        <v>44504</v>
      </c>
      <c r="B348" s="76">
        <v>69084933.269999996</v>
      </c>
      <c r="C348" s="6"/>
      <c r="D348" s="67">
        <f t="shared" si="51"/>
        <v>69084933.269999996</v>
      </c>
      <c r="E348" s="67">
        <f t="shared" si="53"/>
        <v>65247592.829999998</v>
      </c>
      <c r="F348" s="67">
        <f t="shared" si="47"/>
        <v>1785004.3199999928</v>
      </c>
      <c r="G348" s="70">
        <f t="shared" si="55"/>
        <v>2.6523123394768349E-2</v>
      </c>
      <c r="H348" s="70"/>
      <c r="I348" s="70"/>
      <c r="J348" s="67">
        <f t="shared" si="54"/>
        <v>3547340.4399999976</v>
      </c>
      <c r="K348" s="70">
        <f>(1+K347)*(1+G348)-1</f>
        <v>5.4090167656161148E-2</v>
      </c>
      <c r="L348" s="70">
        <f t="shared" si="50"/>
        <v>1.0265231233947683</v>
      </c>
      <c r="M348" s="70">
        <f>PRODUCT($L$2:L348)-1</f>
        <v>0.61667808928480494</v>
      </c>
      <c r="N348" s="70">
        <f>PRODUCT($L$130:L348)-1</f>
        <v>0.26285840140796468</v>
      </c>
      <c r="O348" s="70">
        <f>AVERAGE($G$130:G348)*252</f>
        <v>0.30643479392634687</v>
      </c>
      <c r="P348" s="70">
        <f>STDEV($G$130:G348)*252^0.5</f>
        <v>0.27483257661293725</v>
      </c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</row>
    <row r="349" spans="1:27">
      <c r="A349" s="88">
        <v>44505</v>
      </c>
      <c r="B349" s="76">
        <v>69719862.219999999</v>
      </c>
      <c r="C349" s="6"/>
      <c r="D349" s="67">
        <f t="shared" si="51"/>
        <v>69719862.219999999</v>
      </c>
      <c r="E349" s="67">
        <f t="shared" si="53"/>
        <v>65247592.829999998</v>
      </c>
      <c r="F349" s="67">
        <f t="shared" si="47"/>
        <v>634928.95000000298</v>
      </c>
      <c r="G349" s="70">
        <f t="shared" si="55"/>
        <v>9.1905560293233969E-3</v>
      </c>
      <c r="H349" s="70"/>
      <c r="I349" s="70"/>
      <c r="J349" s="67">
        <f t="shared" si="54"/>
        <v>4182269.3900000006</v>
      </c>
      <c r="K349" s="70">
        <f>(1+K348)*(1+G349)-1</f>
        <v>6.3777842401964158E-2</v>
      </c>
      <c r="L349" s="70">
        <f t="shared" si="50"/>
        <v>1.0091905560293235</v>
      </c>
      <c r="M349" s="70">
        <f>PRODUCT($L$2:L349)-1</f>
        <v>0.63153625984575656</v>
      </c>
      <c r="N349" s="70">
        <f>PRODUCT($L$130:L349)-1</f>
        <v>0.27446477230320654</v>
      </c>
      <c r="O349" s="70">
        <f>AVERAGE($G$130:G349)*252</f>
        <v>0.31556927267845214</v>
      </c>
      <c r="P349" s="70">
        <f>STDEV($G$130:G349)*252^0.5</f>
        <v>0.27433718155954734</v>
      </c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</row>
    <row r="350" spans="1:27">
      <c r="A350" s="88">
        <v>44508</v>
      </c>
      <c r="B350" s="76">
        <v>69792344.010000005</v>
      </c>
      <c r="C350" s="6"/>
      <c r="D350" s="67">
        <f t="shared" si="51"/>
        <v>69792344.010000005</v>
      </c>
      <c r="E350" s="67">
        <f t="shared" si="53"/>
        <v>65247592.829999998</v>
      </c>
      <c r="F350" s="67">
        <f t="shared" si="47"/>
        <v>72481.790000006557</v>
      </c>
      <c r="G350" s="70">
        <f t="shared" si="55"/>
        <v>1.0396146477067228E-3</v>
      </c>
      <c r="H350" s="70"/>
      <c r="I350" s="70"/>
      <c r="J350" s="67">
        <f t="shared" si="54"/>
        <v>4254751.1800000072</v>
      </c>
      <c r="K350" s="70">
        <f>(1+K349)*(1+G350)-1</f>
        <v>6.4883761428831122E-2</v>
      </c>
      <c r="L350" s="70">
        <f t="shared" si="50"/>
        <v>1.0010396146477067</v>
      </c>
      <c r="M350" s="70">
        <f>PRODUCT($L$2:L350)-1</f>
        <v>0.63323242883975683</v>
      </c>
      <c r="N350" s="70">
        <f>PRODUCT($L$130:L350)-1</f>
        <v>0.27578972454847928</v>
      </c>
      <c r="O350" s="70">
        <f>AVERAGE($G$130:G350)*252</f>
        <v>0.31532680036416999</v>
      </c>
      <c r="P350" s="70">
        <f>STDEV($G$130:G350)*252^0.5</f>
        <v>0.27371307202171247</v>
      </c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</row>
    <row r="351" spans="1:27">
      <c r="A351" s="88">
        <v>44509</v>
      </c>
      <c r="B351" s="76">
        <v>69507063.290000007</v>
      </c>
      <c r="C351" s="6"/>
      <c r="D351" s="67">
        <f t="shared" si="51"/>
        <v>69507063.290000007</v>
      </c>
      <c r="E351" s="67">
        <f t="shared" si="53"/>
        <v>65247592.829999998</v>
      </c>
      <c r="F351" s="67">
        <f t="shared" si="47"/>
        <v>-285280.71999999881</v>
      </c>
      <c r="G351" s="70">
        <f t="shared" si="55"/>
        <v>-4.0875646755627396E-3</v>
      </c>
      <c r="H351" s="70"/>
      <c r="I351" s="70"/>
      <c r="J351" s="67">
        <f t="shared" si="54"/>
        <v>3969470.4600000083</v>
      </c>
      <c r="K351" s="70">
        <v>6.0600000000000001E-2</v>
      </c>
      <c r="L351" s="70">
        <f t="shared" si="50"/>
        <v>0.9959124353244373</v>
      </c>
      <c r="M351" s="70">
        <f>PRODUCT($L$2:L351)-1</f>
        <v>0.6265564856566479</v>
      </c>
      <c r="N351" s="70">
        <f>PRODUCT($L$130:L351)-1</f>
        <v>0.27057485153696903</v>
      </c>
      <c r="O351" s="70">
        <f>AVERAGE($G$130:G351)*252</f>
        <v>0.30926647109117</v>
      </c>
      <c r="P351" s="70">
        <f>STDEV($G$130:G351)*252^0.5</f>
        <v>0.27315234165565616</v>
      </c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</row>
    <row r="352" spans="1:27">
      <c r="A352" s="88">
        <v>44510</v>
      </c>
      <c r="B352" s="76">
        <v>66470699.340000004</v>
      </c>
      <c r="C352" s="6"/>
      <c r="D352" s="67">
        <f t="shared" si="51"/>
        <v>66470699.340000004</v>
      </c>
      <c r="E352" s="67">
        <f t="shared" si="53"/>
        <v>65247592.829999998</v>
      </c>
      <c r="F352" s="67">
        <f t="shared" si="47"/>
        <v>-3036363.950000003</v>
      </c>
      <c r="G352" s="70">
        <f t="shared" si="55"/>
        <v>-4.3684250294557407E-2</v>
      </c>
      <c r="H352" s="70"/>
      <c r="I352" s="70"/>
      <c r="J352" s="67">
        <f t="shared" si="54"/>
        <v>933106.51000000536</v>
      </c>
      <c r="K352" s="70">
        <v>1.4200000000000001E-2</v>
      </c>
      <c r="L352" s="70">
        <f t="shared" si="50"/>
        <v>0.95631574970544264</v>
      </c>
      <c r="M352" s="70">
        <f>PRODUCT($L$2:L352)-1</f>
        <v>0.55550158501898728</v>
      </c>
      <c r="N352" s="70">
        <f>PRODUCT($L$130:L352)-1</f>
        <v>0.21507074170445795</v>
      </c>
      <c r="O352" s="70">
        <f>AVERAGE($G$130:G352)*252</f>
        <v>0.25851446416148555</v>
      </c>
      <c r="P352" s="70">
        <f>STDEV($G$130:G352)*252^0.5</f>
        <v>0.27668657253422496</v>
      </c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</row>
    <row r="353" spans="1:27">
      <c r="A353" s="88">
        <v>44511</v>
      </c>
      <c r="B353" s="76">
        <v>66636086.25</v>
      </c>
      <c r="C353" s="6"/>
      <c r="D353" s="67">
        <f t="shared" si="51"/>
        <v>66636086.25</v>
      </c>
      <c r="E353" s="67">
        <f t="shared" si="53"/>
        <v>65247592.829999998</v>
      </c>
      <c r="F353" s="67">
        <f t="shared" si="47"/>
        <v>165386.90999999642</v>
      </c>
      <c r="G353" s="70">
        <f t="shared" si="55"/>
        <v>2.4881174960118364E-3</v>
      </c>
      <c r="H353" s="70"/>
      <c r="I353" s="70"/>
      <c r="J353" s="67">
        <f t="shared" si="54"/>
        <v>1098493.4200000018</v>
      </c>
      <c r="K353" s="70">
        <v>1.6799999999999999E-2</v>
      </c>
      <c r="L353" s="70">
        <f t="shared" si="50"/>
        <v>1.0024881174960119</v>
      </c>
      <c r="M353" s="70">
        <f>PRODUCT($L$2:L353)-1</f>
        <v>0.55937185572774717</v>
      </c>
      <c r="N353" s="70">
        <f>PRODUCT($L$130:L353)-1</f>
        <v>0.21809398047578488</v>
      </c>
      <c r="O353" s="70">
        <f>AVERAGE($G$130:G353)*252</f>
        <v>0.26015951391520653</v>
      </c>
      <c r="P353" s="70">
        <f>STDEV($G$130:G353)*252^0.5</f>
        <v>0.27606985872689621</v>
      </c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</row>
    <row r="354" spans="1:27">
      <c r="A354" s="88">
        <v>44512</v>
      </c>
      <c r="B354" s="76">
        <v>68178012.079999998</v>
      </c>
      <c r="C354" s="6"/>
      <c r="D354" s="67">
        <f t="shared" si="51"/>
        <v>68178012.079999998</v>
      </c>
      <c r="E354" s="67">
        <f t="shared" si="53"/>
        <v>65247592.829999998</v>
      </c>
      <c r="F354" s="67">
        <f t="shared" si="47"/>
        <v>1541925.8299999982</v>
      </c>
      <c r="G354" s="70">
        <f t="shared" si="55"/>
        <v>2.3139501684044331E-2</v>
      </c>
      <c r="H354" s="70"/>
      <c r="I354" s="70"/>
      <c r="J354" s="67">
        <f t="shared" si="54"/>
        <v>2640419.25</v>
      </c>
      <c r="K354" s="70">
        <f>(1+K353)*(1+G354)-1</f>
        <v>4.0328245312336142E-2</v>
      </c>
      <c r="L354" s="70">
        <f t="shared" si="50"/>
        <v>1.0231395016840443</v>
      </c>
      <c r="M354" s="70">
        <f>PRODUCT($L$2:L354)-1</f>
        <v>0.59545494340941074</v>
      </c>
      <c r="N354" s="70">
        <f>PRODUCT($L$130:L354)-1</f>
        <v>0.24628006818832859</v>
      </c>
      <c r="O354" s="70">
        <f>AVERAGE($G$130:G354)*252</f>
        <v>0.2849194912950464</v>
      </c>
      <c r="P354" s="70">
        <f>STDEV($G$130:G354)*252^0.5</f>
        <v>0.27644474158912224</v>
      </c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</row>
    <row r="355" spans="1:27">
      <c r="A355" s="88">
        <v>44515</v>
      </c>
      <c r="B355" s="76">
        <v>67869001.799999997</v>
      </c>
      <c r="C355" s="6"/>
      <c r="D355" s="67">
        <f t="shared" si="51"/>
        <v>67869001.799999997</v>
      </c>
      <c r="E355" s="67">
        <f t="shared" si="53"/>
        <v>65247592.829999998</v>
      </c>
      <c r="F355" s="67">
        <f t="shared" si="47"/>
        <v>-309010.28000000119</v>
      </c>
      <c r="G355" s="70">
        <f t="shared" si="55"/>
        <v>-4.5324037849242202E-3</v>
      </c>
      <c r="H355" s="70"/>
      <c r="I355" s="70"/>
      <c r="J355" s="67">
        <f t="shared" si="54"/>
        <v>2331408.9699999988</v>
      </c>
      <c r="K355" s="70">
        <f>(1+K354)*(1+G355)-1</f>
        <v>3.5613057635718981E-2</v>
      </c>
      <c r="L355" s="70">
        <f t="shared" si="50"/>
        <v>0.99546759621507575</v>
      </c>
      <c r="M355" s="70">
        <f>PRODUCT($L$2:L355)-1</f>
        <v>0.58822369738522573</v>
      </c>
      <c r="N355" s="70">
        <f>PRODUCT($L$130:L355)-1</f>
        <v>0.24063142369019608</v>
      </c>
      <c r="O355" s="70">
        <f>AVERAGE($G$130:G355)*252</f>
        <v>0.27860495481232095</v>
      </c>
      <c r="P355" s="70">
        <f>STDEV($G$130:G355)*252^0.5</f>
        <v>0.27589454982943101</v>
      </c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</row>
    <row r="356" spans="1:27">
      <c r="A356" s="88">
        <v>44516</v>
      </c>
      <c r="B356" s="76">
        <v>68808467.799999997</v>
      </c>
      <c r="C356" s="6"/>
      <c r="D356" s="67">
        <f t="shared" si="51"/>
        <v>68808467.799999997</v>
      </c>
      <c r="E356" s="67">
        <f t="shared" si="53"/>
        <v>65247592.829999998</v>
      </c>
      <c r="F356" s="67">
        <f t="shared" si="47"/>
        <v>939466</v>
      </c>
      <c r="G356" s="70">
        <f t="shared" si="55"/>
        <v>1.3842342970778746E-2</v>
      </c>
      <c r="H356" s="70"/>
      <c r="I356" s="70"/>
      <c r="J356" s="67">
        <f t="shared" si="54"/>
        <v>3270874.9699999988</v>
      </c>
      <c r="K356" s="70">
        <f>(1+K355)*(1+G356)-1</f>
        <v>4.9948368764529461E-2</v>
      </c>
      <c r="L356" s="70">
        <f t="shared" si="50"/>
        <v>1.0138423429707788</v>
      </c>
      <c r="M356" s="70">
        <f>PRODUCT($L$2:L356)-1</f>
        <v>0.6102084345187504</v>
      </c>
      <c r="N356" s="70">
        <f>PRODUCT($L$130:L356)-1</f>
        <v>0.25780466935724133</v>
      </c>
      <c r="O356" s="70">
        <f>AVERAGE($G$130:G356)*252</f>
        <v>0.29274445029172153</v>
      </c>
      <c r="P356" s="70">
        <f>STDEV($G$130:G356)*252^0.5</f>
        <v>0.27561039468651671</v>
      </c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</row>
    <row r="357" spans="1:27">
      <c r="A357" s="88">
        <v>44517</v>
      </c>
      <c r="B357" s="76">
        <v>69132790.609999999</v>
      </c>
      <c r="C357" s="6"/>
      <c r="D357" s="67">
        <f t="shared" si="51"/>
        <v>69132790.609999999</v>
      </c>
      <c r="E357" s="67">
        <f t="shared" si="53"/>
        <v>65247592.829999998</v>
      </c>
      <c r="F357" s="67">
        <f t="shared" si="47"/>
        <v>324322.81000000238</v>
      </c>
      <c r="G357" s="70">
        <f t="shared" si="55"/>
        <v>4.713414211499161E-3</v>
      </c>
      <c r="H357" s="70"/>
      <c r="I357" s="70"/>
      <c r="J357" s="67">
        <f t="shared" si="54"/>
        <v>3595197.7800000012</v>
      </c>
      <c r="K357" s="70">
        <f>(1+K356)*(1+G357)-1</f>
        <v>5.4897210327204515E-2</v>
      </c>
      <c r="L357" s="70">
        <f t="shared" si="50"/>
        <v>1.0047134142114991</v>
      </c>
      <c r="M357" s="70">
        <f>PRODUCT($L$2:L357)-1</f>
        <v>0.61779801383748678</v>
      </c>
      <c r="N357" s="70">
        <f>PRODUCT($L$130:L357)-1</f>
        <v>0.26373322376107966</v>
      </c>
      <c r="O357" s="70">
        <f>AVERAGE($G$130:G357)*252</f>
        <v>0.29667004648034462</v>
      </c>
      <c r="P357" s="70">
        <f>STDEV($G$130:G357)*252^0.5</f>
        <v>0.27502800214820861</v>
      </c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</row>
    <row r="358" spans="1:27">
      <c r="A358" s="88">
        <v>44518</v>
      </c>
      <c r="B358" s="76">
        <v>70667228.340000004</v>
      </c>
      <c r="C358" s="6"/>
      <c r="D358" s="67">
        <f t="shared" si="51"/>
        <v>70667228.340000004</v>
      </c>
      <c r="E358" s="67">
        <f t="shared" si="53"/>
        <v>65247592.829999998</v>
      </c>
      <c r="F358" s="67">
        <f t="shared" si="47"/>
        <v>1534437.7300000042</v>
      </c>
      <c r="G358" s="70">
        <f t="shared" si="55"/>
        <v>2.2195512671494111E-2</v>
      </c>
      <c r="H358" s="70"/>
      <c r="I358" s="70"/>
      <c r="J358" s="67">
        <f t="shared" si="54"/>
        <v>5129635.5100000054</v>
      </c>
      <c r="K358" s="70">
        <f>(1+K357)*(1+G358)-1</f>
        <v>7.8311194726145672E-2</v>
      </c>
      <c r="L358" s="70">
        <f t="shared" si="50"/>
        <v>1.0221955126714941</v>
      </c>
      <c r="M358" s="70">
        <f>PRODUCT($L$2:L358)-1</f>
        <v>0.65370587015353476</v>
      </c>
      <c r="N358" s="70">
        <f>PRODUCT($L$130:L358)-1</f>
        <v>0.29178243054245678</v>
      </c>
      <c r="O358" s="70">
        <f>AVERAGE($G$130:G358)*252</f>
        <v>0.31979930039622312</v>
      </c>
      <c r="P358" s="70">
        <f>STDEV($G$130:G358)*252^0.5</f>
        <v>0.2753085219735274</v>
      </c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</row>
    <row r="359" spans="1:27">
      <c r="A359" s="88">
        <v>44519</v>
      </c>
      <c r="B359" s="76">
        <v>70801309.640000001</v>
      </c>
      <c r="C359" s="6"/>
      <c r="D359" s="67">
        <f t="shared" si="51"/>
        <v>70801309.640000001</v>
      </c>
      <c r="E359" s="67">
        <f t="shared" si="53"/>
        <v>65247592.829999998</v>
      </c>
      <c r="F359" s="67">
        <f t="shared" si="47"/>
        <v>134081.29999999702</v>
      </c>
      <c r="G359" s="70">
        <f t="shared" si="55"/>
        <v>1.897361806166983E-3</v>
      </c>
      <c r="H359" s="70"/>
      <c r="I359" s="70"/>
      <c r="J359" s="67">
        <f t="shared" si="54"/>
        <v>5263716.8100000024</v>
      </c>
      <c r="K359" s="70">
        <v>8.0299999999999996E-2</v>
      </c>
      <c r="L359" s="70">
        <f t="shared" si="50"/>
        <v>1.0018973618061671</v>
      </c>
      <c r="M359" s="70">
        <f>PRODUCT($L$2:L359)-1</f>
        <v>0.65684354851019844</v>
      </c>
      <c r="N359" s="70">
        <f>PRODUCT($L$130:L359)-1</f>
        <v>0.29423340918804564</v>
      </c>
      <c r="O359" s="70">
        <f>AVERAGE($G$130:G359)*252</f>
        <v>0.32048771724299646</v>
      </c>
      <c r="P359" s="70">
        <f>STDEV($G$130:G359)*252^0.5</f>
        <v>0.27470754127482627</v>
      </c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</row>
    <row r="360" spans="1:27">
      <c r="A360" s="88">
        <v>44522</v>
      </c>
      <c r="B360" s="76">
        <v>67616233.689999998</v>
      </c>
      <c r="C360" s="6"/>
      <c r="D360" s="67">
        <f t="shared" si="51"/>
        <v>67616233.689999998</v>
      </c>
      <c r="E360" s="67">
        <f t="shared" si="53"/>
        <v>65247592.829999998</v>
      </c>
      <c r="F360" s="67">
        <f t="shared" si="47"/>
        <v>-3185075.950000003</v>
      </c>
      <c r="G360" s="70">
        <f t="shared" si="55"/>
        <v>-4.4986116304839625E-2</v>
      </c>
      <c r="H360" s="70"/>
      <c r="I360" s="70"/>
      <c r="J360" s="67">
        <f t="shared" si="54"/>
        <v>2078640.8599999994</v>
      </c>
      <c r="K360" s="70">
        <f>(1+K359)*(1+G360)-1</f>
        <v>3.1701498555881891E-2</v>
      </c>
      <c r="L360" s="70">
        <f t="shared" si="50"/>
        <v>0.95501388369516038</v>
      </c>
      <c r="M360" s="70">
        <f>PRODUCT($L$2:L360)-1</f>
        <v>0.58230859193799556</v>
      </c>
      <c r="N360" s="70">
        <f>PRODUCT($L$130:L360)-1</f>
        <v>0.23601087451670311</v>
      </c>
      <c r="O360" s="70">
        <f>AVERAGE($G$130:G360)*252</f>
        <v>0.2700245612860156</v>
      </c>
      <c r="P360" s="70">
        <f>STDEV($G$130:G360)*252^0.5</f>
        <v>0.2783351345735694</v>
      </c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</row>
    <row r="361" spans="1:27">
      <c r="A361" s="88">
        <v>44523</v>
      </c>
      <c r="B361" s="76">
        <v>65663624.539999999</v>
      </c>
      <c r="C361" s="6"/>
      <c r="D361" s="67">
        <f t="shared" si="51"/>
        <v>65663624.539999999</v>
      </c>
      <c r="E361" s="67">
        <f t="shared" si="53"/>
        <v>65247592.829999998</v>
      </c>
      <c r="F361" s="67">
        <f t="shared" si="47"/>
        <v>-1952609.1499999985</v>
      </c>
      <c r="G361" s="70">
        <f t="shared" si="55"/>
        <v>-2.8877815924384691E-2</v>
      </c>
      <c r="H361" s="70"/>
      <c r="I361" s="70"/>
      <c r="J361" s="67">
        <f t="shared" si="54"/>
        <v>126031.71000000089</v>
      </c>
      <c r="K361" s="70">
        <f>(1+K360)*(1+G361)-1</f>
        <v>1.9082125916733972E-3</v>
      </c>
      <c r="L361" s="70">
        <f t="shared" si="50"/>
        <v>0.97112218407561535</v>
      </c>
      <c r="M361" s="70">
        <f>PRODUCT($L$2:L361)-1</f>
        <v>0.53661497568443783</v>
      </c>
      <c r="N361" s="70">
        <f>PRODUCT($L$130:L361)-1</f>
        <v>0.20031758000187216</v>
      </c>
      <c r="O361" s="70">
        <f>AVERAGE($G$130:G361)*252</f>
        <v>0.23749337950053731</v>
      </c>
      <c r="P361" s="70">
        <f>STDEV($G$130:G361)*252^0.5</f>
        <v>0.27948052655731254</v>
      </c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</row>
    <row r="362" spans="1:27">
      <c r="A362" s="88">
        <v>44524</v>
      </c>
      <c r="B362" s="76">
        <v>66370141.829999998</v>
      </c>
      <c r="C362" s="6"/>
      <c r="D362" s="67">
        <f t="shared" si="51"/>
        <v>66370141.829999998</v>
      </c>
      <c r="E362" s="67">
        <f t="shared" si="53"/>
        <v>65247592.829999998</v>
      </c>
      <c r="F362" s="67">
        <f t="shared" si="47"/>
        <v>706517.28999999911</v>
      </c>
      <c r="G362" s="70">
        <f t="shared" si="55"/>
        <v>1.0759645008167548E-2</v>
      </c>
      <c r="H362" s="70"/>
      <c r="I362" s="70"/>
      <c r="J362" s="67">
        <f t="shared" si="54"/>
        <v>832549</v>
      </c>
      <c r="K362" s="70">
        <f>(1+K361)*(1+G362)-1</f>
        <v>1.2688389289927438E-2</v>
      </c>
      <c r="L362" s="70">
        <f t="shared" si="50"/>
        <v>1.0107596450081675</v>
      </c>
      <c r="M362" s="70">
        <f>PRODUCT($L$2:L362)-1</f>
        <v>0.5531484073370363</v>
      </c>
      <c r="N362" s="70">
        <f>PRODUCT($L$130:L362)-1</f>
        <v>0.21323257105975491</v>
      </c>
      <c r="O362" s="70">
        <f>AVERAGE($G$130:G362)*252</f>
        <v>0.24811113556301664</v>
      </c>
      <c r="P362" s="70">
        <f>STDEV($G$130:G362)*252^0.5</f>
        <v>0.27906437103245429</v>
      </c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</row>
    <row r="363" spans="1:27">
      <c r="A363" s="88">
        <v>44525</v>
      </c>
      <c r="B363" s="76">
        <v>66406327.840000004</v>
      </c>
      <c r="C363" s="6"/>
      <c r="D363" s="67">
        <f t="shared" si="51"/>
        <v>66406327.840000004</v>
      </c>
      <c r="E363" s="67">
        <f t="shared" si="53"/>
        <v>65247592.829999998</v>
      </c>
      <c r="F363" s="67">
        <f t="shared" si="47"/>
        <v>36186.010000005364</v>
      </c>
      <c r="G363" s="70">
        <f t="shared" si="55"/>
        <v>5.4521519771182569E-4</v>
      </c>
      <c r="H363" s="70"/>
      <c r="I363" s="70"/>
      <c r="J363" s="67">
        <f t="shared" si="54"/>
        <v>868735.01000000536</v>
      </c>
      <c r="K363" s="70">
        <v>1.3299999999999999E-2</v>
      </c>
      <c r="L363" s="70">
        <f t="shared" si="50"/>
        <v>1.0005452151977119</v>
      </c>
      <c r="M363" s="70">
        <f>PRODUCT($L$2:L363)-1</f>
        <v>0.55399520745301856</v>
      </c>
      <c r="N363" s="70">
        <f>PRODUCT($L$130:L363)-1</f>
        <v>0.21389404389585565</v>
      </c>
      <c r="O363" s="70">
        <f>AVERAGE($G$130:G363)*252</f>
        <v>0.24763798639318915</v>
      </c>
      <c r="P363" s="70">
        <f>STDEV($G$130:G363)*252^0.5</f>
        <v>0.27846524978415299</v>
      </c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</row>
    <row r="364" spans="1:27">
      <c r="A364" s="88">
        <v>44526</v>
      </c>
      <c r="B364" s="76">
        <v>65429618.670000002</v>
      </c>
      <c r="C364" s="6"/>
      <c r="D364" s="67">
        <f t="shared" si="51"/>
        <v>65429618.670000002</v>
      </c>
      <c r="E364" s="67">
        <f t="shared" si="53"/>
        <v>65247592.829999998</v>
      </c>
      <c r="F364" s="67">
        <f t="shared" ref="F364:F427" si="56">B364-C364-D363</f>
        <v>-976709.17000000179</v>
      </c>
      <c r="G364" s="70">
        <f t="shared" si="55"/>
        <v>-1.470807379009563E-2</v>
      </c>
      <c r="H364" s="70"/>
      <c r="I364" s="70"/>
      <c r="J364" s="67">
        <f t="shared" si="54"/>
        <v>-107974.15999999642</v>
      </c>
      <c r="K364" s="70">
        <f>(1+K363)*(1+G364)-1</f>
        <v>-1.6036911715038293E-3</v>
      </c>
      <c r="L364" s="70">
        <f t="shared" si="50"/>
        <v>0.98529192620990436</v>
      </c>
      <c r="M364" s="70">
        <f>PRODUCT($L$2:L364)-1</f>
        <v>0.53113893127234446</v>
      </c>
      <c r="N364" s="70">
        <f>PRODUCT($L$130:L364)-1</f>
        <v>0.19604000072487771</v>
      </c>
      <c r="O364" s="70">
        <f>AVERAGE($G$130:G364)*252</f>
        <v>0.23081214562086025</v>
      </c>
      <c r="P364" s="70">
        <f>STDEV($G$130:G364)*252^0.5</f>
        <v>0.27834425760733567</v>
      </c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</row>
    <row r="365" spans="1:27">
      <c r="A365" s="88">
        <v>44529</v>
      </c>
      <c r="B365" s="76">
        <v>67356458.480000004</v>
      </c>
      <c r="C365" s="6"/>
      <c r="D365" s="67">
        <f t="shared" si="51"/>
        <v>67356458.480000004</v>
      </c>
      <c r="E365" s="67">
        <f t="shared" si="53"/>
        <v>65247592.829999998</v>
      </c>
      <c r="F365" s="67">
        <f t="shared" si="56"/>
        <v>1926839.8100000024</v>
      </c>
      <c r="G365" s="70">
        <f t="shared" si="55"/>
        <v>2.9449045389033784E-2</v>
      </c>
      <c r="H365" s="70"/>
      <c r="I365" s="70"/>
      <c r="J365" s="67">
        <f t="shared" si="54"/>
        <v>1818865.650000006</v>
      </c>
      <c r="K365" s="70">
        <f>(1+K364)*(1+G365)-1</f>
        <v>2.779812704343021E-2</v>
      </c>
      <c r="L365" s="70">
        <f t="shared" si="50"/>
        <v>1.0294490453890337</v>
      </c>
      <c r="M365" s="70">
        <f>PRODUCT($L$2:L365)-1</f>
        <v>0.57622951115630028</v>
      </c>
      <c r="N365" s="70">
        <f>PRODUCT($L$130:L365)-1</f>
        <v>0.2312622369933246</v>
      </c>
      <c r="O365" s="70">
        <f>AVERAGE($G$130:G365)*252</f>
        <v>0.26127971889380791</v>
      </c>
      <c r="P365" s="70">
        <f>STDEV($G$130:G365)*252^0.5</f>
        <v>0.27931197200667379</v>
      </c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</row>
    <row r="366" spans="1:27" s="47" customFormat="1">
      <c r="A366" s="90">
        <v>44530</v>
      </c>
      <c r="B366" s="79">
        <v>65815385.640000001</v>
      </c>
      <c r="C366" s="61"/>
      <c r="D366" s="80">
        <f t="shared" si="51"/>
        <v>65815385.640000001</v>
      </c>
      <c r="E366" s="80">
        <f t="shared" si="53"/>
        <v>65247592.829999998</v>
      </c>
      <c r="F366" s="80">
        <f t="shared" si="56"/>
        <v>-1541072.8400000036</v>
      </c>
      <c r="G366" s="81">
        <f t="shared" si="55"/>
        <v>-2.2879362644305158E-2</v>
      </c>
      <c r="H366" s="81"/>
      <c r="I366" s="81"/>
      <c r="J366" s="80">
        <f t="shared" si="54"/>
        <v>277792.81000000238</v>
      </c>
      <c r="K366" s="81">
        <v>4.1999999999999997E-3</v>
      </c>
      <c r="L366" s="81">
        <f t="shared" si="50"/>
        <v>0.97712063735569488</v>
      </c>
      <c r="M366" s="81">
        <f>PRODUCT($L$2:L366)-1</f>
        <v>0.5401663845598994</v>
      </c>
      <c r="N366" s="81">
        <f>PRODUCT($L$130:L366)-1</f>
        <v>0.20309174176291589</v>
      </c>
      <c r="O366" s="81">
        <f>AVERAGE($G$130:G366)*252</f>
        <v>0.23584984925136612</v>
      </c>
      <c r="P366" s="81">
        <f>STDEV($G$130:G366)*252^0.5</f>
        <v>0.27980848885483983</v>
      </c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>
      <c r="A367" s="88">
        <v>44531</v>
      </c>
      <c r="B367" s="76">
        <v>63813475.549999997</v>
      </c>
      <c r="C367" s="6">
        <v>40000</v>
      </c>
      <c r="D367" s="67">
        <f t="shared" si="51"/>
        <v>63813475.549999997</v>
      </c>
      <c r="E367" s="67">
        <f t="shared" si="53"/>
        <v>65815385.640000001</v>
      </c>
      <c r="F367" s="67">
        <f t="shared" si="56"/>
        <v>-2041910.0900000036</v>
      </c>
      <c r="G367" s="70">
        <f t="shared" si="55"/>
        <v>-3.1024813881193929E-2</v>
      </c>
      <c r="H367" s="70"/>
      <c r="I367" s="70"/>
      <c r="J367" s="67">
        <f t="shared" si="54"/>
        <v>-2041910.0900000036</v>
      </c>
      <c r="K367" s="70">
        <f>G367</f>
        <v>-3.1024813881193929E-2</v>
      </c>
      <c r="L367" s="70">
        <f t="shared" si="50"/>
        <v>0.96897518611880606</v>
      </c>
      <c r="M367" s="70">
        <f>PRODUCT($L$2:L367)-1</f>
        <v>0.49238300913285715</v>
      </c>
      <c r="N367" s="70">
        <f>PRODUCT($L$130:L367)-1</f>
        <v>0.16576604439272002</v>
      </c>
      <c r="O367" s="70">
        <f>AVERAGE($G$130:G367)*252</f>
        <v>0.20200908056518024</v>
      </c>
      <c r="P367" s="70">
        <f>STDEV($G$130:G367)*252^0.5</f>
        <v>0.28114767764197723</v>
      </c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</row>
    <row r="368" spans="1:27">
      <c r="A368" s="88">
        <v>44532</v>
      </c>
      <c r="B368" s="76">
        <v>65045715.859999999</v>
      </c>
      <c r="C368" s="6"/>
      <c r="D368" s="67">
        <f t="shared" si="51"/>
        <v>65045715.859999999</v>
      </c>
      <c r="E368" s="67">
        <f t="shared" si="53"/>
        <v>65815385.640000001</v>
      </c>
      <c r="F368" s="67">
        <f t="shared" si="56"/>
        <v>1232240.3100000024</v>
      </c>
      <c r="G368" s="70">
        <f t="shared" si="55"/>
        <v>1.9310032863427112E-2</v>
      </c>
      <c r="H368" s="70"/>
      <c r="I368" s="70"/>
      <c r="J368" s="67">
        <f t="shared" si="54"/>
        <v>-809669.78000000119</v>
      </c>
      <c r="K368" s="70">
        <f t="shared" ref="K368:K376" si="57">(1+K367)*(1+G368)-1</f>
        <v>-1.2313871193394443E-2</v>
      </c>
      <c r="L368" s="70">
        <f t="shared" si="50"/>
        <v>1.019310032863427</v>
      </c>
      <c r="M368" s="70">
        <f>PRODUCT($L$2:L368)-1</f>
        <v>0.52120097408403265</v>
      </c>
      <c r="N368" s="70">
        <f>PRODUCT($L$130:L368)-1</f>
        <v>0.18827702502101085</v>
      </c>
      <c r="O368" s="70">
        <f>AVERAGE($G$130:G368)*252</f>
        <v>0.22152422366567587</v>
      </c>
      <c r="P368" s="70">
        <f>STDEV($G$130:G368)*252^0.5</f>
        <v>0.28119938333322553</v>
      </c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</row>
    <row r="369" spans="1:27">
      <c r="A369" s="88">
        <v>44533</v>
      </c>
      <c r="B369" s="76">
        <v>63332537.049999997</v>
      </c>
      <c r="C369" s="6"/>
      <c r="D369" s="67">
        <f t="shared" si="51"/>
        <v>63332537.049999997</v>
      </c>
      <c r="E369" s="67">
        <f t="shared" si="53"/>
        <v>65815385.640000001</v>
      </c>
      <c r="F369" s="67">
        <f t="shared" si="56"/>
        <v>-1713178.8100000024</v>
      </c>
      <c r="G369" s="70">
        <f t="shared" si="55"/>
        <v>-2.6338072959137426E-2</v>
      </c>
      <c r="H369" s="70"/>
      <c r="I369" s="70"/>
      <c r="J369" s="67">
        <f t="shared" si="54"/>
        <v>-2522848.5900000036</v>
      </c>
      <c r="K369" s="70">
        <f t="shared" si="57"/>
        <v>-3.8327620514630789E-2</v>
      </c>
      <c r="L369" s="70">
        <f t="shared" si="50"/>
        <v>0.97366192704086263</v>
      </c>
      <c r="M369" s="70">
        <f>PRODUCT($L$2:L369)-1</f>
        <v>0.48113547184309646</v>
      </c>
      <c r="N369" s="70">
        <f>PRODUCT($L$130:L369)-1</f>
        <v>0.15698009804034085</v>
      </c>
      <c r="O369" s="70">
        <f>AVERAGE($G$130:G369)*252</f>
        <v>0.19294622945997458</v>
      </c>
      <c r="P369" s="70">
        <f>STDEV($G$130:G369)*252^0.5</f>
        <v>0.28199300455483051</v>
      </c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</row>
    <row r="370" spans="1:27">
      <c r="A370" s="88">
        <v>44536</v>
      </c>
      <c r="B370" s="76">
        <v>63815125.780000001</v>
      </c>
      <c r="C370" s="6"/>
      <c r="D370" s="67">
        <f t="shared" si="51"/>
        <v>63815125.780000001</v>
      </c>
      <c r="E370" s="67">
        <f t="shared" si="53"/>
        <v>65815385.640000001</v>
      </c>
      <c r="F370" s="67">
        <f t="shared" si="56"/>
        <v>482588.73000000417</v>
      </c>
      <c r="G370" s="70">
        <f t="shared" si="55"/>
        <v>7.6199178570567653E-3</v>
      </c>
      <c r="H370" s="70"/>
      <c r="I370" s="70"/>
      <c r="J370" s="67">
        <f t="shared" si="54"/>
        <v>-2040259.8599999994</v>
      </c>
      <c r="K370" s="70">
        <f t="shared" si="57"/>
        <v>-3.099975597755189E-2</v>
      </c>
      <c r="L370" s="70">
        <f t="shared" si="50"/>
        <v>1.0076199178570568</v>
      </c>
      <c r="M370" s="70">
        <f>PRODUCT($L$2:L370)-1</f>
        <v>0.49242160247371403</v>
      </c>
      <c r="N370" s="70">
        <f>PRODUCT($L$130:L370)-1</f>
        <v>0.16579619134965773</v>
      </c>
      <c r="O370" s="70">
        <f>AVERAGE($G$130:G370)*252</f>
        <v>0.20011333763639919</v>
      </c>
      <c r="P370" s="70">
        <f>STDEV($G$130:G370)*252^0.5</f>
        <v>0.2814921779855678</v>
      </c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</row>
    <row r="371" spans="1:27">
      <c r="A371" s="88">
        <v>44537</v>
      </c>
      <c r="B371" s="76">
        <v>66898624.270000003</v>
      </c>
      <c r="C371" s="6"/>
      <c r="D371" s="67">
        <f t="shared" si="51"/>
        <v>66898624.270000003</v>
      </c>
      <c r="E371" s="67">
        <f t="shared" si="53"/>
        <v>65815385.640000001</v>
      </c>
      <c r="F371" s="67">
        <f t="shared" si="56"/>
        <v>3083498.4900000021</v>
      </c>
      <c r="G371" s="70">
        <f t="shared" si="55"/>
        <v>4.8319241752029687E-2</v>
      </c>
      <c r="H371" s="70"/>
      <c r="I371" s="70"/>
      <c r="J371" s="67">
        <f t="shared" si="54"/>
        <v>1043238.6300000027</v>
      </c>
      <c r="K371" s="70">
        <f t="shared" si="57"/>
        <v>1.5821601071144498E-2</v>
      </c>
      <c r="L371" s="70">
        <f t="shared" si="50"/>
        <v>1.0483192417520297</v>
      </c>
      <c r="M371" s="70">
        <f>PRODUCT($L$2:L371)-1</f>
        <v>0.56453428267959294</v>
      </c>
      <c r="N371" s="70">
        <f>PRODUCT($L$130:L371)-1</f>
        <v>0.22212657935307734</v>
      </c>
      <c r="O371" s="70">
        <f>AVERAGE($G$130:G371)*252</f>
        <v>0.24960232765241191</v>
      </c>
      <c r="P371" s="70">
        <f>STDEV($G$130:G371)*252^0.5</f>
        <v>0.28506320310039657</v>
      </c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</row>
    <row r="372" spans="1:27">
      <c r="A372" s="88">
        <v>44538</v>
      </c>
      <c r="B372" s="76">
        <v>66844759.740000002</v>
      </c>
      <c r="C372" s="6"/>
      <c r="D372" s="67">
        <f t="shared" si="51"/>
        <v>66844759.740000002</v>
      </c>
      <c r="E372" s="67">
        <f t="shared" si="53"/>
        <v>65815385.640000001</v>
      </c>
      <c r="F372" s="67">
        <f t="shared" si="56"/>
        <v>-53864.530000001192</v>
      </c>
      <c r="G372" s="70">
        <f t="shared" si="55"/>
        <v>-8.0516648268589555E-4</v>
      </c>
      <c r="H372" s="70"/>
      <c r="I372" s="70"/>
      <c r="J372" s="67">
        <f t="shared" si="54"/>
        <v>989374.10000000149</v>
      </c>
      <c r="K372" s="70">
        <f t="shared" si="57"/>
        <v>1.5003695565573683E-2</v>
      </c>
      <c r="L372" s="70">
        <f t="shared" si="50"/>
        <v>0.99919483351731408</v>
      </c>
      <c r="M372" s="70">
        <f>PRODUCT($L$2:L372)-1</f>
        <v>0.56327457211416632</v>
      </c>
      <c r="N372" s="70">
        <f>PRODUCT($L$130:L372)-1</f>
        <v>0.22114256399378274</v>
      </c>
      <c r="O372" s="70">
        <f>AVERAGE($G$130:G372)*252</f>
        <v>0.24774017011624211</v>
      </c>
      <c r="P372" s="70">
        <f>STDEV($G$130:G372)*252^0.5</f>
        <v>0.28447949692273611</v>
      </c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</row>
    <row r="373" spans="1:27">
      <c r="A373" s="88">
        <v>44539</v>
      </c>
      <c r="B373" s="76">
        <v>65071355.520000003</v>
      </c>
      <c r="C373" s="6"/>
      <c r="D373" s="67">
        <f t="shared" si="51"/>
        <v>65071355.520000003</v>
      </c>
      <c r="E373" s="67">
        <f t="shared" si="53"/>
        <v>65815385.640000001</v>
      </c>
      <c r="F373" s="67">
        <f t="shared" si="56"/>
        <v>-1773404.2199999988</v>
      </c>
      <c r="G373" s="70">
        <f t="shared" si="55"/>
        <v>-2.6530190652159547E-2</v>
      </c>
      <c r="H373" s="70"/>
      <c r="I373" s="70"/>
      <c r="J373" s="67">
        <f t="shared" si="54"/>
        <v>-784030.11999999732</v>
      </c>
      <c r="K373" s="70">
        <f t="shared" si="57"/>
        <v>-1.1924545990427471E-2</v>
      </c>
      <c r="L373" s="70">
        <f t="shared" si="50"/>
        <v>0.97346980934784044</v>
      </c>
      <c r="M373" s="70">
        <f>PRODUCT($L$2:L373)-1</f>
        <v>0.52180059967430426</v>
      </c>
      <c r="N373" s="70">
        <f>PRODUCT($L$130:L373)-1</f>
        <v>0.18874541895756081</v>
      </c>
      <c r="O373" s="70">
        <f>AVERAGE($G$130:G373)*252</f>
        <v>0.21932480858156816</v>
      </c>
      <c r="P373" s="70">
        <f>STDEV($G$130:G373)*252^0.5</f>
        <v>0.28526714622112948</v>
      </c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</row>
    <row r="374" spans="1:27">
      <c r="A374" s="88">
        <v>44540</v>
      </c>
      <c r="B374" s="76">
        <v>66349731.5</v>
      </c>
      <c r="C374" s="6"/>
      <c r="D374" s="67">
        <f t="shared" si="51"/>
        <v>66349731.5</v>
      </c>
      <c r="E374" s="67">
        <f t="shared" si="53"/>
        <v>65815385.640000001</v>
      </c>
      <c r="F374" s="67">
        <f t="shared" si="56"/>
        <v>1278375.9799999967</v>
      </c>
      <c r="G374" s="70">
        <f t="shared" si="55"/>
        <v>1.9645756105496858E-2</v>
      </c>
      <c r="H374" s="70"/>
      <c r="I374" s="70"/>
      <c r="J374" s="67">
        <f t="shared" si="54"/>
        <v>494345.8599999994</v>
      </c>
      <c r="K374" s="70">
        <f t="shared" si="57"/>
        <v>7.4869433928725915E-3</v>
      </c>
      <c r="L374" s="70">
        <f t="shared" si="50"/>
        <v>1.0196457561054968</v>
      </c>
      <c r="M374" s="70">
        <f>PRODUCT($L$2:L374)-1</f>
        <v>0.5516975230967045</v>
      </c>
      <c r="N374" s="70">
        <f>PRODUCT($L$130:L374)-1</f>
        <v>0.21209922152992755</v>
      </c>
      <c r="O374" s="70">
        <f>AVERAGE($G$130:G374)*252</f>
        <v>0.238636668704032</v>
      </c>
      <c r="P374" s="70">
        <f>STDEV($G$130:G374)*252^0.5</f>
        <v>0.28531810191724166</v>
      </c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</row>
    <row r="375" spans="1:27">
      <c r="A375" s="88">
        <v>44543</v>
      </c>
      <c r="B375" s="76">
        <v>65024187.469999999</v>
      </c>
      <c r="C375" s="6"/>
      <c r="D375" s="67">
        <f t="shared" si="51"/>
        <v>65024187.469999999</v>
      </c>
      <c r="E375" s="67">
        <f t="shared" si="53"/>
        <v>65815385.640000001</v>
      </c>
      <c r="F375" s="67">
        <f t="shared" si="56"/>
        <v>-1325544.0300000012</v>
      </c>
      <c r="G375" s="70">
        <f t="shared" si="55"/>
        <v>-1.9978137062996271E-2</v>
      </c>
      <c r="H375" s="70"/>
      <c r="I375" s="70"/>
      <c r="J375" s="67">
        <f t="shared" si="54"/>
        <v>-831198.17000000179</v>
      </c>
      <c r="K375" s="70">
        <f t="shared" si="57"/>
        <v>-1.2640768851409301E-2</v>
      </c>
      <c r="L375" s="70">
        <f t="shared" si="50"/>
        <v>0.98002186293700377</v>
      </c>
      <c r="M375" s="70">
        <f>PRODUCT($L$2:L375)-1</f>
        <v>0.52069749729996673</v>
      </c>
      <c r="N375" s="70">
        <f>PRODUCT($L$130:L375)-1</f>
        <v>0.18788373714825157</v>
      </c>
      <c r="O375" s="70">
        <f>AVERAGE($G$130:G375)*252</f>
        <v>0.21720119224639339</v>
      </c>
      <c r="P375" s="70">
        <f>STDEV($G$130:G375)*252^0.5</f>
        <v>0.28552178172921411</v>
      </c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</row>
    <row r="376" spans="1:27">
      <c r="A376" s="88">
        <v>44544</v>
      </c>
      <c r="B376" s="76">
        <v>63450255.359999999</v>
      </c>
      <c r="C376" s="6"/>
      <c r="D376" s="67">
        <f t="shared" si="51"/>
        <v>63450255.359999999</v>
      </c>
      <c r="E376" s="67">
        <f t="shared" si="53"/>
        <v>65815385.640000001</v>
      </c>
      <c r="F376" s="67">
        <f t="shared" si="56"/>
        <v>-1573932.1099999994</v>
      </c>
      <c r="G376" s="70">
        <f t="shared" si="55"/>
        <v>-2.420533298822318E-2</v>
      </c>
      <c r="H376" s="70"/>
      <c r="I376" s="70"/>
      <c r="J376" s="67">
        <f t="shared" si="54"/>
        <v>-2405130.2800000012</v>
      </c>
      <c r="K376" s="70">
        <f t="shared" si="57"/>
        <v>-3.6540127820356871E-2</v>
      </c>
      <c r="L376" s="70">
        <f t="shared" si="50"/>
        <v>0.97579466701177686</v>
      </c>
      <c r="M376" s="70">
        <f>PRODUCT($L$2:L376)-1</f>
        <v>0.48388850800346339</v>
      </c>
      <c r="N376" s="70">
        <f>PRODUCT($L$130:L376)-1</f>
        <v>0.15913061573928311</v>
      </c>
      <c r="O376" s="70">
        <f>AVERAGE($G$130:G376)*252</f>
        <v>0.19162651570680381</v>
      </c>
      <c r="P376" s="70">
        <f>STDEV($G$130:G376)*252^0.5</f>
        <v>0.28606359681024673</v>
      </c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</row>
    <row r="377" spans="1:27">
      <c r="A377" s="88">
        <v>44545</v>
      </c>
      <c r="B377" s="76">
        <v>65616117.780000001</v>
      </c>
      <c r="C377" s="6"/>
      <c r="D377" s="67">
        <f t="shared" si="51"/>
        <v>65616117.780000001</v>
      </c>
      <c r="E377" s="67">
        <f t="shared" si="53"/>
        <v>65815385.640000001</v>
      </c>
      <c r="F377" s="67">
        <f t="shared" si="56"/>
        <v>2165862.4200000018</v>
      </c>
      <c r="G377" s="70">
        <f t="shared" si="55"/>
        <v>3.4134810139241682E-2</v>
      </c>
      <c r="H377" s="70"/>
      <c r="I377" s="70"/>
      <c r="J377" s="67">
        <f t="shared" si="54"/>
        <v>-239267.8599999994</v>
      </c>
      <c r="K377" s="70">
        <v>-3.5999999999999999E-3</v>
      </c>
      <c r="L377" s="70">
        <f t="shared" si="50"/>
        <v>1.0341348101392416</v>
      </c>
      <c r="M377" s="70">
        <f>PRODUCT($L$2:L377)-1</f>
        <v>0.53454076049196408</v>
      </c>
      <c r="N377" s="70">
        <f>PRODUCT($L$130:L377)-1</f>
        <v>0.1986973192341257</v>
      </c>
      <c r="O377" s="70">
        <f>AVERAGE($G$130:G377)*252</f>
        <v>0.22553919973657033</v>
      </c>
      <c r="P377" s="70">
        <f>STDEV($G$130:G377)*252^0.5</f>
        <v>0.28745937328364457</v>
      </c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</row>
    <row r="378" spans="1:27">
      <c r="A378" s="88">
        <v>44546</v>
      </c>
      <c r="B378" s="76">
        <v>63120330.57</v>
      </c>
      <c r="C378" s="6"/>
      <c r="D378" s="67">
        <f t="shared" si="51"/>
        <v>63120330.57</v>
      </c>
      <c r="E378" s="67">
        <f t="shared" si="53"/>
        <v>65815385.640000001</v>
      </c>
      <c r="F378" s="67">
        <f t="shared" si="56"/>
        <v>-2495787.2100000009</v>
      </c>
      <c r="G378" s="70">
        <f t="shared" si="55"/>
        <v>-3.8036191326770705E-2</v>
      </c>
      <c r="H378" s="70"/>
      <c r="I378" s="70"/>
      <c r="J378" s="67">
        <f t="shared" si="54"/>
        <v>-2735055.0700000003</v>
      </c>
      <c r="K378" s="70">
        <f>(1+K377)*(1+G378)-1</f>
        <v>-4.1499261037994395E-2</v>
      </c>
      <c r="L378" s="70">
        <f t="shared" si="50"/>
        <v>0.96196380867322928</v>
      </c>
      <c r="M378" s="70">
        <f>PRODUCT($L$2:L378)-1</f>
        <v>0.4761726745271635</v>
      </c>
      <c r="N378" s="70">
        <f>PRODUCT($L$130:L378)-1</f>
        <v>0.15310343865684928</v>
      </c>
      <c r="O378" s="70">
        <f>AVERAGE($G$130:G378)*252</f>
        <v>0.18613896112579606</v>
      </c>
      <c r="P378" s="70">
        <f>STDEV($G$130:G378)*252^0.5</f>
        <v>0.28954031195826258</v>
      </c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</row>
    <row r="379" spans="1:27">
      <c r="A379" s="88">
        <v>44547</v>
      </c>
      <c r="B379" s="76">
        <v>62443372.700000003</v>
      </c>
      <c r="C379" s="6"/>
      <c r="D379" s="67">
        <f t="shared" si="51"/>
        <v>62443372.700000003</v>
      </c>
      <c r="E379" s="67">
        <f t="shared" si="53"/>
        <v>65815385.640000001</v>
      </c>
      <c r="F379" s="67">
        <f t="shared" si="56"/>
        <v>-676957.86999999732</v>
      </c>
      <c r="G379" s="70">
        <f t="shared" si="55"/>
        <v>-1.0724878401092272E-2</v>
      </c>
      <c r="H379" s="70"/>
      <c r="I379" s="70"/>
      <c r="J379" s="67">
        <f t="shared" si="54"/>
        <v>-3412012.9399999976</v>
      </c>
      <c r="K379" s="70">
        <f>(1+K378)*(1+G379)-1</f>
        <v>-5.177906491071893E-2</v>
      </c>
      <c r="L379" s="70">
        <f t="shared" si="50"/>
        <v>0.98927512159890774</v>
      </c>
      <c r="M379" s="70">
        <f>PRODUCT($L$2:L379)-1</f>
        <v>0.46034090209384448</v>
      </c>
      <c r="N379" s="70">
        <f>PRODUCT($L$130:L379)-1</f>
        <v>0.14073654449337325</v>
      </c>
      <c r="O379" s="70">
        <f>AVERAGE($G$130:G379)*252</f>
        <v>0.17458372785299187</v>
      </c>
      <c r="P379" s="70">
        <f>STDEV($G$130:G379)*252^0.5</f>
        <v>0.28918743897662152</v>
      </c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</row>
    <row r="380" spans="1:27">
      <c r="A380" s="88">
        <v>44550</v>
      </c>
      <c r="B380" s="76">
        <v>61005553.960000001</v>
      </c>
      <c r="C380" s="6"/>
      <c r="D380" s="67">
        <f t="shared" si="51"/>
        <v>61005553.960000001</v>
      </c>
      <c r="E380" s="67">
        <f t="shared" si="53"/>
        <v>65815385.640000001</v>
      </c>
      <c r="F380" s="67">
        <f t="shared" si="56"/>
        <v>-1437818.7400000021</v>
      </c>
      <c r="G380" s="70">
        <f t="shared" si="55"/>
        <v>-2.3025962209116901E-2</v>
      </c>
      <c r="H380" s="70"/>
      <c r="I380" s="70"/>
      <c r="J380" s="67">
        <f t="shared" si="54"/>
        <v>-4849831.68</v>
      </c>
      <c r="K380" s="70">
        <f>(1+K379)*(1+G380)-1</f>
        <v>-7.3612764327978253E-2</v>
      </c>
      <c r="L380" s="70">
        <f t="shared" si="50"/>
        <v>0.9769740377908831</v>
      </c>
      <c r="M380" s="70">
        <f>PRODUCT($L$2:L380)-1</f>
        <v>0.4267151476698039</v>
      </c>
      <c r="N380" s="70">
        <f>PRODUCT($L$130:L380)-1</f>
        <v>0.11446998792931029</v>
      </c>
      <c r="O380" s="70">
        <f>AVERAGE($G$130:G380)*252</f>
        <v>0.15077047604203392</v>
      </c>
      <c r="P380" s="70">
        <f>STDEV($G$130:G380)*252^0.5</f>
        <v>0.28958535536630192</v>
      </c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</row>
    <row r="381" spans="1:27">
      <c r="A381" s="88">
        <v>44551</v>
      </c>
      <c r="B381" s="76">
        <v>62749678.75</v>
      </c>
      <c r="C381" s="6"/>
      <c r="D381" s="67">
        <f t="shared" si="51"/>
        <v>62749678.75</v>
      </c>
      <c r="E381" s="67">
        <f t="shared" si="53"/>
        <v>65815385.640000001</v>
      </c>
      <c r="F381" s="67">
        <f t="shared" si="56"/>
        <v>1744124.7899999991</v>
      </c>
      <c r="G381" s="70">
        <f t="shared" si="55"/>
        <v>2.8589606630628799E-2</v>
      </c>
      <c r="H381" s="70"/>
      <c r="I381" s="70"/>
      <c r="J381" s="67">
        <f t="shared" si="54"/>
        <v>-3105706.8900000006</v>
      </c>
      <c r="K381" s="70">
        <v>-4.7199999999999999E-2</v>
      </c>
      <c r="L381" s="70">
        <f t="shared" si="50"/>
        <v>1.0285896066306288</v>
      </c>
      <c r="M381" s="70">
        <f>PRODUCT($L$2:L381)-1</f>
        <v>0.46750437251564314</v>
      </c>
      <c r="N381" s="70">
        <f>PRODUCT($L$130:L381)-1</f>
        <v>0.14633224648585097</v>
      </c>
      <c r="O381" s="70">
        <f>AVERAGE($G$130:G381)*252</f>
        <v>0.17876178713281335</v>
      </c>
      <c r="P381" s="70">
        <f>STDEV($G$130:G381)*252^0.5</f>
        <v>0.2903602748935355</v>
      </c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</row>
    <row r="382" spans="1:27">
      <c r="A382" s="88">
        <v>44552</v>
      </c>
      <c r="B382" s="76">
        <v>63924173.57</v>
      </c>
      <c r="C382" s="6"/>
      <c r="D382" s="67">
        <f t="shared" si="51"/>
        <v>63924173.57</v>
      </c>
      <c r="E382" s="67">
        <f t="shared" si="53"/>
        <v>65815385.640000001</v>
      </c>
      <c r="F382" s="67">
        <f t="shared" si="56"/>
        <v>1174494.8200000003</v>
      </c>
      <c r="G382" s="70">
        <f t="shared" si="55"/>
        <v>1.8717144747135463E-2</v>
      </c>
      <c r="H382" s="70"/>
      <c r="I382" s="70"/>
      <c r="J382" s="67">
        <f t="shared" si="54"/>
        <v>-1931212.0700000003</v>
      </c>
      <c r="K382" s="70">
        <v>-2.93E-2</v>
      </c>
      <c r="L382" s="70">
        <f t="shared" si="50"/>
        <v>1.0187171447471355</v>
      </c>
      <c r="M382" s="70">
        <f>PRODUCT($L$2:L382)-1</f>
        <v>0.49497186427307271</v>
      </c>
      <c r="N382" s="70">
        <f>PRODUCT($L$130:L382)-1</f>
        <v>0.16778831307163555</v>
      </c>
      <c r="O382" s="70">
        <f>AVERAGE($G$130:G382)*252</f>
        <v>0.1966983827420834</v>
      </c>
      <c r="P382" s="70">
        <f>STDEV($G$130:G382)*252^0.5</f>
        <v>0.29034036490444587</v>
      </c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</row>
    <row r="383" spans="1:27">
      <c r="A383" s="88">
        <v>44553</v>
      </c>
      <c r="B383" s="76">
        <v>64334503.490000002</v>
      </c>
      <c r="C383" s="6"/>
      <c r="D383" s="67">
        <f t="shared" si="51"/>
        <v>64334503.490000002</v>
      </c>
      <c r="E383" s="67">
        <f t="shared" si="53"/>
        <v>65815385.640000001</v>
      </c>
      <c r="F383" s="67">
        <f t="shared" si="56"/>
        <v>410329.92000000179</v>
      </c>
      <c r="G383" s="70">
        <f t="shared" si="55"/>
        <v>6.4190101660160075E-3</v>
      </c>
      <c r="H383" s="70"/>
      <c r="I383" s="70"/>
      <c r="J383" s="67">
        <f t="shared" si="54"/>
        <v>-1520882.1499999985</v>
      </c>
      <c r="K383" s="70">
        <f>(1+K382)*(1+G383)-1</f>
        <v>-2.3069066831848284E-2</v>
      </c>
      <c r="L383" s="70">
        <f t="shared" si="50"/>
        <v>1.006419010166016</v>
      </c>
      <c r="M383" s="70">
        <f>PRODUCT($L$2:L383)-1</f>
        <v>0.50456810386774942</v>
      </c>
      <c r="N383" s="70">
        <f>PRODUCT($L$130:L383)-1</f>
        <v>0.17528435812499699</v>
      </c>
      <c r="O383" s="70">
        <f>AVERAGE($G$130:G383)*252</f>
        <v>0.20229244643930369</v>
      </c>
      <c r="P383" s="70">
        <f>STDEV($G$130:G383)*252^0.5</f>
        <v>0.28982042301176852</v>
      </c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</row>
    <row r="384" spans="1:27">
      <c r="A384" s="88">
        <v>44554</v>
      </c>
      <c r="B384" s="76">
        <v>64320795.93</v>
      </c>
      <c r="C384" s="6"/>
      <c r="D384" s="67">
        <f t="shared" si="51"/>
        <v>64320795.93</v>
      </c>
      <c r="E384" s="67">
        <f t="shared" si="53"/>
        <v>65815385.640000001</v>
      </c>
      <c r="F384" s="67">
        <f t="shared" si="56"/>
        <v>-13707.560000002384</v>
      </c>
      <c r="G384" s="70">
        <f t="shared" si="55"/>
        <v>-2.1306700536101989E-4</v>
      </c>
      <c r="H384" s="70"/>
      <c r="I384" s="70"/>
      <c r="J384" s="67">
        <f t="shared" si="54"/>
        <v>-1534589.7100000009</v>
      </c>
      <c r="K384" s="70">
        <f>(1+K383)*(1+G384)-1</f>
        <v>-2.3277218580223025E-2</v>
      </c>
      <c r="L384" s="70">
        <f t="shared" si="50"/>
        <v>0.99978693299463894</v>
      </c>
      <c r="M384" s="70">
        <f>PRODUCT($L$2:L384)-1</f>
        <v>0.50424753004749645</v>
      </c>
      <c r="N384" s="70">
        <f>PRODUCT($L$130:L384)-1</f>
        <v>0.1750339438063635</v>
      </c>
      <c r="O384" s="70">
        <f>AVERAGE($G$130:G384)*252</f>
        <v>0.20128858239306729</v>
      </c>
      <c r="P384" s="70">
        <f>STDEV($G$130:G384)*252^0.5</f>
        <v>0.28925111046149715</v>
      </c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</row>
    <row r="385" spans="1:27">
      <c r="A385" s="88">
        <v>44557</v>
      </c>
      <c r="B385" s="76">
        <v>66126568.079999998</v>
      </c>
      <c r="C385" s="6"/>
      <c r="D385" s="67">
        <f t="shared" si="51"/>
        <v>66126568.079999998</v>
      </c>
      <c r="E385" s="67">
        <f t="shared" si="53"/>
        <v>65815385.640000001</v>
      </c>
      <c r="F385" s="67">
        <f t="shared" si="56"/>
        <v>1805772.1499999985</v>
      </c>
      <c r="G385" s="70">
        <f t="shared" si="55"/>
        <v>2.8074468356473873E-2</v>
      </c>
      <c r="H385" s="70"/>
      <c r="I385" s="70"/>
      <c r="J385" s="67">
        <f t="shared" si="54"/>
        <v>271182.43999999762</v>
      </c>
      <c r="K385" s="70">
        <f>(1+K384)*(1+G385)-1</f>
        <v>4.1437542397937399E-3</v>
      </c>
      <c r="L385" s="70">
        <f t="shared" si="50"/>
        <v>1.028074468356474</v>
      </c>
      <c r="M385" s="70">
        <f>PRODUCT($L$2:L385)-1</f>
        <v>0.54647847973011898</v>
      </c>
      <c r="N385" s="70">
        <f>PRODUCT($L$130:L385)-1</f>
        <v>0.20802239707953807</v>
      </c>
      <c r="O385" s="70">
        <f>AVERAGE($G$130:G385)*252</f>
        <v>0.22813810365649831</v>
      </c>
      <c r="P385" s="70">
        <f>STDEV($G$130:G385)*252^0.5</f>
        <v>0.28994903299921831</v>
      </c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</row>
    <row r="386" spans="1:27">
      <c r="A386" s="88">
        <v>44558</v>
      </c>
      <c r="B386" s="76">
        <v>65615478.219999999</v>
      </c>
      <c r="C386" s="6"/>
      <c r="D386" s="67">
        <f t="shared" si="51"/>
        <v>65615478.219999999</v>
      </c>
      <c r="E386" s="67">
        <f t="shared" si="53"/>
        <v>65815385.640000001</v>
      </c>
      <c r="F386" s="67">
        <f t="shared" si="56"/>
        <v>-511089.8599999994</v>
      </c>
      <c r="G386" s="70">
        <f t="shared" si="55"/>
        <v>-7.7289639374854948E-3</v>
      </c>
      <c r="H386" s="70"/>
      <c r="I386" s="70"/>
      <c r="J386" s="67">
        <f t="shared" si="54"/>
        <v>-239907.42000000179</v>
      </c>
      <c r="K386" s="70">
        <f>(1+K385)*(1+G386)-1</f>
        <v>-3.617236624776865E-3</v>
      </c>
      <c r="L386" s="70">
        <f t="shared" ref="L386:L449" si="58">1+G386</f>
        <v>0.99227103606251454</v>
      </c>
      <c r="M386" s="70">
        <f>PRODUCT($L$2:L386)-1</f>
        <v>0.53452580333018762</v>
      </c>
      <c r="N386" s="70">
        <f>PRODUCT($L$130:L386)-1</f>
        <v>0.1986856355368356</v>
      </c>
      <c r="O386" s="70">
        <f>AVERAGE($G$130:G386)*252</f>
        <v>0.21967181176582579</v>
      </c>
      <c r="P386" s="70">
        <f>STDEV($G$130:G386)*252^0.5</f>
        <v>0.28950844867985392</v>
      </c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</row>
    <row r="387" spans="1:27">
      <c r="A387" s="88">
        <v>44559</v>
      </c>
      <c r="B387" s="76">
        <v>65258704.869999997</v>
      </c>
      <c r="C387" s="6"/>
      <c r="D387" s="67">
        <f t="shared" ref="D387:D450" si="59">B387</f>
        <v>65258704.869999997</v>
      </c>
      <c r="E387" s="67">
        <f t="shared" si="53"/>
        <v>65815385.640000001</v>
      </c>
      <c r="F387" s="67">
        <f t="shared" si="56"/>
        <v>-356773.35000000149</v>
      </c>
      <c r="G387" s="70">
        <f t="shared" si="55"/>
        <v>-5.4373352092899141E-3</v>
      </c>
      <c r="H387" s="70"/>
      <c r="I387" s="70"/>
      <c r="J387" s="67">
        <f t="shared" si="54"/>
        <v>-596680.77000000328</v>
      </c>
      <c r="K387" s="70">
        <v>-9.1000000000000004E-3</v>
      </c>
      <c r="L387" s="70">
        <f t="shared" si="58"/>
        <v>0.99456266479071009</v>
      </c>
      <c r="M387" s="70">
        <f>PRODUCT($L$2:L387)-1</f>
        <v>0.52618207215017643</v>
      </c>
      <c r="N387" s="70">
        <f>PRODUCT($L$130:L387)-1</f>
        <v>0.1921679799258611</v>
      </c>
      <c r="O387" s="70">
        <f>AVERAGE($G$130:G387)*252</f>
        <v>0.2135094850816906</v>
      </c>
      <c r="P387" s="70">
        <f>STDEV($G$130:G387)*252^0.5</f>
        <v>0.28901192245273399</v>
      </c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</row>
    <row r="388" spans="1:27">
      <c r="A388" s="88">
        <v>44560</v>
      </c>
      <c r="B388" s="76">
        <v>65209969.520000003</v>
      </c>
      <c r="C388" s="6"/>
      <c r="D388" s="67">
        <f t="shared" si="59"/>
        <v>65209969.520000003</v>
      </c>
      <c r="E388" s="67">
        <f t="shared" si="53"/>
        <v>65815385.640000001</v>
      </c>
      <c r="F388" s="67">
        <f t="shared" si="56"/>
        <v>-48735.34999999404</v>
      </c>
      <c r="G388" s="70">
        <f t="shared" si="55"/>
        <v>-7.4680228633219642E-4</v>
      </c>
      <c r="H388" s="70"/>
      <c r="I388" s="70"/>
      <c r="J388" s="67">
        <f t="shared" si="54"/>
        <v>-645416.11999999732</v>
      </c>
      <c r="K388" s="70">
        <f>(1+K387)*(1+G388)-1</f>
        <v>-9.8400063855265119E-3</v>
      </c>
      <c r="L388" s="70">
        <f t="shared" si="58"/>
        <v>0.99925319771366783</v>
      </c>
      <c r="M388" s="70">
        <f>PRODUCT($L$2:L388)-1</f>
        <v>0.52504231588933559</v>
      </c>
      <c r="N388" s="70">
        <f>PRODUCT($L$130:L388)-1</f>
        <v>0.19127766615276043</v>
      </c>
      <c r="O388" s="70">
        <f>AVERAGE($G$130:G388)*252</f>
        <v>0.21195850569467356</v>
      </c>
      <c r="P388" s="70">
        <f>STDEV($G$130:G388)*252^0.5</f>
        <v>0.2884555635806223</v>
      </c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</row>
    <row r="389" spans="1:27" s="47" customFormat="1">
      <c r="A389" s="90">
        <v>44561</v>
      </c>
      <c r="B389" s="79">
        <v>64588736.329999998</v>
      </c>
      <c r="C389" s="61"/>
      <c r="D389" s="80">
        <f t="shared" si="59"/>
        <v>64588736.329999998</v>
      </c>
      <c r="E389" s="80">
        <f t="shared" si="53"/>
        <v>65815385.640000001</v>
      </c>
      <c r="F389" s="80">
        <f t="shared" si="56"/>
        <v>-621233.19000000507</v>
      </c>
      <c r="G389" s="81">
        <f t="shared" si="55"/>
        <v>-9.5266597204814191E-3</v>
      </c>
      <c r="H389" s="81"/>
      <c r="I389" s="81"/>
      <c r="J389" s="80">
        <f t="shared" si="54"/>
        <v>-1266649.3100000024</v>
      </c>
      <c r="K389" s="81">
        <v>-1.9199999999999998E-2</v>
      </c>
      <c r="L389" s="81">
        <f t="shared" si="58"/>
        <v>0.99047334027951861</v>
      </c>
      <c r="M389" s="81">
        <f>PRODUCT($L$2:L389)-1</f>
        <v>0.51051375668652299</v>
      </c>
      <c r="N389" s="81">
        <f>PRODUCT($L$130:L389)-1</f>
        <v>0.17992876919471379</v>
      </c>
      <c r="O389" s="81">
        <f>AVERAGE($G$130:G389)*252</f>
        <v>0.20190974894368899</v>
      </c>
      <c r="P389" s="81">
        <f>STDEV($G$130:G389)*252^0.5</f>
        <v>0.28807904168361664</v>
      </c>
      <c r="Q389" s="81"/>
      <c r="R389" s="81"/>
      <c r="S389" s="81"/>
      <c r="T389" s="81"/>
      <c r="U389" s="81"/>
      <c r="V389" s="81"/>
      <c r="W389" s="307">
        <f t="shared" ref="W389" si="60">O389/P389</f>
        <v>0.70088315957894898</v>
      </c>
      <c r="X389" s="81"/>
      <c r="Y389" s="81"/>
      <c r="Z389" s="81"/>
      <c r="AA389" s="81"/>
    </row>
    <row r="390" spans="1:27">
      <c r="A390" s="88">
        <v>44564</v>
      </c>
      <c r="B390" s="76">
        <v>64665158.770000003</v>
      </c>
      <c r="C390" s="6"/>
      <c r="D390" s="67">
        <f t="shared" si="59"/>
        <v>64665158.770000003</v>
      </c>
      <c r="E390" s="67">
        <f t="shared" si="53"/>
        <v>64588736.329999998</v>
      </c>
      <c r="F390" s="67">
        <f t="shared" si="56"/>
        <v>76422.440000005066</v>
      </c>
      <c r="G390" s="70">
        <f t="shared" si="55"/>
        <v>1.1832162129561371E-3</v>
      </c>
      <c r="H390" s="70"/>
      <c r="I390" s="70"/>
      <c r="J390" s="67">
        <f t="shared" si="54"/>
        <v>76422.440000005066</v>
      </c>
      <c r="K390" s="70">
        <f>G390</f>
        <v>1.1832162129561371E-3</v>
      </c>
      <c r="L390" s="70">
        <f t="shared" si="58"/>
        <v>1.0011832162129561</v>
      </c>
      <c r="M390" s="70">
        <f>PRODUCT($L$2:L390)-1</f>
        <v>0.51230102105332787</v>
      </c>
      <c r="N390" s="85">
        <f>PRODUCT($L390:L$390)-1</f>
        <v>1.1832162129561397E-3</v>
      </c>
      <c r="O390" s="85">
        <f>AVERAGE($G390:G$390)*252</f>
        <v>0.29817048566494653</v>
      </c>
      <c r="P390" s="85" t="e">
        <f>STDEV($G390:G$390)*252^0.5</f>
        <v>#DIV/0!</v>
      </c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</row>
    <row r="391" spans="1:27">
      <c r="A391" s="88">
        <v>44565</v>
      </c>
      <c r="B391" s="76">
        <v>63595006.210000001</v>
      </c>
      <c r="C391" s="6"/>
      <c r="D391" s="67">
        <f t="shared" si="59"/>
        <v>63595006.210000001</v>
      </c>
      <c r="E391" s="67">
        <f t="shared" si="53"/>
        <v>64588736.329999998</v>
      </c>
      <c r="F391" s="67">
        <f t="shared" si="56"/>
        <v>-1070152.5600000024</v>
      </c>
      <c r="G391" s="70">
        <f t="shared" si="55"/>
        <v>-1.6549136820436856E-2</v>
      </c>
      <c r="H391" s="70"/>
      <c r="I391" s="70"/>
      <c r="J391" s="67">
        <f t="shared" si="54"/>
        <v>-993730.11999999732</v>
      </c>
      <c r="K391" s="70">
        <f t="shared" ref="K391:K410" si="61">(1+K390)*(1+G391)-1</f>
        <v>-1.5385501814477176E-2</v>
      </c>
      <c r="L391" s="70">
        <f t="shared" si="58"/>
        <v>0.9834508631795631</v>
      </c>
      <c r="M391" s="70">
        <f>PRODUCT($L$2:L391)-1</f>
        <v>0.48727374454222994</v>
      </c>
      <c r="N391" s="70">
        <f>PRODUCT($L$390:L391)-1</f>
        <v>-1.5385501814477176E-2</v>
      </c>
      <c r="O391" s="70">
        <f>AVERAGE($G$390:G391)*252</f>
        <v>-1.9361059965425707</v>
      </c>
      <c r="P391" s="70">
        <f>STDEV($G$390:G391)*252^0.5</f>
        <v>0.19904516913683459</v>
      </c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</row>
    <row r="392" spans="1:27">
      <c r="A392" s="88">
        <v>44566</v>
      </c>
      <c r="B392" s="76">
        <v>59900252.009999998</v>
      </c>
      <c r="C392" s="6"/>
      <c r="D392" s="67">
        <f t="shared" si="59"/>
        <v>59900252.009999998</v>
      </c>
      <c r="E392" s="67">
        <f t="shared" si="53"/>
        <v>64588736.329999998</v>
      </c>
      <c r="F392" s="67">
        <f t="shared" si="56"/>
        <v>-3694754.200000003</v>
      </c>
      <c r="G392" s="70">
        <f t="shared" si="55"/>
        <v>-5.8098181291143913E-2</v>
      </c>
      <c r="H392" s="70"/>
      <c r="I392" s="70"/>
      <c r="J392" s="67">
        <f t="shared" si="54"/>
        <v>-4688484.32</v>
      </c>
      <c r="K392" s="70">
        <f t="shared" si="61"/>
        <v>-7.2589813431948369E-2</v>
      </c>
      <c r="L392" s="70">
        <f t="shared" si="58"/>
        <v>0.94190181870885614</v>
      </c>
      <c r="M392" s="70">
        <f>PRODUCT($L$2:L392)-1</f>
        <v>0.40086584490225707</v>
      </c>
      <c r="N392" s="70">
        <f>PRODUCT($L$390:L392)-1</f>
        <v>-7.2589813431948369E-2</v>
      </c>
      <c r="O392" s="70">
        <f>AVERAGE($G$390:G392)*252</f>
        <v>-6.1709845594844701</v>
      </c>
      <c r="P392" s="70">
        <f>STDEV($G$390:G392)*252^0.5</f>
        <v>0.48302363118577268</v>
      </c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</row>
    <row r="393" spans="1:27">
      <c r="A393" s="88">
        <v>44567</v>
      </c>
      <c r="B393" s="76">
        <v>59771581.219999999</v>
      </c>
      <c r="C393" s="6"/>
      <c r="D393" s="67">
        <f t="shared" si="59"/>
        <v>59771581.219999999</v>
      </c>
      <c r="E393" s="67">
        <f t="shared" si="53"/>
        <v>64588736.329999998</v>
      </c>
      <c r="F393" s="67">
        <f t="shared" si="56"/>
        <v>-128670.78999999911</v>
      </c>
      <c r="G393" s="70">
        <f t="shared" si="55"/>
        <v>-2.1480842848293569E-3</v>
      </c>
      <c r="H393" s="70"/>
      <c r="I393" s="70"/>
      <c r="J393" s="67">
        <f t="shared" si="54"/>
        <v>-4817155.1099999994</v>
      </c>
      <c r="K393" s="70">
        <f t="shared" si="61"/>
        <v>-7.4581968679305888E-2</v>
      </c>
      <c r="L393" s="70">
        <f t="shared" si="58"/>
        <v>0.99785191571517062</v>
      </c>
      <c r="M393" s="70">
        <f>PRODUCT($L$2:L393)-1</f>
        <v>0.39785666699566824</v>
      </c>
      <c r="N393" s="70">
        <f>PRODUCT($L$390:L393)-1</f>
        <v>-7.4581968679305888E-2</v>
      </c>
      <c r="O393" s="70">
        <f>AVERAGE($G$390:G393)*252</f>
        <v>-4.763567729557602</v>
      </c>
      <c r="P393" s="70">
        <f>STDEV($G$390:G393)*252^0.5</f>
        <v>0.43241512463975884</v>
      </c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</row>
    <row r="394" spans="1:27">
      <c r="A394" s="88">
        <v>44568</v>
      </c>
      <c r="B394" s="76">
        <v>58763722.579999998</v>
      </c>
      <c r="C394" s="6"/>
      <c r="D394" s="67">
        <f t="shared" si="59"/>
        <v>58763722.579999998</v>
      </c>
      <c r="E394" s="67">
        <f t="shared" si="53"/>
        <v>64588736.329999998</v>
      </c>
      <c r="F394" s="67">
        <f t="shared" si="56"/>
        <v>-1007858.6400000006</v>
      </c>
      <c r="G394" s="70">
        <f t="shared" si="55"/>
        <v>-1.6861836669342854E-2</v>
      </c>
      <c r="H394" s="70"/>
      <c r="I394" s="70"/>
      <c r="J394" s="67">
        <f t="shared" si="54"/>
        <v>-5825013.75</v>
      </c>
      <c r="K394" s="70">
        <f t="shared" si="61"/>
        <v>-9.0186216374300243E-2</v>
      </c>
      <c r="L394" s="70">
        <f t="shared" si="58"/>
        <v>0.98313816333065718</v>
      </c>
      <c r="M394" s="70">
        <f>PRODUCT($L$2:L394)-1</f>
        <v>0.3742862361896353</v>
      </c>
      <c r="N394" s="70">
        <f>PRODUCT($L$390:L394)-1</f>
        <v>-9.0186216374300243E-2</v>
      </c>
      <c r="O394" s="70">
        <f>AVERAGE($G$390:G394)*252</f>
        <v>-4.6606907517809617</v>
      </c>
      <c r="P394" s="70">
        <f>STDEV($G$390:G394)*252^0.5</f>
        <v>0.37476275630859845</v>
      </c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</row>
    <row r="395" spans="1:27">
      <c r="A395" s="88">
        <v>44571</v>
      </c>
      <c r="B395" s="76">
        <v>58692080.020000003</v>
      </c>
      <c r="C395" s="6"/>
      <c r="D395" s="67">
        <f t="shared" si="59"/>
        <v>58692080.020000003</v>
      </c>
      <c r="E395" s="67">
        <f t="shared" si="53"/>
        <v>64588736.329999998</v>
      </c>
      <c r="F395" s="67">
        <f t="shared" si="56"/>
        <v>-71642.559999994934</v>
      </c>
      <c r="G395" s="70">
        <f t="shared" si="55"/>
        <v>-1.2191630627631171E-3</v>
      </c>
      <c r="H395" s="70"/>
      <c r="I395" s="70"/>
      <c r="J395" s="67">
        <f t="shared" si="54"/>
        <v>-5896656.3099999949</v>
      </c>
      <c r="K395" s="70">
        <f t="shared" si="61"/>
        <v>-9.1295427733289469E-2</v>
      </c>
      <c r="L395" s="70">
        <f t="shared" si="58"/>
        <v>0.99878083693723685</v>
      </c>
      <c r="M395" s="70">
        <f>PRODUCT($L$2:L395)-1</f>
        <v>0.372610757172809</v>
      </c>
      <c r="N395" s="70">
        <f>PRODUCT($L$390:L395)-1</f>
        <v>-9.1295427733289469E-2</v>
      </c>
      <c r="O395" s="70">
        <f>AVERAGE($G$390:G395)*252</f>
        <v>-3.9351138084535187</v>
      </c>
      <c r="P395" s="70">
        <f>STDEV($G$390:G395)*252^0.5</f>
        <v>0.35340133838464988</v>
      </c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</row>
    <row r="396" spans="1:27">
      <c r="A396" s="88">
        <v>44572</v>
      </c>
      <c r="B396" s="76">
        <v>60276449.82</v>
      </c>
      <c r="C396" s="6"/>
      <c r="D396" s="67">
        <f t="shared" si="59"/>
        <v>60276449.82</v>
      </c>
      <c r="E396" s="67">
        <f t="shared" si="53"/>
        <v>64588736.329999998</v>
      </c>
      <c r="F396" s="67">
        <f t="shared" si="56"/>
        <v>1584369.799999997</v>
      </c>
      <c r="G396" s="70">
        <f t="shared" si="55"/>
        <v>2.6994609825722733E-2</v>
      </c>
      <c r="H396" s="70"/>
      <c r="I396" s="70"/>
      <c r="J396" s="67">
        <f t="shared" si="54"/>
        <v>-4312286.5099999979</v>
      </c>
      <c r="K396" s="70">
        <f t="shared" si="61"/>
        <v>-6.6765302358099299E-2</v>
      </c>
      <c r="L396" s="70">
        <f t="shared" si="58"/>
        <v>1.0269946098257228</v>
      </c>
      <c r="M396" s="70">
        <f>PRODUCT($L$2:L396)-1</f>
        <v>0.40966384900527886</v>
      </c>
      <c r="N396" s="70">
        <f>PRODUCT($L$390:L396)-1</f>
        <v>-6.6765302358099299E-2</v>
      </c>
      <c r="O396" s="70">
        <f>AVERAGE($G$390:G396)*252</f>
        <v>-2.4011487392341411</v>
      </c>
      <c r="P396" s="70">
        <f>STDEV($G$390:G396)*252^0.5</f>
        <v>0.41163036320179391</v>
      </c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</row>
    <row r="397" spans="1:27">
      <c r="A397" s="88">
        <v>44573</v>
      </c>
      <c r="B397" s="76">
        <v>60763933.689999998</v>
      </c>
      <c r="C397" s="6"/>
      <c r="D397" s="67">
        <f t="shared" si="59"/>
        <v>60763933.689999998</v>
      </c>
      <c r="E397" s="67">
        <f t="shared" si="53"/>
        <v>64588736.329999998</v>
      </c>
      <c r="F397" s="67">
        <f t="shared" si="56"/>
        <v>487483.86999999732</v>
      </c>
      <c r="G397" s="70">
        <f t="shared" si="55"/>
        <v>8.087468181283761E-3</v>
      </c>
      <c r="H397" s="70"/>
      <c r="I397" s="70"/>
      <c r="J397" s="67">
        <f t="shared" si="54"/>
        <v>-3824802.6400000006</v>
      </c>
      <c r="K397" s="70">
        <f t="shared" si="61"/>
        <v>-5.9217796435250492E-2</v>
      </c>
      <c r="L397" s="70">
        <f t="shared" si="58"/>
        <v>1.0080874681812837</v>
      </c>
      <c r="M397" s="70">
        <f>PRODUCT($L$2:L397)-1</f>
        <v>0.42106446053041502</v>
      </c>
      <c r="N397" s="70">
        <f>PRODUCT($L$390:L397)-1</f>
        <v>-5.9217796435250492E-2</v>
      </c>
      <c r="O397" s="70">
        <f>AVERAGE($G$390:G397)*252</f>
        <v>-1.8462498991194347</v>
      </c>
      <c r="P397" s="70">
        <f>STDEV($G$390:G397)*252^0.5</f>
        <v>0.39371171196342747</v>
      </c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</row>
    <row r="398" spans="1:27">
      <c r="A398" s="88">
        <v>44574</v>
      </c>
      <c r="B398" s="76">
        <v>58534522.350000001</v>
      </c>
      <c r="C398" s="6"/>
      <c r="D398" s="67">
        <f t="shared" si="59"/>
        <v>58534522.350000001</v>
      </c>
      <c r="E398" s="67">
        <f t="shared" si="53"/>
        <v>64588736.329999998</v>
      </c>
      <c r="F398" s="67">
        <f t="shared" si="56"/>
        <v>-2229411.3399999961</v>
      </c>
      <c r="G398" s="70">
        <f t="shared" si="55"/>
        <v>-3.6689713858451094E-2</v>
      </c>
      <c r="H398" s="70"/>
      <c r="I398" s="70"/>
      <c r="J398" s="67">
        <f t="shared" si="54"/>
        <v>-6054213.9799999967</v>
      </c>
      <c r="K398" s="70">
        <f t="shared" si="61"/>
        <v>-9.373482628716423E-2</v>
      </c>
      <c r="L398" s="70">
        <f t="shared" si="58"/>
        <v>0.9633102861415489</v>
      </c>
      <c r="M398" s="70">
        <f>PRODUCT($L$2:L398)-1</f>
        <v>0.36892601209914</v>
      </c>
      <c r="N398" s="70">
        <f>PRODUCT($L$390:L398)-1</f>
        <v>-9.373482628716423E-2</v>
      </c>
      <c r="O398" s="70">
        <f>AVERAGE($G$390:G398)*252</f>
        <v>-2.6684230094761285</v>
      </c>
      <c r="P398" s="70">
        <f>STDEV($G$390:G398)*252^0.5</f>
        <v>0.3997180689808727</v>
      </c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</row>
    <row r="399" spans="1:27">
      <c r="A399" s="88">
        <v>44575</v>
      </c>
      <c r="B399" s="76">
        <v>58772848.630000003</v>
      </c>
      <c r="C399" s="6"/>
      <c r="D399" s="67">
        <f t="shared" si="59"/>
        <v>58772848.630000003</v>
      </c>
      <c r="E399" s="67">
        <f t="shared" si="53"/>
        <v>64588736.329999998</v>
      </c>
      <c r="F399" s="67">
        <f t="shared" si="56"/>
        <v>238326.28000000119</v>
      </c>
      <c r="G399" s="70">
        <f t="shared" si="55"/>
        <v>4.0715507777608299E-3</v>
      </c>
      <c r="H399" s="70"/>
      <c r="I399" s="70"/>
      <c r="J399" s="67">
        <f t="shared" si="54"/>
        <v>-5815887.6999999955</v>
      </c>
      <c r="K399" s="70">
        <f t="shared" si="61"/>
        <v>-9.004492161427613E-2</v>
      </c>
      <c r="L399" s="70">
        <f t="shared" si="58"/>
        <v>1.0040715507777609</v>
      </c>
      <c r="M399" s="70">
        <f>PRODUCT($L$2:L399)-1</f>
        <v>0.37449966386839928</v>
      </c>
      <c r="N399" s="70">
        <f>PRODUCT($L$390:L399)-1</f>
        <v>-9.004492161427613E-2</v>
      </c>
      <c r="O399" s="70">
        <f>AVERAGE($G$390:G399)*252</f>
        <v>-2.2989776289289425</v>
      </c>
      <c r="P399" s="70">
        <f>STDEV($G$390:G399)*252^0.5</f>
        <v>0.38397665819698462</v>
      </c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</row>
    <row r="400" spans="1:27">
      <c r="A400" s="88">
        <v>44578</v>
      </c>
      <c r="B400" s="76">
        <v>58826972.630000003</v>
      </c>
      <c r="C400" s="6"/>
      <c r="D400" s="67">
        <f t="shared" si="59"/>
        <v>58826972.630000003</v>
      </c>
      <c r="E400" s="67">
        <f t="shared" si="53"/>
        <v>64588736.329999998</v>
      </c>
      <c r="F400" s="67">
        <f t="shared" si="56"/>
        <v>54124</v>
      </c>
      <c r="G400" s="70">
        <f t="shared" si="55"/>
        <v>9.2090142406970135E-4</v>
      </c>
      <c r="H400" s="70"/>
      <c r="I400" s="70"/>
      <c r="J400" s="67">
        <f t="shared" si="54"/>
        <v>-5761763.6999999955</v>
      </c>
      <c r="K400" s="70">
        <f t="shared" si="61"/>
        <v>-8.9206942686751334E-2</v>
      </c>
      <c r="L400" s="70">
        <f t="shared" si="58"/>
        <v>1.0009209014240696</v>
      </c>
      <c r="M400" s="70">
        <f>PRODUCT($L$2:L400)-1</f>
        <v>0.37576544256623889</v>
      </c>
      <c r="N400" s="70">
        <f>PRODUCT($L$390:L400)-1</f>
        <v>-8.9206942686751334E-2</v>
      </c>
      <c r="O400" s="70">
        <f>AVERAGE($G$390:G400)*252</f>
        <v>-2.0688826482203511</v>
      </c>
      <c r="P400" s="70">
        <f>STDEV($G$390:G400)*252^0.5</f>
        <v>0.36743067532032525</v>
      </c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</row>
    <row r="401" spans="1:31">
      <c r="A401" s="88">
        <v>44579</v>
      </c>
      <c r="B401" s="76">
        <v>56336287.399999999</v>
      </c>
      <c r="C401" s="6"/>
      <c r="D401" s="67">
        <f t="shared" si="59"/>
        <v>56336287.399999999</v>
      </c>
      <c r="E401" s="67">
        <f t="shared" si="53"/>
        <v>64588736.329999998</v>
      </c>
      <c r="F401" s="67">
        <f t="shared" si="56"/>
        <v>-2490685.2300000042</v>
      </c>
      <c r="G401" s="70">
        <f t="shared" si="55"/>
        <v>-4.2339170598927417E-2</v>
      </c>
      <c r="H401" s="70"/>
      <c r="I401" s="70"/>
      <c r="J401" s="67">
        <f t="shared" si="54"/>
        <v>-8252448.9299999997</v>
      </c>
      <c r="K401" s="70">
        <f t="shared" si="61"/>
        <v>-0.12776916532065563</v>
      </c>
      <c r="L401" s="70">
        <f t="shared" si="58"/>
        <v>0.95766082940107256</v>
      </c>
      <c r="M401" s="70">
        <f>PRODUCT($L$2:L401)-1</f>
        <v>0.31751667478931789</v>
      </c>
      <c r="N401" s="70">
        <f>PRODUCT($L$390:L401)-1</f>
        <v>-0.12776916532065563</v>
      </c>
      <c r="O401" s="70">
        <f>AVERAGE($G$390:G401)*252</f>
        <v>-2.7855983434461309</v>
      </c>
      <c r="P401" s="70">
        <f>STDEV($G$390:G401)*252^0.5</f>
        <v>0.38365754317524531</v>
      </c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</row>
    <row r="402" spans="1:31">
      <c r="A402" s="88">
        <v>44580</v>
      </c>
      <c r="B402" s="76">
        <v>55552270.090000004</v>
      </c>
      <c r="C402" s="6"/>
      <c r="D402" s="67">
        <f t="shared" si="59"/>
        <v>55552270.090000004</v>
      </c>
      <c r="E402" s="67">
        <f t="shared" si="53"/>
        <v>64588736.329999998</v>
      </c>
      <c r="F402" s="67">
        <f t="shared" si="56"/>
        <v>-784017.30999999493</v>
      </c>
      <c r="G402" s="70">
        <f t="shared" si="55"/>
        <v>-1.3916737260893677E-2</v>
      </c>
      <c r="H402" s="70"/>
      <c r="I402" s="70"/>
      <c r="J402" s="67">
        <f t="shared" si="54"/>
        <v>-9036466.2399999946</v>
      </c>
      <c r="K402" s="70">
        <f t="shared" si="61"/>
        <v>-0.13990777267773813</v>
      </c>
      <c r="L402" s="70">
        <f t="shared" si="58"/>
        <v>0.98608326273910629</v>
      </c>
      <c r="M402" s="70">
        <f>PRODUCT($L$2:L402)-1</f>
        <v>0.29918114138942853</v>
      </c>
      <c r="N402" s="70">
        <f>PRODUCT($L$390:L402)-1</f>
        <v>-0.13990777267773813</v>
      </c>
      <c r="O402" s="70">
        <f>AVERAGE($G$390:G402)*252</f>
        <v>-2.8410921470075983</v>
      </c>
      <c r="P402" s="70">
        <f>STDEV($G$390:G402)*252^0.5</f>
        <v>0.36754031643440266</v>
      </c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</row>
    <row r="403" spans="1:31">
      <c r="A403" s="88">
        <v>44581</v>
      </c>
      <c r="B403" s="76">
        <v>54672024.93</v>
      </c>
      <c r="C403" s="6"/>
      <c r="D403" s="67">
        <f t="shared" si="59"/>
        <v>54672024.93</v>
      </c>
      <c r="E403" s="67">
        <f t="shared" si="53"/>
        <v>64588736.329999998</v>
      </c>
      <c r="F403" s="67">
        <f t="shared" si="56"/>
        <v>-880245.16000000387</v>
      </c>
      <c r="G403" s="70">
        <f t="shared" si="55"/>
        <v>-1.5845349948326547E-2</v>
      </c>
      <c r="H403" s="70"/>
      <c r="I403" s="70"/>
      <c r="J403" s="67">
        <f t="shared" si="54"/>
        <v>-9916711.3999999985</v>
      </c>
      <c r="K403" s="70">
        <f t="shared" si="61"/>
        <v>-0.15353623500749503</v>
      </c>
      <c r="L403" s="70">
        <f t="shared" si="58"/>
        <v>0.98415465005167346</v>
      </c>
      <c r="M403" s="70">
        <f>PRODUCT($L$2:L403)-1</f>
        <v>0.2785951615578468</v>
      </c>
      <c r="N403" s="70">
        <f>PRODUCT($L$390:L403)-1</f>
        <v>-0.15353623500749503</v>
      </c>
      <c r="O403" s="70">
        <f>AVERAGE($G$390:G403)*252</f>
        <v>-2.9233732927197904</v>
      </c>
      <c r="P403" s="70">
        <f>STDEV($G$390:G403)*252^0.5</f>
        <v>0.35365347989161849</v>
      </c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</row>
    <row r="404" spans="1:31">
      <c r="A404" s="88">
        <v>44582</v>
      </c>
      <c r="B404" s="76">
        <v>52640244.840000004</v>
      </c>
      <c r="C404" s="6"/>
      <c r="D404" s="67">
        <f t="shared" si="59"/>
        <v>52640244.840000004</v>
      </c>
      <c r="E404" s="67">
        <f t="shared" si="53"/>
        <v>64588736.329999998</v>
      </c>
      <c r="F404" s="67">
        <f t="shared" si="56"/>
        <v>-2031780.0899999961</v>
      </c>
      <c r="G404" s="70">
        <f t="shared" si="55"/>
        <v>-3.7163066350686863E-2</v>
      </c>
      <c r="H404" s="70"/>
      <c r="I404" s="70"/>
      <c r="J404" s="67">
        <f t="shared" si="54"/>
        <v>-11948491.489999995</v>
      </c>
      <c r="K404" s="70">
        <f t="shared" si="61"/>
        <v>-0.1849934240693637</v>
      </c>
      <c r="L404" s="70">
        <f t="shared" si="58"/>
        <v>0.96283693364931311</v>
      </c>
      <c r="M404" s="70">
        <f>PRODUCT($L$2:L404)-1</f>
        <v>0.23107864473320539</v>
      </c>
      <c r="N404" s="70">
        <f>PRODUCT($L$390:L404)-1</f>
        <v>-0.1849934240693637</v>
      </c>
      <c r="O404" s="70">
        <f>AVERAGE($G$390:G404)*252</f>
        <v>-3.3528212545633438</v>
      </c>
      <c r="P404" s="70">
        <f>STDEV($G$390:G404)*252^0.5</f>
        <v>0.35653172067411709</v>
      </c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</row>
    <row r="405" spans="1:31">
      <c r="A405" s="88">
        <v>44585</v>
      </c>
      <c r="B405" s="76">
        <v>52490760.659999996</v>
      </c>
      <c r="C405" s="6"/>
      <c r="D405" s="67">
        <f t="shared" si="59"/>
        <v>52490760.659999996</v>
      </c>
      <c r="E405" s="67">
        <f t="shared" si="53"/>
        <v>64588736.329999998</v>
      </c>
      <c r="F405" s="67">
        <f t="shared" si="56"/>
        <v>-149484.18000000715</v>
      </c>
      <c r="G405" s="70">
        <f t="shared" si="55"/>
        <v>-2.8397318525847331E-3</v>
      </c>
      <c r="H405" s="70"/>
      <c r="I405" s="70"/>
      <c r="J405" s="67">
        <f t="shared" si="54"/>
        <v>-12097975.670000002</v>
      </c>
      <c r="K405" s="70">
        <f t="shared" si="61"/>
        <v>-0.18730782420309988</v>
      </c>
      <c r="L405" s="70">
        <f t="shared" si="58"/>
        <v>0.99716026814741532</v>
      </c>
      <c r="M405" s="70">
        <f>PRODUCT($L$2:L405)-1</f>
        <v>0.2275827114927198</v>
      </c>
      <c r="N405" s="70">
        <f>PRODUCT($L$390:L405)-1</f>
        <v>-0.18730782420309988</v>
      </c>
      <c r="O405" s="70">
        <f>AVERAGE($G$390:G405)*252</f>
        <v>-3.1879957028313441</v>
      </c>
      <c r="P405" s="70">
        <f>STDEV($G$390:G405)*252^0.5</f>
        <v>0.34693725884939253</v>
      </c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</row>
    <row r="406" spans="1:31">
      <c r="A406" s="88">
        <v>44586</v>
      </c>
      <c r="B406" s="76">
        <v>51104338.240000002</v>
      </c>
      <c r="C406" s="6"/>
      <c r="D406" s="67">
        <f t="shared" si="59"/>
        <v>51104338.240000002</v>
      </c>
      <c r="E406" s="67">
        <f t="shared" ref="E406:E469" si="62">IF(MONTH(A406)=MONTH(A405),E405,D405)</f>
        <v>64588736.329999998</v>
      </c>
      <c r="F406" s="67">
        <f t="shared" si="56"/>
        <v>-1386422.4199999943</v>
      </c>
      <c r="G406" s="70">
        <f t="shared" si="55"/>
        <v>-2.6412694397406632E-2</v>
      </c>
      <c r="H406" s="70"/>
      <c r="I406" s="70"/>
      <c r="J406" s="67">
        <f t="shared" ref="J406:J469" si="63">IF(MONTH(A406)=MONTH(A405),J405+F406,F406)</f>
        <v>-13484398.089999996</v>
      </c>
      <c r="K406" s="70">
        <f t="shared" si="61"/>
        <v>-0.20877321428158691</v>
      </c>
      <c r="L406" s="70">
        <f t="shared" si="58"/>
        <v>0.97358730560259332</v>
      </c>
      <c r="M406" s="70">
        <f>PRODUCT($L$2:L406)-1</f>
        <v>0.19515894448652271</v>
      </c>
      <c r="N406" s="70">
        <f>PRODUCT($L$390:L406)-1</f>
        <v>-0.20877321428158691</v>
      </c>
      <c r="O406" s="70">
        <f>AVERAGE($G$390:G406)*252</f>
        <v>-3.391995896085175</v>
      </c>
      <c r="P406" s="70">
        <f>STDEV($G$390:G406)*252^0.5</f>
        <v>0.34007360103339762</v>
      </c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</row>
    <row r="407" spans="1:31">
      <c r="A407" s="88">
        <v>44587</v>
      </c>
      <c r="B407" s="76">
        <v>50914890.119999997</v>
      </c>
      <c r="C407" s="6"/>
      <c r="D407" s="67">
        <f t="shared" si="59"/>
        <v>50914890.119999997</v>
      </c>
      <c r="E407" s="67">
        <f t="shared" si="62"/>
        <v>64588736.329999998</v>
      </c>
      <c r="F407" s="67">
        <f t="shared" si="56"/>
        <v>-189448.12000000477</v>
      </c>
      <c r="G407" s="70">
        <f t="shared" si="55"/>
        <v>-3.7070848879855248E-3</v>
      </c>
      <c r="H407" s="70"/>
      <c r="I407" s="70"/>
      <c r="J407" s="67">
        <f t="shared" si="63"/>
        <v>-13673846.210000001</v>
      </c>
      <c r="K407" s="70">
        <f t="shared" si="61"/>
        <v>-0.21170635914189306</v>
      </c>
      <c r="L407" s="70">
        <f t="shared" si="58"/>
        <v>0.99629291511201445</v>
      </c>
      <c r="M407" s="70">
        <f>PRODUCT($L$2:L407)-1</f>
        <v>0.19072838882467602</v>
      </c>
      <c r="N407" s="70">
        <f>PRODUCT($L$390:L407)-1</f>
        <v>-0.21170635914189306</v>
      </c>
      <c r="O407" s="70">
        <f>AVERAGE($G$390:G407)*252</f>
        <v>-3.255450868067796</v>
      </c>
      <c r="P407" s="70">
        <f>STDEV($G$390:G407)*252^0.5</f>
        <v>0.33193201555588886</v>
      </c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</row>
    <row r="408" spans="1:31">
      <c r="A408" s="88">
        <v>44588</v>
      </c>
      <c r="B408" s="76">
        <v>50113200.789999999</v>
      </c>
      <c r="C408" s="6"/>
      <c r="D408" s="67">
        <f t="shared" si="59"/>
        <v>50113200.789999999</v>
      </c>
      <c r="E408" s="67">
        <f t="shared" si="62"/>
        <v>64588736.329999998</v>
      </c>
      <c r="F408" s="67">
        <f t="shared" si="56"/>
        <v>-801689.32999999821</v>
      </c>
      <c r="G408" s="70">
        <f t="shared" si="55"/>
        <v>-1.5745675343902681E-2</v>
      </c>
      <c r="H408" s="70"/>
      <c r="I408" s="70"/>
      <c r="J408" s="67">
        <f t="shared" si="63"/>
        <v>-14475535.539999999</v>
      </c>
      <c r="K408" s="70">
        <f t="shared" si="61"/>
        <v>-0.22411857488650788</v>
      </c>
      <c r="L408" s="70">
        <f t="shared" si="58"/>
        <v>0.9842543246560973</v>
      </c>
      <c r="M408" s="70">
        <f>PRODUCT($L$2:L408)-1</f>
        <v>0.17197956619147425</v>
      </c>
      <c r="N408" s="70">
        <f>PRODUCT($L$390:L408)-1</f>
        <v>-0.22411857488650788</v>
      </c>
      <c r="O408" s="70">
        <f>AVERAGE($G$390:G408)*252</f>
        <v>-3.2929487269412525</v>
      </c>
      <c r="P408" s="70">
        <f>STDEV($G$390:G408)*252^0.5</f>
        <v>0.32274421712522133</v>
      </c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</row>
    <row r="409" spans="1:31">
      <c r="A409" s="88">
        <v>44589</v>
      </c>
      <c r="B409" s="76">
        <v>52213988.659999996</v>
      </c>
      <c r="C409" s="6"/>
      <c r="D409" s="67">
        <f t="shared" si="59"/>
        <v>52213988.659999996</v>
      </c>
      <c r="E409" s="67">
        <f t="shared" si="62"/>
        <v>64588736.329999998</v>
      </c>
      <c r="F409" s="67">
        <f t="shared" si="56"/>
        <v>2100787.8699999973</v>
      </c>
      <c r="G409" s="70">
        <f t="shared" si="55"/>
        <v>4.1920847937919101E-2</v>
      </c>
      <c r="H409" s="70"/>
      <c r="I409" s="70"/>
      <c r="J409" s="67">
        <f t="shared" si="63"/>
        <v>-12374747.670000002</v>
      </c>
      <c r="K409" s="70">
        <f t="shared" si="61"/>
        <v>-0.19159296764646916</v>
      </c>
      <c r="L409" s="70">
        <f t="shared" si="58"/>
        <v>1.0419208479379192</v>
      </c>
      <c r="M409" s="70">
        <f>PRODUCT($L$2:L409)-1</f>
        <v>0.22110994337213552</v>
      </c>
      <c r="N409" s="70">
        <f>PRODUCT($L$390:L409)-1</f>
        <v>-0.19159296764646916</v>
      </c>
      <c r="O409" s="70">
        <f>AVERAGE($G$390:G409)*252</f>
        <v>-2.6000986065764091</v>
      </c>
      <c r="P409" s="70">
        <f>STDEV($G$390:G409)*252^0.5</f>
        <v>0.36983785350485987</v>
      </c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</row>
    <row r="410" spans="1:31" s="47" customFormat="1">
      <c r="A410" s="90">
        <v>44592</v>
      </c>
      <c r="B410" s="79">
        <v>54344465.770000003</v>
      </c>
      <c r="C410" s="61"/>
      <c r="D410" s="80">
        <f t="shared" si="59"/>
        <v>54344465.770000003</v>
      </c>
      <c r="E410" s="80">
        <f t="shared" si="62"/>
        <v>64588736.329999998</v>
      </c>
      <c r="F410" s="80">
        <f t="shared" si="56"/>
        <v>2130477.1100000069</v>
      </c>
      <c r="G410" s="81">
        <f t="shared" ref="G410:G473" si="64">F410/B409</f>
        <v>4.0802803322936315E-2</v>
      </c>
      <c r="H410" s="81"/>
      <c r="I410" s="81"/>
      <c r="J410" s="80">
        <f t="shared" si="63"/>
        <v>-10244270.559999995</v>
      </c>
      <c r="K410" s="81">
        <f t="shared" si="61"/>
        <v>-0.15860769450046941</v>
      </c>
      <c r="L410" s="81">
        <f t="shared" si="58"/>
        <v>1.0408028033229364</v>
      </c>
      <c r="M410" s="81">
        <f>PRODUCT($L$2:L410)-1</f>
        <v>0.27093465222723068</v>
      </c>
      <c r="N410" s="81">
        <f>PRODUCT($L$390:L410)-1</f>
        <v>-0.15860769450046941</v>
      </c>
      <c r="O410" s="81">
        <f>AVERAGE($G$390:G410)*252</f>
        <v>-1.9866507473403918</v>
      </c>
      <c r="P410" s="81">
        <f>STDEV($G$390:G410)*252^0.5</f>
        <v>0.40162282346035294</v>
      </c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D410" s="203"/>
      <c r="AE410" s="203"/>
    </row>
    <row r="411" spans="1:31">
      <c r="A411" s="88">
        <v>44593</v>
      </c>
      <c r="B411" s="76">
        <v>54841429.560000002</v>
      </c>
      <c r="C411" s="6"/>
      <c r="D411" s="67">
        <f t="shared" si="59"/>
        <v>54841429.560000002</v>
      </c>
      <c r="E411" s="67">
        <f t="shared" si="62"/>
        <v>54344465.770000003</v>
      </c>
      <c r="F411" s="67">
        <f t="shared" si="56"/>
        <v>496963.78999999911</v>
      </c>
      <c r="G411" s="70">
        <f t="shared" si="64"/>
        <v>9.144699151212193E-3</v>
      </c>
      <c r="H411" s="70"/>
      <c r="I411" s="70"/>
      <c r="J411" s="67">
        <f t="shared" si="63"/>
        <v>496963.78999999911</v>
      </c>
      <c r="K411" s="70">
        <f>G411</f>
        <v>9.144699151212193E-3</v>
      </c>
      <c r="L411" s="70">
        <f t="shared" si="58"/>
        <v>1.0091446991512123</v>
      </c>
      <c r="M411" s="70">
        <f>PRODUCT($L$2:L411)-1</f>
        <v>0.2825569672626993</v>
      </c>
      <c r="N411" s="70">
        <f>PRODUCT($L$390:L411)-1</f>
        <v>-0.15091341499853128</v>
      </c>
      <c r="O411" s="70">
        <f>AVERAGE($G$390:G411)*252</f>
        <v>-1.7916000685473981</v>
      </c>
      <c r="P411" s="70">
        <f>STDEV($G$390:G411)*252^0.5</f>
        <v>0.39615813260020599</v>
      </c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D411" s="8"/>
      <c r="AE411" s="8"/>
    </row>
    <row r="412" spans="1:31">
      <c r="A412" s="88">
        <v>44594</v>
      </c>
      <c r="B412" s="76">
        <v>55776329.770000003</v>
      </c>
      <c r="C412" s="6"/>
      <c r="D412" s="67">
        <f t="shared" si="59"/>
        <v>55776329.770000003</v>
      </c>
      <c r="E412" s="67">
        <f t="shared" si="62"/>
        <v>54344465.770000003</v>
      </c>
      <c r="F412" s="67">
        <f t="shared" si="56"/>
        <v>934900.21000000089</v>
      </c>
      <c r="G412" s="70">
        <f t="shared" si="64"/>
        <v>1.7047334788695849E-2</v>
      </c>
      <c r="H412" s="70"/>
      <c r="I412" s="70"/>
      <c r="J412" s="67">
        <f t="shared" si="63"/>
        <v>1431864</v>
      </c>
      <c r="K412" s="70">
        <f t="shared" ref="K412:K430" si="65">(1+K411)*(1+G412)-1</f>
        <v>2.6347926687880774E-2</v>
      </c>
      <c r="L412" s="70">
        <f t="shared" si="58"/>
        <v>1.0170473347886959</v>
      </c>
      <c r="M412" s="70">
        <f>PRODUCT($L$2:L412)-1</f>
        <v>0.30442114526920094</v>
      </c>
      <c r="N412" s="70">
        <f>PRODUCT($L$390:L412)-1</f>
        <v>-0.13643875171942077</v>
      </c>
      <c r="O412" s="70">
        <f>AVERAGE($G$390:G412)*252</f>
        <v>-1.5269249191865828</v>
      </c>
      <c r="P412" s="70">
        <f>STDEV($G$390:G412)*252^0.5</f>
        <v>0.39522309186661825</v>
      </c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D412" s="8"/>
      <c r="AE412" s="8"/>
    </row>
    <row r="413" spans="1:31">
      <c r="A413" s="88">
        <v>44595</v>
      </c>
      <c r="B413" s="76">
        <v>52585510.920000002</v>
      </c>
      <c r="C413" s="6"/>
      <c r="D413" s="67">
        <f t="shared" si="59"/>
        <v>52585510.920000002</v>
      </c>
      <c r="E413" s="67">
        <f t="shared" si="62"/>
        <v>54344465.770000003</v>
      </c>
      <c r="F413" s="67">
        <f t="shared" si="56"/>
        <v>-3190818.8500000015</v>
      </c>
      <c r="G413" s="70">
        <f t="shared" si="64"/>
        <v>-5.7207400758667759E-2</v>
      </c>
      <c r="H413" s="70"/>
      <c r="I413" s="70"/>
      <c r="J413" s="67">
        <f t="shared" si="63"/>
        <v>-1758954.8500000015</v>
      </c>
      <c r="K413" s="70">
        <f t="shared" si="65"/>
        <v>-3.2366770471980666E-2</v>
      </c>
      <c r="L413" s="70">
        <f t="shared" si="58"/>
        <v>0.94279259924133219</v>
      </c>
      <c r="M413" s="70">
        <f>PRODUCT($L$2:L413)-1</f>
        <v>0.22979860205370528</v>
      </c>
      <c r="N413" s="70">
        <f>PRODUCT($L$390:L413)-1</f>
        <v>-0.18584084612946328</v>
      </c>
      <c r="O413" s="70">
        <f>AVERAGE($G$390:G413)*252</f>
        <v>-2.06398075551982</v>
      </c>
      <c r="P413" s="70">
        <f>STDEV($G$390:G413)*252^0.5</f>
        <v>0.42057027670741692</v>
      </c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</row>
    <row r="414" spans="1:31">
      <c r="A414" s="88">
        <v>44596</v>
      </c>
      <c r="B414" s="76">
        <v>53377145.920000002</v>
      </c>
      <c r="C414" s="6"/>
      <c r="D414" s="67">
        <f t="shared" si="59"/>
        <v>53377145.920000002</v>
      </c>
      <c r="E414" s="67">
        <f t="shared" si="62"/>
        <v>54344465.770000003</v>
      </c>
      <c r="F414" s="67">
        <f t="shared" si="56"/>
        <v>791635</v>
      </c>
      <c r="G414" s="70">
        <f t="shared" si="64"/>
        <v>1.5054241865298967E-2</v>
      </c>
      <c r="H414" s="70"/>
      <c r="I414" s="70"/>
      <c r="J414" s="67">
        <f t="shared" si="63"/>
        <v>-967319.85000000149</v>
      </c>
      <c r="K414" s="70">
        <f t="shared" si="65"/>
        <v>-1.7799785797765422E-2</v>
      </c>
      <c r="L414" s="70">
        <f t="shared" si="58"/>
        <v>1.015054241865299</v>
      </c>
      <c r="M414" s="70">
        <f>PRODUCT($L$2:L414)-1</f>
        <v>0.24831228765462843</v>
      </c>
      <c r="N414" s="70">
        <f>PRODUCT($L$390:L414)-1</f>
        <v>-0.17358429731024905</v>
      </c>
      <c r="O414" s="70">
        <f>AVERAGE($G$390:G414)*252</f>
        <v>-1.8296747672968134</v>
      </c>
      <c r="P414" s="70">
        <f>STDEV($G$390:G414)*252^0.5</f>
        <v>0.41827711287629471</v>
      </c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E414" s="8"/>
    </row>
    <row r="415" spans="1:31">
      <c r="A415" s="88">
        <v>44599</v>
      </c>
      <c r="B415" s="76">
        <v>52907108.479999997</v>
      </c>
      <c r="C415" s="6"/>
      <c r="D415" s="67">
        <f t="shared" si="59"/>
        <v>52907108.479999997</v>
      </c>
      <c r="E415" s="67">
        <f t="shared" si="62"/>
        <v>54344465.770000003</v>
      </c>
      <c r="F415" s="67">
        <f t="shared" si="56"/>
        <v>-470037.44000000507</v>
      </c>
      <c r="G415" s="70">
        <f t="shared" si="64"/>
        <v>-8.8059680205547618E-3</v>
      </c>
      <c r="H415" s="70"/>
      <c r="I415" s="70"/>
      <c r="J415" s="67">
        <f t="shared" si="63"/>
        <v>-1437357.2900000066</v>
      </c>
      <c r="K415" s="70">
        <f t="shared" si="65"/>
        <v>-2.6449009473812346E-2</v>
      </c>
      <c r="L415" s="70">
        <f t="shared" si="58"/>
        <v>0.99119403197944522</v>
      </c>
      <c r="M415" s="70">
        <f>PRODUCT($L$2:L415)-1</f>
        <v>0.23731968956987615</v>
      </c>
      <c r="N415" s="70">
        <f>PRODUCT($L$390:L415)-1</f>
        <v>-0.18086168755981935</v>
      </c>
      <c r="O415" s="70">
        <f>AVERAGE($G$390:G415)*252</f>
        <v>-1.844652812446159</v>
      </c>
      <c r="P415" s="70">
        <f>STDEV($G$390:G415)*252^0.5</f>
        <v>0.4098544373431125</v>
      </c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</row>
    <row r="416" spans="1:31">
      <c r="A416" s="88">
        <v>44600</v>
      </c>
      <c r="B416" s="76">
        <v>53577817.469999999</v>
      </c>
      <c r="C416" s="6"/>
      <c r="D416" s="67">
        <f t="shared" si="59"/>
        <v>53577817.469999999</v>
      </c>
      <c r="E416" s="67">
        <f t="shared" si="62"/>
        <v>54344465.770000003</v>
      </c>
      <c r="F416" s="67">
        <f t="shared" si="56"/>
        <v>670708.99000000209</v>
      </c>
      <c r="G416" s="70">
        <f t="shared" si="64"/>
        <v>1.2677105388466735E-2</v>
      </c>
      <c r="H416" s="70"/>
      <c r="I416" s="70"/>
      <c r="J416" s="67">
        <f t="shared" si="63"/>
        <v>-766648.30000000447</v>
      </c>
      <c r="K416" s="70">
        <f t="shared" si="65"/>
        <v>-1.4107200965865707E-2</v>
      </c>
      <c r="L416" s="70">
        <f t="shared" si="58"/>
        <v>1.0126771053884667</v>
      </c>
      <c r="M416" s="70">
        <f>PRODUCT($L$2:L416)-1</f>
        <v>0.25300532167377843</v>
      </c>
      <c r="N416" s="70">
        <f>PRODUCT($L$390:L416)-1</f>
        <v>-0.17047738484528441</v>
      </c>
      <c r="O416" s="70">
        <f>AVERAGE($G$390:G416)*252</f>
        <v>-1.65801268761876</v>
      </c>
      <c r="P416" s="70">
        <f>STDEV($G$390:G416)*252^0.5</f>
        <v>0.4065121608722303</v>
      </c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</row>
    <row r="417" spans="1:27">
      <c r="A417" s="88">
        <v>44601</v>
      </c>
      <c r="B417" s="76">
        <v>55744499.490000002</v>
      </c>
      <c r="C417" s="6"/>
      <c r="D417" s="67">
        <f t="shared" si="59"/>
        <v>55744499.490000002</v>
      </c>
      <c r="E417" s="67">
        <f t="shared" si="62"/>
        <v>54344465.770000003</v>
      </c>
      <c r="F417" s="67">
        <f t="shared" si="56"/>
        <v>2166682.0200000033</v>
      </c>
      <c r="G417" s="70">
        <f t="shared" si="64"/>
        <v>4.0439908199194574E-2</v>
      </c>
      <c r="H417" s="70"/>
      <c r="I417" s="70"/>
      <c r="J417" s="67">
        <f t="shared" si="63"/>
        <v>1400033.7199999988</v>
      </c>
      <c r="K417" s="70">
        <f t="shared" si="65"/>
        <v>2.5762213321321781E-2</v>
      </c>
      <c r="L417" s="70">
        <f t="shared" si="58"/>
        <v>1.0404399081991946</v>
      </c>
      <c r="M417" s="70">
        <f>PRODUCT($L$2:L417)-1</f>
        <v>0.3036767418553683</v>
      </c>
      <c r="N417" s="70">
        <f>PRODUCT($L$390:L417)-1</f>
        <v>-0.13693156643927185</v>
      </c>
      <c r="O417" s="70">
        <f>AVERAGE($G$390:G417)*252</f>
        <v>-1.2348387749824816</v>
      </c>
      <c r="P417" s="70">
        <f>STDEV($G$390:G417)*252^0.5</f>
        <v>0.42311823237631518</v>
      </c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</row>
    <row r="418" spans="1:27">
      <c r="A418" s="88">
        <v>44602</v>
      </c>
      <c r="B418" s="76">
        <v>53337155.670000002</v>
      </c>
      <c r="C418" s="6"/>
      <c r="D418" s="67">
        <f t="shared" si="59"/>
        <v>53337155.670000002</v>
      </c>
      <c r="E418" s="67">
        <f t="shared" si="62"/>
        <v>54344465.770000003</v>
      </c>
      <c r="F418" s="67">
        <f t="shared" si="56"/>
        <v>-2407343.8200000003</v>
      </c>
      <c r="G418" s="70">
        <f t="shared" si="64"/>
        <v>-4.3185315897075249E-2</v>
      </c>
      <c r="H418" s="70"/>
      <c r="I418" s="70"/>
      <c r="J418" s="67">
        <f t="shared" si="63"/>
        <v>-1007310.1000000015</v>
      </c>
      <c r="K418" s="70">
        <f t="shared" si="65"/>
        <v>-1.8535651896242511E-2</v>
      </c>
      <c r="L418" s="70">
        <f t="shared" si="58"/>
        <v>0.95681468410292481</v>
      </c>
      <c r="M418" s="70">
        <f>PRODUCT($L$2:L418)-1</f>
        <v>0.24737704993067444</v>
      </c>
      <c r="N418" s="70">
        <f>PRODUCT($L$390:L418)-1</f>
        <v>-0.17420344938338572</v>
      </c>
      <c r="O418" s="70">
        <f>AVERAGE($G$390:G418)*252</f>
        <v>-1.5675236312266363</v>
      </c>
      <c r="P418" s="70">
        <f>STDEV($G$390:G418)*252^0.5</f>
        <v>0.43054853148076438</v>
      </c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</row>
    <row r="419" spans="1:27">
      <c r="A419" s="88">
        <v>44603</v>
      </c>
      <c r="B419" s="76">
        <v>51384541.990000002</v>
      </c>
      <c r="C419" s="6"/>
      <c r="D419" s="67">
        <f t="shared" si="59"/>
        <v>51384541.990000002</v>
      </c>
      <c r="E419" s="67">
        <f t="shared" si="62"/>
        <v>54344465.770000003</v>
      </c>
      <c r="F419" s="67">
        <f t="shared" si="56"/>
        <v>-1952613.6799999997</v>
      </c>
      <c r="G419" s="70">
        <f t="shared" si="64"/>
        <v>-3.6608882784843852E-2</v>
      </c>
      <c r="H419" s="70"/>
      <c r="I419" s="70"/>
      <c r="J419" s="67">
        <f t="shared" si="63"/>
        <v>-2959923.7800000012</v>
      </c>
      <c r="K419" s="70">
        <f t="shared" si="65"/>
        <v>-5.4465965173476127E-2</v>
      </c>
      <c r="L419" s="70">
        <f t="shared" si="58"/>
        <v>0.96339111721515613</v>
      </c>
      <c r="M419" s="70">
        <f>PRODUCT($L$2:L419)-1</f>
        <v>0.20171196972125816</v>
      </c>
      <c r="N419" s="70">
        <f>PRODUCT($L$390:L419)-1</f>
        <v>-0.20443493850903771</v>
      </c>
      <c r="O419" s="70">
        <f>AVERAGE($G$390:G419)*252</f>
        <v>-1.8227874589117703</v>
      </c>
      <c r="P419" s="70">
        <f>STDEV($G$390:G419)*252^0.5</f>
        <v>0.43213076324716287</v>
      </c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</row>
    <row r="420" spans="1:27">
      <c r="A420" s="88">
        <v>44606</v>
      </c>
      <c r="B420" s="76">
        <v>51324430.270000003</v>
      </c>
      <c r="C420" s="6"/>
      <c r="D420" s="67">
        <f t="shared" si="59"/>
        <v>51324430.270000003</v>
      </c>
      <c r="E420" s="67">
        <f t="shared" si="62"/>
        <v>54344465.770000003</v>
      </c>
      <c r="F420" s="67">
        <f t="shared" si="56"/>
        <v>-60111.719999998808</v>
      </c>
      <c r="G420" s="70">
        <f t="shared" si="64"/>
        <v>-1.1698405332034917E-3</v>
      </c>
      <c r="H420" s="70"/>
      <c r="I420" s="70"/>
      <c r="J420" s="67">
        <f t="shared" si="63"/>
        <v>-3020035.5</v>
      </c>
      <c r="K420" s="70">
        <f t="shared" si="65"/>
        <v>-5.5572089212939657E-2</v>
      </c>
      <c r="L420" s="70">
        <f t="shared" si="58"/>
        <v>0.99883015946679654</v>
      </c>
      <c r="M420" s="70">
        <f>PRODUCT($L$2:L420)-1</f>
        <v>0.20030615834984244</v>
      </c>
      <c r="N420" s="70">
        <f>PRODUCT($L$390:L420)-1</f>
        <v>-0.20536562276477033</v>
      </c>
      <c r="O420" s="70">
        <f>AVERAGE($G$390:G420)*252</f>
        <v>-1.7734975348942059</v>
      </c>
      <c r="P420" s="70">
        <f>STDEV($G$390:G420)*252^0.5</f>
        <v>0.42521911603256479</v>
      </c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</row>
    <row r="421" spans="1:27">
      <c r="A421" s="88">
        <v>44607</v>
      </c>
      <c r="B421" s="76">
        <v>52484233.469999999</v>
      </c>
      <c r="C421" s="6"/>
      <c r="D421" s="67">
        <f t="shared" si="59"/>
        <v>52484233.469999999</v>
      </c>
      <c r="E421" s="67">
        <f t="shared" si="62"/>
        <v>54344465.770000003</v>
      </c>
      <c r="F421" s="67">
        <f t="shared" si="56"/>
        <v>1159803.1999999955</v>
      </c>
      <c r="G421" s="70">
        <f t="shared" si="64"/>
        <v>2.2597488055857096E-2</v>
      </c>
      <c r="H421" s="70"/>
      <c r="I421" s="70"/>
      <c r="J421" s="67">
        <f t="shared" si="63"/>
        <v>-1860232.3000000045</v>
      </c>
      <c r="K421" s="70">
        <f t="shared" si="65"/>
        <v>-3.4230390779311004E-2</v>
      </c>
      <c r="L421" s="70">
        <f t="shared" si="58"/>
        <v>1.022597488055857</v>
      </c>
      <c r="M421" s="70">
        <f>PRODUCT($L$2:L421)-1</f>
        <v>0.22743006242652464</v>
      </c>
      <c r="N421" s="70">
        <f>PRODUCT($L$390:L421)-1</f>
        <v>-0.1874088819164238</v>
      </c>
      <c r="O421" s="70">
        <f>AVERAGE($G$390:G421)*252</f>
        <v>-1.5401205184888873</v>
      </c>
      <c r="P421" s="70">
        <f>STDEV($G$390:G421)*252^0.5</f>
        <v>0.42649131677325791</v>
      </c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</row>
    <row r="422" spans="1:27">
      <c r="A422" s="88">
        <v>44608</v>
      </c>
      <c r="B422" s="76">
        <v>52854204.280000001</v>
      </c>
      <c r="C422" s="6"/>
      <c r="D422" s="67">
        <f t="shared" si="59"/>
        <v>52854204.280000001</v>
      </c>
      <c r="E422" s="67">
        <f t="shared" si="62"/>
        <v>54344465.770000003</v>
      </c>
      <c r="F422" s="67">
        <f t="shared" si="56"/>
        <v>369970.81000000238</v>
      </c>
      <c r="G422" s="70">
        <f t="shared" si="64"/>
        <v>7.0491800211101071E-3</v>
      </c>
      <c r="H422" s="70"/>
      <c r="I422" s="70"/>
      <c r="J422" s="67">
        <f t="shared" si="63"/>
        <v>-1490261.4900000021</v>
      </c>
      <c r="K422" s="70">
        <f t="shared" si="65"/>
        <v>-2.742250694499726E-2</v>
      </c>
      <c r="L422" s="70">
        <f t="shared" si="58"/>
        <v>1.0070491800211101</v>
      </c>
      <c r="M422" s="70">
        <f>PRODUCT($L$2:L422)-1</f>
        <v>0.23608243789989158</v>
      </c>
      <c r="N422" s="70">
        <f>PRODUCT($L$390:L422)-1</f>
        <v>-0.18168078084149752</v>
      </c>
      <c r="O422" s="70">
        <f>AVERAGE($G$390:G422)*252</f>
        <v>-1.4396200977674136</v>
      </c>
      <c r="P422" s="70">
        <f>STDEV($G$390:G422)*252^0.5</f>
        <v>0.42134699748558996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</row>
    <row r="423" spans="1:27">
      <c r="A423" s="88">
        <v>44609</v>
      </c>
      <c r="B423" s="76">
        <v>50775235.82</v>
      </c>
      <c r="C423" s="6"/>
      <c r="D423" s="67">
        <f t="shared" si="59"/>
        <v>50775235.82</v>
      </c>
      <c r="E423" s="67">
        <f t="shared" si="62"/>
        <v>54344465.770000003</v>
      </c>
      <c r="F423" s="67">
        <f t="shared" si="56"/>
        <v>-2078968.4600000009</v>
      </c>
      <c r="G423" s="70">
        <f t="shared" si="64"/>
        <v>-3.9334022493016346E-2</v>
      </c>
      <c r="H423" s="70"/>
      <c r="I423" s="70"/>
      <c r="J423" s="67">
        <f t="shared" si="63"/>
        <v>-3569229.950000003</v>
      </c>
      <c r="K423" s="70">
        <f t="shared" si="65"/>
        <v>-6.5677891933024202E-2</v>
      </c>
      <c r="L423" s="70">
        <f t="shared" si="58"/>
        <v>0.96066597750698368</v>
      </c>
      <c r="M423" s="70">
        <f>PRODUCT($L$2:L423)-1</f>
        <v>0.18746234348431479</v>
      </c>
      <c r="N423" s="70">
        <f>PRODUCT($L$390:L423)-1</f>
        <v>-0.21386856741434557</v>
      </c>
      <c r="O423" s="70">
        <f>AVERAGE($G$390:G423)*252</f>
        <v>-1.6888128498401402</v>
      </c>
      <c r="P423" s="70">
        <f>STDEV($G$390:G423)*252^0.5</f>
        <v>0.42489018105397552</v>
      </c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</row>
    <row r="424" spans="1:27">
      <c r="A424" s="88">
        <v>44610</v>
      </c>
      <c r="B424" s="76">
        <v>50014385.390000001</v>
      </c>
      <c r="C424" s="6"/>
      <c r="D424" s="67">
        <f t="shared" si="59"/>
        <v>50014385.390000001</v>
      </c>
      <c r="E424" s="67">
        <f t="shared" si="62"/>
        <v>54344465.770000003</v>
      </c>
      <c r="F424" s="67">
        <f t="shared" si="56"/>
        <v>-760850.4299999997</v>
      </c>
      <c r="G424" s="70">
        <f t="shared" si="64"/>
        <v>-1.4984675456697853E-2</v>
      </c>
      <c r="H424" s="70"/>
      <c r="I424" s="70"/>
      <c r="J424" s="67">
        <f t="shared" si="63"/>
        <v>-4330080.3800000027</v>
      </c>
      <c r="K424" s="70">
        <f t="shared" si="65"/>
        <v>-7.9678405494425619E-2</v>
      </c>
      <c r="L424" s="70">
        <f t="shared" si="58"/>
        <v>0.9850153245433021</v>
      </c>
      <c r="M424" s="70">
        <f>PRODUCT($L$2:L424)-1</f>
        <v>0.1696686056501524</v>
      </c>
      <c r="N424" s="70">
        <f>PRODUCT($L$390:L424)-1</f>
        <v>-0.22564849179795055</v>
      </c>
      <c r="O424" s="70">
        <f>AVERAGE($G$390:G424)*252</f>
        <v>-1.7484507174186463</v>
      </c>
      <c r="P424" s="70">
        <f>STDEV($G$390:G424)*252^0.5</f>
        <v>0.41918479665719555</v>
      </c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</row>
    <row r="425" spans="1:27">
      <c r="A425" s="88">
        <v>44613</v>
      </c>
      <c r="B425" s="76">
        <v>50043422.469999999</v>
      </c>
      <c r="C425" s="6"/>
      <c r="D425" s="67">
        <f t="shared" si="59"/>
        <v>50043422.469999999</v>
      </c>
      <c r="E425" s="67">
        <f t="shared" si="62"/>
        <v>54344465.770000003</v>
      </c>
      <c r="F425" s="67">
        <f t="shared" si="56"/>
        <v>29037.079999998212</v>
      </c>
      <c r="G425" s="70">
        <f t="shared" si="64"/>
        <v>5.8057456416937109E-4</v>
      </c>
      <c r="H425" s="70"/>
      <c r="I425" s="70"/>
      <c r="J425" s="67">
        <f t="shared" si="63"/>
        <v>-4301043.3000000045</v>
      </c>
      <c r="K425" s="70">
        <f t="shared" si="65"/>
        <v>-7.9144090185799931E-2</v>
      </c>
      <c r="L425" s="70">
        <f t="shared" si="58"/>
        <v>1.0005805745641694</v>
      </c>
      <c r="M425" s="70">
        <f>PRODUCT($L$2:L425)-1</f>
        <v>0.17034768549110035</v>
      </c>
      <c r="N425" s="70">
        <f>PRODUCT($L$390:L425)-1</f>
        <v>-0.22519892300856226</v>
      </c>
      <c r="O425" s="70">
        <f>AVERAGE($G$390:G425)*252</f>
        <v>-1.6958186199856096</v>
      </c>
      <c r="P425" s="70">
        <f>STDEV($G$390:G425)*252^0.5</f>
        <v>0.41363168833607006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</row>
    <row r="426" spans="1:27">
      <c r="A426" s="88">
        <v>44614</v>
      </c>
      <c r="B426" s="76">
        <v>49431981.479999997</v>
      </c>
      <c r="C426" s="6"/>
      <c r="D426" s="67">
        <f t="shared" si="59"/>
        <v>49431981.479999997</v>
      </c>
      <c r="E426" s="67">
        <f t="shared" si="62"/>
        <v>54344465.770000003</v>
      </c>
      <c r="F426" s="67">
        <f t="shared" si="56"/>
        <v>-611440.99000000209</v>
      </c>
      <c r="G426" s="70">
        <f t="shared" si="64"/>
        <v>-1.2218208903808455E-2</v>
      </c>
      <c r="H426" s="70"/>
      <c r="I426" s="70"/>
      <c r="J426" s="67">
        <f t="shared" si="63"/>
        <v>-4912484.2900000066</v>
      </c>
      <c r="K426" s="70">
        <f t="shared" si="65"/>
        <v>-9.039530006221641E-2</v>
      </c>
      <c r="L426" s="70">
        <f t="shared" si="58"/>
        <v>0.98778179109619157</v>
      </c>
      <c r="M426" s="70">
        <f>PRODUCT($L$2:L426)-1</f>
        <v>0.15604813297968145</v>
      </c>
      <c r="N426" s="70">
        <f>PRODUCT($L$390:L426)-1</f>
        <v>-0.23466560442613937</v>
      </c>
      <c r="O426" s="70">
        <f>AVERAGE($G$390:G426)*252</f>
        <v>-1.7332015936011265</v>
      </c>
      <c r="P426" s="70">
        <f>STDEV($G$390:G426)*252^0.5</f>
        <v>0.40809781613915863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</row>
    <row r="427" spans="1:27">
      <c r="A427" s="88">
        <v>44615</v>
      </c>
      <c r="B427" s="76">
        <v>48146291.939999998</v>
      </c>
      <c r="C427" s="6"/>
      <c r="D427" s="67">
        <f t="shared" si="59"/>
        <v>48146291.939999998</v>
      </c>
      <c r="E427" s="67">
        <f t="shared" si="62"/>
        <v>54344465.770000003</v>
      </c>
      <c r="F427" s="67">
        <f t="shared" si="56"/>
        <v>-1285689.5399999991</v>
      </c>
      <c r="G427" s="70">
        <f t="shared" si="64"/>
        <v>-2.6009265692094188E-2</v>
      </c>
      <c r="H427" s="70"/>
      <c r="I427" s="70"/>
      <c r="J427" s="67">
        <f t="shared" si="63"/>
        <v>-6198173.8300000057</v>
      </c>
      <c r="K427" s="70">
        <f t="shared" si="65"/>
        <v>-0.11405345037767578</v>
      </c>
      <c r="L427" s="70">
        <f t="shared" si="58"/>
        <v>0.97399073430790584</v>
      </c>
      <c r="M427" s="70">
        <f>PRODUCT($L$2:L427)-1</f>
        <v>0.12598016993616357</v>
      </c>
      <c r="N427" s="70">
        <f>PRODUCT($L$390:L427)-1</f>
        <v>-0.25457139006391816</v>
      </c>
      <c r="O427" s="70">
        <f>AVERAGE($G$390:G427)*252</f>
        <v>-1.8600735241486688</v>
      </c>
      <c r="P427" s="70">
        <f>STDEV($G$390:G427)*252^0.5</f>
        <v>0.40554887623211389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</row>
    <row r="428" spans="1:27">
      <c r="A428" s="88">
        <v>44616</v>
      </c>
      <c r="B428" s="76">
        <v>49562598.890000001</v>
      </c>
      <c r="C428" s="6"/>
      <c r="D428" s="67">
        <f t="shared" si="59"/>
        <v>49562598.890000001</v>
      </c>
      <c r="E428" s="67">
        <f t="shared" si="62"/>
        <v>54344465.770000003</v>
      </c>
      <c r="F428" s="67">
        <f t="shared" ref="F428:F491" si="66">B428-C428-D427</f>
        <v>1416306.950000003</v>
      </c>
      <c r="G428" s="70">
        <f t="shared" si="64"/>
        <v>2.9416739959226921E-2</v>
      </c>
      <c r="H428" s="70"/>
      <c r="I428" s="70"/>
      <c r="J428" s="67">
        <f t="shared" si="63"/>
        <v>-4781866.8800000027</v>
      </c>
      <c r="K428" s="70">
        <f t="shared" si="65"/>
        <v>-8.7991791109661599E-2</v>
      </c>
      <c r="L428" s="70">
        <f t="shared" si="58"/>
        <v>1.0294167399592269</v>
      </c>
      <c r="M428" s="70">
        <f>PRODUCT($L$2:L428)-1</f>
        <v>0.15910283579442175</v>
      </c>
      <c r="N428" s="70">
        <f>PRODUCT($L$390:L428)-1</f>
        <v>-0.2326433104872605</v>
      </c>
      <c r="O428" s="70">
        <f>AVERAGE($G$390:G428)*252</f>
        <v>-1.6223019345621594</v>
      </c>
      <c r="P428" s="70">
        <f>STDEV($G$390:G428)*252^0.5</f>
        <v>0.41096380760371221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</row>
    <row r="429" spans="1:27">
      <c r="A429" s="88">
        <v>44617</v>
      </c>
      <c r="B429" s="76">
        <v>50606064.689999998</v>
      </c>
      <c r="C429" s="6"/>
      <c r="D429" s="67">
        <f t="shared" si="59"/>
        <v>50606064.689999998</v>
      </c>
      <c r="E429" s="67">
        <f t="shared" si="62"/>
        <v>54344465.770000003</v>
      </c>
      <c r="F429" s="67">
        <f t="shared" si="66"/>
        <v>1043465.799999997</v>
      </c>
      <c r="G429" s="70">
        <f t="shared" si="64"/>
        <v>2.1053492419069491E-2</v>
      </c>
      <c r="H429" s="70"/>
      <c r="I429" s="70"/>
      <c r="J429" s="67">
        <f t="shared" si="63"/>
        <v>-3738401.0800000057</v>
      </c>
      <c r="K429" s="70">
        <f t="shared" si="65"/>
        <v>-6.8790833197659662E-2</v>
      </c>
      <c r="L429" s="70">
        <f t="shared" si="58"/>
        <v>1.0210534924190695</v>
      </c>
      <c r="M429" s="70">
        <f>PRODUCT($L$2:L429)-1</f>
        <v>0.18350599856074168</v>
      </c>
      <c r="N429" s="70">
        <f>PRODUCT($L$390:L429)-1</f>
        <v>-0.21648777224188176</v>
      </c>
      <c r="O429" s="70">
        <f>AVERAGE($G$390:G429)*252</f>
        <v>-1.4491073839579678</v>
      </c>
      <c r="P429" s="70">
        <f>STDEV($G$390:G429)*252^0.5</f>
        <v>0.41148758429613258</v>
      </c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</row>
    <row r="430" spans="1:27" s="47" customFormat="1">
      <c r="A430" s="90">
        <v>44620</v>
      </c>
      <c r="B430" s="79">
        <v>51209764.600000001</v>
      </c>
      <c r="C430" s="61"/>
      <c r="D430" s="80">
        <f t="shared" si="59"/>
        <v>51209764.600000001</v>
      </c>
      <c r="E430" s="80">
        <f t="shared" si="62"/>
        <v>54344465.770000003</v>
      </c>
      <c r="F430" s="80">
        <f t="shared" si="66"/>
        <v>603699.91000000387</v>
      </c>
      <c r="G430" s="81">
        <f t="shared" si="64"/>
        <v>1.1929398456452155E-2</v>
      </c>
      <c r="H430" s="81"/>
      <c r="I430" s="81"/>
      <c r="J430" s="80">
        <f t="shared" si="63"/>
        <v>-3134701.1700000018</v>
      </c>
      <c r="K430" s="81">
        <f t="shared" si="65"/>
        <v>-5.7682068000573739E-2</v>
      </c>
      <c r="L430" s="81">
        <f t="shared" si="58"/>
        <v>1.0119293984564521</v>
      </c>
      <c r="M430" s="81">
        <f>PRODUCT($L$2:L430)-1</f>
        <v>0.19762451319317398</v>
      </c>
      <c r="N430" s="81">
        <f>PRODUCT($L$390:L430)-1</f>
        <v>-0.20714094268145267</v>
      </c>
      <c r="O430" s="81">
        <f>AVERAGE($G$390:G430)*252</f>
        <v>-1.340441145055921</v>
      </c>
      <c r="P430" s="81">
        <f>STDEV($G$390:G430)*252^0.5</f>
        <v>0.40866879165288855</v>
      </c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>
      <c r="A431" s="88">
        <v>44621</v>
      </c>
      <c r="B431" s="76">
        <v>51060969.640000001</v>
      </c>
      <c r="C431" s="6"/>
      <c r="D431" s="67">
        <f t="shared" si="59"/>
        <v>51060969.640000001</v>
      </c>
      <c r="E431" s="67">
        <f t="shared" si="62"/>
        <v>51209764.600000001</v>
      </c>
      <c r="F431" s="67">
        <f t="shared" si="66"/>
        <v>-148794.96000000089</v>
      </c>
      <c r="G431" s="70">
        <f t="shared" si="64"/>
        <v>-2.9055974219416914E-3</v>
      </c>
      <c r="H431" s="70"/>
      <c r="I431" s="70"/>
      <c r="J431" s="67">
        <f t="shared" si="63"/>
        <v>-148794.96000000089</v>
      </c>
      <c r="K431" s="70">
        <f>G431</f>
        <v>-2.9055974219416914E-3</v>
      </c>
      <c r="L431" s="70">
        <f t="shared" si="58"/>
        <v>0.99709440257805826</v>
      </c>
      <c r="M431" s="70">
        <f>PRODUCT($L$2:L431)-1</f>
        <v>0.19414469849518556</v>
      </c>
      <c r="N431" s="70">
        <f>PRODUCT($L$390:L431)-1</f>
        <v>-0.20944467191436056</v>
      </c>
      <c r="O431" s="70">
        <f>AVERAGE($G$390:G431)*252</f>
        <v>-1.3259594642290968</v>
      </c>
      <c r="P431" s="70">
        <f>STDEV($G$390:G431)*252^0.5</f>
        <v>0.40369755435916294</v>
      </c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</row>
    <row r="432" spans="1:27">
      <c r="A432" s="88">
        <v>44622</v>
      </c>
      <c r="B432" s="76">
        <v>52670314</v>
      </c>
      <c r="C432" s="6"/>
      <c r="D432" s="67">
        <f t="shared" si="59"/>
        <v>52670314</v>
      </c>
      <c r="E432" s="67">
        <f t="shared" si="62"/>
        <v>51209764.600000001</v>
      </c>
      <c r="F432" s="67">
        <f t="shared" si="66"/>
        <v>1609344.3599999994</v>
      </c>
      <c r="G432" s="70">
        <f t="shared" si="64"/>
        <v>3.151809241670326E-2</v>
      </c>
      <c r="H432" s="70"/>
      <c r="I432" s="70"/>
      <c r="J432" s="67">
        <f t="shared" si="63"/>
        <v>1460549.3999999985</v>
      </c>
      <c r="K432" s="70">
        <f t="shared" ref="K432:K453" si="67">(1+K431)*(1+G432)-1</f>
        <v>2.8520916106691052E-2</v>
      </c>
      <c r="L432" s="70">
        <f t="shared" si="58"/>
        <v>1.0315180924167033</v>
      </c>
      <c r="M432" s="70">
        <f>PRODUCT($L$2:L432)-1</f>
        <v>0.23178186146127322</v>
      </c>
      <c r="N432" s="70">
        <f>PRODUCT($L$390:L432)-1</f>
        <v>-0.18452787602324017</v>
      </c>
      <c r="O432" s="70">
        <f>AVERAGE($G$390:G432)*252</f>
        <v>-1.1104125164793688</v>
      </c>
      <c r="P432" s="70">
        <f>STDEV($G$390:G432)*252^0.5</f>
        <v>0.40867984769939647</v>
      </c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</row>
    <row r="433" spans="1:29">
      <c r="A433" s="88">
        <v>44623</v>
      </c>
      <c r="B433" s="76">
        <v>51854558.149999999</v>
      </c>
      <c r="C433" s="6"/>
      <c r="D433" s="67">
        <f t="shared" si="59"/>
        <v>51854558.149999999</v>
      </c>
      <c r="E433" s="67">
        <f t="shared" si="62"/>
        <v>51209764.600000001</v>
      </c>
      <c r="F433" s="67">
        <f t="shared" si="66"/>
        <v>-815755.85000000149</v>
      </c>
      <c r="G433" s="70">
        <f t="shared" si="64"/>
        <v>-1.5487962536164138E-2</v>
      </c>
      <c r="H433" s="70"/>
      <c r="I433" s="70"/>
      <c r="J433" s="67">
        <f t="shared" si="63"/>
        <v>644793.54999999702</v>
      </c>
      <c r="K433" s="70">
        <f t="shared" si="67"/>
        <v>1.2591222690369497E-2</v>
      </c>
      <c r="L433" s="70">
        <f t="shared" si="58"/>
        <v>0.98451203746383587</v>
      </c>
      <c r="M433" s="70">
        <f>PRODUCT($L$2:L433)-1</f>
        <v>0.21270407013823456</v>
      </c>
      <c r="N433" s="70">
        <f>PRODUCT($L$390:L433)-1</f>
        <v>-0.19715787772867843</v>
      </c>
      <c r="O433" s="70">
        <f>AVERAGE($G$390:G433)*252</f>
        <v>-1.1738796538119594</v>
      </c>
      <c r="P433" s="70">
        <f>STDEV($G$390:G433)*252^0.5</f>
        <v>0.40476952106087205</v>
      </c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</row>
    <row r="434" spans="1:29">
      <c r="A434" s="88">
        <v>44624</v>
      </c>
      <c r="B434" s="76">
        <v>51803113.439999998</v>
      </c>
      <c r="C434" s="6"/>
      <c r="D434" s="67">
        <f t="shared" si="59"/>
        <v>51803113.439999998</v>
      </c>
      <c r="E434" s="67">
        <f t="shared" si="62"/>
        <v>51209764.600000001</v>
      </c>
      <c r="F434" s="67">
        <f t="shared" si="66"/>
        <v>-51444.710000000894</v>
      </c>
      <c r="G434" s="70">
        <f t="shared" si="64"/>
        <v>-9.9209619820086917E-4</v>
      </c>
      <c r="H434" s="70"/>
      <c r="I434" s="70"/>
      <c r="J434" s="67">
        <f t="shared" si="63"/>
        <v>593348.83999999613</v>
      </c>
      <c r="K434" s="70">
        <f t="shared" si="67"/>
        <v>1.1586634788006922E-2</v>
      </c>
      <c r="L434" s="70">
        <f t="shared" si="58"/>
        <v>0.99900790380179916</v>
      </c>
      <c r="M434" s="70">
        <f>PRODUCT($L$2:L434)-1</f>
        <v>0.21150095104070776</v>
      </c>
      <c r="N434" s="70">
        <f>PRODUCT($L$390:L434)-1</f>
        <v>-0.19795437434593932</v>
      </c>
      <c r="O434" s="70">
        <f>AVERAGE($G$390:G434)*252</f>
        <v>-1.1533491779927296</v>
      </c>
      <c r="P434" s="70">
        <f>STDEV($G$390:G434)*252^0.5</f>
        <v>0.40023747189194864</v>
      </c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</row>
    <row r="435" spans="1:29">
      <c r="A435" s="88">
        <v>44627</v>
      </c>
      <c r="B435" s="76">
        <v>50099626.950000003</v>
      </c>
      <c r="C435" s="6"/>
      <c r="D435" s="67">
        <f t="shared" si="59"/>
        <v>50099626.950000003</v>
      </c>
      <c r="E435" s="67">
        <f t="shared" si="62"/>
        <v>51209764.600000001</v>
      </c>
      <c r="F435" s="67">
        <f t="shared" si="66"/>
        <v>-1703486.4899999946</v>
      </c>
      <c r="G435" s="70">
        <f t="shared" si="64"/>
        <v>-3.2883863090063623E-2</v>
      </c>
      <c r="H435" s="70"/>
      <c r="I435" s="70"/>
      <c r="J435" s="67">
        <f t="shared" si="63"/>
        <v>-1110137.6499999985</v>
      </c>
      <c r="K435" s="70">
        <f t="shared" si="67"/>
        <v>-2.1678241614100147E-2</v>
      </c>
      <c r="L435" s="70">
        <f t="shared" si="58"/>
        <v>0.96711613690993636</v>
      </c>
      <c r="M435" s="70">
        <f>PRODUCT($L$2:L435)-1</f>
        <v>0.17166211963320333</v>
      </c>
      <c r="N435" s="70">
        <f>PRODUCT($L$390:L435)-1</f>
        <v>-0.22432873289193189</v>
      </c>
      <c r="O435" s="70">
        <f>AVERAGE($G$390:G435)*252</f>
        <v>-1.3084227501819321</v>
      </c>
      <c r="P435" s="70">
        <f>STDEV($G$390:G435)*252^0.5</f>
        <v>0.40127289403589356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</row>
    <row r="436" spans="1:29">
      <c r="A436" s="88">
        <v>44628</v>
      </c>
      <c r="B436" s="76">
        <v>50190634.990000002</v>
      </c>
      <c r="C436" s="6"/>
      <c r="D436" s="67">
        <f t="shared" si="59"/>
        <v>50190634.990000002</v>
      </c>
      <c r="E436" s="67">
        <f t="shared" si="62"/>
        <v>51209764.600000001</v>
      </c>
      <c r="F436" s="67">
        <f t="shared" si="66"/>
        <v>91008.039999999106</v>
      </c>
      <c r="G436" s="70">
        <f t="shared" si="64"/>
        <v>1.8165412706730563E-3</v>
      </c>
      <c r="H436" s="70"/>
      <c r="I436" s="70"/>
      <c r="J436" s="67">
        <f t="shared" si="63"/>
        <v>-1019129.6099999994</v>
      </c>
      <c r="K436" s="70">
        <f t="shared" si="67"/>
        <v>-1.99010797639948E-2</v>
      </c>
      <c r="L436" s="70">
        <f t="shared" si="58"/>
        <v>1.001816541270673</v>
      </c>
      <c r="M436" s="70">
        <f>PRODUCT($L$2:L436)-1</f>
        <v>0.17379049222880116</v>
      </c>
      <c r="N436" s="70">
        <f>PRODUCT($L$390:L436)-1</f>
        <v>-0.22291969402275491</v>
      </c>
      <c r="O436" s="70">
        <f>AVERAGE($G$390:G436)*252</f>
        <v>-1.2708442150672183</v>
      </c>
      <c r="P436" s="70">
        <f>STDEV($G$390:G436)*252^0.5</f>
        <v>0.39721893031486333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</row>
    <row r="437" spans="1:29">
      <c r="A437" s="88">
        <v>44629</v>
      </c>
      <c r="B437" s="76">
        <f>52023395.07-1721657.7</f>
        <v>50301737.369999997</v>
      </c>
      <c r="C437" s="6"/>
      <c r="D437" s="67">
        <f t="shared" si="59"/>
        <v>50301737.369999997</v>
      </c>
      <c r="E437" s="67">
        <f t="shared" si="62"/>
        <v>51209764.600000001</v>
      </c>
      <c r="F437" s="67">
        <f t="shared" si="66"/>
        <v>111102.37999999523</v>
      </c>
      <c r="G437" s="70">
        <f t="shared" si="64"/>
        <v>2.2136077780671895E-3</v>
      </c>
      <c r="H437" s="70"/>
      <c r="I437" s="70"/>
      <c r="J437" s="67">
        <f t="shared" si="63"/>
        <v>-908027.23000000417</v>
      </c>
      <c r="K437" s="70">
        <f t="shared" si="67"/>
        <v>-1.7731525170885054E-2</v>
      </c>
      <c r="L437" s="70">
        <f t="shared" si="58"/>
        <v>1.0022136077780672</v>
      </c>
      <c r="M437" s="70">
        <f>PRODUCT($L$2:L437)-1</f>
        <v>0.17638880399222012</v>
      </c>
      <c r="N437" s="70">
        <f>PRODUCT($L$390:L437)-1</f>
        <v>-0.22119954301326084</v>
      </c>
      <c r="O437" s="70">
        <f>AVERAGE($G$390:G437)*252</f>
        <v>-1.2327468530851318</v>
      </c>
      <c r="P437" s="70">
        <f>STDEV($G$390:G437)*252^0.5</f>
        <v>0.39332207531780705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</row>
    <row r="438" spans="1:29">
      <c r="A438" s="88">
        <v>44630</v>
      </c>
      <c r="B438" s="76">
        <f>51047900-1721657.7</f>
        <v>49326242.299999997</v>
      </c>
      <c r="C438" s="6"/>
      <c r="D438" s="67">
        <f t="shared" si="59"/>
        <v>49326242.299999997</v>
      </c>
      <c r="E438" s="67">
        <f t="shared" si="62"/>
        <v>51209764.600000001</v>
      </c>
      <c r="F438" s="67">
        <f t="shared" si="66"/>
        <v>-975495.0700000003</v>
      </c>
      <c r="G438" s="70">
        <f t="shared" si="64"/>
        <v>-1.9392870326220311E-2</v>
      </c>
      <c r="H438" s="70"/>
      <c r="I438" s="70"/>
      <c r="J438" s="67">
        <f t="shared" si="63"/>
        <v>-1883522.3000000045</v>
      </c>
      <c r="K438" s="70">
        <f t="shared" si="67"/>
        <v>-3.6780530328780259E-2</v>
      </c>
      <c r="L438" s="70">
        <f t="shared" si="58"/>
        <v>0.98060712967377972</v>
      </c>
      <c r="M438" s="70">
        <f>PRODUCT($L$2:L438)-1</f>
        <v>0.1535752484631816</v>
      </c>
      <c r="N438" s="70">
        <f>PRODUCT($L$390:L438)-1</f>
        <v>-0.23630271928560576</v>
      </c>
      <c r="O438" s="70">
        <f>AVERAGE($G$390:G438)*252</f>
        <v>-1.3073235157202825</v>
      </c>
      <c r="P438" s="70">
        <f>STDEV($G$390:G438)*252^0.5</f>
        <v>0.39059023131069748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</row>
    <row r="439" spans="1:29">
      <c r="A439" s="88">
        <v>44631</v>
      </c>
      <c r="B439" s="76">
        <f>50073538.36-1721657.7</f>
        <v>48351880.659999996</v>
      </c>
      <c r="C439" s="6"/>
      <c r="D439" s="67">
        <f t="shared" si="59"/>
        <v>48351880.659999996</v>
      </c>
      <c r="E439" s="67">
        <f t="shared" si="62"/>
        <v>51209764.600000001</v>
      </c>
      <c r="F439" s="67">
        <f t="shared" si="66"/>
        <v>-974361.6400000006</v>
      </c>
      <c r="G439" s="70">
        <f t="shared" si="64"/>
        <v>-1.9753413083323412E-2</v>
      </c>
      <c r="H439" s="70"/>
      <c r="I439" s="70"/>
      <c r="J439" s="67">
        <f t="shared" si="63"/>
        <v>-2857883.9400000051</v>
      </c>
      <c r="K439" s="70">
        <f t="shared" si="67"/>
        <v>-5.5807402403095563E-2</v>
      </c>
      <c r="L439" s="70">
        <f t="shared" si="58"/>
        <v>0.98024658691667654</v>
      </c>
      <c r="M439" s="70">
        <f>PRODUCT($L$2:L439)-1</f>
        <v>0.13078820005759084</v>
      </c>
      <c r="N439" s="70">
        <f>PRODUCT($L$390:L439)-1</f>
        <v>-0.25138834714216807</v>
      </c>
      <c r="O439" s="70">
        <f>AVERAGE($G$390:G439)*252</f>
        <v>-1.3807342473458268</v>
      </c>
      <c r="P439" s="70">
        <f>STDEV($G$390:G439)*252^0.5</f>
        <v>0.38796458273199713</v>
      </c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</row>
    <row r="440" spans="1:29">
      <c r="A440" s="88">
        <v>44634</v>
      </c>
      <c r="B440" s="76">
        <f>47802831.17-1721657.7</f>
        <v>46081173.469999999</v>
      </c>
      <c r="C440" s="6"/>
      <c r="D440" s="67">
        <f t="shared" si="59"/>
        <v>46081173.469999999</v>
      </c>
      <c r="E440" s="67">
        <f t="shared" si="62"/>
        <v>51209764.600000001</v>
      </c>
      <c r="F440" s="67">
        <f t="shared" si="66"/>
        <v>-2270707.1899999976</v>
      </c>
      <c r="G440" s="70">
        <f t="shared" si="64"/>
        <v>-4.6962127615410063E-2</v>
      </c>
      <c r="H440" s="70"/>
      <c r="I440" s="70"/>
      <c r="J440" s="67">
        <f t="shared" si="63"/>
        <v>-5128591.1300000027</v>
      </c>
      <c r="K440" s="70">
        <f t="shared" si="67"/>
        <v>-0.10014869566496687</v>
      </c>
      <c r="L440" s="70">
        <f t="shared" si="58"/>
        <v>0.95303787238458992</v>
      </c>
      <c r="M440" s="70">
        <f>PRODUCT($L$2:L440)-1</f>
        <v>7.768398030048651E-2</v>
      </c>
      <c r="N440" s="70">
        <f>PRODUCT($L$390:L440)-1</f>
        <v>-0.28654474311806066</v>
      </c>
      <c r="O440" s="70">
        <f>AVERAGE($G$390:G440)*252</f>
        <v>-1.5857091867916604</v>
      </c>
      <c r="P440" s="70">
        <f>STDEV($G$390:G440)*252^0.5</f>
        <v>0.39497995813321907</v>
      </c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</row>
    <row r="441" spans="1:29">
      <c r="A441" s="88">
        <v>44635</v>
      </c>
      <c r="B441" s="76">
        <f>47250541.33</f>
        <v>47250541.329999998</v>
      </c>
      <c r="C441" s="6"/>
      <c r="D441" s="67">
        <f t="shared" si="59"/>
        <v>47250541.329999998</v>
      </c>
      <c r="E441" s="67">
        <f t="shared" si="62"/>
        <v>51209764.600000001</v>
      </c>
      <c r="F441" s="67">
        <f t="shared" si="66"/>
        <v>1169367.8599999994</v>
      </c>
      <c r="G441" s="70">
        <f t="shared" si="64"/>
        <v>2.537626045398534E-2</v>
      </c>
      <c r="H441" s="70"/>
      <c r="I441" s="70"/>
      <c r="J441" s="67">
        <f t="shared" si="63"/>
        <v>-3959223.2700000033</v>
      </c>
      <c r="K441" s="70">
        <f t="shared" si="67"/>
        <v>-7.73138345963027E-2</v>
      </c>
      <c r="L441" s="70">
        <f t="shared" si="58"/>
        <v>1.0253762604539853</v>
      </c>
      <c r="M441" s="70">
        <f>PRODUCT($L$2:L441)-1</f>
        <v>0.10503156967167926</v>
      </c>
      <c r="N441" s="70">
        <f>PRODUCT($L$390:L441)-1</f>
        <v>-0.26843991669715961</v>
      </c>
      <c r="O441" s="70">
        <f>AVERAGE($G$390:G441)*252</f>
        <v>-1.4322375171532766</v>
      </c>
      <c r="P441" s="70">
        <f>STDEV($G$390:G441)*252^0.5</f>
        <v>0.39725359796104426</v>
      </c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C441" s="2"/>
    </row>
    <row r="442" spans="1:29">
      <c r="A442" s="88">
        <v>44636</v>
      </c>
      <c r="B442" s="76">
        <v>49171449.920000002</v>
      </c>
      <c r="C442" s="6"/>
      <c r="D442" s="67">
        <f t="shared" si="59"/>
        <v>49171449.920000002</v>
      </c>
      <c r="E442" s="67">
        <f t="shared" si="62"/>
        <v>51209764.600000001</v>
      </c>
      <c r="F442" s="67">
        <f t="shared" si="66"/>
        <v>1920908.5900000036</v>
      </c>
      <c r="G442" s="70">
        <f t="shared" si="64"/>
        <v>4.0653684295049404E-2</v>
      </c>
      <c r="H442" s="70"/>
      <c r="I442" s="70"/>
      <c r="J442" s="67">
        <f t="shared" si="63"/>
        <v>-2038314.6799999997</v>
      </c>
      <c r="K442" s="70">
        <f t="shared" si="67"/>
        <v>-3.9803242524571125E-2</v>
      </c>
      <c r="L442" s="70">
        <f t="shared" si="58"/>
        <v>1.0406536842950493</v>
      </c>
      <c r="M442" s="70">
        <f>PRODUCT($L$2:L442)-1</f>
        <v>0.14995517424117444</v>
      </c>
      <c r="N442" s="70">
        <f>PRODUCT($L$390:L442)-1</f>
        <v>-0.23869930402770589</v>
      </c>
      <c r="O442" s="70">
        <f>AVERAGE($G$390:G442)*252</f>
        <v>-1.2119174047097723</v>
      </c>
      <c r="P442" s="70">
        <f>STDEV($G$390:G442)*252^0.5</f>
        <v>0.40618298221079485</v>
      </c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C442" s="2"/>
    </row>
    <row r="443" spans="1:29">
      <c r="A443" s="88">
        <v>44637</v>
      </c>
      <c r="B443" s="76">
        <v>50282228.549999997</v>
      </c>
      <c r="C443" s="6"/>
      <c r="D443" s="67">
        <f t="shared" si="59"/>
        <v>50282228.549999997</v>
      </c>
      <c r="E443" s="67">
        <f t="shared" si="62"/>
        <v>51209764.600000001</v>
      </c>
      <c r="F443" s="67">
        <f t="shared" si="66"/>
        <v>1110778.6299999952</v>
      </c>
      <c r="G443" s="70">
        <f t="shared" si="64"/>
        <v>2.2589910035339368E-2</v>
      </c>
      <c r="H443" s="70"/>
      <c r="I443" s="70"/>
      <c r="J443" s="67">
        <f t="shared" si="63"/>
        <v>-927536.05000000447</v>
      </c>
      <c r="K443" s="70">
        <f t="shared" si="67"/>
        <v>-1.8112484156976749E-2</v>
      </c>
      <c r="L443" s="70">
        <f t="shared" si="58"/>
        <v>1.0225899100353393</v>
      </c>
      <c r="M443" s="70">
        <f>PRODUCT($L$2:L443)-1</f>
        <v>0.17593255817195552</v>
      </c>
      <c r="N443" s="70">
        <f>PRODUCT($L$390:L443)-1</f>
        <v>-0.22150158979585055</v>
      </c>
      <c r="O443" s="70">
        <f>AVERAGE($G$390:G443)*252</f>
        <v>-1.0840549096428225</v>
      </c>
      <c r="P443" s="70">
        <f>STDEV($G$390:G443)*252^0.5</f>
        <v>0.40666327082676734</v>
      </c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</row>
    <row r="444" spans="1:29">
      <c r="A444" s="88">
        <v>44638</v>
      </c>
      <c r="B444" s="76">
        <v>50886616.020000003</v>
      </c>
      <c r="C444" s="6"/>
      <c r="D444" s="67">
        <f t="shared" si="59"/>
        <v>50886616.020000003</v>
      </c>
      <c r="E444" s="67">
        <f t="shared" si="62"/>
        <v>51209764.600000001</v>
      </c>
      <c r="F444" s="67">
        <f t="shared" si="66"/>
        <v>604387.47000000626</v>
      </c>
      <c r="G444" s="70">
        <f t="shared" si="64"/>
        <v>1.2019902208570792E-2</v>
      </c>
      <c r="H444" s="70"/>
      <c r="I444" s="70"/>
      <c r="J444" s="67">
        <f t="shared" si="63"/>
        <v>-323148.57999999821</v>
      </c>
      <c r="K444" s="70">
        <f t="shared" si="67"/>
        <v>-6.3102922367271885E-3</v>
      </c>
      <c r="L444" s="70">
        <f t="shared" si="58"/>
        <v>1.0120199022085707</v>
      </c>
      <c r="M444" s="70">
        <f>PRODUCT($L$2:L444)-1</f>
        <v>0.19006715252505679</v>
      </c>
      <c r="N444" s="70">
        <f>PRODUCT($L$390:L444)-1</f>
        <v>-0.21214411503566888</v>
      </c>
      <c r="O444" s="70">
        <f>AVERAGE($G$390:G444)*252</f>
        <v>-1.0092718138936831</v>
      </c>
      <c r="P444" s="70">
        <f>STDEV($G$390:G444)*252^0.5</f>
        <v>0.4043922642112483</v>
      </c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</row>
    <row r="445" spans="1:29">
      <c r="A445" s="88">
        <v>44641</v>
      </c>
      <c r="B445" s="76">
        <v>50805475.880000003</v>
      </c>
      <c r="C445" s="6"/>
      <c r="D445" s="67">
        <f t="shared" si="59"/>
        <v>50805475.880000003</v>
      </c>
      <c r="E445" s="67">
        <f t="shared" si="62"/>
        <v>51209764.600000001</v>
      </c>
      <c r="F445" s="67">
        <f t="shared" si="66"/>
        <v>-81140.140000000596</v>
      </c>
      <c r="G445" s="70">
        <f t="shared" si="64"/>
        <v>-1.5945281165505292E-3</v>
      </c>
      <c r="H445" s="70"/>
      <c r="I445" s="70"/>
      <c r="J445" s="67">
        <f t="shared" si="63"/>
        <v>-404288.71999999881</v>
      </c>
      <c r="K445" s="70">
        <f t="shared" si="67"/>
        <v>-7.8947584148825189E-3</v>
      </c>
      <c r="L445" s="70">
        <f t="shared" si="58"/>
        <v>0.99840547188344952</v>
      </c>
      <c r="M445" s="70">
        <f>PRODUCT($L$2:L445)-1</f>
        <v>0.18816955698977234</v>
      </c>
      <c r="N445" s="70">
        <f>PRODUCT($L$390:L445)-1</f>
        <v>-0.21340037339603424</v>
      </c>
      <c r="O445" s="70">
        <f>AVERAGE($G$390:G445)*252</f>
        <v>-0.99842447945577328</v>
      </c>
      <c r="P445" s="70">
        <f>STDEV($G$390:G445)*252^0.5</f>
        <v>0.40073173308987237</v>
      </c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</row>
    <row r="446" spans="1:29">
      <c r="A446" s="88">
        <v>44642</v>
      </c>
      <c r="B446" s="76">
        <v>51711525.670000002</v>
      </c>
      <c r="C446" s="6"/>
      <c r="D446" s="67">
        <f t="shared" si="59"/>
        <v>51711525.670000002</v>
      </c>
      <c r="E446" s="67">
        <f t="shared" si="62"/>
        <v>51209764.600000001</v>
      </c>
      <c r="F446" s="67">
        <f t="shared" si="66"/>
        <v>906049.78999999911</v>
      </c>
      <c r="G446" s="70">
        <f t="shared" si="64"/>
        <v>1.7833703440551241E-2</v>
      </c>
      <c r="H446" s="70"/>
      <c r="I446" s="70"/>
      <c r="J446" s="67">
        <f t="shared" si="63"/>
        <v>501761.0700000003</v>
      </c>
      <c r="K446" s="70">
        <f t="shared" si="67"/>
        <v>9.7981522453627345E-3</v>
      </c>
      <c r="L446" s="70">
        <f t="shared" si="58"/>
        <v>1.0178337034405511</v>
      </c>
      <c r="M446" s="70">
        <f>PRODUCT($L$2:L446)-1</f>
        <v>0.20935902050621902</v>
      </c>
      <c r="N446" s="70">
        <f>PRODUCT($L$390:L446)-1</f>
        <v>-0.19937238892873088</v>
      </c>
      <c r="O446" s="70">
        <f>AVERAGE($G$390:G446)*252</f>
        <v>-0.90206451899130513</v>
      </c>
      <c r="P446" s="70">
        <f>STDEV($G$390:G446)*252^0.5</f>
        <v>0.39977312248582547</v>
      </c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</row>
    <row r="447" spans="1:29">
      <c r="A447" s="88">
        <v>44643</v>
      </c>
      <c r="B447" s="76">
        <v>51182099.079999998</v>
      </c>
      <c r="C447" s="6"/>
      <c r="D447" s="67">
        <f t="shared" si="59"/>
        <v>51182099.079999998</v>
      </c>
      <c r="E447" s="67">
        <f t="shared" si="62"/>
        <v>51209764.600000001</v>
      </c>
      <c r="F447" s="67">
        <f t="shared" si="66"/>
        <v>-529426.59000000358</v>
      </c>
      <c r="G447" s="70">
        <f t="shared" si="64"/>
        <v>-1.0238077162498919E-2</v>
      </c>
      <c r="H447" s="70"/>
      <c r="I447" s="70"/>
      <c r="J447" s="67">
        <f t="shared" si="63"/>
        <v>-27665.520000003278</v>
      </c>
      <c r="K447" s="70">
        <f t="shared" si="67"/>
        <v>-5.4023915587408933E-4</v>
      </c>
      <c r="L447" s="70">
        <f t="shared" si="58"/>
        <v>0.98976192283750108</v>
      </c>
      <c r="M447" s="70">
        <f>PRODUCT($L$2:L447)-1</f>
        <v>0.19697750953711224</v>
      </c>
      <c r="N447" s="70">
        <f>PRODUCT($L$390:L447)-1</f>
        <v>-0.20756927618930565</v>
      </c>
      <c r="O447" s="70">
        <f>AVERAGE($G$390:G447)*252</f>
        <v>-0.93099436254231227</v>
      </c>
      <c r="P447" s="70">
        <f>STDEV($G$390:G447)*252^0.5</f>
        <v>0.39649381250273208</v>
      </c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</row>
    <row r="448" spans="1:29">
      <c r="A448" s="88">
        <v>44644</v>
      </c>
      <c r="B448" s="76">
        <v>52540931.859999999</v>
      </c>
      <c r="C448" s="6"/>
      <c r="D448" s="67">
        <f t="shared" si="59"/>
        <v>52540931.859999999</v>
      </c>
      <c r="E448" s="67">
        <f t="shared" si="62"/>
        <v>51209764.600000001</v>
      </c>
      <c r="F448" s="67">
        <f t="shared" si="66"/>
        <v>1358832.7800000012</v>
      </c>
      <c r="G448" s="70">
        <f t="shared" si="64"/>
        <v>2.6548984985474755E-2</v>
      </c>
      <c r="H448" s="70"/>
      <c r="I448" s="70"/>
      <c r="J448" s="67">
        <f t="shared" si="63"/>
        <v>1331167.2599999979</v>
      </c>
      <c r="K448" s="70">
        <f t="shared" si="67"/>
        <v>2.5994403028362756E-2</v>
      </c>
      <c r="L448" s="70">
        <f t="shared" si="58"/>
        <v>1.0265489849854748</v>
      </c>
      <c r="M448" s="70">
        <f>PRODUCT($L$2:L448)-1</f>
        <v>0.22875604746576395</v>
      </c>
      <c r="N448" s="70">
        <f>PRODUCT($L$390:L448)-1</f>
        <v>-0.18653104480082661</v>
      </c>
      <c r="O448" s="70">
        <f>AVERAGE($G$390:G448)*252</f>
        <v>-0.80181913239177083</v>
      </c>
      <c r="P448" s="70">
        <f>STDEV($G$390:G448)*252^0.5</f>
        <v>0.39799946103383321</v>
      </c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</row>
    <row r="449" spans="1:27">
      <c r="A449" s="88">
        <v>44645</v>
      </c>
      <c r="B449" s="76">
        <v>52537024.549999997</v>
      </c>
      <c r="C449" s="6"/>
      <c r="D449" s="67">
        <f t="shared" si="59"/>
        <v>52537024.549999997</v>
      </c>
      <c r="E449" s="67">
        <f t="shared" si="62"/>
        <v>51209764.600000001</v>
      </c>
      <c r="F449" s="67">
        <f t="shared" si="66"/>
        <v>-3907.3100000023842</v>
      </c>
      <c r="G449" s="70">
        <f t="shared" si="64"/>
        <v>-7.4366971838523162E-5</v>
      </c>
      <c r="H449" s="70"/>
      <c r="I449" s="70"/>
      <c r="J449" s="67">
        <f t="shared" si="63"/>
        <v>1327259.9499999955</v>
      </c>
      <c r="K449" s="70">
        <f t="shared" si="67"/>
        <v>2.5918102931486331E-2</v>
      </c>
      <c r="L449" s="70">
        <f t="shared" si="58"/>
        <v>0.99992563302816151</v>
      </c>
      <c r="M449" s="70">
        <f>PRODUCT($L$2:L449)-1</f>
        <v>0.22866466859938561</v>
      </c>
      <c r="N449" s="70">
        <f>PRODUCT($L$390:L449)-1</f>
        <v>-0.18659154002370937</v>
      </c>
      <c r="O449" s="70">
        <f>AVERAGE($G$390:G449)*252</f>
        <v>-0.78876782146696311</v>
      </c>
      <c r="P449" s="70">
        <f>STDEV($G$390:G449)*252^0.5</f>
        <v>0.39466355425416061</v>
      </c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</row>
    <row r="450" spans="1:27">
      <c r="A450" s="88">
        <v>44648</v>
      </c>
      <c r="B450" s="76">
        <v>53190695.810000002</v>
      </c>
      <c r="C450" s="6"/>
      <c r="D450" s="67">
        <f t="shared" si="59"/>
        <v>53190695.810000002</v>
      </c>
      <c r="E450" s="67">
        <f t="shared" si="62"/>
        <v>51209764.600000001</v>
      </c>
      <c r="F450" s="67">
        <f t="shared" si="66"/>
        <v>653671.26000000536</v>
      </c>
      <c r="G450" s="70">
        <f t="shared" si="64"/>
        <v>1.244210660194317E-2</v>
      </c>
      <c r="H450" s="70"/>
      <c r="I450" s="70"/>
      <c r="J450" s="67">
        <f t="shared" si="63"/>
        <v>1980931.2100000009</v>
      </c>
      <c r="K450" s="70">
        <f t="shared" si="67"/>
        <v>3.8682685333023104E-2</v>
      </c>
      <c r="L450" s="70">
        <f t="shared" ref="L450:L513" si="68">1+G450</f>
        <v>1.0124421066019431</v>
      </c>
      <c r="M450" s="70">
        <f>PRODUCT($L$2:L450)-1</f>
        <v>0.24395184538414028</v>
      </c>
      <c r="N450" s="70">
        <f>PRODUCT($L$390:L450)-1</f>
        <v>-0.17647102525376201</v>
      </c>
      <c r="O450" s="70">
        <f>AVERAGE($G$390:G450)*252</f>
        <v>-0.72443702334964111</v>
      </c>
      <c r="P450" s="70">
        <f>STDEV($G$390:G450)*252^0.5</f>
        <v>0.39263863846416563</v>
      </c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</row>
    <row r="451" spans="1:27">
      <c r="A451" s="88">
        <v>44649</v>
      </c>
      <c r="B451" s="76">
        <v>54109246.530000001</v>
      </c>
      <c r="C451" s="6"/>
      <c r="D451" s="67">
        <f t="shared" ref="D451:D514" si="69">B451</f>
        <v>54109246.530000001</v>
      </c>
      <c r="E451" s="67">
        <f t="shared" si="62"/>
        <v>51209764.600000001</v>
      </c>
      <c r="F451" s="67">
        <f t="shared" si="66"/>
        <v>918550.71999999881</v>
      </c>
      <c r="G451" s="70">
        <f t="shared" si="64"/>
        <v>1.7269011168440263E-2</v>
      </c>
      <c r="H451" s="70"/>
      <c r="I451" s="70"/>
      <c r="J451" s="67">
        <f t="shared" si="63"/>
        <v>2899481.9299999997</v>
      </c>
      <c r="K451" s="70">
        <f t="shared" si="67"/>
        <v>5.6619708226504528E-2</v>
      </c>
      <c r="L451" s="70">
        <f t="shared" si="68"/>
        <v>1.0172690111684402</v>
      </c>
      <c r="M451" s="70">
        <f>PRODUCT($L$2:L451)-1</f>
        <v>0.2654336636950807</v>
      </c>
      <c r="N451" s="70">
        <f>PRODUCT($L$390:L451)-1</f>
        <v>-0.16224949419133516</v>
      </c>
      <c r="O451" s="70">
        <f>AVERAGE($G$390:G451)*252</f>
        <v>-0.64256238080453487</v>
      </c>
      <c r="P451" s="70">
        <f>STDEV($G$390:G451)*252^0.5</f>
        <v>0.39151892283725631</v>
      </c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</row>
    <row r="452" spans="1:27">
      <c r="A452" s="88">
        <v>44650</v>
      </c>
      <c r="B452" s="76">
        <v>53740033.659999996</v>
      </c>
      <c r="C452" s="6"/>
      <c r="D452" s="67">
        <f t="shared" si="69"/>
        <v>53740033.659999996</v>
      </c>
      <c r="E452" s="67">
        <f t="shared" si="62"/>
        <v>51209764.600000001</v>
      </c>
      <c r="F452" s="67">
        <f t="shared" si="66"/>
        <v>-369212.87000000477</v>
      </c>
      <c r="G452" s="70">
        <f t="shared" si="64"/>
        <v>-6.823470916293403E-3</v>
      </c>
      <c r="H452" s="70"/>
      <c r="I452" s="70"/>
      <c r="J452" s="67">
        <f t="shared" si="63"/>
        <v>2530269.0599999949</v>
      </c>
      <c r="K452" s="70">
        <f t="shared" si="67"/>
        <v>4.9409894377838492E-2</v>
      </c>
      <c r="L452" s="70">
        <f t="shared" si="68"/>
        <v>0.99317652908370657</v>
      </c>
      <c r="M452" s="70">
        <f>PRODUCT($L$2:L452)-1</f>
        <v>0.25679901389435877</v>
      </c>
      <c r="N452" s="70">
        <f>PRODUCT($L$390:L452)-1</f>
        <v>-0.16796586040283068</v>
      </c>
      <c r="O452" s="70">
        <f>AVERAGE($G$390:G452)*252</f>
        <v>-0.6596568615997952</v>
      </c>
      <c r="P452" s="70">
        <f>STDEV($G$390:G452)*252^0.5</f>
        <v>0.38844272449184408</v>
      </c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</row>
    <row r="453" spans="1:27" s="47" customFormat="1">
      <c r="A453" s="90">
        <v>44651</v>
      </c>
      <c r="B453" s="79">
        <v>52266615.549999997</v>
      </c>
      <c r="C453" s="61"/>
      <c r="D453" s="80">
        <f t="shared" si="69"/>
        <v>52266615.549999997</v>
      </c>
      <c r="E453" s="80">
        <f t="shared" si="62"/>
        <v>51209764.600000001</v>
      </c>
      <c r="F453" s="80">
        <f t="shared" si="66"/>
        <v>-1473418.1099999994</v>
      </c>
      <c r="G453" s="81">
        <f t="shared" si="64"/>
        <v>-2.741751371653308E-2</v>
      </c>
      <c r="H453" s="81"/>
      <c r="I453" s="81"/>
      <c r="J453" s="80">
        <f t="shared" si="63"/>
        <v>1056850.9499999955</v>
      </c>
      <c r="K453" s="81">
        <f t="shared" si="67"/>
        <v>2.0637684204468432E-2</v>
      </c>
      <c r="L453" s="81">
        <f t="shared" si="68"/>
        <v>0.97258248628346688</v>
      </c>
      <c r="M453" s="81">
        <f>PRODUCT($L$2:L453)-1</f>
        <v>0.22234070969198494</v>
      </c>
      <c r="N453" s="81">
        <f>PRODUCT($L$390:L453)-1</f>
        <v>-0.19077816783785995</v>
      </c>
      <c r="O453" s="81">
        <f>AVERAGE($G$390:G453)*252</f>
        <v>-0.75730618339614741</v>
      </c>
      <c r="P453" s="81">
        <f>STDEV($G$390:G453)*252^0.5</f>
        <v>0.38847701723232658</v>
      </c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>
      <c r="A454" s="88">
        <v>44652</v>
      </c>
      <c r="B454" s="76">
        <v>52206389.119999997</v>
      </c>
      <c r="C454" s="6"/>
      <c r="D454" s="67">
        <f t="shared" si="69"/>
        <v>52206389.119999997</v>
      </c>
      <c r="E454" s="67">
        <f t="shared" si="62"/>
        <v>52266615.549999997</v>
      </c>
      <c r="F454" s="67">
        <f t="shared" si="66"/>
        <v>-60226.429999999702</v>
      </c>
      <c r="G454" s="70">
        <f t="shared" si="64"/>
        <v>-1.1522925172452591E-3</v>
      </c>
      <c r="H454" s="70"/>
      <c r="I454" s="70"/>
      <c r="J454" s="67">
        <f t="shared" si="63"/>
        <v>-60226.429999999702</v>
      </c>
      <c r="K454" s="70">
        <f>G454</f>
        <v>-1.1522925172452591E-3</v>
      </c>
      <c r="L454" s="70">
        <f t="shared" si="68"/>
        <v>0.99884770748275475</v>
      </c>
      <c r="M454" s="70">
        <f>PRODUCT($L$2:L454)-1</f>
        <v>0.22093221563868259</v>
      </c>
      <c r="N454" s="70">
        <f>PRODUCT($L$390:L454)-1</f>
        <v>-0.19171062809985184</v>
      </c>
      <c r="O454" s="70">
        <f>AVERAGE($G$390:G454)*252</f>
        <v>-0.7501226684876805</v>
      </c>
      <c r="P454" s="70">
        <f>STDEV($G$390:G454)*252^0.5</f>
        <v>0.38544735800977248</v>
      </c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</row>
    <row r="455" spans="1:27">
      <c r="A455" s="88">
        <v>44655</v>
      </c>
      <c r="B455" s="76">
        <v>53891765.32</v>
      </c>
      <c r="C455" s="6"/>
      <c r="D455" s="67">
        <f t="shared" si="69"/>
        <v>53891765.32</v>
      </c>
      <c r="E455" s="67">
        <f t="shared" si="62"/>
        <v>52266615.549999997</v>
      </c>
      <c r="F455" s="67">
        <f t="shared" si="66"/>
        <v>1685376.200000003</v>
      </c>
      <c r="G455" s="70">
        <f t="shared" si="64"/>
        <v>3.2282949049129775E-2</v>
      </c>
      <c r="H455" s="70"/>
      <c r="I455" s="70"/>
      <c r="J455" s="67">
        <f t="shared" si="63"/>
        <v>1625149.7700000033</v>
      </c>
      <c r="K455" s="70">
        <f t="shared" ref="K455:K474" si="70">(1+K454)*(1+G455)-1</f>
        <v>3.109345713126066E-2</v>
      </c>
      <c r="L455" s="70">
        <f t="shared" si="68"/>
        <v>1.0322829490491299</v>
      </c>
      <c r="M455" s="70">
        <f>PRODUCT($L$2:L455)-1</f>
        <v>0.26034750814858754</v>
      </c>
      <c r="N455" s="70">
        <f>PRODUCT($L$390:L455)-1</f>
        <v>-0.16561666348984616</v>
      </c>
      <c r="O455" s="70">
        <f>AVERAGE($G$390:G455)*252</f>
        <v>-0.61549500441391725</v>
      </c>
      <c r="P455" s="70">
        <f>STDEV($G$390:G455)*252^0.5</f>
        <v>0.38862694162418909</v>
      </c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</row>
    <row r="456" spans="1:27">
      <c r="A456" s="88">
        <v>44656</v>
      </c>
      <c r="B456" s="76">
        <v>51817961.82</v>
      </c>
      <c r="C456" s="6"/>
      <c r="D456" s="67">
        <f t="shared" si="69"/>
        <v>51817961.82</v>
      </c>
      <c r="E456" s="67">
        <f t="shared" si="62"/>
        <v>52266615.549999997</v>
      </c>
      <c r="F456" s="67">
        <f t="shared" si="66"/>
        <v>-2073803.5</v>
      </c>
      <c r="G456" s="70">
        <f t="shared" si="64"/>
        <v>-3.8480897548746319E-2</v>
      </c>
      <c r="H456" s="70"/>
      <c r="I456" s="70"/>
      <c r="J456" s="67">
        <f t="shared" si="63"/>
        <v>-448653.72999999672</v>
      </c>
      <c r="K456" s="70">
        <f t="shared" si="70"/>
        <v>-8.5839445557900351E-3</v>
      </c>
      <c r="L456" s="70">
        <f t="shared" si="68"/>
        <v>0.96151910245125372</v>
      </c>
      <c r="M456" s="70">
        <f>PRODUCT($L$2:L456)-1</f>
        <v>0.21184820481170408</v>
      </c>
      <c r="N456" s="70">
        <f>PRODUCT($L$390:L456)-1</f>
        <v>-0.19772448317847446</v>
      </c>
      <c r="O456" s="70">
        <f>AVERAGE($G$390:G456)*252</f>
        <v>-0.75104263393436732</v>
      </c>
      <c r="P456" s="70">
        <f>STDEV($G$390:G456)*252^0.5</f>
        <v>0.39195341587432753</v>
      </c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</row>
    <row r="457" spans="1:27">
      <c r="A457" s="88">
        <v>44657</v>
      </c>
      <c r="B457" s="76">
        <v>50115406.890000001</v>
      </c>
      <c r="C457" s="6"/>
      <c r="D457" s="67">
        <f t="shared" si="69"/>
        <v>50115406.890000001</v>
      </c>
      <c r="E457" s="67">
        <f t="shared" si="62"/>
        <v>52266615.549999997</v>
      </c>
      <c r="F457" s="67">
        <f t="shared" si="66"/>
        <v>-1702554.9299999997</v>
      </c>
      <c r="G457" s="70">
        <f t="shared" si="64"/>
        <v>-3.2856462705232653E-2</v>
      </c>
      <c r="H457" s="70"/>
      <c r="I457" s="70"/>
      <c r="J457" s="67">
        <f t="shared" si="63"/>
        <v>-2151208.6599999964</v>
      </c>
      <c r="K457" s="70">
        <f t="shared" si="70"/>
        <v>-4.1158369206861667E-2</v>
      </c>
      <c r="L457" s="70">
        <f t="shared" si="68"/>
        <v>0.96714353729476732</v>
      </c>
      <c r="M457" s="70">
        <f>PRODUCT($L$2:L457)-1</f>
        <v>0.17203115946590519</v>
      </c>
      <c r="N457" s="70">
        <f>PRODUCT($L$390:L457)-1</f>
        <v>-0.22408441877624219</v>
      </c>
      <c r="O457" s="70">
        <f>AVERAGE($G$390:G457)*252</f>
        <v>-0.86176007463707704</v>
      </c>
      <c r="P457" s="70">
        <f>STDEV($G$390:G457)*252^0.5</f>
        <v>0.39324590516875974</v>
      </c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</row>
    <row r="458" spans="1:27">
      <c r="A458" s="88">
        <v>44658</v>
      </c>
      <c r="B458" s="76">
        <v>50269401.289999999</v>
      </c>
      <c r="C458" s="6"/>
      <c r="D458" s="67">
        <f t="shared" si="69"/>
        <v>50269401.289999999</v>
      </c>
      <c r="E458" s="67">
        <f t="shared" si="62"/>
        <v>52266615.549999997</v>
      </c>
      <c r="F458" s="67">
        <f t="shared" si="66"/>
        <v>153994.39999999851</v>
      </c>
      <c r="G458" s="70">
        <f t="shared" si="64"/>
        <v>3.0727955644060923E-3</v>
      </c>
      <c r="H458" s="70"/>
      <c r="I458" s="70"/>
      <c r="J458" s="67">
        <f t="shared" si="63"/>
        <v>-1997214.2599999979</v>
      </c>
      <c r="K458" s="70">
        <f t="shared" si="70"/>
        <v>-3.8212044896792641E-2</v>
      </c>
      <c r="L458" s="70">
        <f t="shared" si="68"/>
        <v>1.0030727955644061</v>
      </c>
      <c r="M458" s="70">
        <f>PRODUCT($L$2:L458)-1</f>
        <v>0.17563257161405765</v>
      </c>
      <c r="N458" s="70">
        <f>PRODUCT($L$390:L458)-1</f>
        <v>-0.22170018881990428</v>
      </c>
      <c r="O458" s="70">
        <f>AVERAGE($G$390:G458)*252</f>
        <v>-0.83804841439262179</v>
      </c>
      <c r="P458" s="70">
        <f>STDEV($G$390:G458)*252^0.5</f>
        <v>0.39054082665802498</v>
      </c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</row>
    <row r="459" spans="1:27">
      <c r="A459" s="88">
        <v>44659</v>
      </c>
      <c r="B459" s="76">
        <v>49863548.799999997</v>
      </c>
      <c r="C459" s="6"/>
      <c r="D459" s="67">
        <f t="shared" si="69"/>
        <v>49863548.799999997</v>
      </c>
      <c r="E459" s="67">
        <f t="shared" si="62"/>
        <v>52266615.549999997</v>
      </c>
      <c r="F459" s="67">
        <f t="shared" si="66"/>
        <v>-405852.49000000209</v>
      </c>
      <c r="G459" s="70">
        <f t="shared" si="64"/>
        <v>-8.0735493080307998E-3</v>
      </c>
      <c r="H459" s="70"/>
      <c r="I459" s="70"/>
      <c r="J459" s="67">
        <f t="shared" si="63"/>
        <v>-2403066.75</v>
      </c>
      <c r="K459" s="70">
        <f t="shared" si="70"/>
        <v>-4.5977087376188552E-2</v>
      </c>
      <c r="L459" s="70">
        <f t="shared" si="68"/>
        <v>0.99192645069196916</v>
      </c>
      <c r="M459" s="70">
        <f>PRODUCT($L$2:L459)-1</f>
        <v>0.16614104407900454</v>
      </c>
      <c r="N459" s="70">
        <f>PRODUCT($L$390:L459)-1</f>
        <v>-0.22798383072189787</v>
      </c>
      <c r="O459" s="70">
        <f>AVERAGE($G$390:G459)*252</f>
        <v>-0.85514107169592379</v>
      </c>
      <c r="P459" s="70">
        <f>STDEV($G$390:G459)*252^0.5</f>
        <v>0.38780514022935875</v>
      </c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</row>
    <row r="460" spans="1:27">
      <c r="A460" s="88">
        <v>44662</v>
      </c>
      <c r="B460" s="76">
        <v>48015241.020000003</v>
      </c>
      <c r="C460" s="6"/>
      <c r="D460" s="67">
        <f t="shared" si="69"/>
        <v>48015241.020000003</v>
      </c>
      <c r="E460" s="67">
        <f t="shared" si="62"/>
        <v>52266615.549999997</v>
      </c>
      <c r="F460" s="67">
        <f t="shared" si="66"/>
        <v>-1848307.7799999937</v>
      </c>
      <c r="G460" s="70">
        <f t="shared" si="64"/>
        <v>-3.7067313187303545E-2</v>
      </c>
      <c r="H460" s="70"/>
      <c r="I460" s="70"/>
      <c r="J460" s="67">
        <f t="shared" si="63"/>
        <v>-4251374.5299999937</v>
      </c>
      <c r="K460" s="70">
        <f t="shared" si="70"/>
        <v>-8.1340153466278875E-2</v>
      </c>
      <c r="L460" s="70">
        <f t="shared" si="68"/>
        <v>0.9629326868126965</v>
      </c>
      <c r="M460" s="70">
        <f>PRODUCT($L$2:L460)-1</f>
        <v>0.12291532877755906</v>
      </c>
      <c r="N460" s="70">
        <f>PRODUCT($L$390:L460)-1</f>
        <v>-0.25660039585419159</v>
      </c>
      <c r="O460" s="70">
        <f>AVERAGE($G$390:G460)*252</f>
        <v>-0.97465968932274871</v>
      </c>
      <c r="P460" s="70">
        <f>STDEV($G$390:G460)*252^0.5</f>
        <v>0.39021662619940373</v>
      </c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</row>
    <row r="461" spans="1:27">
      <c r="A461" s="88">
        <v>44663</v>
      </c>
      <c r="B461" s="76">
        <v>48280195.770000003</v>
      </c>
      <c r="C461" s="6"/>
      <c r="D461" s="67">
        <f t="shared" si="69"/>
        <v>48280195.770000003</v>
      </c>
      <c r="E461" s="67">
        <f t="shared" si="62"/>
        <v>52266615.549999997</v>
      </c>
      <c r="F461" s="67">
        <f t="shared" si="66"/>
        <v>264954.75</v>
      </c>
      <c r="G461" s="70">
        <f t="shared" si="64"/>
        <v>5.5181384987661982E-3</v>
      </c>
      <c r="H461" s="70"/>
      <c r="I461" s="70"/>
      <c r="J461" s="67">
        <f t="shared" si="63"/>
        <v>-3986419.7799999937</v>
      </c>
      <c r="K461" s="70">
        <f t="shared" si="70"/>
        <v>-7.6270861199850604E-2</v>
      </c>
      <c r="L461" s="70">
        <f t="shared" si="68"/>
        <v>1.0055181384987661</v>
      </c>
      <c r="M461" s="70">
        <f>PRODUCT($L$2:L461)-1</f>
        <v>0.1291117310841412</v>
      </c>
      <c r="N461" s="70">
        <f>PRODUCT($L$390:L461)-1</f>
        <v>-0.25249821387858706</v>
      </c>
      <c r="O461" s="70">
        <f>AVERAGE($G$390:G461)*252</f>
        <v>-0.94180926444758428</v>
      </c>
      <c r="P461" s="70">
        <f>STDEV($G$390:G461)*252^0.5</f>
        <v>0.38785655857946616</v>
      </c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</row>
    <row r="462" spans="1:27">
      <c r="A462" s="88">
        <v>44664</v>
      </c>
      <c r="B462" s="76">
        <v>49950778.68</v>
      </c>
      <c r="C462" s="6"/>
      <c r="D462" s="67">
        <f t="shared" si="69"/>
        <v>49950778.68</v>
      </c>
      <c r="E462" s="67">
        <f t="shared" si="62"/>
        <v>52266615.549999997</v>
      </c>
      <c r="F462" s="67">
        <f t="shared" si="66"/>
        <v>1670582.9099999964</v>
      </c>
      <c r="G462" s="70">
        <f t="shared" si="64"/>
        <v>3.4601825517825494E-2</v>
      </c>
      <c r="H462" s="70"/>
      <c r="I462" s="70"/>
      <c r="J462" s="67">
        <f t="shared" si="63"/>
        <v>-2315836.8699999973</v>
      </c>
      <c r="K462" s="70">
        <f t="shared" si="70"/>
        <v>-4.4308146713356589E-2</v>
      </c>
      <c r="L462" s="70">
        <f t="shared" si="68"/>
        <v>1.0346018255178255</v>
      </c>
      <c r="M462" s="70">
        <f>PRODUCT($L$2:L462)-1</f>
        <v>0.16818105819324458</v>
      </c>
      <c r="N462" s="70">
        <f>PRODUCT($L$390:L462)-1</f>
        <v>-0.22663328750095102</v>
      </c>
      <c r="O462" s="70">
        <f>AVERAGE($G$390:G462)*252</f>
        <v>-0.80946036999635684</v>
      </c>
      <c r="P462" s="70">
        <f>STDEV($G$390:G462)*252^0.5</f>
        <v>0.39168547686941851</v>
      </c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</row>
    <row r="463" spans="1:27">
      <c r="A463" s="88">
        <v>44665</v>
      </c>
      <c r="B463" s="76">
        <v>48585550.140000001</v>
      </c>
      <c r="C463" s="6"/>
      <c r="D463" s="67">
        <f t="shared" si="69"/>
        <v>48585550.140000001</v>
      </c>
      <c r="E463" s="67">
        <f t="shared" si="62"/>
        <v>52266615.549999997</v>
      </c>
      <c r="F463" s="67">
        <f t="shared" si="66"/>
        <v>-1365228.5399999991</v>
      </c>
      <c r="G463" s="70">
        <f t="shared" si="64"/>
        <v>-2.7331476627142724E-2</v>
      </c>
      <c r="H463" s="70"/>
      <c r="I463" s="70"/>
      <c r="J463" s="67">
        <f t="shared" si="63"/>
        <v>-3681065.4099999964</v>
      </c>
      <c r="K463" s="70">
        <f t="shared" si="70"/>
        <v>-7.0428616264211263E-2</v>
      </c>
      <c r="L463" s="70">
        <f t="shared" si="68"/>
        <v>0.97266852337285725</v>
      </c>
      <c r="M463" s="70">
        <f>PRODUCT($L$2:L463)-1</f>
        <v>0.13625294490496498</v>
      </c>
      <c r="N463" s="70">
        <f>PRODUCT($L$390:L463)-1</f>
        <v>-0.24777054172782897</v>
      </c>
      <c r="O463" s="70">
        <f>AVERAGE($G$390:G463)*252</f>
        <v>-0.8915964745915409</v>
      </c>
      <c r="P463" s="70">
        <f>STDEV($G$390:G463)*252^0.5</f>
        <v>0.39153157091973412</v>
      </c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</row>
    <row r="464" spans="1:27">
      <c r="A464" s="88">
        <v>44666</v>
      </c>
      <c r="B464" s="76">
        <v>48588748.950000003</v>
      </c>
      <c r="C464" s="6"/>
      <c r="D464" s="67">
        <f t="shared" si="69"/>
        <v>48588748.950000003</v>
      </c>
      <c r="E464" s="67">
        <f t="shared" si="62"/>
        <v>52266615.549999997</v>
      </c>
      <c r="F464" s="67">
        <f t="shared" si="66"/>
        <v>3198.8100000023842</v>
      </c>
      <c r="G464" s="70">
        <f t="shared" si="64"/>
        <v>6.5838711114414982E-5</v>
      </c>
      <c r="H464" s="70"/>
      <c r="I464" s="70"/>
      <c r="J464" s="67">
        <f t="shared" si="63"/>
        <v>-3677866.599999994</v>
      </c>
      <c r="K464" s="70">
        <f t="shared" si="70"/>
        <v>-7.0367414482417345E-2</v>
      </c>
      <c r="L464" s="70">
        <f t="shared" si="68"/>
        <v>1.0000658387111143</v>
      </c>
      <c r="M464" s="70">
        <f>PRODUCT($L$2:L464)-1</f>
        <v>0.13632775433435729</v>
      </c>
      <c r="N464" s="70">
        <f>PRODUCT($L$390:L464)-1</f>
        <v>-0.24772101590983409</v>
      </c>
      <c r="O464" s="70">
        <f>AVERAGE($G$390:G464)*252</f>
        <v>-0.87948730352764248</v>
      </c>
      <c r="P464" s="70">
        <f>STDEV($G$390:G464)*252^0.5</f>
        <v>0.38893319583266811</v>
      </c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</row>
    <row r="465" spans="1:27">
      <c r="A465" s="88">
        <v>44669</v>
      </c>
      <c r="B465" s="76">
        <v>48848249.469999999</v>
      </c>
      <c r="C465" s="6"/>
      <c r="D465" s="67">
        <f t="shared" si="69"/>
        <v>48848249.469999999</v>
      </c>
      <c r="E465" s="67">
        <f t="shared" si="62"/>
        <v>52266615.549999997</v>
      </c>
      <c r="F465" s="67">
        <f t="shared" si="66"/>
        <v>259500.51999999583</v>
      </c>
      <c r="G465" s="70">
        <f t="shared" si="64"/>
        <v>5.3407532732944714E-3</v>
      </c>
      <c r="H465" s="70"/>
      <c r="I465" s="70"/>
      <c r="J465" s="67">
        <f t="shared" si="63"/>
        <v>-3418366.0799999982</v>
      </c>
      <c r="K465" s="70">
        <f t="shared" si="70"/>
        <v>-6.5402476208353044E-2</v>
      </c>
      <c r="L465" s="70">
        <f t="shared" si="68"/>
        <v>1.0053407532732945</v>
      </c>
      <c r="M465" s="70">
        <f>PRODUCT($L$2:L465)-1</f>
        <v>0.14239660050785385</v>
      </c>
      <c r="N465" s="70">
        <f>PRODUCT($L$390:L465)-1</f>
        <v>-0.24370327946312387</v>
      </c>
      <c r="O465" s="70">
        <f>AVERAGE($G$390:G465)*252</f>
        <v>-0.85020628868030235</v>
      </c>
      <c r="P465" s="70">
        <f>STDEV($G$390:G465)*252^0.5</f>
        <v>0.38666611524157291</v>
      </c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</row>
    <row r="466" spans="1:27">
      <c r="A466" s="88">
        <v>44670</v>
      </c>
      <c r="B466" s="76">
        <v>49647498.399999999</v>
      </c>
      <c r="C466" s="6"/>
      <c r="D466" s="67">
        <f t="shared" si="69"/>
        <v>49647498.399999999</v>
      </c>
      <c r="E466" s="67">
        <f t="shared" si="62"/>
        <v>52266615.549999997</v>
      </c>
      <c r="F466" s="67">
        <f t="shared" si="66"/>
        <v>799248.9299999997</v>
      </c>
      <c r="G466" s="70">
        <f t="shared" si="64"/>
        <v>1.6361874553782237E-2</v>
      </c>
      <c r="H466" s="70"/>
      <c r="I466" s="70"/>
      <c r="J466" s="67">
        <f t="shared" si="63"/>
        <v>-2619117.1499999985</v>
      </c>
      <c r="K466" s="70">
        <f t="shared" si="70"/>
        <v>-5.0110708765798706E-2</v>
      </c>
      <c r="L466" s="70">
        <f t="shared" si="68"/>
        <v>1.0163618745537821</v>
      </c>
      <c r="M466" s="70">
        <f>PRODUCT($L$2:L466)-1</f>
        <v>0.16108835037603053</v>
      </c>
      <c r="N466" s="70">
        <f>PRODUCT($L$390:L466)-1</f>
        <v>-0.23132884739626269</v>
      </c>
      <c r="O466" s="70">
        <f>AVERAGE($G$390:G466)*252</f>
        <v>-0.7856166954824656</v>
      </c>
      <c r="P466" s="70">
        <f>STDEV($G$390:G466)*252^0.5</f>
        <v>0.38576956883987151</v>
      </c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</row>
    <row r="467" spans="1:27">
      <c r="A467" s="88">
        <v>44671</v>
      </c>
      <c r="B467" s="76">
        <v>48987036.039999999</v>
      </c>
      <c r="C467" s="6"/>
      <c r="D467" s="67">
        <f t="shared" si="69"/>
        <v>48987036.039999999</v>
      </c>
      <c r="E467" s="67">
        <f t="shared" si="62"/>
        <v>52266615.549999997</v>
      </c>
      <c r="F467" s="67">
        <f t="shared" si="66"/>
        <v>-660462.3599999994</v>
      </c>
      <c r="G467" s="70">
        <f t="shared" si="64"/>
        <v>-1.3303034015506397E-2</v>
      </c>
      <c r="H467" s="70"/>
      <c r="I467" s="70"/>
      <c r="J467" s="67">
        <f t="shared" si="63"/>
        <v>-3279579.5099999979</v>
      </c>
      <c r="K467" s="70">
        <f t="shared" si="70"/>
        <v>-6.2747118318052464E-2</v>
      </c>
      <c r="L467" s="70">
        <f t="shared" si="68"/>
        <v>0.98669696598449363</v>
      </c>
      <c r="M467" s="70">
        <f>PRODUCT($L$2:L467)-1</f>
        <v>0.14564235255597002</v>
      </c>
      <c r="N467" s="70">
        <f>PRODUCT($L$390:L467)-1</f>
        <v>-0.24155450588608873</v>
      </c>
      <c r="O467" s="70">
        <f>AVERAGE($G$390:G467)*252</f>
        <v>-0.81852371953919834</v>
      </c>
      <c r="P467" s="70">
        <f>STDEV($G$390:G467)*252^0.5</f>
        <v>0.38369340833754534</v>
      </c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</row>
    <row r="468" spans="1:27">
      <c r="A468" s="88">
        <v>44672</v>
      </c>
      <c r="B468" s="76">
        <v>47180612.770000003</v>
      </c>
      <c r="C468" s="6"/>
      <c r="D468" s="67">
        <f t="shared" si="69"/>
        <v>47180612.770000003</v>
      </c>
      <c r="E468" s="67">
        <f t="shared" si="62"/>
        <v>52266615.549999997</v>
      </c>
      <c r="F468" s="67">
        <f t="shared" si="66"/>
        <v>-1806423.2699999958</v>
      </c>
      <c r="G468" s="70">
        <f t="shared" si="64"/>
        <v>-3.6875537203862961E-2</v>
      </c>
      <c r="H468" s="70"/>
      <c r="I468" s="70"/>
      <c r="J468" s="67">
        <f t="shared" si="63"/>
        <v>-5086002.7799999937</v>
      </c>
      <c r="K468" s="70">
        <f t="shared" si="70"/>
        <v>-9.7308821825942915E-2</v>
      </c>
      <c r="L468" s="70">
        <f t="shared" si="68"/>
        <v>0.96312446279613706</v>
      </c>
      <c r="M468" s="70">
        <f>PRODUCT($L$2:L468)-1</f>
        <v>0.10339617536197121</v>
      </c>
      <c r="N468" s="70">
        <f>PRODUCT($L$390:L468)-1</f>
        <v>-0.26952259092138853</v>
      </c>
      <c r="O468" s="70">
        <f>AVERAGE($G$390:G468)*252</f>
        <v>-0.92579095568899916</v>
      </c>
      <c r="P468" s="70">
        <f>STDEV($G$390:G468)*252^0.5</f>
        <v>0.38592785437432747</v>
      </c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</row>
    <row r="469" spans="1:27">
      <c r="A469" s="88">
        <v>44673</v>
      </c>
      <c r="B469" s="76">
        <v>44952452.520000003</v>
      </c>
      <c r="C469" s="6"/>
      <c r="D469" s="67">
        <f t="shared" si="69"/>
        <v>44952452.520000003</v>
      </c>
      <c r="E469" s="67">
        <f t="shared" si="62"/>
        <v>52266615.549999997</v>
      </c>
      <c r="F469" s="67">
        <f t="shared" si="66"/>
        <v>-2228160.25</v>
      </c>
      <c r="G469" s="70">
        <f t="shared" si="64"/>
        <v>-4.7226182942176315E-2</v>
      </c>
      <c r="H469" s="70"/>
      <c r="I469" s="70"/>
      <c r="J469" s="67">
        <f t="shared" si="63"/>
        <v>-7314163.0299999937</v>
      </c>
      <c r="K469" s="70">
        <f t="shared" si="70"/>
        <v>-0.1399394805466796</v>
      </c>
      <c r="L469" s="70">
        <f t="shared" si="68"/>
        <v>0.95277381705782371</v>
      </c>
      <c r="M469" s="70">
        <f>PRODUCT($L$2:L469)-1</f>
        <v>5.1286985726629153E-2</v>
      </c>
      <c r="N469" s="70">
        <f>PRODUCT($L$390:L469)-1</f>
        <v>-0.30402025067766203</v>
      </c>
      <c r="O469" s="70">
        <f>AVERAGE($G$390:G469)*252</f>
        <v>-1.062981045010742</v>
      </c>
      <c r="P469" s="70">
        <f>STDEV($G$390:G469)*252^0.5</f>
        <v>0.39119042337569082</v>
      </c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</row>
    <row r="470" spans="1:27">
      <c r="A470" s="88">
        <v>44676</v>
      </c>
      <c r="B470" s="76">
        <v>44991840.100000001</v>
      </c>
      <c r="C470" s="6"/>
      <c r="D470" s="67">
        <f t="shared" si="69"/>
        <v>44991840.100000001</v>
      </c>
      <c r="E470" s="67">
        <f t="shared" ref="E470:E533" si="71">IF(MONTH(A470)=MONTH(A469),E469,D469)</f>
        <v>52266615.549999997</v>
      </c>
      <c r="F470" s="67">
        <f t="shared" si="66"/>
        <v>39387.579999998212</v>
      </c>
      <c r="G470" s="70">
        <f t="shared" si="64"/>
        <v>8.7620536348876851E-4</v>
      </c>
      <c r="H470" s="70"/>
      <c r="I470" s="70"/>
      <c r="J470" s="67">
        <f t="shared" ref="J470:J533" si="72">IF(MONTH(A470)=MONTH(A469),J469+F470,F470)</f>
        <v>-7274775.4499999955</v>
      </c>
      <c r="K470" s="70">
        <f t="shared" si="70"/>
        <v>-0.13918589090660971</v>
      </c>
      <c r="L470" s="70">
        <f t="shared" si="68"/>
        <v>1.0008762053634888</v>
      </c>
      <c r="M470" s="70">
        <f>PRODUCT($L$2:L470)-1</f>
        <v>5.2208129022088823E-2</v>
      </c>
      <c r="N470" s="70">
        <f>PRODUCT($L$390:L470)-1</f>
        <v>-0.30341042948842623</v>
      </c>
      <c r="O470" s="70">
        <f>AVERAGE($G$390:G470)*252</f>
        <v>-1.0471318499908666</v>
      </c>
      <c r="P470" s="70">
        <f>STDEV($G$390:G470)*252^0.5</f>
        <v>0.38884163214143247</v>
      </c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</row>
    <row r="471" spans="1:27">
      <c r="A471" s="88">
        <v>44677</v>
      </c>
      <c r="B471" s="76">
        <v>43191275.390000001</v>
      </c>
      <c r="C471" s="6"/>
      <c r="D471" s="67">
        <f t="shared" si="69"/>
        <v>43191275.390000001</v>
      </c>
      <c r="E471" s="67">
        <f t="shared" si="71"/>
        <v>52266615.549999997</v>
      </c>
      <c r="F471" s="67">
        <f t="shared" si="66"/>
        <v>-1800564.7100000009</v>
      </c>
      <c r="G471" s="70">
        <f t="shared" si="64"/>
        <v>-4.001980594698995E-2</v>
      </c>
      <c r="H471" s="70"/>
      <c r="I471" s="70"/>
      <c r="J471" s="67">
        <f t="shared" si="72"/>
        <v>-9075340.1599999964</v>
      </c>
      <c r="K471" s="70">
        <f t="shared" si="70"/>
        <v>-0.17363550450895826</v>
      </c>
      <c r="L471" s="70">
        <f t="shared" si="68"/>
        <v>0.95998019405301005</v>
      </c>
      <c r="M471" s="70">
        <f>PRODUCT($L$2:L471)-1</f>
        <v>1.0098963882779532E-2</v>
      </c>
      <c r="N471" s="70">
        <f>PRODUCT($L$390:L471)-1</f>
        <v>-0.33128780892499643</v>
      </c>
      <c r="O471" s="70">
        <f>AVERAGE($G$390:G471)*252</f>
        <v>-1.1573496457061176</v>
      </c>
      <c r="P471" s="70">
        <f>STDEV($G$390:G471)*252^0.5</f>
        <v>0.39151511289668095</v>
      </c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</row>
    <row r="472" spans="1:27">
      <c r="A472" s="88">
        <v>44678</v>
      </c>
      <c r="B472" s="76">
        <v>43388100.18</v>
      </c>
      <c r="C472" s="6"/>
      <c r="D472" s="67">
        <f t="shared" si="69"/>
        <v>43388100.18</v>
      </c>
      <c r="E472" s="67">
        <f t="shared" si="71"/>
        <v>52266615.549999997</v>
      </c>
      <c r="F472" s="67">
        <f t="shared" si="66"/>
        <v>196824.78999999911</v>
      </c>
      <c r="G472" s="70">
        <f t="shared" si="64"/>
        <v>4.5570497333720693E-3</v>
      </c>
      <c r="H472" s="70"/>
      <c r="I472" s="70"/>
      <c r="J472" s="67">
        <f t="shared" si="72"/>
        <v>-8878515.3699999973</v>
      </c>
      <c r="K472" s="70">
        <f t="shared" si="70"/>
        <v>-0.16986972040511272</v>
      </c>
      <c r="L472" s="70">
        <f t="shared" si="68"/>
        <v>1.004557049733372</v>
      </c>
      <c r="M472" s="70">
        <f>PRODUCT($L$2:L472)-1</f>
        <v>1.4702035096820998E-2</v>
      </c>
      <c r="N472" s="70">
        <f>PRODUCT($L$390:L472)-1</f>
        <v>-0.32824045421295545</v>
      </c>
      <c r="O472" s="70">
        <f>AVERAGE($G$390:G472)*252</f>
        <v>-1.1295698122300228</v>
      </c>
      <c r="P472" s="70">
        <f>STDEV($G$390:G472)*252^0.5</f>
        <v>0.38944697055171712</v>
      </c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</row>
    <row r="473" spans="1:27">
      <c r="A473" s="88">
        <v>44679</v>
      </c>
      <c r="B473" s="76">
        <v>45268409.130000003</v>
      </c>
      <c r="C473" s="6"/>
      <c r="D473" s="67">
        <f t="shared" si="69"/>
        <v>45268409.130000003</v>
      </c>
      <c r="E473" s="67">
        <f t="shared" si="71"/>
        <v>52266615.549999997</v>
      </c>
      <c r="F473" s="67">
        <f t="shared" si="66"/>
        <v>1880308.950000003</v>
      </c>
      <c r="G473" s="70">
        <f t="shared" si="64"/>
        <v>4.3336973552641107E-2</v>
      </c>
      <c r="H473" s="70"/>
      <c r="I473" s="70"/>
      <c r="J473" s="67">
        <f t="shared" si="72"/>
        <v>-6998206.4199999943</v>
      </c>
      <c r="K473" s="70">
        <f t="shared" si="70"/>
        <v>-0.1338943864330624</v>
      </c>
      <c r="L473" s="70">
        <f t="shared" si="68"/>
        <v>1.0433369735526412</v>
      </c>
      <c r="M473" s="70">
        <f>PRODUCT($L$2:L473)-1</f>
        <v>5.8676150355623236E-2</v>
      </c>
      <c r="N473" s="70">
        <f>PRODUCT($L$390:L473)-1</f>
        <v>-0.29912842854344801</v>
      </c>
      <c r="O473" s="70">
        <f>AVERAGE($G$390:G473)*252</f>
        <v>-0.98611163190269446</v>
      </c>
      <c r="P473" s="70">
        <f>STDEV($G$390:G473)*252^0.5</f>
        <v>0.39585564209495877</v>
      </c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</row>
    <row r="474" spans="1:27" s="47" customFormat="1">
      <c r="A474" s="90">
        <v>44680</v>
      </c>
      <c r="B474" s="79">
        <v>42787858.780000001</v>
      </c>
      <c r="C474" s="61"/>
      <c r="D474" s="80">
        <f t="shared" si="69"/>
        <v>42787858.780000001</v>
      </c>
      <c r="E474" s="80">
        <f t="shared" si="71"/>
        <v>52266615.549999997</v>
      </c>
      <c r="F474" s="80">
        <f t="shared" si="66"/>
        <v>-2480550.3500000015</v>
      </c>
      <c r="G474" s="81">
        <f t="shared" ref="G474:G537" si="73">F474/B473</f>
        <v>-5.479649931758053E-2</v>
      </c>
      <c r="H474" s="81"/>
      <c r="I474" s="81"/>
      <c r="J474" s="80">
        <f t="shared" si="72"/>
        <v>-9478756.7699999958</v>
      </c>
      <c r="K474" s="81">
        <f t="shared" si="70"/>
        <v>-0.18135394209583577</v>
      </c>
      <c r="L474" s="81">
        <f t="shared" si="68"/>
        <v>0.94520350068241943</v>
      </c>
      <c r="M474" s="81">
        <f>PRODUCT($L$2:L474)-1</f>
        <v>6.6440340512241569E-4</v>
      </c>
      <c r="N474" s="81">
        <f>PRODUCT($L$390:L474)-1</f>
        <v>-0.33753373713047863</v>
      </c>
      <c r="O474" s="81">
        <f>AVERAGE($G$390:G474)*252</f>
        <v>-1.136965822445372</v>
      </c>
      <c r="P474" s="81">
        <f>STDEV($G$390:G474)*252^0.5</f>
        <v>0.40312797080775137</v>
      </c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>
      <c r="A475" s="88">
        <v>44683</v>
      </c>
      <c r="B475" s="76">
        <v>43273677.729999997</v>
      </c>
      <c r="C475" s="6"/>
      <c r="D475" s="67">
        <f t="shared" si="69"/>
        <v>43273677.729999997</v>
      </c>
      <c r="E475" s="67">
        <f t="shared" si="71"/>
        <v>42787858.780000001</v>
      </c>
      <c r="F475" s="67">
        <f t="shared" si="66"/>
        <v>485818.94999999553</v>
      </c>
      <c r="G475" s="70">
        <f t="shared" si="73"/>
        <v>1.1354130911245274E-2</v>
      </c>
      <c r="H475" s="70"/>
      <c r="I475" s="70"/>
      <c r="J475" s="67">
        <f t="shared" si="72"/>
        <v>485818.94999999553</v>
      </c>
      <c r="K475" s="70">
        <f>G475</f>
        <v>1.1354130911245274E-2</v>
      </c>
      <c r="L475" s="70">
        <f t="shared" si="68"/>
        <v>1.0113541309112453</v>
      </c>
      <c r="M475" s="70">
        <f>PRODUCT($L$2:L475)-1</f>
        <v>1.2026078039607313E-2</v>
      </c>
      <c r="N475" s="70">
        <f>PRODUCT($L$390:L475)-1</f>
        <v>-0.33001200845757461</v>
      </c>
      <c r="O475" s="70">
        <f>AVERAGE($G$390:G475)*252</f>
        <v>-1.0904750455607306</v>
      </c>
      <c r="P475" s="70">
        <f>STDEV($G$390:G475)*252^0.5</f>
        <v>0.40166885750839632</v>
      </c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</row>
    <row r="476" spans="1:27">
      <c r="A476" s="88">
        <v>44684</v>
      </c>
      <c r="B476" s="76">
        <v>43381998.780000001</v>
      </c>
      <c r="C476" s="6"/>
      <c r="D476" s="67">
        <f t="shared" si="69"/>
        <v>43381998.780000001</v>
      </c>
      <c r="E476" s="67">
        <f t="shared" si="71"/>
        <v>42787858.780000001</v>
      </c>
      <c r="F476" s="67">
        <f t="shared" si="66"/>
        <v>108321.05000000447</v>
      </c>
      <c r="G476" s="70">
        <f t="shared" si="73"/>
        <v>2.5031625616814537E-3</v>
      </c>
      <c r="H476" s="70"/>
      <c r="I476" s="70"/>
      <c r="J476" s="67">
        <f t="shared" si="72"/>
        <v>594140</v>
      </c>
      <c r="K476" s="70">
        <f t="shared" ref="K476:K496" si="74">(1+K475)*(1+G476)-1</f>
        <v>1.3885714708343988E-2</v>
      </c>
      <c r="L476" s="70">
        <f t="shared" si="68"/>
        <v>1.0025031625616814</v>
      </c>
      <c r="M476" s="70">
        <f>PRODUCT($L$2:L476)-1</f>
        <v>1.4559343829601223E-2</v>
      </c>
      <c r="N476" s="70">
        <f>PRODUCT($L$390:L476)-1</f>
        <v>-0.32833491960036953</v>
      </c>
      <c r="O476" s="70">
        <f>AVERAGE($G$390:G476)*252</f>
        <v>-1.0706903098009093</v>
      </c>
      <c r="P476" s="70">
        <f>STDEV($G$390:G476)*252^0.5</f>
        <v>0.39949591721886568</v>
      </c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</row>
    <row r="477" spans="1:27">
      <c r="A477" s="88">
        <v>44685</v>
      </c>
      <c r="B477" s="76">
        <v>45071073.350000001</v>
      </c>
      <c r="C477" s="6"/>
      <c r="D477" s="67">
        <f t="shared" si="69"/>
        <v>45071073.350000001</v>
      </c>
      <c r="E477" s="67">
        <f t="shared" si="71"/>
        <v>42787858.780000001</v>
      </c>
      <c r="F477" s="67">
        <f t="shared" si="66"/>
        <v>1689074.5700000003</v>
      </c>
      <c r="G477" s="70">
        <f t="shared" si="73"/>
        <v>3.8934918111212032E-2</v>
      </c>
      <c r="H477" s="70"/>
      <c r="I477" s="70"/>
      <c r="J477" s="67">
        <f t="shared" si="72"/>
        <v>2283214.5700000003</v>
      </c>
      <c r="K477" s="70">
        <f t="shared" si="74"/>
        <v>5.3361271984641023E-2</v>
      </c>
      <c r="L477" s="70">
        <f t="shared" si="68"/>
        <v>1.038934918111212</v>
      </c>
      <c r="M477" s="70">
        <f>PRODUCT($L$2:L477)-1</f>
        <v>5.4061128800571678E-2</v>
      </c>
      <c r="N477" s="70">
        <f>PRODUCT($L$390:L477)-1</f>
        <v>-0.30218369469684936</v>
      </c>
      <c r="O477" s="70">
        <f>AVERAGE($G$390:G477)*252</f>
        <v>-0.9470279271437918</v>
      </c>
      <c r="P477" s="70">
        <f>STDEV($G$390:G477)*252^0.5</f>
        <v>0.40385979947774675</v>
      </c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</row>
    <row r="478" spans="1:27">
      <c r="A478" s="88">
        <v>44686</v>
      </c>
      <c r="B478" s="76">
        <v>42815529.079999998</v>
      </c>
      <c r="C478" s="6"/>
      <c r="D478" s="67">
        <f t="shared" si="69"/>
        <v>42815529.079999998</v>
      </c>
      <c r="E478" s="67">
        <f t="shared" si="71"/>
        <v>42787858.780000001</v>
      </c>
      <c r="F478" s="67">
        <f t="shared" si="66"/>
        <v>-2255544.2700000033</v>
      </c>
      <c r="G478" s="70">
        <f t="shared" si="73"/>
        <v>-5.0044165855215941E-2</v>
      </c>
      <c r="H478" s="70"/>
      <c r="I478" s="70"/>
      <c r="J478" s="67">
        <f t="shared" si="72"/>
        <v>27670.29999999702</v>
      </c>
      <c r="K478" s="70">
        <f t="shared" si="74"/>
        <v>6.4668578398041632E-4</v>
      </c>
      <c r="L478" s="70">
        <f t="shared" si="68"/>
        <v>0.94995583414478402</v>
      </c>
      <c r="M478" s="70">
        <f>PRODUCT($L$2:L478)-1</f>
        <v>1.3115188493397767E-3</v>
      </c>
      <c r="N478" s="70">
        <f>PRODUCT($L$390:L478)-1</f>
        <v>-0.33710532961591422</v>
      </c>
      <c r="O478" s="70">
        <f>AVERAGE($G$390:G478)*252</f>
        <v>-1.0780852515075066</v>
      </c>
      <c r="P478" s="70">
        <f>STDEV($G$390:G478)*252^0.5</f>
        <v>0.40904209108956274</v>
      </c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</row>
    <row r="479" spans="1:27">
      <c r="A479" s="88">
        <v>44687</v>
      </c>
      <c r="B479" s="76">
        <v>42147032.549999997</v>
      </c>
      <c r="C479" s="6"/>
      <c r="D479" s="67">
        <f t="shared" si="69"/>
        <v>42147032.549999997</v>
      </c>
      <c r="E479" s="67">
        <f t="shared" si="71"/>
        <v>42787858.780000001</v>
      </c>
      <c r="F479" s="67">
        <f t="shared" si="66"/>
        <v>-668496.53000000119</v>
      </c>
      <c r="G479" s="70">
        <f t="shared" si="73"/>
        <v>-1.56134128052214E-2</v>
      </c>
      <c r="H479" s="70"/>
      <c r="I479" s="70"/>
      <c r="J479" s="67">
        <f t="shared" si="72"/>
        <v>-640826.23000000417</v>
      </c>
      <c r="K479" s="70">
        <f t="shared" si="74"/>
        <v>-1.4976823993341548E-2</v>
      </c>
      <c r="L479" s="70">
        <f t="shared" si="68"/>
        <v>0.98438658719477856</v>
      </c>
      <c r="M479" s="70">
        <f>PRODUCT($L$2:L479)-1</f>
        <v>-1.4322371241078269E-2</v>
      </c>
      <c r="N479" s="70">
        <f>PRODUCT($L$390:L479)-1</f>
        <v>-0.3474553777510021</v>
      </c>
      <c r="O479" s="70">
        <f>AVERAGE($G$390:G479)*252</f>
        <v>-1.1098240823453764</v>
      </c>
      <c r="P479" s="70">
        <f>STDEV($G$390:G479)*252^0.5</f>
        <v>0.40717963194507528</v>
      </c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</row>
    <row r="480" spans="1:27">
      <c r="A480" s="88">
        <v>44690</v>
      </c>
      <c r="B480" s="76">
        <v>40264918.200000003</v>
      </c>
      <c r="C480" s="6"/>
      <c r="D480" s="67">
        <f t="shared" si="69"/>
        <v>40264918.200000003</v>
      </c>
      <c r="E480" s="67">
        <f t="shared" si="71"/>
        <v>42787858.780000001</v>
      </c>
      <c r="F480" s="67">
        <f t="shared" si="66"/>
        <v>-1882114.349999994</v>
      </c>
      <c r="G480" s="70">
        <f t="shared" si="73"/>
        <v>-4.4655916113837867E-2</v>
      </c>
      <c r="H480" s="70"/>
      <c r="I480" s="70"/>
      <c r="J480" s="67">
        <f t="shared" si="72"/>
        <v>-2522940.5799999982</v>
      </c>
      <c r="K480" s="70">
        <f t="shared" si="74"/>
        <v>-5.8963936311281051E-2</v>
      </c>
      <c r="L480" s="70">
        <f t="shared" si="68"/>
        <v>0.9553440838861621</v>
      </c>
      <c r="M480" s="70">
        <f>PRODUCT($L$2:L480)-1</f>
        <v>-5.8338708746223378E-2</v>
      </c>
      <c r="N480" s="70">
        <f>PRODUCT($L$390:L480)-1</f>
        <v>-0.37659535566268942</v>
      </c>
      <c r="O480" s="70">
        <f>AVERAGE($G$390:G480)*252</f>
        <v>-1.2212907502392418</v>
      </c>
      <c r="P480" s="70">
        <f>STDEV($G$390:G480)*252^0.5</f>
        <v>0.41041420912132903</v>
      </c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</row>
    <row r="481" spans="1:27">
      <c r="A481" s="88">
        <v>44691</v>
      </c>
      <c r="B481" s="76">
        <v>40558341.840000004</v>
      </c>
      <c r="C481" s="6"/>
      <c r="D481" s="67">
        <f t="shared" si="69"/>
        <v>40558341.840000004</v>
      </c>
      <c r="E481" s="67">
        <f t="shared" si="71"/>
        <v>42787858.780000001</v>
      </c>
      <c r="F481" s="67">
        <f t="shared" si="66"/>
        <v>293423.6400000006</v>
      </c>
      <c r="G481" s="70">
        <f t="shared" si="73"/>
        <v>7.2873273588321998E-3</v>
      </c>
      <c r="H481" s="70"/>
      <c r="I481" s="70"/>
      <c r="J481" s="67">
        <f t="shared" si="72"/>
        <v>-2229516.9399999976</v>
      </c>
      <c r="K481" s="70">
        <f t="shared" si="74"/>
        <v>-5.2106298458714395E-2</v>
      </c>
      <c r="L481" s="70">
        <f t="shared" si="68"/>
        <v>1.0072873273588323</v>
      </c>
      <c r="M481" s="70">
        <f>PRODUCT($L$2:L481)-1</f>
        <v>-5.1476514655716343E-2</v>
      </c>
      <c r="N481" s="70">
        <f>PRODUCT($L$390:L481)-1</f>
        <v>-0.37205240194238698</v>
      </c>
      <c r="O481" s="70">
        <f>AVERAGE($G$390:G481)*252</f>
        <v>-1.1880549106233185</v>
      </c>
      <c r="P481" s="70">
        <f>STDEV($G$390:G481)*252^0.5</f>
        <v>0.40864668153347228</v>
      </c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</row>
    <row r="482" spans="1:27">
      <c r="A482" s="88">
        <v>44692</v>
      </c>
      <c r="B482" s="76">
        <v>40068256.469999999</v>
      </c>
      <c r="C482" s="6"/>
      <c r="D482" s="67">
        <f t="shared" si="69"/>
        <v>40068256.469999999</v>
      </c>
      <c r="E482" s="67">
        <f t="shared" si="71"/>
        <v>42787858.780000001</v>
      </c>
      <c r="F482" s="67">
        <f t="shared" si="66"/>
        <v>-490085.37000000477</v>
      </c>
      <c r="G482" s="70">
        <f t="shared" si="73"/>
        <v>-1.2083466625271797E-2</v>
      </c>
      <c r="H482" s="70"/>
      <c r="I482" s="70"/>
      <c r="J482" s="67">
        <f t="shared" si="72"/>
        <v>-2719602.3100000024</v>
      </c>
      <c r="K482" s="70">
        <f t="shared" si="74"/>
        <v>-6.3560140365593876E-2</v>
      </c>
      <c r="L482" s="70">
        <f t="shared" si="68"/>
        <v>0.98791653337472818</v>
      </c>
      <c r="M482" s="70">
        <f>PRODUCT($L$2:L482)-1</f>
        <v>-6.2937966534160505E-2</v>
      </c>
      <c r="N482" s="70">
        <f>PRODUCT($L$390:L482)-1</f>
        <v>-0.37964018578593572</v>
      </c>
      <c r="O482" s="70">
        <f>AVERAGE($G$390:G482)*252</f>
        <v>-1.2080224233001484</v>
      </c>
      <c r="P482" s="70">
        <f>STDEV($G$390:G482)*252^0.5</f>
        <v>0.40660068686202017</v>
      </c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</row>
    <row r="483" spans="1:27">
      <c r="A483" s="88">
        <v>44693</v>
      </c>
      <c r="B483" s="76">
        <v>40032009.359999999</v>
      </c>
      <c r="C483" s="6"/>
      <c r="D483" s="67">
        <f t="shared" si="69"/>
        <v>40032009.359999999</v>
      </c>
      <c r="E483" s="67">
        <f t="shared" si="71"/>
        <v>42787858.780000001</v>
      </c>
      <c r="F483" s="67">
        <f t="shared" si="66"/>
        <v>-36247.109999999404</v>
      </c>
      <c r="G483" s="70">
        <f t="shared" si="73"/>
        <v>-9.0463407179043154E-4</v>
      </c>
      <c r="H483" s="70"/>
      <c r="I483" s="70"/>
      <c r="J483" s="67">
        <f t="shared" si="72"/>
        <v>-2755849.4200000018</v>
      </c>
      <c r="K483" s="70">
        <f t="shared" si="74"/>
        <v>-6.4407275768801786E-2</v>
      </c>
      <c r="L483" s="70">
        <f t="shared" si="68"/>
        <v>0.99909536592820958</v>
      </c>
      <c r="M483" s="70">
        <f>PRODUCT($L$2:L483)-1</f>
        <v>-6.3785664777014972E-2</v>
      </c>
      <c r="N483" s="70">
        <f>PRODUCT($L$390:L483)-1</f>
        <v>-0.38020138441064333</v>
      </c>
      <c r="O483" s="70">
        <f>AVERAGE($G$390:G483)*252</f>
        <v>-1.1975963101383509</v>
      </c>
      <c r="P483" s="70">
        <f>STDEV($G$390:G483)*252^0.5</f>
        <v>0.40445888310020922</v>
      </c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</row>
    <row r="484" spans="1:27">
      <c r="A484" s="88">
        <v>44694</v>
      </c>
      <c r="B484" s="76">
        <v>41138320.950000003</v>
      </c>
      <c r="C484" s="6"/>
      <c r="D484" s="67">
        <f t="shared" si="69"/>
        <v>41138320.950000003</v>
      </c>
      <c r="E484" s="67">
        <f t="shared" si="71"/>
        <v>42787858.780000001</v>
      </c>
      <c r="F484" s="67">
        <f t="shared" si="66"/>
        <v>1106311.5900000036</v>
      </c>
      <c r="G484" s="70">
        <f t="shared" si="73"/>
        <v>2.7635674743457433E-2</v>
      </c>
      <c r="H484" s="70"/>
      <c r="I484" s="70"/>
      <c r="J484" s="67">
        <f t="shared" si="72"/>
        <v>-1649537.8299999982</v>
      </c>
      <c r="K484" s="70">
        <f t="shared" si="74"/>
        <v>-3.8551539549603109E-2</v>
      </c>
      <c r="L484" s="70">
        <f t="shared" si="68"/>
        <v>1.0276356747434574</v>
      </c>
      <c r="M484" s="70">
        <f>PRODUCT($L$2:L484)-1</f>
        <v>-3.7912749918630362E-2</v>
      </c>
      <c r="N484" s="70">
        <f>PRODUCT($L$390:L484)-1</f>
        <v>-0.36307283146377067</v>
      </c>
      <c r="O484" s="70">
        <f>AVERAGE($G$390:G484)*252</f>
        <v>-1.1116827696595128</v>
      </c>
      <c r="P484" s="70">
        <f>STDEV($G$390:G484)*252^0.5</f>
        <v>0.40574532934724716</v>
      </c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</row>
    <row r="485" spans="1:27">
      <c r="A485" s="88">
        <v>44697</v>
      </c>
      <c r="B485" s="76">
        <v>41166403.880000003</v>
      </c>
      <c r="C485" s="6"/>
      <c r="D485" s="67">
        <f t="shared" si="69"/>
        <v>41166403.880000003</v>
      </c>
      <c r="E485" s="67">
        <f t="shared" si="71"/>
        <v>42787858.780000001</v>
      </c>
      <c r="F485" s="67">
        <f t="shared" si="66"/>
        <v>28082.929999999702</v>
      </c>
      <c r="G485" s="70">
        <f t="shared" si="73"/>
        <v>6.8264648025212363E-4</v>
      </c>
      <c r="H485" s="70"/>
      <c r="I485" s="70"/>
      <c r="J485" s="67">
        <f t="shared" si="72"/>
        <v>-1621454.8999999985</v>
      </c>
      <c r="K485" s="70">
        <f t="shared" si="74"/>
        <v>-3.7895210142132929E-2</v>
      </c>
      <c r="L485" s="70">
        <f t="shared" si="68"/>
        <v>1.0006826464802521</v>
      </c>
      <c r="M485" s="70">
        <f>PRODUCT($L$2:L485)-1</f>
        <v>-3.7255984443666956E-2</v>
      </c>
      <c r="N485" s="70">
        <f>PRODUCT($L$390:L485)-1</f>
        <v>-0.36263803537399253</v>
      </c>
      <c r="O485" s="70">
        <f>AVERAGE($G$390:G485)*252</f>
        <v>-1.098310793798231</v>
      </c>
      <c r="P485" s="70">
        <f>STDEV($G$390:G485)*252^0.5</f>
        <v>0.40368855640755402</v>
      </c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</row>
    <row r="486" spans="1:27">
      <c r="A486" s="88">
        <v>44698</v>
      </c>
      <c r="B486" s="76">
        <v>41798442.810000002</v>
      </c>
      <c r="C486" s="6"/>
      <c r="D486" s="67">
        <f t="shared" si="69"/>
        <v>41798442.810000002</v>
      </c>
      <c r="E486" s="67">
        <f t="shared" si="71"/>
        <v>42787858.780000001</v>
      </c>
      <c r="F486" s="67">
        <f t="shared" si="66"/>
        <v>632038.9299999997</v>
      </c>
      <c r="G486" s="70">
        <f t="shared" si="73"/>
        <v>1.5353270395985818E-2</v>
      </c>
      <c r="H486" s="70"/>
      <c r="I486" s="70"/>
      <c r="J486" s="67">
        <f t="shared" si="72"/>
        <v>-989415.96999999881</v>
      </c>
      <c r="K486" s="70">
        <f t="shared" si="74"/>
        <v>-2.3123755154171977E-2</v>
      </c>
      <c r="L486" s="70">
        <f t="shared" si="68"/>
        <v>1.0153532703959858</v>
      </c>
      <c r="M486" s="70">
        <f>PRODUCT($L$2:L486)-1</f>
        <v>-2.2474715250713428E-2</v>
      </c>
      <c r="N486" s="70">
        <f>PRODUCT($L$390:L486)-1</f>
        <v>-0.35285244479097266</v>
      </c>
      <c r="O486" s="70">
        <f>AVERAGE($G$390:G486)*252</f>
        <v>-1.0471011553076468</v>
      </c>
      <c r="P486" s="70">
        <f>STDEV($G$390:G486)*252^0.5</f>
        <v>0.40283536402449993</v>
      </c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</row>
    <row r="487" spans="1:27">
      <c r="A487" s="88">
        <v>44699</v>
      </c>
      <c r="B487" s="76">
        <v>39916343.280000001</v>
      </c>
      <c r="C487" s="6"/>
      <c r="D487" s="67">
        <f t="shared" si="69"/>
        <v>39916343.280000001</v>
      </c>
      <c r="E487" s="67">
        <f t="shared" si="71"/>
        <v>42787858.780000001</v>
      </c>
      <c r="F487" s="67">
        <f t="shared" si="66"/>
        <v>-1882099.5300000012</v>
      </c>
      <c r="G487" s="70">
        <f t="shared" si="73"/>
        <v>-4.5027981988595069E-2</v>
      </c>
      <c r="H487" s="70"/>
      <c r="I487" s="70"/>
      <c r="J487" s="67">
        <f t="shared" si="72"/>
        <v>-2871515.5</v>
      </c>
      <c r="K487" s="70">
        <f t="shared" si="74"/>
        <v>-6.7110521112176302E-2</v>
      </c>
      <c r="L487" s="70">
        <f t="shared" si="68"/>
        <v>0.95497201801140497</v>
      </c>
      <c r="M487" s="70">
        <f>PRODUCT($L$2:L487)-1</f>
        <v>-6.649070616580055E-2</v>
      </c>
      <c r="N487" s="70">
        <f>PRODUCT($L$390:L487)-1</f>
        <v>-0.38199219325088807</v>
      </c>
      <c r="O487" s="70">
        <f>AVERAGE($G$390:G487)*252</f>
        <v>-1.1522026890404868</v>
      </c>
      <c r="P487" s="70">
        <f>STDEV($G$390:G487)*252^0.5</f>
        <v>0.40607779375194314</v>
      </c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</row>
    <row r="488" spans="1:27">
      <c r="A488" s="88">
        <v>44700</v>
      </c>
      <c r="B488" s="76">
        <v>39860228.509999998</v>
      </c>
      <c r="C488" s="6"/>
      <c r="D488" s="67">
        <f t="shared" si="69"/>
        <v>39860228.509999998</v>
      </c>
      <c r="E488" s="67">
        <f t="shared" si="71"/>
        <v>42787858.780000001</v>
      </c>
      <c r="F488" s="67">
        <f t="shared" si="66"/>
        <v>-56114.770000003278</v>
      </c>
      <c r="G488" s="70">
        <f t="shared" si="73"/>
        <v>-1.4058093850525498E-3</v>
      </c>
      <c r="H488" s="70"/>
      <c r="I488" s="70"/>
      <c r="J488" s="67">
        <f t="shared" si="72"/>
        <v>-2927630.2700000033</v>
      </c>
      <c r="K488" s="70">
        <f t="shared" si="74"/>
        <v>-6.8421985896813586E-2</v>
      </c>
      <c r="L488" s="70">
        <f t="shared" si="68"/>
        <v>0.99859419061494747</v>
      </c>
      <c r="M488" s="70">
        <f>PRODUCT($L$2:L488)-1</f>
        <v>-6.780304229210643E-2</v>
      </c>
      <c r="N488" s="70">
        <f>PRODUCT($L$390:L488)-1</f>
        <v>-0.38286099442565169</v>
      </c>
      <c r="O488" s="70">
        <f>AVERAGE($G$390:G488)*252</f>
        <v>-1.1441427019293022</v>
      </c>
      <c r="P488" s="70">
        <f>STDEV($G$390:G488)*252^0.5</f>
        <v>0.40403224038751268</v>
      </c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</row>
    <row r="489" spans="1:27">
      <c r="A489" s="88">
        <v>44701</v>
      </c>
      <c r="B489" s="76">
        <v>39773219.439999998</v>
      </c>
      <c r="C489" s="6"/>
      <c r="D489" s="67">
        <f t="shared" si="69"/>
        <v>39773219.439999998</v>
      </c>
      <c r="E489" s="67">
        <f t="shared" si="71"/>
        <v>42787858.780000001</v>
      </c>
      <c r="F489" s="67">
        <f t="shared" si="66"/>
        <v>-87009.070000000298</v>
      </c>
      <c r="G489" s="70">
        <f t="shared" si="73"/>
        <v>-2.1828542698437304E-3</v>
      </c>
      <c r="H489" s="70"/>
      <c r="I489" s="70"/>
      <c r="J489" s="67">
        <f t="shared" si="72"/>
        <v>-3014639.3400000036</v>
      </c>
      <c r="K489" s="70">
        <f t="shared" si="74"/>
        <v>-7.0455484942591351E-2</v>
      </c>
      <c r="L489" s="70">
        <f t="shared" si="68"/>
        <v>0.99781714573015623</v>
      </c>
      <c r="M489" s="70">
        <f>PRODUCT($L$2:L489)-1</f>
        <v>-6.9837892401574453E-2</v>
      </c>
      <c r="N489" s="70">
        <f>PRODUCT($L$390:L489)-1</f>
        <v>-0.38420811893905682</v>
      </c>
      <c r="O489" s="70">
        <f>AVERAGE($G$390:G489)*252</f>
        <v>-1.1382020676700155</v>
      </c>
      <c r="P489" s="70">
        <f>STDEV($G$390:G489)*252^0.5</f>
        <v>0.40200391301895277</v>
      </c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</row>
    <row r="490" spans="1:27">
      <c r="A490" s="88">
        <v>44704</v>
      </c>
      <c r="B490" s="76">
        <v>40383287.130000003</v>
      </c>
      <c r="C490" s="6"/>
      <c r="D490" s="67">
        <f t="shared" si="69"/>
        <v>40383287.130000003</v>
      </c>
      <c r="E490" s="67">
        <f t="shared" si="71"/>
        <v>42787858.780000001</v>
      </c>
      <c r="F490" s="67">
        <f t="shared" si="66"/>
        <v>610067.69000000507</v>
      </c>
      <c r="G490" s="70">
        <f t="shared" si="73"/>
        <v>1.5338654969088544E-2</v>
      </c>
      <c r="H490" s="70"/>
      <c r="I490" s="70"/>
      <c r="J490" s="67">
        <f t="shared" si="72"/>
        <v>-2404571.6499999985</v>
      </c>
      <c r="K490" s="70">
        <f t="shared" si="74"/>
        <v>-5.6197522347717022E-2</v>
      </c>
      <c r="L490" s="70">
        <f t="shared" si="68"/>
        <v>1.0153386549690886</v>
      </c>
      <c r="M490" s="70">
        <f>PRODUCT($L$2:L490)-1</f>
        <v>-5.5570456767801923E-2</v>
      </c>
      <c r="N490" s="70">
        <f>PRODUCT($L$390:L490)-1</f>
        <v>-0.37476269974269694</v>
      </c>
      <c r="O490" s="70">
        <f>AVERAGE($G$390:G490)*252</f>
        <v>-1.0886620367801112</v>
      </c>
      <c r="P490" s="70">
        <f>STDEV($G$390:G490)*252^0.5</f>
        <v>0.40121653539624519</v>
      </c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</row>
    <row r="491" spans="1:27">
      <c r="A491" s="88">
        <v>44705</v>
      </c>
      <c r="B491" s="76">
        <v>39855823.920000002</v>
      </c>
      <c r="C491" s="6"/>
      <c r="D491" s="67">
        <f t="shared" si="69"/>
        <v>39855823.920000002</v>
      </c>
      <c r="E491" s="67">
        <f t="shared" si="71"/>
        <v>42787858.780000001</v>
      </c>
      <c r="F491" s="67">
        <f t="shared" si="66"/>
        <v>-527463.21000000089</v>
      </c>
      <c r="G491" s="70">
        <f t="shared" si="73"/>
        <v>-1.3061423363135741E-2</v>
      </c>
      <c r="H491" s="70"/>
      <c r="I491" s="70"/>
      <c r="J491" s="67">
        <f t="shared" si="72"/>
        <v>-2932034.8599999994</v>
      </c>
      <c r="K491" s="70">
        <f t="shared" si="74"/>
        <v>-6.8524926079509996E-2</v>
      </c>
      <c r="L491" s="70">
        <f t="shared" si="68"/>
        <v>0.98693857663686424</v>
      </c>
      <c r="M491" s="70">
        <f>PRODUCT($L$2:L491)-1</f>
        <v>-6.7906050868610568E-2</v>
      </c>
      <c r="N491" s="70">
        <f>PRODUCT($L$390:L491)-1</f>
        <v>-0.38292918882378157</v>
      </c>
      <c r="O491" s="70">
        <f>AVERAGE($G$390:G491)*252</f>
        <v>-1.1102582784539359</v>
      </c>
      <c r="P491" s="70">
        <f>STDEV($G$390:G491)*252^0.5</f>
        <v>0.39946173694801651</v>
      </c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</row>
    <row r="492" spans="1:27">
      <c r="A492" s="88">
        <v>44706</v>
      </c>
      <c r="B492" s="76">
        <v>40393549.670000002</v>
      </c>
      <c r="C492" s="6"/>
      <c r="D492" s="67">
        <f t="shared" si="69"/>
        <v>40393549.670000002</v>
      </c>
      <c r="E492" s="67">
        <f t="shared" si="71"/>
        <v>42787858.780000001</v>
      </c>
      <c r="F492" s="67">
        <f t="shared" ref="F492:F555" si="75">B492-C492-D491</f>
        <v>537725.75</v>
      </c>
      <c r="G492" s="70">
        <f t="shared" si="73"/>
        <v>1.3491773525478782E-2</v>
      </c>
      <c r="H492" s="70"/>
      <c r="I492" s="70"/>
      <c r="J492" s="67">
        <f t="shared" si="72"/>
        <v>-2394309.1099999994</v>
      </c>
      <c r="K492" s="70">
        <f t="shared" si="74"/>
        <v>-5.5957675337546253E-2</v>
      </c>
      <c r="L492" s="70">
        <f t="shared" si="68"/>
        <v>1.0134917735254787</v>
      </c>
      <c r="M492" s="70">
        <f>PRODUCT($L$2:L492)-1</f>
        <v>-5.5330450402460762E-2</v>
      </c>
      <c r="N492" s="70">
        <f>PRODUCT($L$390:L492)-1</f>
        <v>-0.37460380919020864</v>
      </c>
      <c r="O492" s="70">
        <f>AVERAGE($G$390:G492)*252</f>
        <v>-1.0664700725619496</v>
      </c>
      <c r="P492" s="70">
        <f>STDEV($G$390:G492)*252^0.5</f>
        <v>0.39848334058329182</v>
      </c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</row>
    <row r="493" spans="1:27">
      <c r="A493" s="88">
        <v>44707</v>
      </c>
      <c r="B493" s="76">
        <v>41222501.359999999</v>
      </c>
      <c r="C493" s="6"/>
      <c r="D493" s="67">
        <f t="shared" si="69"/>
        <v>41222501.359999999</v>
      </c>
      <c r="E493" s="67">
        <f t="shared" si="71"/>
        <v>42787858.780000001</v>
      </c>
      <c r="F493" s="67">
        <f t="shared" si="75"/>
        <v>828951.68999999762</v>
      </c>
      <c r="G493" s="70">
        <f t="shared" si="73"/>
        <v>2.0521882745443736E-2</v>
      </c>
      <c r="H493" s="70"/>
      <c r="I493" s="70"/>
      <c r="J493" s="67">
        <f t="shared" si="72"/>
        <v>-1565357.4200000018</v>
      </c>
      <c r="K493" s="70">
        <f t="shared" si="74"/>
        <v>-3.6584149444087388E-2</v>
      </c>
      <c r="L493" s="70">
        <f t="shared" si="68"/>
        <v>1.0205218827454436</v>
      </c>
      <c r="M493" s="70">
        <f>PRODUCT($L$2:L493)-1</f>
        <v>-3.594405267242895E-2</v>
      </c>
      <c r="N493" s="70">
        <f>PRODUCT($L$390:L493)-1</f>
        <v>-0.36176950189296297</v>
      </c>
      <c r="O493" s="70">
        <f>AVERAGE($G$390:G493)*252</f>
        <v>-1.0064894521348939</v>
      </c>
      <c r="P493" s="70">
        <f>STDEV($G$390:G493)*252^0.5</f>
        <v>0.3984119562726286</v>
      </c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</row>
    <row r="494" spans="1:27">
      <c r="A494" s="88">
        <v>44708</v>
      </c>
      <c r="B494" s="76">
        <v>42341618.009999998</v>
      </c>
      <c r="C494" s="6"/>
      <c r="D494" s="67">
        <f t="shared" si="69"/>
        <v>42341618.009999998</v>
      </c>
      <c r="E494" s="67">
        <f t="shared" si="71"/>
        <v>42787858.780000001</v>
      </c>
      <c r="F494" s="67">
        <f t="shared" si="75"/>
        <v>1119116.6499999985</v>
      </c>
      <c r="G494" s="70">
        <f t="shared" si="73"/>
        <v>2.7148198509999357E-2</v>
      </c>
      <c r="H494" s="70"/>
      <c r="I494" s="70"/>
      <c r="J494" s="67">
        <f t="shared" si="72"/>
        <v>-446240.77000000328</v>
      </c>
      <c r="K494" s="70">
        <f t="shared" si="74"/>
        <v>-1.0429144685515701E-2</v>
      </c>
      <c r="L494" s="70">
        <f t="shared" si="68"/>
        <v>1.0271481985099993</v>
      </c>
      <c r="M494" s="70">
        <f>PRODUCT($L$2:L494)-1</f>
        <v>-9.7716704396346721E-3</v>
      </c>
      <c r="N494" s="70">
        <f>PRODUCT($L$390:L494)-1</f>
        <v>-0.3444426936352174</v>
      </c>
      <c r="O494" s="70">
        <f>AVERAGE($G$390:G494)*252</f>
        <v>-0.93174816188103948</v>
      </c>
      <c r="P494" s="70">
        <f>STDEV($G$390:G494)*252^0.5</f>
        <v>0.3994163559035841</v>
      </c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</row>
    <row r="495" spans="1:27">
      <c r="A495" s="88">
        <v>44711</v>
      </c>
      <c r="B495" s="76">
        <v>42330685.829999998</v>
      </c>
      <c r="C495" s="6"/>
      <c r="D495" s="67">
        <f t="shared" si="69"/>
        <v>42330685.829999998</v>
      </c>
      <c r="E495" s="67">
        <f t="shared" si="71"/>
        <v>42787858.780000001</v>
      </c>
      <c r="F495" s="67">
        <f t="shared" si="75"/>
        <v>-10932.179999999702</v>
      </c>
      <c r="G495" s="70">
        <f t="shared" si="73"/>
        <v>-2.5818994440452895E-4</v>
      </c>
      <c r="H495" s="70"/>
      <c r="I495" s="70"/>
      <c r="J495" s="67">
        <f t="shared" si="72"/>
        <v>-457172.95000000298</v>
      </c>
      <c r="K495" s="70">
        <f t="shared" si="74"/>
        <v>-1.0684641929633698E-2</v>
      </c>
      <c r="L495" s="70">
        <f t="shared" si="68"/>
        <v>0.99974181005559548</v>
      </c>
      <c r="M495" s="70">
        <f>PRODUCT($L$2:L495)-1</f>
        <v>-1.002733743699169E-2</v>
      </c>
      <c r="N495" s="70">
        <f>PRODUCT($L$390:L495)-1</f>
        <v>-0.34461195193970173</v>
      </c>
      <c r="O495" s="70">
        <f>AVERAGE($G$390:G495)*252</f>
        <v>-0.92357189493867065</v>
      </c>
      <c r="P495" s="70">
        <f>STDEV($G$390:G495)*252^0.5</f>
        <v>0.39754519166507468</v>
      </c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</row>
    <row r="496" spans="1:27" s="47" customFormat="1">
      <c r="A496" s="90">
        <v>44712</v>
      </c>
      <c r="B496" s="79">
        <v>41835160.439999998</v>
      </c>
      <c r="C496" s="61"/>
      <c r="D496" s="80">
        <f t="shared" si="69"/>
        <v>41835160.439999998</v>
      </c>
      <c r="E496" s="80">
        <f t="shared" si="71"/>
        <v>42787858.780000001</v>
      </c>
      <c r="F496" s="80">
        <f t="shared" si="75"/>
        <v>-495525.3900000006</v>
      </c>
      <c r="G496" s="81">
        <f t="shared" si="73"/>
        <v>-1.1706056263534926E-2</v>
      </c>
      <c r="H496" s="81"/>
      <c r="I496" s="81"/>
      <c r="J496" s="80">
        <f t="shared" si="72"/>
        <v>-952698.34000000358</v>
      </c>
      <c r="K496" s="81">
        <f t="shared" si="74"/>
        <v>-2.2265623173584603E-2</v>
      </c>
      <c r="L496" s="81">
        <f t="shared" si="68"/>
        <v>0.98829394373646506</v>
      </c>
      <c r="M496" s="81">
        <f>PRODUCT($L$2:L496)-1</f>
        <v>-2.1616013124315714E-2</v>
      </c>
      <c r="N496" s="81">
        <f>PRODUCT($L$390:L496)-1</f>
        <v>-0.35228396130474393</v>
      </c>
      <c r="O496" s="81">
        <f>AVERAGE($G$390:G496)*252</f>
        <v>-0.94250978543841024</v>
      </c>
      <c r="P496" s="81">
        <f>STDEV($G$390:G496)*252^0.5</f>
        <v>0.39585792490663291</v>
      </c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>
      <c r="A497" s="88">
        <v>44713</v>
      </c>
      <c r="B497" s="76">
        <v>41671970.409999996</v>
      </c>
      <c r="C497" s="6"/>
      <c r="D497" s="67">
        <f t="shared" si="69"/>
        <v>41671970.409999996</v>
      </c>
      <c r="E497" s="67">
        <f t="shared" si="71"/>
        <v>41835160.439999998</v>
      </c>
      <c r="F497" s="67">
        <f t="shared" si="75"/>
        <v>-163190.03000000119</v>
      </c>
      <c r="G497" s="70">
        <f t="shared" si="73"/>
        <v>-3.9007865222376375E-3</v>
      </c>
      <c r="H497" s="70"/>
      <c r="I497" s="70"/>
      <c r="J497" s="67">
        <f t="shared" si="72"/>
        <v>-163190.03000000119</v>
      </c>
      <c r="K497" s="70">
        <f>G497</f>
        <v>-3.9007865222376375E-3</v>
      </c>
      <c r="L497" s="70">
        <f t="shared" si="68"/>
        <v>0.99609921347776231</v>
      </c>
      <c r="M497" s="70">
        <f>PRODUCT($L$2:L497)-1</f>
        <v>-2.5432480193893547E-2</v>
      </c>
      <c r="N497" s="70">
        <f>PRODUCT($L$390:L497)-1</f>
        <v>-0.35481056329872362</v>
      </c>
      <c r="O497" s="70">
        <f>AVERAGE($G$390:G497)*252</f>
        <v>-0.94288467819920163</v>
      </c>
      <c r="P497" s="70">
        <f>STDEV($G$390:G497)*252^0.5</f>
        <v>0.39400385567139273</v>
      </c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</row>
    <row r="498" spans="1:27">
      <c r="A498" s="88">
        <v>44714</v>
      </c>
      <c r="B498" s="76">
        <v>42621634.729999997</v>
      </c>
      <c r="C498" s="6"/>
      <c r="D498" s="67">
        <f t="shared" si="69"/>
        <v>42621634.729999997</v>
      </c>
      <c r="E498" s="67">
        <f t="shared" si="71"/>
        <v>41835160.439999998</v>
      </c>
      <c r="F498" s="67">
        <f t="shared" si="75"/>
        <v>949664.3200000003</v>
      </c>
      <c r="G498" s="70">
        <f t="shared" si="73"/>
        <v>2.2789042866379793E-2</v>
      </c>
      <c r="H498" s="70"/>
      <c r="I498" s="70"/>
      <c r="J498" s="67">
        <f t="shared" si="72"/>
        <v>786474.28999999911</v>
      </c>
      <c r="K498" s="70">
        <f t="shared" ref="K498:K518" si="76">(1+K497)*(1+G498)-1</f>
        <v>1.8799361152874061E-2</v>
      </c>
      <c r="L498" s="70">
        <f t="shared" si="68"/>
        <v>1.0227890428663797</v>
      </c>
      <c r="M498" s="70">
        <f>PRODUCT($L$2:L498)-1</f>
        <v>-3.2230192088508192E-3</v>
      </c>
      <c r="N498" s="70">
        <f>PRODUCT($L$390:L498)-1</f>
        <v>-0.34010731356880286</v>
      </c>
      <c r="O498" s="70">
        <f>AVERAGE($G$390:G498)*252</f>
        <v>-0.8815477655338172</v>
      </c>
      <c r="P498" s="70">
        <f>STDEV($G$390:G498)*252^0.5</f>
        <v>0.39424478165923865</v>
      </c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</row>
    <row r="499" spans="1:27">
      <c r="A499" s="88">
        <v>44715</v>
      </c>
      <c r="B499" s="76">
        <v>41811303.670000002</v>
      </c>
      <c r="C499" s="6"/>
      <c r="D499" s="67">
        <f t="shared" si="69"/>
        <v>41811303.670000002</v>
      </c>
      <c r="E499" s="67">
        <f t="shared" si="71"/>
        <v>41835160.439999998</v>
      </c>
      <c r="F499" s="67">
        <f t="shared" si="75"/>
        <v>-810331.05999999493</v>
      </c>
      <c r="G499" s="70">
        <f t="shared" si="73"/>
        <v>-1.9012200379766968E-2</v>
      </c>
      <c r="H499" s="70"/>
      <c r="I499" s="70"/>
      <c r="J499" s="67">
        <f t="shared" si="72"/>
        <v>-23856.769999995828</v>
      </c>
      <c r="K499" s="70">
        <f t="shared" si="76"/>
        <v>-5.7025644814290288E-4</v>
      </c>
      <c r="L499" s="70">
        <f t="shared" si="68"/>
        <v>0.98098779962023308</v>
      </c>
      <c r="M499" s="70">
        <f>PRODUCT($L$2:L499)-1</f>
        <v>-2.2173942901591248E-2</v>
      </c>
      <c r="N499" s="70">
        <f>PRODUCT($L$390:L499)-1</f>
        <v>-0.3526533255523755</v>
      </c>
      <c r="O499" s="70">
        <f>AVERAGE($G$390:G499)*252</f>
        <v>-0.91708891762624867</v>
      </c>
      <c r="P499" s="70">
        <f>STDEV($G$390:G499)*252^0.5</f>
        <v>0.39313404771129612</v>
      </c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</row>
    <row r="500" spans="1:27">
      <c r="A500" s="88">
        <v>44718</v>
      </c>
      <c r="B500" s="76">
        <v>42007534.210000001</v>
      </c>
      <c r="C500" s="6"/>
      <c r="D500" s="67">
        <f t="shared" si="69"/>
        <v>42007534.210000001</v>
      </c>
      <c r="E500" s="67">
        <f t="shared" si="71"/>
        <v>41835160.439999998</v>
      </c>
      <c r="F500" s="67">
        <f t="shared" si="75"/>
        <v>196230.53999999911</v>
      </c>
      <c r="G500" s="70">
        <f t="shared" si="73"/>
        <v>4.6932413671855041E-3</v>
      </c>
      <c r="H500" s="70"/>
      <c r="I500" s="70"/>
      <c r="J500" s="67">
        <f t="shared" si="72"/>
        <v>172373.77000000328</v>
      </c>
      <c r="K500" s="70">
        <f t="shared" si="76"/>
        <v>4.1203085678902518E-3</v>
      </c>
      <c r="L500" s="70">
        <f t="shared" si="68"/>
        <v>1.0046932413671854</v>
      </c>
      <c r="M500" s="70">
        <f>PRODUCT($L$2:L500)-1</f>
        <v>-1.7584769200505224E-2</v>
      </c>
      <c r="N500" s="70">
        <f>PRODUCT($L$390:L500)-1</f>
        <v>-0.349615171360948</v>
      </c>
      <c r="O500" s="70">
        <f>AVERAGE($G$390:G500)*252</f>
        <v>-0.89817192895816755</v>
      </c>
      <c r="P500" s="70">
        <f>STDEV($G$390:G500)*252^0.5</f>
        <v>0.39154433356256951</v>
      </c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</row>
    <row r="501" spans="1:27">
      <c r="A501" s="88">
        <v>44719</v>
      </c>
      <c r="B501" s="76">
        <v>42604690.950000003</v>
      </c>
      <c r="C501" s="6"/>
      <c r="D501" s="67">
        <f t="shared" si="69"/>
        <v>42604690.950000003</v>
      </c>
      <c r="E501" s="67">
        <f t="shared" si="71"/>
        <v>41835160.439999998</v>
      </c>
      <c r="F501" s="67">
        <f t="shared" si="75"/>
        <v>597156.74000000209</v>
      </c>
      <c r="G501" s="70">
        <f t="shared" si="73"/>
        <v>1.4215467563860185E-2</v>
      </c>
      <c r="H501" s="70"/>
      <c r="I501" s="70"/>
      <c r="J501" s="67">
        <f t="shared" si="72"/>
        <v>769530.51000000536</v>
      </c>
      <c r="K501" s="70">
        <f t="shared" si="76"/>
        <v>1.8394348244550329E-2</v>
      </c>
      <c r="L501" s="70">
        <f t="shared" si="68"/>
        <v>1.0142154675638602</v>
      </c>
      <c r="M501" s="70">
        <f>PRODUCT($L$2:L501)-1</f>
        <v>-3.6192773528328503E-3</v>
      </c>
      <c r="N501" s="70">
        <f>PRODUCT($L$390:L501)-1</f>
        <v>-0.34036964692540284</v>
      </c>
      <c r="O501" s="70">
        <f>AVERAGE($G$390:G501)*252</f>
        <v>-0.85816773471664143</v>
      </c>
      <c r="P501" s="70">
        <f>STDEV($G$390:G501)*252^0.5</f>
        <v>0.39068795932603195</v>
      </c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</row>
    <row r="502" spans="1:27">
      <c r="A502" s="88">
        <v>44720</v>
      </c>
      <c r="B502" s="76">
        <v>42230726.25</v>
      </c>
      <c r="C502" s="6"/>
      <c r="D502" s="67">
        <f t="shared" si="69"/>
        <v>42230726.25</v>
      </c>
      <c r="E502" s="67">
        <f t="shared" si="71"/>
        <v>41835160.439999998</v>
      </c>
      <c r="F502" s="67">
        <f t="shared" si="75"/>
        <v>-373964.70000000298</v>
      </c>
      <c r="G502" s="70">
        <f t="shared" si="73"/>
        <v>-8.777547534352035E-3</v>
      </c>
      <c r="H502" s="70"/>
      <c r="I502" s="70"/>
      <c r="J502" s="67">
        <f t="shared" si="72"/>
        <v>395565.81000000238</v>
      </c>
      <c r="K502" s="70">
        <f t="shared" si="76"/>
        <v>9.4553434441184692E-3</v>
      </c>
      <c r="L502" s="70">
        <f t="shared" si="68"/>
        <v>0.991222452465648</v>
      </c>
      <c r="M502" s="70">
        <f>PRODUCT($L$2:L502)-1</f>
        <v>-1.2365056508180317E-2</v>
      </c>
      <c r="N502" s="70">
        <f>PRODUCT($L$390:L502)-1</f>
        <v>-0.34615958370461652</v>
      </c>
      <c r="O502" s="70">
        <f>AVERAGE($G$390:G502)*252</f>
        <v>-0.87014803776035887</v>
      </c>
      <c r="P502" s="70">
        <f>STDEV($G$390:G502)*252^0.5</f>
        <v>0.38902263443498469</v>
      </c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</row>
    <row r="503" spans="1:27">
      <c r="A503" s="88">
        <v>44721</v>
      </c>
      <c r="B503" s="76">
        <v>40906282.530000001</v>
      </c>
      <c r="C503" s="6"/>
      <c r="D503" s="67">
        <f t="shared" si="69"/>
        <v>40906282.530000001</v>
      </c>
      <c r="E503" s="67">
        <f t="shared" si="71"/>
        <v>41835160.439999998</v>
      </c>
      <c r="F503" s="67">
        <f t="shared" si="75"/>
        <v>-1324443.7199999988</v>
      </c>
      <c r="G503" s="70">
        <f t="shared" si="73"/>
        <v>-3.1362087219610597E-2</v>
      </c>
      <c r="H503" s="70"/>
      <c r="I503" s="70"/>
      <c r="J503" s="67">
        <f t="shared" si="72"/>
        <v>-928877.90999999642</v>
      </c>
      <c r="K503" s="70">
        <f t="shared" si="76"/>
        <v>-2.2203283081277947E-2</v>
      </c>
      <c r="L503" s="70">
        <f t="shared" si="68"/>
        <v>0.96863791278038935</v>
      </c>
      <c r="M503" s="70">
        <f>PRODUCT($L$2:L503)-1</f>
        <v>-4.333934974710596E-2</v>
      </c>
      <c r="N503" s="70">
        <f>PRODUCT($L$390:L503)-1</f>
        <v>-0.36666538386817893</v>
      </c>
      <c r="O503" s="70">
        <f>AVERAGE($G$390:G503)*252</f>
        <v>-0.93184187935317919</v>
      </c>
      <c r="P503" s="70">
        <f>STDEV($G$390:G503)*252^0.5</f>
        <v>0.38951399348743609</v>
      </c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</row>
    <row r="504" spans="1:27">
      <c r="A504" s="88">
        <v>44722</v>
      </c>
      <c r="B504" s="76">
        <v>39319806.829999998</v>
      </c>
      <c r="C504" s="6"/>
      <c r="D504" s="67">
        <f t="shared" si="69"/>
        <v>39319806.829999998</v>
      </c>
      <c r="E504" s="67">
        <f t="shared" si="71"/>
        <v>41835160.439999998</v>
      </c>
      <c r="F504" s="67">
        <f t="shared" si="75"/>
        <v>-1586475.700000003</v>
      </c>
      <c r="G504" s="70">
        <f t="shared" si="73"/>
        <v>-3.8783179547946148E-2</v>
      </c>
      <c r="H504" s="70"/>
      <c r="I504" s="70"/>
      <c r="J504" s="67">
        <f t="shared" si="72"/>
        <v>-2515353.6099999994</v>
      </c>
      <c r="K504" s="70">
        <f t="shared" si="76"/>
        <v>-6.0125348714929028E-2</v>
      </c>
      <c r="L504" s="70">
        <f t="shared" si="68"/>
        <v>0.96121682045205381</v>
      </c>
      <c r="M504" s="70">
        <f>PRODUCT($L$2:L504)-1</f>
        <v>-8.0441691512318947E-2</v>
      </c>
      <c r="N504" s="70">
        <f>PRODUCT($L$390:L504)-1</f>
        <v>-0.39122811399954893</v>
      </c>
      <c r="O504" s="70">
        <f>AVERAGE($G$390:G504)*252</f>
        <v>-1.0087246564551726</v>
      </c>
      <c r="P504" s="70">
        <f>STDEV($G$390:G504)*252^0.5</f>
        <v>0.39126426668230135</v>
      </c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</row>
    <row r="505" spans="1:27">
      <c r="A505" s="88">
        <v>44725</v>
      </c>
      <c r="B505" s="76">
        <v>37084607.270000003</v>
      </c>
      <c r="C505" s="6"/>
      <c r="D505" s="67">
        <f t="shared" si="69"/>
        <v>37084607.270000003</v>
      </c>
      <c r="E505" s="67">
        <f t="shared" si="71"/>
        <v>41835160.439999998</v>
      </c>
      <c r="F505" s="67">
        <f t="shared" si="75"/>
        <v>-2235199.5599999949</v>
      </c>
      <c r="G505" s="70">
        <f t="shared" si="73"/>
        <v>-5.6846656690454425E-2</v>
      </c>
      <c r="H505" s="70"/>
      <c r="I505" s="70"/>
      <c r="J505" s="67">
        <f t="shared" si="72"/>
        <v>-4750553.1699999943</v>
      </c>
      <c r="K505" s="70">
        <f t="shared" si="76"/>
        <v>-0.11355408034859205</v>
      </c>
      <c r="L505" s="70">
        <f t="shared" si="68"/>
        <v>0.94315334330954559</v>
      </c>
      <c r="M505" s="70">
        <f>PRODUCT($L$2:L505)-1</f>
        <v>-0.13271550698177315</v>
      </c>
      <c r="N505" s="70">
        <f>PRODUCT($L$390:L505)-1</f>
        <v>-0.42583476040581703</v>
      </c>
      <c r="O505" s="70">
        <f>AVERAGE($G$390:G505)*252</f>
        <v>-1.1235232153305117</v>
      </c>
      <c r="P505" s="70">
        <f>STDEV($G$390:G505)*252^0.5</f>
        <v>0.39726932762804157</v>
      </c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</row>
    <row r="506" spans="1:27">
      <c r="A506" s="88">
        <v>44726</v>
      </c>
      <c r="B506" s="76">
        <v>36807603.140000001</v>
      </c>
      <c r="C506" s="6"/>
      <c r="D506" s="67">
        <f t="shared" si="69"/>
        <v>36807603.140000001</v>
      </c>
      <c r="E506" s="67">
        <f t="shared" si="71"/>
        <v>41835160.439999998</v>
      </c>
      <c r="F506" s="67">
        <f t="shared" si="75"/>
        <v>-277004.13000000268</v>
      </c>
      <c r="G506" s="70">
        <f t="shared" si="73"/>
        <v>-7.469517689191984E-3</v>
      </c>
      <c r="H506" s="70"/>
      <c r="I506" s="70"/>
      <c r="J506" s="67">
        <f t="shared" si="72"/>
        <v>-5027557.299999997</v>
      </c>
      <c r="K506" s="70">
        <f t="shared" si="76"/>
        <v>-0.12017540382594027</v>
      </c>
      <c r="L506" s="70">
        <f t="shared" si="68"/>
        <v>0.99253048231080798</v>
      </c>
      <c r="M506" s="70">
        <f>PRODUCT($L$2:L506)-1</f>
        <v>-0.1391937038439347</v>
      </c>
      <c r="N506" s="70">
        <f>PRODUCT($L$390:L506)-1</f>
        <v>-0.430123497819485</v>
      </c>
      <c r="O506" s="70">
        <f>AVERAGE($G$390:G506)*252</f>
        <v>-1.1300086447522715</v>
      </c>
      <c r="P506" s="70">
        <f>STDEV($G$390:G506)*252^0.5</f>
        <v>0.39557793732439617</v>
      </c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</row>
    <row r="507" spans="1:27">
      <c r="A507" s="88">
        <v>44727</v>
      </c>
      <c r="B507" s="76">
        <v>37259684.049999997</v>
      </c>
      <c r="C507" s="6"/>
      <c r="D507" s="67">
        <f t="shared" si="69"/>
        <v>37259684.049999997</v>
      </c>
      <c r="E507" s="67">
        <f t="shared" si="71"/>
        <v>41835160.439999998</v>
      </c>
      <c r="F507" s="67">
        <f t="shared" si="75"/>
        <v>452080.90999999642</v>
      </c>
      <c r="G507" s="70">
        <f t="shared" si="73"/>
        <v>1.2282269733252629E-2</v>
      </c>
      <c r="H507" s="70"/>
      <c r="I507" s="70"/>
      <c r="J507" s="67">
        <f t="shared" si="72"/>
        <v>-4575476.3900000006</v>
      </c>
      <c r="K507" s="70">
        <f t="shared" si="76"/>
        <v>-0.10936916081778048</v>
      </c>
      <c r="L507" s="70">
        <f t="shared" si="68"/>
        <v>1.0122822697332525</v>
      </c>
      <c r="M507" s="70">
        <f>PRODUCT($L$2:L507)-1</f>
        <v>-0.12862104872646385</v>
      </c>
      <c r="N507" s="70">
        <f>PRODUCT($L$390:L507)-1</f>
        <v>-0.42312412090506146</v>
      </c>
      <c r="O507" s="70">
        <f>AVERAGE($G$390:G507)*252</f>
        <v>-1.0942023683325093</v>
      </c>
      <c r="P507" s="70">
        <f>STDEV($G$390:G507)*252^0.5</f>
        <v>0.39464515173301407</v>
      </c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</row>
    <row r="508" spans="1:27">
      <c r="A508" s="88">
        <v>44728</v>
      </c>
      <c r="B508" s="76">
        <v>36035071.659999996</v>
      </c>
      <c r="C508" s="6"/>
      <c r="D508" s="67">
        <f t="shared" si="69"/>
        <v>36035071.659999996</v>
      </c>
      <c r="E508" s="67">
        <f t="shared" si="71"/>
        <v>41835160.439999998</v>
      </c>
      <c r="F508" s="67">
        <f t="shared" si="75"/>
        <v>-1224612.3900000006</v>
      </c>
      <c r="G508" s="70">
        <f t="shared" si="73"/>
        <v>-3.286695583238583E-2</v>
      </c>
      <c r="H508" s="70"/>
      <c r="I508" s="70"/>
      <c r="J508" s="67">
        <f t="shared" si="72"/>
        <v>-5800088.7800000012</v>
      </c>
      <c r="K508" s="70">
        <f t="shared" si="76"/>
        <v>-0.13864148527214326</v>
      </c>
      <c r="L508" s="70">
        <f t="shared" si="68"/>
        <v>0.96713304416761414</v>
      </c>
      <c r="M508" s="70">
        <f>PRODUCT($L$2:L508)-1</f>
        <v>-0.15726062223124182</v>
      </c>
      <c r="N508" s="70">
        <f>PRODUCT($L$390:L508)-1</f>
        <v>-0.44208427494404356</v>
      </c>
      <c r="O508" s="70">
        <f>AVERAGE($G$390:G508)*252</f>
        <v>-1.154608002798297</v>
      </c>
      <c r="P508" s="70">
        <f>STDEV($G$390:G508)*252^0.5</f>
        <v>0.39515565070972508</v>
      </c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</row>
    <row r="509" spans="1:27">
      <c r="A509" s="88">
        <v>44729</v>
      </c>
      <c r="B509" s="76">
        <v>35693410.789999999</v>
      </c>
      <c r="C509" s="6"/>
      <c r="D509" s="67">
        <f t="shared" si="69"/>
        <v>35693410.789999999</v>
      </c>
      <c r="E509" s="67">
        <f t="shared" si="71"/>
        <v>41835160.439999998</v>
      </c>
      <c r="F509" s="67">
        <f t="shared" si="75"/>
        <v>-341660.86999999732</v>
      </c>
      <c r="G509" s="70">
        <f t="shared" si="73"/>
        <v>-9.4813428768410375E-3</v>
      </c>
      <c r="H509" s="70"/>
      <c r="I509" s="70"/>
      <c r="J509" s="67">
        <f t="shared" si="72"/>
        <v>-6141749.6499999985</v>
      </c>
      <c r="K509" s="70">
        <f t="shared" si="76"/>
        <v>-0.14680832069016458</v>
      </c>
      <c r="L509" s="70">
        <f t="shared" si="68"/>
        <v>0.99051865712315901</v>
      </c>
      <c r="M509" s="70">
        <f>PRODUCT($L$2:L509)-1</f>
        <v>-0.16525092322768309</v>
      </c>
      <c r="N509" s="70">
        <f>PRODUCT($L$390:L509)-1</f>
        <v>-0.44737406522968048</v>
      </c>
      <c r="O509" s="70">
        <f>AVERAGE($G$390:G509)*252</f>
        <v>-1.1648970894830106</v>
      </c>
      <c r="P509" s="70">
        <f>STDEV($G$390:G509)*252^0.5</f>
        <v>0.39355588214245818</v>
      </c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</row>
    <row r="510" spans="1:27">
      <c r="A510" s="88">
        <v>44730</v>
      </c>
      <c r="B510" s="76">
        <v>35714983.859999999</v>
      </c>
      <c r="C510" s="6"/>
      <c r="D510" s="67">
        <f t="shared" si="69"/>
        <v>35714983.859999999</v>
      </c>
      <c r="E510" s="67">
        <f t="shared" si="71"/>
        <v>41835160.439999998</v>
      </c>
      <c r="F510" s="67">
        <f t="shared" si="75"/>
        <v>21573.070000000298</v>
      </c>
      <c r="G510" s="70">
        <f t="shared" si="73"/>
        <v>6.0439923006865709E-4</v>
      </c>
      <c r="H510" s="70"/>
      <c r="I510" s="70"/>
      <c r="J510" s="67">
        <f t="shared" si="72"/>
        <v>-6120176.5799999982</v>
      </c>
      <c r="K510" s="70">
        <f t="shared" si="76"/>
        <v>-0.14629265229608879</v>
      </c>
      <c r="L510" s="70">
        <f t="shared" si="68"/>
        <v>1.0006043992300686</v>
      </c>
      <c r="M510" s="70">
        <f>PRODUCT($L$2:L510)-1</f>
        <v>-0.16474640152838138</v>
      </c>
      <c r="N510" s="70">
        <f>PRODUCT($L$390:L510)-1</f>
        <v>-0.44704005854018936</v>
      </c>
      <c r="O510" s="70">
        <f>AVERAGE($G$390:G510)*252</f>
        <v>-1.1540110919998676</v>
      </c>
      <c r="P510" s="70">
        <f>STDEV($G$390:G510)*252^0.5</f>
        <v>0.39198522286935716</v>
      </c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</row>
    <row r="511" spans="1:27">
      <c r="A511" s="88">
        <v>44733</v>
      </c>
      <c r="B511" s="76">
        <v>36592804.049999997</v>
      </c>
      <c r="C511" s="6"/>
      <c r="D511" s="67">
        <f t="shared" si="69"/>
        <v>36592804.049999997</v>
      </c>
      <c r="E511" s="67">
        <f t="shared" si="71"/>
        <v>41835160.439999998</v>
      </c>
      <c r="F511" s="67">
        <f t="shared" si="75"/>
        <v>877820.18999999762</v>
      </c>
      <c r="G511" s="70">
        <f t="shared" si="73"/>
        <v>2.4578484857811653E-2</v>
      </c>
      <c r="H511" s="70"/>
      <c r="I511" s="70"/>
      <c r="J511" s="67">
        <f t="shared" si="72"/>
        <v>-5242356.3900000006</v>
      </c>
      <c r="K511" s="70">
        <f t="shared" si="76"/>
        <v>-0.12530981917754569</v>
      </c>
      <c r="L511" s="70">
        <f t="shared" si="68"/>
        <v>1.0245784848578117</v>
      </c>
      <c r="M511" s="70">
        <f>PRODUCT($L$2:L511)-1</f>
        <v>-0.14421713360591404</v>
      </c>
      <c r="N511" s="70">
        <f>PRODUCT($L$390:L511)-1</f>
        <v>-0.43344914099204301</v>
      </c>
      <c r="O511" s="70">
        <f>AVERAGE($G$390:G511)*252</f>
        <v>-1.0937833110476676</v>
      </c>
      <c r="P511" s="70">
        <f>STDEV($G$390:G511)*252^0.5</f>
        <v>0.39260498663284971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</row>
    <row r="512" spans="1:27">
      <c r="A512" s="88">
        <v>44734</v>
      </c>
      <c r="B512" s="76">
        <v>36448126.719999999</v>
      </c>
      <c r="C512" s="6"/>
      <c r="D512" s="67">
        <f t="shared" si="69"/>
        <v>36448126.719999999</v>
      </c>
      <c r="E512" s="67">
        <f t="shared" si="71"/>
        <v>41835160.439999998</v>
      </c>
      <c r="F512" s="67">
        <f t="shared" si="75"/>
        <v>-144677.32999999821</v>
      </c>
      <c r="G512" s="70">
        <f t="shared" si="73"/>
        <v>-3.9537098551483711E-3</v>
      </c>
      <c r="H512" s="70"/>
      <c r="I512" s="70"/>
      <c r="J512" s="67">
        <f t="shared" si="72"/>
        <v>-5387033.7199999988</v>
      </c>
      <c r="K512" s="70">
        <f t="shared" si="76"/>
        <v>-0.12876809036566494</v>
      </c>
      <c r="L512" s="70">
        <f t="shared" si="68"/>
        <v>0.99604629014485158</v>
      </c>
      <c r="M512" s="70">
        <f>PRODUCT($L$2:L512)-1</f>
        <v>-0.14760065075864348</v>
      </c>
      <c r="N512" s="70">
        <f>PRODUCT($L$390:L512)-1</f>
        <v>-0.43568911870674554</v>
      </c>
      <c r="O512" s="70">
        <f>AVERAGE($G$390:G512)*252</f>
        <v>-1.0929910474090474</v>
      </c>
      <c r="P512" s="70">
        <f>STDEV($G$390:G512)*252^0.5</f>
        <v>0.39099303079567127</v>
      </c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</row>
    <row r="513" spans="1:27">
      <c r="A513" s="88">
        <v>44735</v>
      </c>
      <c r="B513" s="76">
        <v>36647696.340000004</v>
      </c>
      <c r="C513" s="6"/>
      <c r="D513" s="67">
        <f t="shared" si="69"/>
        <v>36647696.340000004</v>
      </c>
      <c r="E513" s="67">
        <f t="shared" si="71"/>
        <v>41835160.439999998</v>
      </c>
      <c r="F513" s="67">
        <f t="shared" si="75"/>
        <v>199569.62000000477</v>
      </c>
      <c r="G513" s="70">
        <f t="shared" si="73"/>
        <v>5.4754424427112171E-3</v>
      </c>
      <c r="H513" s="70"/>
      <c r="I513" s="70"/>
      <c r="J513" s="67">
        <f t="shared" si="72"/>
        <v>-5187464.099999994</v>
      </c>
      <c r="K513" s="70">
        <f t="shared" si="76"/>
        <v>-0.12399771019020878</v>
      </c>
      <c r="L513" s="70">
        <f t="shared" si="68"/>
        <v>1.0054754424427113</v>
      </c>
      <c r="M513" s="70">
        <f>PRODUCT($L$2:L513)-1</f>
        <v>-0.14293338718366788</v>
      </c>
      <c r="N513" s="70">
        <f>PRODUCT($L$390:L513)-1</f>
        <v>-0.4325992669564287</v>
      </c>
      <c r="O513" s="70">
        <f>AVERAGE($G$390:G513)*252</f>
        <v>-1.0730490914173354</v>
      </c>
      <c r="P513" s="70">
        <f>STDEV($G$390:G513)*252^0.5</f>
        <v>0.38965156753240249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</row>
    <row r="514" spans="1:27">
      <c r="A514" s="88">
        <v>44736</v>
      </c>
      <c r="B514" s="76">
        <v>37795147.189999998</v>
      </c>
      <c r="C514" s="6"/>
      <c r="D514" s="67">
        <f t="shared" si="69"/>
        <v>37795147.189999998</v>
      </c>
      <c r="E514" s="67">
        <f t="shared" si="71"/>
        <v>41835160.439999998</v>
      </c>
      <c r="F514" s="67">
        <f t="shared" si="75"/>
        <v>1147450.849999994</v>
      </c>
      <c r="G514" s="70">
        <f t="shared" si="73"/>
        <v>3.1310313187341642E-2</v>
      </c>
      <c r="H514" s="70"/>
      <c r="I514" s="70"/>
      <c r="J514" s="67">
        <f t="shared" si="72"/>
        <v>-4040013.25</v>
      </c>
      <c r="K514" s="70">
        <f t="shared" si="76"/>
        <v>-9.6569804143435856E-2</v>
      </c>
      <c r="L514" s="70">
        <f t="shared" ref="L514:L577" si="77">1+G514</f>
        <v>1.0313103131873416</v>
      </c>
      <c r="M514" s="70">
        <f>PRODUCT($L$2:L514)-1</f>
        <v>-0.11609836311397448</v>
      </c>
      <c r="N514" s="70">
        <f>PRODUCT($L$390:L514)-1</f>
        <v>-0.41483377230210727</v>
      </c>
      <c r="O514" s="70">
        <f>AVERAGE($G$390:G514)*252</f>
        <v>-1.0013431073003161</v>
      </c>
      <c r="P514" s="70">
        <f>STDEV($G$390:G514)*252^0.5</f>
        <v>0.39134945032201068</v>
      </c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</row>
    <row r="515" spans="1:27">
      <c r="A515" s="88">
        <v>44739</v>
      </c>
      <c r="B515" s="76">
        <v>37620821.590000004</v>
      </c>
      <c r="C515" s="6"/>
      <c r="D515" s="67">
        <f t="shared" ref="D515:D553" si="78">B515</f>
        <v>37620821.590000004</v>
      </c>
      <c r="E515" s="67">
        <f t="shared" si="71"/>
        <v>41835160.439999998</v>
      </c>
      <c r="F515" s="67">
        <f t="shared" si="75"/>
        <v>-174325.59999999404</v>
      </c>
      <c r="G515" s="70">
        <f t="shared" si="73"/>
        <v>-4.6123805028101027E-3</v>
      </c>
      <c r="H515" s="70"/>
      <c r="I515" s="70"/>
      <c r="J515" s="67">
        <f t="shared" si="72"/>
        <v>-4214338.849999994</v>
      </c>
      <c r="K515" s="70">
        <f t="shared" si="76"/>
        <v>-0.10073676796445463</v>
      </c>
      <c r="L515" s="70">
        <f t="shared" si="77"/>
        <v>0.9953876194971899</v>
      </c>
      <c r="M515" s="70">
        <f>PRODUCT($L$2:L515)-1</f>
        <v>-0.12017525379034955</v>
      </c>
      <c r="N515" s="70">
        <f>PRODUCT($L$390:L515)-1</f>
        <v>-0.41753278160164398</v>
      </c>
      <c r="O515" s="70">
        <f>AVERAGE($G$390:G515)*252</f>
        <v>-1.00262070078768</v>
      </c>
      <c r="P515" s="70">
        <f>STDEV($G$390:G515)*252^0.5</f>
        <v>0.38978195603665478</v>
      </c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</row>
    <row r="516" spans="1:27">
      <c r="A516" s="88">
        <v>44740</v>
      </c>
      <c r="B516" s="76">
        <v>36614838.630000003</v>
      </c>
      <c r="C516" s="6"/>
      <c r="D516" s="67">
        <f t="shared" si="78"/>
        <v>36614838.630000003</v>
      </c>
      <c r="E516" s="67">
        <f t="shared" si="71"/>
        <v>41835160.439999998</v>
      </c>
      <c r="F516" s="67">
        <f t="shared" si="75"/>
        <v>-1005982.9600000009</v>
      </c>
      <c r="G516" s="70">
        <f t="shared" si="73"/>
        <v>-2.6740058230610288E-2</v>
      </c>
      <c r="H516" s="70"/>
      <c r="I516" s="70"/>
      <c r="J516" s="67">
        <f t="shared" si="72"/>
        <v>-5220321.8099999949</v>
      </c>
      <c r="K516" s="70">
        <f t="shared" si="76"/>
        <v>-0.12478311915373197</v>
      </c>
      <c r="L516" s="70">
        <f t="shared" si="77"/>
        <v>0.97325994176938968</v>
      </c>
      <c r="M516" s="70">
        <f>PRODUCT($L$2:L516)-1</f>
        <v>-0.14370181873672749</v>
      </c>
      <c r="N516" s="70">
        <f>PRODUCT($L$390:L516)-1</f>
        <v>-0.43310798893903768</v>
      </c>
      <c r="O516" s="70">
        <f>AVERAGE($G$390:G516)*252</f>
        <v>-1.0477850627823739</v>
      </c>
      <c r="P516" s="70">
        <f>STDEV($G$390:G516)*252^0.5</f>
        <v>0.38955382700295532</v>
      </c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</row>
    <row r="517" spans="1:27">
      <c r="A517" s="88">
        <v>44741</v>
      </c>
      <c r="B517" s="76">
        <v>36561090.090000004</v>
      </c>
      <c r="C517" s="6"/>
      <c r="D517" s="67">
        <f t="shared" si="78"/>
        <v>36561090.090000004</v>
      </c>
      <c r="E517" s="67">
        <f t="shared" si="71"/>
        <v>41835160.439999998</v>
      </c>
      <c r="F517" s="67">
        <f t="shared" si="75"/>
        <v>-53748.539999999106</v>
      </c>
      <c r="G517" s="70">
        <f t="shared" si="73"/>
        <v>-1.4679441999769125E-3</v>
      </c>
      <c r="H517" s="70"/>
      <c r="I517" s="70"/>
      <c r="J517" s="67">
        <f t="shared" si="72"/>
        <v>-5274070.349999994</v>
      </c>
      <c r="K517" s="70">
        <f t="shared" si="76"/>
        <v>-0.12606788869769214</v>
      </c>
      <c r="L517" s="70">
        <f t="shared" si="77"/>
        <v>0.99853205580002313</v>
      </c>
      <c r="M517" s="70">
        <f>PRODUCT($L$2:L517)-1</f>
        <v>-0.1449588166853637</v>
      </c>
      <c r="N517" s="70">
        <f>PRODUCT($L$390:L517)-1</f>
        <v>-0.43394015477868786</v>
      </c>
      <c r="O517" s="70">
        <f>AVERAGE($G$390:G517)*252</f>
        <v>-1.042489257123091</v>
      </c>
      <c r="P517" s="70">
        <f>STDEV($G$390:G517)*252^0.5</f>
        <v>0.38803547570753194</v>
      </c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</row>
    <row r="518" spans="1:27" s="47" customFormat="1">
      <c r="A518" s="90">
        <v>44742</v>
      </c>
      <c r="B518" s="79">
        <v>36005260.619999997</v>
      </c>
      <c r="C518" s="61"/>
      <c r="D518" s="80">
        <f t="shared" si="78"/>
        <v>36005260.619999997</v>
      </c>
      <c r="E518" s="80">
        <f t="shared" si="71"/>
        <v>41835160.439999998</v>
      </c>
      <c r="F518" s="80">
        <f t="shared" si="75"/>
        <v>-555829.47000000626</v>
      </c>
      <c r="G518" s="81">
        <f t="shared" si="73"/>
        <v>-1.5202759781827014E-2</v>
      </c>
      <c r="H518" s="81"/>
      <c r="I518" s="81"/>
      <c r="J518" s="80">
        <f t="shared" si="72"/>
        <v>-5829899.8200000003</v>
      </c>
      <c r="K518" s="81">
        <f t="shared" si="76"/>
        <v>-0.13935406865144606</v>
      </c>
      <c r="L518" s="81">
        <f t="shared" si="77"/>
        <v>0.98479724021817294</v>
      </c>
      <c r="M518" s="81">
        <f>PRODUCT($L$2:L518)-1</f>
        <v>-0.15795780239886525</v>
      </c>
      <c r="N518" s="81">
        <f>PRODUCT($L$390:L518)-1</f>
        <v>-0.44254582662772568</v>
      </c>
      <c r="O518" s="81">
        <f>AVERAGE($G$390:G518)*252</f>
        <v>-1.0641063595098921</v>
      </c>
      <c r="P518" s="81">
        <f>STDEV($G$390:G518)*252^0.5</f>
        <v>0.38682606293885069</v>
      </c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>
      <c r="A519" s="88">
        <v>44743</v>
      </c>
      <c r="B519" s="76">
        <v>36443685.659999996</v>
      </c>
      <c r="C519" s="6"/>
      <c r="D519" s="67">
        <f t="shared" si="78"/>
        <v>36443685.659999996</v>
      </c>
      <c r="E519" s="67">
        <f t="shared" si="71"/>
        <v>36005260.619999997</v>
      </c>
      <c r="F519" s="67">
        <f t="shared" si="75"/>
        <v>438425.03999999911</v>
      </c>
      <c r="G519" s="70">
        <f t="shared" si="73"/>
        <v>1.2176693973337475E-2</v>
      </c>
      <c r="H519" s="70"/>
      <c r="I519" s="70"/>
      <c r="J519" s="67">
        <f t="shared" si="72"/>
        <v>438425.03999999911</v>
      </c>
      <c r="K519" s="70">
        <f>G519</f>
        <v>1.2176693973337475E-2</v>
      </c>
      <c r="L519" s="70">
        <f t="shared" si="77"/>
        <v>1.0121766939733374</v>
      </c>
      <c r="M519" s="70">
        <f>PRODUCT($L$2:L519)-1</f>
        <v>-0.14770451224603975</v>
      </c>
      <c r="N519" s="70">
        <f>PRODUCT($L$390:L519)-1</f>
        <v>-0.43575787775441166</v>
      </c>
      <c r="O519" s="70">
        <f>AVERAGE($G$390:G519)*252</f>
        <v>-1.0323168730422696</v>
      </c>
      <c r="P519" s="70">
        <f>STDEV($G$390:G519)*252^0.5</f>
        <v>0.3859997058265886</v>
      </c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</row>
    <row r="520" spans="1:27">
      <c r="A520" s="88">
        <v>44746</v>
      </c>
      <c r="B520" s="76">
        <v>36463298.670000002</v>
      </c>
      <c r="C520" s="6"/>
      <c r="D520" s="67">
        <f t="shared" si="78"/>
        <v>36463298.670000002</v>
      </c>
      <c r="E520" s="67">
        <f t="shared" si="71"/>
        <v>36005260.619999997</v>
      </c>
      <c r="F520" s="67">
        <f t="shared" si="75"/>
        <v>19613.010000005364</v>
      </c>
      <c r="G520" s="70">
        <f t="shared" si="73"/>
        <v>5.3817306468352869E-4</v>
      </c>
      <c r="H520" s="70"/>
      <c r="I520" s="70"/>
      <c r="J520" s="67">
        <f t="shared" si="72"/>
        <v>458038.05000000447</v>
      </c>
      <c r="K520" s="70">
        <f t="shared" ref="K520:K539" si="79">(1+K519)*(1+G520)-1</f>
        <v>1.2721420206734502E-2</v>
      </c>
      <c r="L520" s="70">
        <f t="shared" si="77"/>
        <v>1.0005381730646836</v>
      </c>
      <c r="M520" s="70">
        <f>PRODUCT($L$2:L520)-1</f>
        <v>-0.14724582977137923</v>
      </c>
      <c r="N520" s="70">
        <f>PRODUCT($L$390:L520)-1</f>
        <v>-0.43545421784225913</v>
      </c>
      <c r="O520" s="70">
        <f>AVERAGE($G$390:G520)*252</f>
        <v>-1.0234013273526319</v>
      </c>
      <c r="P520" s="70">
        <f>STDEV($G$390:G520)*252^0.5</f>
        <v>0.38456595294932255</v>
      </c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</row>
    <row r="521" spans="1:27">
      <c r="A521" s="88">
        <v>44747</v>
      </c>
      <c r="B521" s="76">
        <v>36435168.93</v>
      </c>
      <c r="C521" s="6"/>
      <c r="D521" s="67">
        <f t="shared" si="78"/>
        <v>36435168.93</v>
      </c>
      <c r="E521" s="67">
        <f t="shared" si="71"/>
        <v>36005260.619999997</v>
      </c>
      <c r="F521" s="67">
        <f t="shared" si="75"/>
        <v>-28129.740000002086</v>
      </c>
      <c r="G521" s="70">
        <f t="shared" si="73"/>
        <v>-7.7145351698928132E-4</v>
      </c>
      <c r="H521" s="70"/>
      <c r="I521" s="70"/>
      <c r="J521" s="67">
        <f t="shared" si="72"/>
        <v>429908.31000000238</v>
      </c>
      <c r="K521" s="70">
        <f t="shared" si="79"/>
        <v>1.1940152705385731E-2</v>
      </c>
      <c r="L521" s="70">
        <f t="shared" si="77"/>
        <v>0.99922854648301074</v>
      </c>
      <c r="M521" s="70">
        <f>PRODUCT($L$2:L521)-1</f>
        <v>-0.14790368997512937</v>
      </c>
      <c r="N521" s="70">
        <f>PRODUCT($L$390:L521)-1</f>
        <v>-0.43588973867140612</v>
      </c>
      <c r="O521" s="70">
        <f>AVERAGE($G$390:G521)*252</f>
        <v>-1.0171210618899702</v>
      </c>
      <c r="P521" s="70">
        <f>STDEV($G$390:G521)*252^0.5</f>
        <v>0.38312229562508426</v>
      </c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</row>
    <row r="522" spans="1:27">
      <c r="A522" s="88">
        <v>44748</v>
      </c>
      <c r="B522" s="76">
        <v>36496897.829999998</v>
      </c>
      <c r="C522" s="6"/>
      <c r="D522" s="67">
        <f t="shared" si="78"/>
        <v>36496897.829999998</v>
      </c>
      <c r="E522" s="67">
        <f t="shared" si="71"/>
        <v>36005260.619999997</v>
      </c>
      <c r="F522" s="67">
        <f t="shared" si="75"/>
        <v>61728.89999999851</v>
      </c>
      <c r="G522" s="70">
        <f t="shared" si="73"/>
        <v>1.6942119883838977E-3</v>
      </c>
      <c r="H522" s="70"/>
      <c r="I522" s="70"/>
      <c r="J522" s="67">
        <f t="shared" si="72"/>
        <v>491637.21000000089</v>
      </c>
      <c r="K522" s="70">
        <f t="shared" si="79"/>
        <v>1.3654593843626106E-2</v>
      </c>
      <c r="L522" s="70">
        <f t="shared" si="77"/>
        <v>1.0016942119883838</v>
      </c>
      <c r="M522" s="70">
        <f>PRODUCT($L$2:L522)-1</f>
        <v>-0.1464600581914276</v>
      </c>
      <c r="N522" s="70">
        <f>PRODUCT($L$390:L522)-1</f>
        <v>-0.43493401630389295</v>
      </c>
      <c r="O522" s="70">
        <f>AVERAGE($G$390:G522)*252</f>
        <v>-1.0062634492361151</v>
      </c>
      <c r="P522" s="70">
        <f>STDEV($G$390:G522)*252^0.5</f>
        <v>0.38174981576884165</v>
      </c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</row>
    <row r="523" spans="1:27">
      <c r="A523" s="88">
        <v>44749</v>
      </c>
      <c r="B523" s="76">
        <v>37380864.350000001</v>
      </c>
      <c r="C523" s="6"/>
      <c r="D523" s="67">
        <f t="shared" si="78"/>
        <v>37380864.350000001</v>
      </c>
      <c r="E523" s="67">
        <f t="shared" si="71"/>
        <v>36005260.619999997</v>
      </c>
      <c r="F523" s="67">
        <f t="shared" si="75"/>
        <v>883966.52000000328</v>
      </c>
      <c r="G523" s="70">
        <f t="shared" si="73"/>
        <v>2.4220319330082726E-2</v>
      </c>
      <c r="H523" s="70"/>
      <c r="I523" s="70"/>
      <c r="J523" s="67">
        <f t="shared" si="72"/>
        <v>1375603.7300000042</v>
      </c>
      <c r="K523" s="70">
        <f t="shared" si="79"/>
        <v>3.8205631796923933E-2</v>
      </c>
      <c r="L523" s="70">
        <f t="shared" si="77"/>
        <v>1.0242203193300827</v>
      </c>
      <c r="M523" s="70">
        <f>PRODUCT($L$2:L523)-1</f>
        <v>-0.12578704823984377</v>
      </c>
      <c r="N523" s="70">
        <f>PRODUCT($L$390:L523)-1</f>
        <v>-0.42124793773620595</v>
      </c>
      <c r="O523" s="70">
        <f>AVERAGE($G$390:G523)*252</f>
        <v>-0.95320536027777969</v>
      </c>
      <c r="P523" s="70">
        <f>STDEV($G$390:G523)*252^0.5</f>
        <v>0.3822749483962013</v>
      </c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</row>
    <row r="524" spans="1:27">
      <c r="A524" s="88">
        <v>44752</v>
      </c>
      <c r="B524" s="76">
        <v>37435186.850000001</v>
      </c>
      <c r="C524" s="6"/>
      <c r="D524" s="67">
        <f t="shared" si="78"/>
        <v>37435186.850000001</v>
      </c>
      <c r="E524" s="67">
        <f t="shared" si="71"/>
        <v>36005260.619999997</v>
      </c>
      <c r="F524" s="67">
        <f t="shared" si="75"/>
        <v>54322.5</v>
      </c>
      <c r="G524" s="70">
        <f t="shared" si="73"/>
        <v>1.4532167980754569E-3</v>
      </c>
      <c r="H524" s="70"/>
      <c r="I524" s="70"/>
      <c r="J524" s="67">
        <f t="shared" si="72"/>
        <v>1429926.2300000042</v>
      </c>
      <c r="K524" s="70">
        <f t="shared" si="79"/>
        <v>3.9714369660907689E-2</v>
      </c>
      <c r="L524" s="70">
        <f t="shared" si="77"/>
        <v>1.0014532167980754</v>
      </c>
      <c r="M524" s="70">
        <f>PRODUCT($L$2:L524)-1</f>
        <v>-0.12451662729325086</v>
      </c>
      <c r="N524" s="70">
        <f>PRODUCT($L$390:L524)-1</f>
        <v>-0.42040688551740346</v>
      </c>
      <c r="O524" s="70">
        <f>AVERAGE($G$390:G524)*252</f>
        <v>-0.94343190847487024</v>
      </c>
      <c r="P524" s="70">
        <f>STDEV($G$390:G524)*252^0.5</f>
        <v>0.38091305377712392</v>
      </c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</row>
    <row r="525" spans="1:27">
      <c r="A525" s="88">
        <v>44753</v>
      </c>
      <c r="B525" s="76">
        <v>36730459.659999996</v>
      </c>
      <c r="C525" s="6"/>
      <c r="D525" s="67">
        <f t="shared" si="78"/>
        <v>36730459.659999996</v>
      </c>
      <c r="E525" s="67">
        <f t="shared" si="71"/>
        <v>36005260.619999997</v>
      </c>
      <c r="F525" s="67">
        <f t="shared" si="75"/>
        <v>-704727.19000000507</v>
      </c>
      <c r="G525" s="70">
        <f t="shared" si="73"/>
        <v>-1.8825261720311275E-2</v>
      </c>
      <c r="H525" s="70"/>
      <c r="I525" s="70"/>
      <c r="J525" s="67">
        <f t="shared" si="72"/>
        <v>725199.03999999911</v>
      </c>
      <c r="K525" s="70">
        <f t="shared" si="79"/>
        <v>2.0141474537672677E-2</v>
      </c>
      <c r="L525" s="70">
        <f t="shared" si="77"/>
        <v>0.98117473827968871</v>
      </c>
      <c r="M525" s="70">
        <f>PRODUCT($L$2:L525)-1</f>
        <v>-0.1409978309162363</v>
      </c>
      <c r="N525" s="70">
        <f>PRODUCT($L$390:L525)-1</f>
        <v>-0.43131787758882867</v>
      </c>
      <c r="O525" s="70">
        <f>AVERAGE($G$390:G525)*252</f>
        <v>-0.97137701174724944</v>
      </c>
      <c r="P525" s="70">
        <f>STDEV($G$390:G525)*252^0.5</f>
        <v>0.38005451216200437</v>
      </c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</row>
    <row r="526" spans="1:27">
      <c r="A526" s="88">
        <v>44754</v>
      </c>
      <c r="B526" s="76">
        <v>36066102.479999997</v>
      </c>
      <c r="C526" s="6"/>
      <c r="D526" s="67">
        <f t="shared" si="78"/>
        <v>36066102.479999997</v>
      </c>
      <c r="E526" s="67">
        <f t="shared" si="71"/>
        <v>36005260.619999997</v>
      </c>
      <c r="F526" s="67">
        <f t="shared" si="75"/>
        <v>-664357.1799999997</v>
      </c>
      <c r="G526" s="70">
        <f t="shared" si="73"/>
        <v>-1.8087363625440667E-2</v>
      </c>
      <c r="H526" s="70"/>
      <c r="I526" s="70"/>
      <c r="J526" s="67">
        <f t="shared" si="72"/>
        <v>60841.859999999404</v>
      </c>
      <c r="K526" s="70">
        <f t="shared" si="79"/>
        <v>1.6898047383167025E-3</v>
      </c>
      <c r="L526" s="70">
        <f t="shared" si="77"/>
        <v>0.98191263637455939</v>
      </c>
      <c r="M526" s="70">
        <f>PRODUCT($L$2:L526)-1</f>
        <v>-0.15653491550349652</v>
      </c>
      <c r="N526" s="70">
        <f>PRODUCT($L$390:L526)-1</f>
        <v>-0.44160383792416691</v>
      </c>
      <c r="O526" s="70">
        <f>AVERAGE($G$390:G526)*252</f>
        <v>-0.99755685570245967</v>
      </c>
      <c r="P526" s="70">
        <f>STDEV($G$390:G526)*252^0.5</f>
        <v>0.37914637350304836</v>
      </c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</row>
    <row r="527" spans="1:27">
      <c r="A527" s="88">
        <v>44755</v>
      </c>
      <c r="B527" s="76">
        <v>36033816.990000002</v>
      </c>
      <c r="C527" s="6"/>
      <c r="D527" s="67">
        <f t="shared" si="78"/>
        <v>36033816.990000002</v>
      </c>
      <c r="E527" s="67">
        <f t="shared" si="71"/>
        <v>36005260.619999997</v>
      </c>
      <c r="F527" s="67">
        <f t="shared" si="75"/>
        <v>-32285.489999994636</v>
      </c>
      <c r="G527" s="70">
        <f t="shared" si="73"/>
        <v>-8.9517546338416102E-4</v>
      </c>
      <c r="H527" s="70"/>
      <c r="I527" s="70"/>
      <c r="J527" s="67">
        <f t="shared" si="72"/>
        <v>28556.370000004768</v>
      </c>
      <c r="K527" s="70">
        <f t="shared" si="79"/>
        <v>7.9311660319292265E-4</v>
      </c>
      <c r="L527" s="70">
        <f t="shared" si="77"/>
        <v>0.99910482453661587</v>
      </c>
      <c r="M527" s="70">
        <f>PRODUCT($L$2:L527)-1</f>
        <v>-0.15728996475135903</v>
      </c>
      <c r="N527" s="70">
        <f>PRODUCT($L$390:L527)-1</f>
        <v>-0.44210370046730507</v>
      </c>
      <c r="O527" s="70">
        <f>AVERAGE($G$390:G527)*252</f>
        <v>-0.99196285107253457</v>
      </c>
      <c r="P527" s="70">
        <f>STDEV($G$390:G527)*252^0.5</f>
        <v>0.37778277442311808</v>
      </c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</row>
    <row r="528" spans="1:27">
      <c r="A528" s="88">
        <v>44756</v>
      </c>
      <c r="B528" s="76">
        <v>35907116.609999999</v>
      </c>
      <c r="C528" s="6"/>
      <c r="D528" s="67">
        <f t="shared" si="78"/>
        <v>35907116.609999999</v>
      </c>
      <c r="E528" s="67">
        <f t="shared" si="71"/>
        <v>36005260.619999997</v>
      </c>
      <c r="F528" s="67">
        <f t="shared" si="75"/>
        <v>-126700.38000000268</v>
      </c>
      <c r="G528" s="70">
        <f t="shared" si="73"/>
        <v>-3.5161520644666701E-3</v>
      </c>
      <c r="H528" s="70"/>
      <c r="I528" s="70"/>
      <c r="J528" s="67">
        <f t="shared" si="72"/>
        <v>-98144.009999997914</v>
      </c>
      <c r="K528" s="70">
        <f t="shared" si="79"/>
        <v>-2.7258241798554517E-3</v>
      </c>
      <c r="L528" s="70">
        <f t="shared" si="77"/>
        <v>0.99648384793553335</v>
      </c>
      <c r="M528" s="70">
        <f>PRODUCT($L$2:L528)-1</f>
        <v>-0.16025306138154527</v>
      </c>
      <c r="N528" s="70">
        <f>PRODUCT($L$390:L528)-1</f>
        <v>-0.44406534869266523</v>
      </c>
      <c r="O528" s="70">
        <f>AVERAGE($G$390:G528)*252</f>
        <v>-0.99120103430399531</v>
      </c>
      <c r="P528" s="70">
        <f>STDEV($G$390:G528)*252^0.5</f>
        <v>0.37641193278743401</v>
      </c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</row>
    <row r="529" spans="1:27">
      <c r="A529" s="88">
        <v>44757</v>
      </c>
      <c r="B529" s="76">
        <v>36781447.740000002</v>
      </c>
      <c r="C529" s="6"/>
      <c r="D529" s="67">
        <f t="shared" si="78"/>
        <v>36781447.740000002</v>
      </c>
      <c r="E529" s="67">
        <f t="shared" si="71"/>
        <v>36005260.619999997</v>
      </c>
      <c r="F529" s="67">
        <f t="shared" si="75"/>
        <v>874331.13000000268</v>
      </c>
      <c r="G529" s="70">
        <f t="shared" si="73"/>
        <v>2.4349800611851543E-2</v>
      </c>
      <c r="H529" s="70"/>
      <c r="I529" s="70"/>
      <c r="J529" s="67">
        <f t="shared" si="72"/>
        <v>776187.12000000477</v>
      </c>
      <c r="K529" s="70">
        <f t="shared" si="79"/>
        <v>2.1557603156713512E-2</v>
      </c>
      <c r="L529" s="70">
        <f t="shared" si="77"/>
        <v>1.0243498006118514</v>
      </c>
      <c r="M529" s="70">
        <f>PRODUCT($L$2:L529)-1</f>
        <v>-0.13980539086177324</v>
      </c>
      <c r="N529" s="70">
        <f>PRODUCT($L$390:L529)-1</f>
        <v>-0.43052845078011248</v>
      </c>
      <c r="O529" s="70">
        <f>AVERAGE($G$390:G529)*252</f>
        <v>-0.94029138581477689</v>
      </c>
      <c r="P529" s="70">
        <f>STDEV($G$390:G529)*252^0.5</f>
        <v>0.37697016384466081</v>
      </c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</row>
    <row r="530" spans="1:27">
      <c r="A530" s="88">
        <v>44760</v>
      </c>
      <c r="B530" s="76">
        <v>36424412.950000003</v>
      </c>
      <c r="C530" s="6"/>
      <c r="D530" s="67">
        <f t="shared" si="78"/>
        <v>36424412.950000003</v>
      </c>
      <c r="E530" s="67">
        <f t="shared" si="71"/>
        <v>36005260.619999997</v>
      </c>
      <c r="F530" s="67">
        <f t="shared" si="75"/>
        <v>-357034.78999999911</v>
      </c>
      <c r="G530" s="70">
        <f t="shared" si="73"/>
        <v>-9.7069259623438382E-3</v>
      </c>
      <c r="H530" s="70"/>
      <c r="I530" s="70"/>
      <c r="J530" s="67">
        <f t="shared" si="72"/>
        <v>419152.33000000566</v>
      </c>
      <c r="K530" s="70">
        <f t="shared" si="79"/>
        <v>1.1641419136601883E-2</v>
      </c>
      <c r="L530" s="70">
        <f t="shared" si="77"/>
        <v>0.99029307403765621</v>
      </c>
      <c r="M530" s="70">
        <f>PRODUCT($L$2:L530)-1</f>
        <v>-0.14815523624588522</v>
      </c>
      <c r="N530" s="70">
        <f>PRODUCT($L$390:L530)-1</f>
        <v>-0.4360562689460511</v>
      </c>
      <c r="O530" s="70">
        <f>AVERAGE($G$390:G530)*252</f>
        <v>-0.95097120111049216</v>
      </c>
      <c r="P530" s="70">
        <f>STDEV($G$390:G530)*252^0.5</f>
        <v>0.37570636990870038</v>
      </c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</row>
    <row r="531" spans="1:27">
      <c r="A531" s="88">
        <v>44761</v>
      </c>
      <c r="B531" s="76">
        <v>37813286.619999997</v>
      </c>
      <c r="C531" s="6"/>
      <c r="D531" s="67">
        <f t="shared" si="78"/>
        <v>37813286.619999997</v>
      </c>
      <c r="E531" s="67">
        <f t="shared" si="71"/>
        <v>36005260.619999997</v>
      </c>
      <c r="F531" s="67">
        <f t="shared" si="75"/>
        <v>1388873.6699999943</v>
      </c>
      <c r="G531" s="70">
        <f t="shared" si="73"/>
        <v>3.8130296620195611E-2</v>
      </c>
      <c r="H531" s="70"/>
      <c r="I531" s="70"/>
      <c r="J531" s="67">
        <f t="shared" si="72"/>
        <v>1808026</v>
      </c>
      <c r="K531" s="70">
        <f t="shared" si="79"/>
        <v>5.0215606521555989E-2</v>
      </c>
      <c r="L531" s="70">
        <f t="shared" si="77"/>
        <v>1.0381302966201955</v>
      </c>
      <c r="M531" s="70">
        <f>PRODUCT($L$2:L531)-1</f>
        <v>-0.11567414272958043</v>
      </c>
      <c r="N531" s="70">
        <f>PRODUCT($L$390:L531)-1</f>
        <v>-0.41455292720386427</v>
      </c>
      <c r="O531" s="70">
        <f>AVERAGE($G$390:G531)*252</f>
        <v>-0.87660637048091627</v>
      </c>
      <c r="P531" s="70">
        <f>STDEV($G$390:G531)*252^0.5</f>
        <v>0.37851071107242545</v>
      </c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</row>
    <row r="532" spans="1:27">
      <c r="A532" s="88">
        <v>44762</v>
      </c>
      <c r="B532" s="76">
        <v>38417652.579999998</v>
      </c>
      <c r="C532" s="6"/>
      <c r="D532" s="67">
        <f t="shared" si="78"/>
        <v>38417652.579999998</v>
      </c>
      <c r="E532" s="67">
        <f t="shared" si="71"/>
        <v>36005260.619999997</v>
      </c>
      <c r="F532" s="67">
        <f t="shared" si="75"/>
        <v>604365.96000000089</v>
      </c>
      <c r="G532" s="70">
        <f t="shared" si="73"/>
        <v>1.5982899504967733E-2</v>
      </c>
      <c r="H532" s="70"/>
      <c r="I532" s="70"/>
      <c r="J532" s="67">
        <f t="shared" si="72"/>
        <v>2412391.9600000009</v>
      </c>
      <c r="K532" s="70">
        <f t="shared" si="79"/>
        <v>6.7001097019138811E-2</v>
      </c>
      <c r="L532" s="70">
        <f t="shared" si="77"/>
        <v>1.0159828995049678</v>
      </c>
      <c r="M532" s="70">
        <f>PRODUCT($L$2:L532)-1</f>
        <v>-0.10154005142318279</v>
      </c>
      <c r="N532" s="70">
        <f>PRODUCT($L$390:L532)-1</f>
        <v>-0.40519578547388613</v>
      </c>
      <c r="O532" s="70">
        <f>AVERAGE($G$390:G532)*252</f>
        <v>-0.84231058694432326</v>
      </c>
      <c r="P532" s="70">
        <f>STDEV($G$390:G532)*252^0.5</f>
        <v>0.37805933326938096</v>
      </c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</row>
    <row r="533" spans="1:27">
      <c r="A533" s="88">
        <v>44763</v>
      </c>
      <c r="B533" s="76">
        <v>39221722.07</v>
      </c>
      <c r="C533" s="6"/>
      <c r="D533" s="67">
        <f t="shared" si="78"/>
        <v>39221722.07</v>
      </c>
      <c r="E533" s="67">
        <f t="shared" si="71"/>
        <v>36005260.619999997</v>
      </c>
      <c r="F533" s="67">
        <f t="shared" si="75"/>
        <v>804069.49000000209</v>
      </c>
      <c r="G533" s="70">
        <f t="shared" si="73"/>
        <v>2.0929688203245294E-2</v>
      </c>
      <c r="H533" s="70"/>
      <c r="I533" s="70"/>
      <c r="J533" s="67">
        <f t="shared" si="72"/>
        <v>3216461.450000003</v>
      </c>
      <c r="K533" s="70">
        <f t="shared" si="79"/>
        <v>8.9333097292270125E-2</v>
      </c>
      <c r="L533" s="70">
        <f t="shared" si="77"/>
        <v>1.0209296882032453</v>
      </c>
      <c r="M533" s="70">
        <f>PRODUCT($L$2:L533)-1</f>
        <v>-8.2735564836366238E-2</v>
      </c>
      <c r="N533" s="70">
        <f>PRODUCT($L$390:L533)-1</f>
        <v>-0.39274671872187839</v>
      </c>
      <c r="O533" s="70">
        <f>AVERAGE($G$390:G533)*252</f>
        <v>-0.79983425351264181</v>
      </c>
      <c r="P533" s="70">
        <f>STDEV($G$390:G533)*252^0.5</f>
        <v>0.37810097939104725</v>
      </c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</row>
    <row r="534" spans="1:27">
      <c r="A534" s="88">
        <v>44764</v>
      </c>
      <c r="B534" s="76">
        <v>38762840.170000002</v>
      </c>
      <c r="C534" s="6"/>
      <c r="D534" s="67">
        <f t="shared" si="78"/>
        <v>38762840.170000002</v>
      </c>
      <c r="E534" s="67">
        <f t="shared" ref="E534:E597" si="80">IF(MONTH(A534)=MONTH(A533),E533,D533)</f>
        <v>36005260.619999997</v>
      </c>
      <c r="F534" s="67">
        <f t="shared" si="75"/>
        <v>-458881.89999999851</v>
      </c>
      <c r="G534" s="70">
        <f t="shared" si="73"/>
        <v>-1.169968771847958E-2</v>
      </c>
      <c r="H534" s="70"/>
      <c r="I534" s="70"/>
      <c r="J534" s="67">
        <f t="shared" ref="J534:J597" si="81">IF(MONTH(A534)=MONTH(A533),J533+F534,F534)</f>
        <v>2757579.5500000045</v>
      </c>
      <c r="K534" s="70">
        <f t="shared" si="79"/>
        <v>7.6588240232546401E-2</v>
      </c>
      <c r="L534" s="70">
        <f t="shared" si="77"/>
        <v>0.98830031228152038</v>
      </c>
      <c r="M534" s="70">
        <f>PRODUCT($L$2:L534)-1</f>
        <v>-9.3467272283048297E-2</v>
      </c>
      <c r="N534" s="70">
        <f>PRODUCT($L$390:L534)-1</f>
        <v>-0.39985139247885448</v>
      </c>
      <c r="O534" s="70">
        <f>AVERAGE($G$390:G534)*252</f>
        <v>-0.81465140559225702</v>
      </c>
      <c r="P534" s="70">
        <f>STDEV($G$390:G534)*252^0.5</f>
        <v>0.37695344224934701</v>
      </c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</row>
    <row r="535" spans="1:27">
      <c r="A535" s="88">
        <v>44767</v>
      </c>
      <c r="B535" s="76">
        <v>38581012.07</v>
      </c>
      <c r="C535" s="6"/>
      <c r="D535" s="67">
        <f t="shared" si="78"/>
        <v>38581012.07</v>
      </c>
      <c r="E535" s="67">
        <f t="shared" si="80"/>
        <v>36005260.619999997</v>
      </c>
      <c r="F535" s="67">
        <f t="shared" si="75"/>
        <v>-181828.10000000149</v>
      </c>
      <c r="G535" s="70">
        <f t="shared" si="73"/>
        <v>-4.6907837300509524E-3</v>
      </c>
      <c r="H535" s="70"/>
      <c r="I535" s="70"/>
      <c r="J535" s="67">
        <f t="shared" si="81"/>
        <v>2575751.450000003</v>
      </c>
      <c r="K535" s="70">
        <f t="shared" si="79"/>
        <v>7.1538197631299427E-2</v>
      </c>
      <c r="L535" s="70">
        <f t="shared" si="77"/>
        <v>0.99530921626994906</v>
      </c>
      <c r="M535" s="70">
        <f>PRODUCT($L$2:L535)-1</f>
        <v>-9.7719621252981725E-2</v>
      </c>
      <c r="N535" s="70">
        <f>PRODUCT($L$390:L535)-1</f>
        <v>-0.40266655980262744</v>
      </c>
      <c r="O535" s="70">
        <f>AVERAGE($G$390:G535)*252</f>
        <v>-0.81716802267705557</v>
      </c>
      <c r="P535" s="70">
        <f>STDEV($G$390:G535)*252^0.5</f>
        <v>0.37565623785251329</v>
      </c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</row>
    <row r="536" spans="1:27">
      <c r="A536" s="88">
        <v>44768</v>
      </c>
      <c r="B536" s="76">
        <v>37880887.649999999</v>
      </c>
      <c r="C536" s="6"/>
      <c r="D536" s="67">
        <f t="shared" si="78"/>
        <v>37880887.649999999</v>
      </c>
      <c r="E536" s="67">
        <f t="shared" si="80"/>
        <v>36005260.619999997</v>
      </c>
      <c r="F536" s="67">
        <f t="shared" si="75"/>
        <v>-700124.42000000179</v>
      </c>
      <c r="G536" s="70">
        <f t="shared" si="73"/>
        <v>-1.814686506226745E-2</v>
      </c>
      <c r="H536" s="70"/>
      <c r="I536" s="70"/>
      <c r="J536" s="67">
        <f t="shared" si="81"/>
        <v>1875627.0300000012</v>
      </c>
      <c r="K536" s="70">
        <f t="shared" si="79"/>
        <v>5.2093138549818896E-2</v>
      </c>
      <c r="L536" s="70">
        <f t="shared" si="77"/>
        <v>0.98185313493773252</v>
      </c>
      <c r="M536" s="70">
        <f>PRODUCT($L$2:L536)-1</f>
        <v>-0.11409318153443548</v>
      </c>
      <c r="N536" s="70">
        <f>PRODUCT($L$390:L536)-1</f>
        <v>-0.41350628913906917</v>
      </c>
      <c r="O536" s="70">
        <f>AVERAGE($G$390:G536)*252</f>
        <v>-0.84271796807171084</v>
      </c>
      <c r="P536" s="70">
        <f>STDEV($G$390:G536)*252^0.5</f>
        <v>0.3748757792951346</v>
      </c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</row>
    <row r="537" spans="1:27">
      <c r="A537" s="88">
        <v>44769</v>
      </c>
      <c r="B537" s="76">
        <v>40036450.899999999</v>
      </c>
      <c r="C537" s="6"/>
      <c r="D537" s="67">
        <f t="shared" si="78"/>
        <v>40036450.899999999</v>
      </c>
      <c r="E537" s="67">
        <f t="shared" si="80"/>
        <v>36005260.619999997</v>
      </c>
      <c r="F537" s="67">
        <f t="shared" si="75"/>
        <v>2155563.25</v>
      </c>
      <c r="G537" s="70">
        <f t="shared" si="73"/>
        <v>5.690371540171657E-2</v>
      </c>
      <c r="H537" s="70"/>
      <c r="I537" s="70"/>
      <c r="J537" s="67">
        <f t="shared" si="81"/>
        <v>4031190.2800000012</v>
      </c>
      <c r="K537" s="70">
        <f t="shared" si="79"/>
        <v>0.11196114708195659</v>
      </c>
      <c r="L537" s="70">
        <f t="shared" si="77"/>
        <v>1.0569037154017167</v>
      </c>
      <c r="M537" s="70">
        <f>PRODUCT($L$2:L537)-1</f>
        <v>-6.3681792064030684E-2</v>
      </c>
      <c r="N537" s="70">
        <f>PRODUCT($L$390:L537)-1</f>
        <v>-0.38013261793134201</v>
      </c>
      <c r="O537" s="70">
        <f>AVERAGE($G$390:G537)*252</f>
        <v>-0.74013381773857378</v>
      </c>
      <c r="P537" s="70">
        <f>STDEV($G$390:G537)*252^0.5</f>
        <v>0.3817804654727735</v>
      </c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</row>
    <row r="538" spans="1:27">
      <c r="A538" s="88">
        <v>44770</v>
      </c>
      <c r="B538" s="76">
        <v>40757571.270000003</v>
      </c>
      <c r="C538" s="6"/>
      <c r="D538" s="67">
        <f t="shared" si="78"/>
        <v>40757571.270000003</v>
      </c>
      <c r="E538" s="67">
        <f t="shared" si="80"/>
        <v>36005260.619999997</v>
      </c>
      <c r="F538" s="67">
        <f t="shared" si="75"/>
        <v>721120.37000000477</v>
      </c>
      <c r="G538" s="70">
        <f t="shared" ref="G538:G554" si="82">F538/B537</f>
        <v>1.8011595778086434E-2</v>
      </c>
      <c r="H538" s="70"/>
      <c r="I538" s="70"/>
      <c r="J538" s="67">
        <f t="shared" si="81"/>
        <v>4752310.650000006</v>
      </c>
      <c r="K538" s="70">
        <f t="shared" si="79"/>
        <v>0.13198934178413402</v>
      </c>
      <c r="L538" s="70">
        <f t="shared" si="77"/>
        <v>1.0180115957780864</v>
      </c>
      <c r="M538" s="70">
        <f>PRODUCT($L$2:L538)-1</f>
        <v>-4.6817206983025716E-2</v>
      </c>
      <c r="N538" s="70">
        <f>PRODUCT($L$390:L538)-1</f>
        <v>-0.36896781720950067</v>
      </c>
      <c r="O538" s="70">
        <f>AVERAGE($G$390:G538)*252</f>
        <v>-0.70470391200826266</v>
      </c>
      <c r="P538" s="70">
        <f>STDEV($G$390:G538)*252^0.5</f>
        <v>0.38146256951992463</v>
      </c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</row>
    <row r="539" spans="1:27" s="47" customFormat="1">
      <c r="A539" s="90">
        <v>44771</v>
      </c>
      <c r="B539" s="79">
        <v>41733497.789999999</v>
      </c>
      <c r="C539" s="61"/>
      <c r="D539" s="80">
        <f t="shared" si="78"/>
        <v>41733497.789999999</v>
      </c>
      <c r="E539" s="80">
        <f t="shared" si="80"/>
        <v>36005260.619999997</v>
      </c>
      <c r="F539" s="80">
        <f t="shared" si="75"/>
        <v>975926.51999999583</v>
      </c>
      <c r="G539" s="81">
        <f t="shared" si="82"/>
        <v>2.394466818287418E-2</v>
      </c>
      <c r="H539" s="81"/>
      <c r="I539" s="81"/>
      <c r="J539" s="80">
        <f t="shared" si="81"/>
        <v>5728237.1700000018</v>
      </c>
      <c r="K539" s="81">
        <f t="shared" si="79"/>
        <v>0.1590944509597052</v>
      </c>
      <c r="L539" s="81">
        <f t="shared" si="77"/>
        <v>1.0239446681828741</v>
      </c>
      <c r="M539" s="81">
        <f>PRODUCT($L$2:L539)-1</f>
        <v>-2.3993561286609122E-2</v>
      </c>
      <c r="N539" s="81">
        <f>PRODUCT($L$390:L539)-1</f>
        <v>-0.35385796097986744</v>
      </c>
      <c r="O539" s="81">
        <f>AVERAGE($G$390:G539)*252</f>
        <v>-0.65977884338097903</v>
      </c>
      <c r="P539" s="81">
        <f>STDEV($G$390:G539)*252^0.5</f>
        <v>0.38175703829745977</v>
      </c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>
      <c r="A540" s="88">
        <v>44774</v>
      </c>
      <c r="B540" s="76">
        <v>41733365.299999997</v>
      </c>
      <c r="C540" s="6"/>
      <c r="D540" s="67">
        <f t="shared" si="78"/>
        <v>41733365.299999997</v>
      </c>
      <c r="E540" s="67">
        <f t="shared" si="80"/>
        <v>41733497.789999999</v>
      </c>
      <c r="F540" s="67">
        <f t="shared" si="75"/>
        <v>-132.49000000208616</v>
      </c>
      <c r="G540" s="70">
        <f t="shared" si="82"/>
        <v>-3.1746680009609176E-6</v>
      </c>
      <c r="H540" s="70"/>
      <c r="I540" s="70"/>
      <c r="J540" s="67">
        <f t="shared" si="81"/>
        <v>-132.49000000208616</v>
      </c>
      <c r="K540" s="70">
        <f>G540</f>
        <v>-3.1746680009609176E-6</v>
      </c>
      <c r="L540" s="70">
        <f t="shared" si="77"/>
        <v>0.99999682533199907</v>
      </c>
      <c r="M540" s="70">
        <f>PRODUCT($L$2:L540)-1</f>
        <v>-2.3996659783018792E-2</v>
      </c>
      <c r="N540" s="70">
        <f>PRODUCT($L$390:L540)-1</f>
        <v>-0.3538600122663228</v>
      </c>
      <c r="O540" s="70">
        <f>AVERAGE($G$390:G540)*252</f>
        <v>-0.65541474518862985</v>
      </c>
      <c r="P540" s="70">
        <f>STDEV($G$390:G540)*252^0.5</f>
        <v>0.38049738344809125</v>
      </c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</row>
    <row r="541" spans="1:27">
      <c r="A541" s="88">
        <v>44775</v>
      </c>
      <c r="B541" s="76">
        <v>41158973.140000001</v>
      </c>
      <c r="C541" s="6"/>
      <c r="D541" s="67">
        <f t="shared" si="78"/>
        <v>41158973.140000001</v>
      </c>
      <c r="E541" s="67">
        <f t="shared" si="80"/>
        <v>41733497.789999999</v>
      </c>
      <c r="F541" s="67">
        <f t="shared" si="75"/>
        <v>-574392.15999999642</v>
      </c>
      <c r="G541" s="70">
        <f t="shared" si="82"/>
        <v>-1.3763379872938176E-2</v>
      </c>
      <c r="H541" s="70"/>
      <c r="I541" s="70"/>
      <c r="J541" s="67">
        <f t="shared" si="81"/>
        <v>-574524.64999999851</v>
      </c>
      <c r="K541" s="70">
        <f t="shared" ref="K541:K562" si="83">(1+K540)*(1+G541)-1</f>
        <v>-1.3766510846777491E-2</v>
      </c>
      <c r="L541" s="70">
        <f t="shared" si="77"/>
        <v>0.98623662012706181</v>
      </c>
      <c r="M541" s="70">
        <f>PRODUCT($L$2:L541)-1</f>
        <v>-3.7429764511681674E-2</v>
      </c>
      <c r="N541" s="70">
        <f>PRODUCT($L$390:L541)-1</f>
        <v>-0.36275308236859705</v>
      </c>
      <c r="O541" s="70">
        <f>AVERAGE($G$390:G541)*252</f>
        <v>-0.67392104112804951</v>
      </c>
      <c r="P541" s="70">
        <f>STDEV($G$390:G541)*252^0.5</f>
        <v>0.37950762763889451</v>
      </c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</row>
    <row r="542" spans="1:27">
      <c r="A542" s="88">
        <v>44776</v>
      </c>
      <c r="B542" s="76">
        <v>42110320.399999999</v>
      </c>
      <c r="C542" s="6"/>
      <c r="D542" s="67">
        <f t="shared" si="78"/>
        <v>42110320.399999999</v>
      </c>
      <c r="E542" s="67">
        <f t="shared" si="80"/>
        <v>41733497.789999999</v>
      </c>
      <c r="F542" s="67">
        <f t="shared" si="75"/>
        <v>951347.25999999791</v>
      </c>
      <c r="G542" s="70">
        <f t="shared" si="82"/>
        <v>2.3113969747594096E-2</v>
      </c>
      <c r="H542" s="70"/>
      <c r="I542" s="70"/>
      <c r="J542" s="67">
        <f t="shared" si="81"/>
        <v>376822.6099999994</v>
      </c>
      <c r="K542" s="70">
        <f t="shared" si="83"/>
        <v>9.0292601855743726E-3</v>
      </c>
      <c r="L542" s="70">
        <f t="shared" si="77"/>
        <v>1.0231139697475942</v>
      </c>
      <c r="M542" s="70">
        <f>PRODUCT($L$2:L542)-1</f>
        <v>-1.5180945208670082E-2</v>
      </c>
      <c r="N542" s="70">
        <f>PRODUCT($L$390:L542)-1</f>
        <v>-0.3480237763927172</v>
      </c>
      <c r="O542" s="70">
        <f>AVERAGE($G$390:G542)*252</f>
        <v>-0.63144626062137132</v>
      </c>
      <c r="P542" s="70">
        <f>STDEV($G$390:G542)*252^0.5</f>
        <v>0.37970231809780391</v>
      </c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</row>
    <row r="543" spans="1:27">
      <c r="A543" s="88">
        <v>44777</v>
      </c>
      <c r="B543" s="76">
        <v>42598961.960000001</v>
      </c>
      <c r="C543" s="6"/>
      <c r="D543" s="67">
        <f t="shared" si="78"/>
        <v>42598961.960000001</v>
      </c>
      <c r="E543" s="67">
        <f t="shared" si="80"/>
        <v>41733497.789999999</v>
      </c>
      <c r="F543" s="67">
        <f t="shared" si="75"/>
        <v>488641.56000000238</v>
      </c>
      <c r="G543" s="70">
        <f t="shared" si="82"/>
        <v>1.1603843318181033E-2</v>
      </c>
      <c r="H543" s="70"/>
      <c r="I543" s="70"/>
      <c r="J543" s="67">
        <f t="shared" si="81"/>
        <v>865464.17000000179</v>
      </c>
      <c r="K543" s="70">
        <f t="shared" si="83"/>
        <v>2.0737877624227963E-2</v>
      </c>
      <c r="L543" s="70">
        <f t="shared" si="77"/>
        <v>1.0116038433181811</v>
      </c>
      <c r="M543" s="70">
        <f>PRODUCT($L$2:L543)-1</f>
        <v>-3.7532592001122689E-3</v>
      </c>
      <c r="N543" s="70">
        <f>PRODUCT($L$390:L543)-1</f>
        <v>-0.34045834644679884</v>
      </c>
      <c r="O543" s="70">
        <f>AVERAGE($G$390:G543)*252</f>
        <v>-0.60835785297979339</v>
      </c>
      <c r="P543" s="70">
        <f>STDEV($G$390:G543)*252^0.5</f>
        <v>0.37888956888853564</v>
      </c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</row>
    <row r="544" spans="1:27">
      <c r="A544" s="88">
        <v>44778</v>
      </c>
      <c r="B544" s="76">
        <v>41352022.280000001</v>
      </c>
      <c r="C544" s="6"/>
      <c r="D544" s="67">
        <f t="shared" si="78"/>
        <v>41352022.280000001</v>
      </c>
      <c r="E544" s="67">
        <f t="shared" si="80"/>
        <v>41733497.789999999</v>
      </c>
      <c r="F544" s="67">
        <f t="shared" si="75"/>
        <v>-1246939.6799999997</v>
      </c>
      <c r="G544" s="70">
        <f t="shared" si="82"/>
        <v>-2.9271597772050493E-2</v>
      </c>
      <c r="H544" s="70"/>
      <c r="I544" s="70"/>
      <c r="J544" s="67">
        <f t="shared" si="81"/>
        <v>-381475.50999999791</v>
      </c>
      <c r="K544" s="70">
        <f t="shared" si="83"/>
        <v>-9.1407509602848824E-3</v>
      </c>
      <c r="L544" s="70">
        <f t="shared" si="77"/>
        <v>0.97072840222794954</v>
      </c>
      <c r="M544" s="70">
        <f>PRODUCT($L$2:L544)-1</f>
        <v>-3.2914993078522747E-2</v>
      </c>
      <c r="N544" s="70">
        <f>PRODUCT($L$390:L544)-1</f>
        <v>-0.35976418444352121</v>
      </c>
      <c r="O544" s="70">
        <f>AVERAGE($G$390:G544)*252</f>
        <v>-0.65202291611254792</v>
      </c>
      <c r="P544" s="70">
        <f>STDEV($G$390:G544)*252^0.5</f>
        <v>0.37920686787981245</v>
      </c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</row>
    <row r="545" spans="1:27">
      <c r="A545" s="88">
        <v>44781</v>
      </c>
      <c r="B545" s="76">
        <v>41548410.549999997</v>
      </c>
      <c r="C545" s="6"/>
      <c r="D545" s="67">
        <f t="shared" si="78"/>
        <v>41548410.549999997</v>
      </c>
      <c r="E545" s="67">
        <f t="shared" si="80"/>
        <v>41733497.789999999</v>
      </c>
      <c r="F545" s="67">
        <f t="shared" si="75"/>
        <v>196388.26999999583</v>
      </c>
      <c r="G545" s="70">
        <f t="shared" si="82"/>
        <v>4.7491817611778437E-3</v>
      </c>
      <c r="H545" s="70"/>
      <c r="I545" s="70"/>
      <c r="J545" s="67">
        <f t="shared" si="81"/>
        <v>-185087.24000000209</v>
      </c>
      <c r="K545" s="70">
        <f t="shared" si="83"/>
        <v>-4.4349802868511867E-3</v>
      </c>
      <c r="L545" s="70">
        <f t="shared" si="77"/>
        <v>1.0047491817611778</v>
      </c>
      <c r="M545" s="70">
        <f>PRODUCT($L$2:L545)-1</f>
        <v>-2.8322130602142837E-2</v>
      </c>
      <c r="N545" s="70">
        <f>PRODUCT($L$390:L545)-1</f>
        <v>-0.3567235881854276</v>
      </c>
      <c r="O545" s="70">
        <f>AVERAGE($G$390:G545)*252</f>
        <v>-0.64017152688223145</v>
      </c>
      <c r="P545" s="70">
        <f>STDEV($G$390:G545)*252^0.5</f>
        <v>0.37809664001271265</v>
      </c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</row>
    <row r="546" spans="1:27">
      <c r="A546" s="88">
        <v>44782</v>
      </c>
      <c r="B546" s="76">
        <v>41064825.710000001</v>
      </c>
      <c r="C546" s="6"/>
      <c r="D546" s="67">
        <f t="shared" si="78"/>
        <v>41064825.710000001</v>
      </c>
      <c r="E546" s="67">
        <f t="shared" si="80"/>
        <v>41733497.789999999</v>
      </c>
      <c r="F546" s="67">
        <f t="shared" si="75"/>
        <v>-483584.83999999613</v>
      </c>
      <c r="G546" s="70">
        <f t="shared" si="82"/>
        <v>-1.163906954799252E-2</v>
      </c>
      <c r="H546" s="70"/>
      <c r="I546" s="70"/>
      <c r="J546" s="67">
        <f t="shared" si="81"/>
        <v>-668672.07999999821</v>
      </c>
      <c r="K546" s="70">
        <f t="shared" si="83"/>
        <v>-1.6022430790841091E-2</v>
      </c>
      <c r="L546" s="70">
        <f t="shared" si="77"/>
        <v>0.98836093045200746</v>
      </c>
      <c r="M546" s="70">
        <f>PRODUCT($L$2:L546)-1</f>
        <v>-3.9631556902309684E-2</v>
      </c>
      <c r="N546" s="70">
        <f>PRODUCT($L$390:L546)-1</f>
        <v>-0.36421072708112046</v>
      </c>
      <c r="O546" s="70">
        <f>AVERAGE($G$390:G546)*252</f>
        <v>-0.65477581987084221</v>
      </c>
      <c r="P546" s="70">
        <f>STDEV($G$390:G546)*252^0.5</f>
        <v>0.37705909071793858</v>
      </c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</row>
    <row r="547" spans="1:27">
      <c r="A547" s="88">
        <v>44783</v>
      </c>
      <c r="B547" s="76">
        <v>42539017.219999999</v>
      </c>
      <c r="C547" s="6"/>
      <c r="D547" s="67">
        <f t="shared" si="78"/>
        <v>42539017.219999999</v>
      </c>
      <c r="E547" s="67">
        <f t="shared" si="80"/>
        <v>41733497.789999999</v>
      </c>
      <c r="F547" s="67">
        <f t="shared" si="75"/>
        <v>1474191.5099999979</v>
      </c>
      <c r="G547" s="70">
        <f t="shared" si="82"/>
        <v>3.5899129839506577E-2</v>
      </c>
      <c r="H547" s="70"/>
      <c r="I547" s="70"/>
      <c r="J547" s="67">
        <f t="shared" si="81"/>
        <v>805519.4299999997</v>
      </c>
      <c r="K547" s="70">
        <f t="shared" si="83"/>
        <v>1.9301507725360656E-2</v>
      </c>
      <c r="L547" s="70">
        <f t="shared" si="77"/>
        <v>1.0358991298395066</v>
      </c>
      <c r="M547" s="70">
        <f>PRODUCT($L$2:L547)-1</f>
        <v>-5.155165469780898E-3</v>
      </c>
      <c r="N547" s="70">
        <f>PRODUCT($L$390:L547)-1</f>
        <v>-0.34138644542204011</v>
      </c>
      <c r="O547" s="70">
        <f>AVERAGE($G$390:G547)*252</f>
        <v>-0.5933748291149783</v>
      </c>
      <c r="P547" s="70">
        <f>STDEV($G$390:G547)*252^0.5</f>
        <v>0.37898782987309398</v>
      </c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</row>
    <row r="548" spans="1:27">
      <c r="A548" s="88">
        <v>44784</v>
      </c>
      <c r="B548" s="76">
        <v>41747161.409999996</v>
      </c>
      <c r="C548" s="6"/>
      <c r="D548" s="67">
        <f t="shared" si="78"/>
        <v>41747161.409999996</v>
      </c>
      <c r="E548" s="67">
        <f t="shared" si="80"/>
        <v>41733497.789999999</v>
      </c>
      <c r="F548" s="67">
        <f t="shared" si="75"/>
        <v>-791855.81000000238</v>
      </c>
      <c r="G548" s="70">
        <f t="shared" si="82"/>
        <v>-1.8614812041960062E-2</v>
      </c>
      <c r="H548" s="70"/>
      <c r="I548" s="70"/>
      <c r="J548" s="67">
        <f t="shared" si="81"/>
        <v>13663.619999997318</v>
      </c>
      <c r="K548" s="70">
        <f t="shared" si="83"/>
        <v>3.2740174496659336E-4</v>
      </c>
      <c r="L548" s="70">
        <f t="shared" si="77"/>
        <v>0.98138518795803997</v>
      </c>
      <c r="M548" s="70">
        <f>PRODUCT($L$2:L548)-1</f>
        <v>-2.3674015075475729E-2</v>
      </c>
      <c r="N548" s="70">
        <f>PRODUCT($L$390:L548)-1</f>
        <v>-0.35364641294879606</v>
      </c>
      <c r="O548" s="70">
        <f>AVERAGE($G$390:G548)*252</f>
        <v>-0.61914563292289615</v>
      </c>
      <c r="P548" s="70">
        <f>STDEV($G$390:G548)*252^0.5</f>
        <v>0.37834078614353689</v>
      </c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</row>
    <row r="549" spans="1:27">
      <c r="A549" s="88">
        <v>44785</v>
      </c>
      <c r="B549" s="76">
        <v>42900383.07</v>
      </c>
      <c r="C549" s="6"/>
      <c r="D549" s="67">
        <f t="shared" si="78"/>
        <v>42900383.07</v>
      </c>
      <c r="E549" s="67">
        <f t="shared" si="80"/>
        <v>41733497.789999999</v>
      </c>
      <c r="F549" s="67">
        <f t="shared" si="75"/>
        <v>1153221.6600000039</v>
      </c>
      <c r="G549" s="70">
        <f t="shared" si="82"/>
        <v>2.7623953846207239E-2</v>
      </c>
      <c r="H549" s="70"/>
      <c r="I549" s="70"/>
      <c r="J549" s="67">
        <f t="shared" si="81"/>
        <v>1166885.2800000012</v>
      </c>
      <c r="K549" s="70">
        <f t="shared" si="83"/>
        <v>2.7960399721866036E-2</v>
      </c>
      <c r="L549" s="70">
        <f t="shared" si="77"/>
        <v>1.0276239538462073</v>
      </c>
      <c r="M549" s="70">
        <f>PRODUCT($L$2:L549)-1</f>
        <v>3.2959688709321977E-3</v>
      </c>
      <c r="N549" s="70">
        <f>PRODUCT($L$390:L549)-1</f>
        <v>-0.33579157129176307</v>
      </c>
      <c r="O549" s="70">
        <f>AVERAGE($G$390:G549)*252</f>
        <v>-0.57176824540935167</v>
      </c>
      <c r="P549" s="70">
        <f>STDEV($G$390:G549)*252^0.5</f>
        <v>0.37903382623749965</v>
      </c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</row>
    <row r="550" spans="1:27">
      <c r="A550" s="88">
        <v>44788</v>
      </c>
      <c r="B550" s="76">
        <v>43467020.130000003</v>
      </c>
      <c r="C550" s="6"/>
      <c r="D550" s="67">
        <f t="shared" si="78"/>
        <v>43467020.130000003</v>
      </c>
      <c r="E550" s="67">
        <f t="shared" si="80"/>
        <v>41733497.789999999</v>
      </c>
      <c r="F550" s="67">
        <f t="shared" si="75"/>
        <v>566637.06000000238</v>
      </c>
      <c r="G550" s="70">
        <f t="shared" si="82"/>
        <v>1.3208205135964124E-2</v>
      </c>
      <c r="H550" s="70"/>
      <c r="I550" s="70"/>
      <c r="J550" s="67">
        <f t="shared" si="81"/>
        <v>1733522.3400000036</v>
      </c>
      <c r="K550" s="70">
        <f t="shared" si="83"/>
        <v>4.1537911553040097E-2</v>
      </c>
      <c r="L550" s="70">
        <f t="shared" si="77"/>
        <v>1.0132082051359641</v>
      </c>
      <c r="M550" s="70">
        <f>PRODUCT($L$2:L550)-1</f>
        <v>1.6547707839865256E-2</v>
      </c>
      <c r="N550" s="70">
        <f>PRODUCT($L$390:L550)-1</f>
        <v>-0.32701857011234825</v>
      </c>
      <c r="O550" s="70">
        <f>AVERAGE($G$390:G550)*252</f>
        <v>-0.5475431774610765</v>
      </c>
      <c r="P550" s="70">
        <f>STDEV($G$390:G550)*252^0.5</f>
        <v>0.3783433088747874</v>
      </c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</row>
    <row r="551" spans="1:27">
      <c r="A551" s="88">
        <v>44789</v>
      </c>
      <c r="B551" s="76">
        <v>43170426.240000002</v>
      </c>
      <c r="C551" s="6"/>
      <c r="D551" s="67">
        <f t="shared" si="78"/>
        <v>43170426.240000002</v>
      </c>
      <c r="E551" s="67">
        <f t="shared" si="80"/>
        <v>41733497.789999999</v>
      </c>
      <c r="F551" s="67">
        <f t="shared" si="75"/>
        <v>-296593.8900000006</v>
      </c>
      <c r="G551" s="70">
        <f t="shared" si="82"/>
        <v>-6.823423577529711E-3</v>
      </c>
      <c r="H551" s="70"/>
      <c r="I551" s="70"/>
      <c r="J551" s="67">
        <f t="shared" si="81"/>
        <v>1436928.450000003</v>
      </c>
      <c r="K551" s="70">
        <f t="shared" si="83"/>
        <v>3.4431057210458027E-2</v>
      </c>
      <c r="L551" s="70">
        <f t="shared" si="77"/>
        <v>0.99317657642247026</v>
      </c>
      <c r="M551" s="70">
        <f>PRODUCT($L$2:L551)-1</f>
        <v>9.6113722425068548E-3</v>
      </c>
      <c r="N551" s="70">
        <f>PRODUCT($L$390:L551)-1</f>
        <v>-0.3316106074682833</v>
      </c>
      <c r="O551" s="70">
        <f>AVERAGE($G$390:G551)*252</f>
        <v>-0.55477749575784441</v>
      </c>
      <c r="P551" s="70">
        <f>STDEV($G$390:G551)*252^0.5</f>
        <v>0.37721109803280817</v>
      </c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</row>
    <row r="552" spans="1:27">
      <c r="A552" s="88">
        <v>44790</v>
      </c>
      <c r="B552" s="76">
        <v>42234573.359999999</v>
      </c>
      <c r="C552" s="6"/>
      <c r="D552" s="67">
        <f t="shared" si="78"/>
        <v>42234573.359999999</v>
      </c>
      <c r="E552" s="67">
        <f t="shared" si="80"/>
        <v>41733497.789999999</v>
      </c>
      <c r="F552" s="67">
        <f t="shared" si="75"/>
        <v>-935852.88000000268</v>
      </c>
      <c r="G552" s="70">
        <f t="shared" si="82"/>
        <v>-2.1678101457633481E-2</v>
      </c>
      <c r="H552" s="70"/>
      <c r="I552" s="70"/>
      <c r="J552" s="67">
        <f t="shared" si="81"/>
        <v>501075.5700000003</v>
      </c>
      <c r="K552" s="70">
        <f t="shared" si="83"/>
        <v>1.2006555801322705E-2</v>
      </c>
      <c r="L552" s="70">
        <f t="shared" si="77"/>
        <v>0.97832189854236651</v>
      </c>
      <c r="M552" s="70">
        <f>PRODUCT($L$2:L552)-1</f>
        <v>-1.2275085517746809E-2</v>
      </c>
      <c r="N552" s="70">
        <f>PRODUCT($L$390:L552)-1</f>
        <v>-0.34610002053279187</v>
      </c>
      <c r="O552" s="70">
        <f>AVERAGE($G$390:G552)*252</f>
        <v>-0.58488856368156095</v>
      </c>
      <c r="P552" s="70">
        <f>STDEV($G$390:G552)*252^0.5</f>
        <v>0.37682403255303137</v>
      </c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</row>
    <row r="553" spans="1:27">
      <c r="A553" s="88">
        <v>44791</v>
      </c>
      <c r="B553" s="76">
        <v>42468569.310000002</v>
      </c>
      <c r="C553" s="6"/>
      <c r="D553" s="67">
        <f t="shared" si="78"/>
        <v>42468569.310000002</v>
      </c>
      <c r="E553" s="67">
        <f t="shared" si="80"/>
        <v>41733497.789999999</v>
      </c>
      <c r="F553" s="67">
        <f t="shared" si="75"/>
        <v>233995.95000000298</v>
      </c>
      <c r="G553" s="70">
        <f t="shared" si="82"/>
        <v>5.5403886291324192E-3</v>
      </c>
      <c r="H553" s="70"/>
      <c r="I553" s="70"/>
      <c r="J553" s="67">
        <f t="shared" si="81"/>
        <v>735071.52000000328</v>
      </c>
      <c r="K553" s="70">
        <f t="shared" si="83"/>
        <v>1.7613465415691643E-2</v>
      </c>
      <c r="L553" s="70">
        <f t="shared" si="77"/>
        <v>1.0055403886291323</v>
      </c>
      <c r="M553" s="70">
        <f>PRODUCT($L$2:L553)-1</f>
        <v>-6.8027056328386903E-3</v>
      </c>
      <c r="N553" s="70">
        <f>PRODUCT($L$390:L553)-1</f>
        <v>-0.34247716052196187</v>
      </c>
      <c r="O553" s="70">
        <f>AVERAGE($G$390:G553)*252</f>
        <v>-0.57280888991190904</v>
      </c>
      <c r="P553" s="70">
        <f>STDEV($G$390:G553)*252^0.5</f>
        <v>0.37579272357781107</v>
      </c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</row>
    <row r="554" spans="1:27">
      <c r="A554" s="88">
        <v>44792</v>
      </c>
      <c r="B554" s="76">
        <v>41087514.520000003</v>
      </c>
      <c r="C554" s="6"/>
      <c r="D554" s="67">
        <v>39917514.520000003</v>
      </c>
      <c r="E554" s="67">
        <f t="shared" si="80"/>
        <v>41733497.789999999</v>
      </c>
      <c r="F554" s="67">
        <f t="shared" si="75"/>
        <v>-1381054.7899999991</v>
      </c>
      <c r="G554" s="70">
        <f t="shared" si="82"/>
        <v>-3.2519456445988741E-2</v>
      </c>
      <c r="H554" s="70"/>
      <c r="I554" s="70"/>
      <c r="J554" s="67">
        <f t="shared" si="81"/>
        <v>-645983.26999999583</v>
      </c>
      <c r="K554" s="70">
        <f t="shared" si="83"/>
        <v>-1.5478771351745579E-2</v>
      </c>
      <c r="L554" s="70">
        <f t="shared" si="77"/>
        <v>0.96748054355401125</v>
      </c>
      <c r="M554" s="70">
        <f>PRODUCT($L$2:L554)-1</f>
        <v>-3.910094178928547E-2</v>
      </c>
      <c r="N554" s="70">
        <f>PRODUCT($L$390:L554)-1</f>
        <v>-0.36385944586261076</v>
      </c>
      <c r="O554" s="70">
        <f>AVERAGE($G$390:G554)*252</f>
        <v>-0.6190033998178317</v>
      </c>
      <c r="P554" s="70">
        <f>STDEV($G$390:G554)*252^0.5</f>
        <v>0.37650536564415765</v>
      </c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</row>
    <row r="555" spans="1:27">
      <c r="A555" s="88">
        <v>44795</v>
      </c>
      <c r="B555" s="76">
        <v>38353524.869999997</v>
      </c>
      <c r="C555" s="6"/>
      <c r="D555" s="67">
        <f t="shared" ref="D555:D618" si="84">B555</f>
        <v>38353524.869999997</v>
      </c>
      <c r="E555" s="67">
        <f t="shared" si="80"/>
        <v>41733497.789999999</v>
      </c>
      <c r="F555" s="67">
        <f t="shared" si="75"/>
        <v>-1563989.650000006</v>
      </c>
      <c r="G555" s="70">
        <f>F555/D554</f>
        <v>-3.9180536884790139E-2</v>
      </c>
      <c r="H555" s="70"/>
      <c r="I555" s="70"/>
      <c r="J555" s="67">
        <f t="shared" si="81"/>
        <v>-2209972.9200000018</v>
      </c>
      <c r="K555" s="70">
        <f t="shared" si="83"/>
        <v>-5.4052841664657403E-2</v>
      </c>
      <c r="L555" s="70">
        <f t="shared" si="77"/>
        <v>0.96081946311520983</v>
      </c>
      <c r="M555" s="70">
        <f>PRODUCT($L$2:L555)-1</f>
        <v>-7.6749482782070499E-2</v>
      </c>
      <c r="N555" s="70">
        <f>PRODUCT($L$390:L555)-1</f>
        <v>-0.38878377430790156</v>
      </c>
      <c r="O555" s="70">
        <f>AVERAGE($G$390:G555)*252</f>
        <v>-0.67475335099342981</v>
      </c>
      <c r="P555" s="70">
        <f>STDEV($G$390:G555)*252^0.5</f>
        <v>0.37808006062771676</v>
      </c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</row>
    <row r="556" spans="1:27">
      <c r="A556" s="88">
        <v>44796</v>
      </c>
      <c r="B556" s="76">
        <v>38390343.219999999</v>
      </c>
      <c r="C556" s="6"/>
      <c r="D556" s="67">
        <f t="shared" si="84"/>
        <v>38390343.219999999</v>
      </c>
      <c r="E556" s="67">
        <f t="shared" si="80"/>
        <v>41733497.789999999</v>
      </c>
      <c r="F556" s="67">
        <f t="shared" ref="F556:F619" si="85">B556-C556-D555</f>
        <v>36818.35000000149</v>
      </c>
      <c r="G556" s="70">
        <f t="shared" ref="G556:G619" si="86">F556/B555</f>
        <v>9.5997304354157771E-4</v>
      </c>
      <c r="H556" s="70"/>
      <c r="I556" s="70"/>
      <c r="J556" s="67">
        <f t="shared" si="81"/>
        <v>-2173154.5700000003</v>
      </c>
      <c r="K556" s="70">
        <f t="shared" si="83"/>
        <v>-5.314475789204065E-2</v>
      </c>
      <c r="L556" s="70">
        <f t="shared" si="77"/>
        <v>1.0009599730435417</v>
      </c>
      <c r="M556" s="70">
        <f>PRODUCT($L$2:L556)-1</f>
        <v>-7.5863187173105362E-2</v>
      </c>
      <c r="N556" s="70">
        <f>PRODUCT($L$390:L556)-1</f>
        <v>-0.38819702320746186</v>
      </c>
      <c r="O556" s="70">
        <f>AVERAGE($G$390:G556)*252</f>
        <v>-0.66926432968824479</v>
      </c>
      <c r="P556" s="70">
        <f>STDEV($G$390:G556)*252^0.5</f>
        <v>0.37696602934467821</v>
      </c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</row>
    <row r="557" spans="1:27">
      <c r="A557" s="88">
        <v>44797</v>
      </c>
      <c r="B557" s="76">
        <v>38546869.140000001</v>
      </c>
      <c r="C557" s="6"/>
      <c r="D557" s="67">
        <f t="shared" si="84"/>
        <v>38546869.140000001</v>
      </c>
      <c r="E557" s="67">
        <f t="shared" si="80"/>
        <v>41733497.789999999</v>
      </c>
      <c r="F557" s="67">
        <f t="shared" si="85"/>
        <v>156525.92000000179</v>
      </c>
      <c r="G557" s="70">
        <f t="shared" si="86"/>
        <v>4.0772211673913185E-3</v>
      </c>
      <c r="H557" s="70"/>
      <c r="I557" s="70"/>
      <c r="J557" s="67">
        <f t="shared" si="81"/>
        <v>-2016628.6499999985</v>
      </c>
      <c r="K557" s="70">
        <f t="shared" si="83"/>
        <v>-4.9284219656462569E-2</v>
      </c>
      <c r="L557" s="70">
        <f t="shared" si="77"/>
        <v>1.0040772211673914</v>
      </c>
      <c r="M557" s="70">
        <f>PRODUCT($L$2:L557)-1</f>
        <v>-7.2095276998281888E-2</v>
      </c>
      <c r="N557" s="70">
        <f>PRODUCT($L$390:L557)-1</f>
        <v>-0.38570256716021023</v>
      </c>
      <c r="O557" s="70">
        <f>AVERAGE($G$390:G557)*252</f>
        <v>-0.65916478168901338</v>
      </c>
      <c r="P557" s="70">
        <f>STDEV($G$390:G557)*252^0.5</f>
        <v>0.37592614882852454</v>
      </c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</row>
    <row r="558" spans="1:27">
      <c r="A558" s="88">
        <v>44798</v>
      </c>
      <c r="B558" s="76">
        <v>39627132.600000001</v>
      </c>
      <c r="C558" s="6"/>
      <c r="D558" s="67">
        <f t="shared" si="84"/>
        <v>39627132.600000001</v>
      </c>
      <c r="E558" s="67">
        <f t="shared" si="80"/>
        <v>41733497.789999999</v>
      </c>
      <c r="F558" s="67">
        <f t="shared" si="85"/>
        <v>1080263.4600000009</v>
      </c>
      <c r="G558" s="70">
        <f t="shared" si="86"/>
        <v>2.8024674483329539E-2</v>
      </c>
      <c r="H558" s="70"/>
      <c r="I558" s="70"/>
      <c r="J558" s="67">
        <f t="shared" si="81"/>
        <v>-936365.18999999762</v>
      </c>
      <c r="K558" s="70">
        <f t="shared" si="83"/>
        <v>-2.2640719386170405E-2</v>
      </c>
      <c r="L558" s="70">
        <f t="shared" si="77"/>
        <v>1.0280246744833295</v>
      </c>
      <c r="M558" s="70">
        <f>PRODUCT($L$2:L558)-1</f>
        <v>-4.6091049184614707E-2</v>
      </c>
      <c r="N558" s="70">
        <f>PRODUCT($L$390:L558)-1</f>
        <v>-0.36848708156893017</v>
      </c>
      <c r="O558" s="70">
        <f>AVERAGE($G$390:G558)*252</f>
        <v>-0.61347612635476456</v>
      </c>
      <c r="P558" s="70">
        <f>STDEV($G$390:G558)*252^0.5</f>
        <v>0.37666854810520722</v>
      </c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</row>
    <row r="559" spans="1:27">
      <c r="A559" s="88">
        <v>44799</v>
      </c>
      <c r="B559" s="76">
        <v>37248144.729999997</v>
      </c>
      <c r="C559" s="6"/>
      <c r="D559" s="67">
        <f t="shared" si="84"/>
        <v>37248144.729999997</v>
      </c>
      <c r="E559" s="67">
        <f t="shared" si="80"/>
        <v>41733497.789999999</v>
      </c>
      <c r="F559" s="67">
        <f t="shared" si="85"/>
        <v>-2378987.8700000048</v>
      </c>
      <c r="G559" s="70">
        <f t="shared" si="86"/>
        <v>-6.0034317749248521E-2</v>
      </c>
      <c r="H559" s="70"/>
      <c r="I559" s="70"/>
      <c r="J559" s="67">
        <f t="shared" si="81"/>
        <v>-3315353.0600000024</v>
      </c>
      <c r="K559" s="70">
        <f t="shared" si="83"/>
        <v>-8.1315816993717926E-2</v>
      </c>
      <c r="L559" s="70">
        <f t="shared" si="77"/>
        <v>0.9399656822507515</v>
      </c>
      <c r="M559" s="70">
        <f>PRODUCT($L$2:L559)-1</f>
        <v>-0.10335832224171781</v>
      </c>
      <c r="N559" s="70">
        <f>PRODUCT($L$390:L559)-1</f>
        <v>-0.40639952877677632</v>
      </c>
      <c r="O559" s="70">
        <f>AVERAGE($G$390:G559)*252</f>
        <v>-0.69885949074568143</v>
      </c>
      <c r="P559" s="70">
        <f>STDEV($G$390:G559)*252^0.5</f>
        <v>0.38204416701571908</v>
      </c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</row>
    <row r="560" spans="1:27">
      <c r="A560" s="88">
        <v>44802</v>
      </c>
      <c r="B560" s="76">
        <v>36734669.07</v>
      </c>
      <c r="C560" s="6"/>
      <c r="D560" s="67">
        <f t="shared" si="84"/>
        <v>36734669.07</v>
      </c>
      <c r="E560" s="67">
        <f t="shared" si="80"/>
        <v>41733497.789999999</v>
      </c>
      <c r="F560" s="67">
        <f t="shared" si="85"/>
        <v>-513475.65999999642</v>
      </c>
      <c r="G560" s="70">
        <f t="shared" si="86"/>
        <v>-1.3785268064275921E-2</v>
      </c>
      <c r="H560" s="70"/>
      <c r="I560" s="70"/>
      <c r="J560" s="67">
        <f t="shared" si="81"/>
        <v>-3828828.7199999988</v>
      </c>
      <c r="K560" s="70">
        <f t="shared" si="83"/>
        <v>-9.3980124722869873E-2</v>
      </c>
      <c r="L560" s="70">
        <f t="shared" si="77"/>
        <v>0.98621473193572406</v>
      </c>
      <c r="M560" s="70">
        <f>PRODUCT($L$2:L560)-1</f>
        <v>-0.11571876812721782</v>
      </c>
      <c r="N560" s="70">
        <f>PRODUCT($L$390:L560)-1</f>
        <v>-0.41458247039566898</v>
      </c>
      <c r="O560" s="70">
        <f>AVERAGE($G$390:G560)*252</f>
        <v>-0.71508772502317752</v>
      </c>
      <c r="P560" s="70">
        <f>STDEV($G$390:G560)*252^0.5</f>
        <v>0.38115334991879446</v>
      </c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</row>
    <row r="561" spans="1:27">
      <c r="A561" s="88">
        <v>44803</v>
      </c>
      <c r="B561" s="76">
        <v>35965681.210000001</v>
      </c>
      <c r="C561" s="6"/>
      <c r="D561" s="67">
        <f t="shared" si="84"/>
        <v>35965681.210000001</v>
      </c>
      <c r="E561" s="67">
        <f t="shared" si="80"/>
        <v>41733497.789999999</v>
      </c>
      <c r="F561" s="67">
        <f t="shared" si="85"/>
        <v>-768987.8599999994</v>
      </c>
      <c r="G561" s="70">
        <f t="shared" si="86"/>
        <v>-2.0933572547901531E-2</v>
      </c>
      <c r="H561" s="70"/>
      <c r="I561" s="70"/>
      <c r="J561" s="67">
        <f t="shared" si="81"/>
        <v>-4597816.5799999982</v>
      </c>
      <c r="K561" s="70">
        <f t="shared" si="83"/>
        <v>-0.11294635751182436</v>
      </c>
      <c r="L561" s="70">
        <f t="shared" si="77"/>
        <v>0.97906642745209849</v>
      </c>
      <c r="M561" s="70">
        <f>PRODUCT($L$2:L561)-1</f>
        <v>-0.13422993344737444</v>
      </c>
      <c r="N561" s="70">
        <f>PRODUCT($L$390:L561)-1</f>
        <v>-0.42683735072245454</v>
      </c>
      <c r="O561" s="70">
        <f>AVERAGE($G$390:G561)*252</f>
        <v>-0.7416003561688056</v>
      </c>
      <c r="P561" s="70">
        <f>STDEV($G$390:G561)*252^0.5</f>
        <v>0.38066792412657374</v>
      </c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</row>
    <row r="562" spans="1:27" s="47" customFormat="1">
      <c r="A562" s="90">
        <v>44804</v>
      </c>
      <c r="B562" s="79">
        <v>35506385.530000001</v>
      </c>
      <c r="C562" s="61"/>
      <c r="D562" s="80">
        <f t="shared" si="84"/>
        <v>35506385.530000001</v>
      </c>
      <c r="E562" s="80">
        <f t="shared" si="80"/>
        <v>41733497.789999999</v>
      </c>
      <c r="F562" s="80">
        <f t="shared" si="85"/>
        <v>-459295.6799999997</v>
      </c>
      <c r="G562" s="81">
        <f t="shared" si="86"/>
        <v>-1.2770387340037253E-2</v>
      </c>
      <c r="H562" s="81"/>
      <c r="I562" s="81"/>
      <c r="J562" s="80">
        <f t="shared" si="81"/>
        <v>-5057112.2599999979</v>
      </c>
      <c r="K562" s="81">
        <f t="shared" si="83"/>
        <v>-0.12427437611778924</v>
      </c>
      <c r="L562" s="81">
        <f t="shared" si="77"/>
        <v>0.98722961265996279</v>
      </c>
      <c r="M562" s="81">
        <f>PRODUCT($L$2:L562)-1</f>
        <v>-0.14528615254466126</v>
      </c>
      <c r="N562" s="81">
        <f>PRODUCT($L$390:L562)-1</f>
        <v>-0.43415685976257068</v>
      </c>
      <c r="O562" s="81">
        <f>AVERAGE($G$390:G562)*252</f>
        <v>-0.75591560040880879</v>
      </c>
      <c r="P562" s="81">
        <f>STDEV($G$390:G562)*252^0.5</f>
        <v>0.37974499754906754</v>
      </c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>
      <c r="A563" s="88">
        <v>44805</v>
      </c>
      <c r="B563" s="76">
        <v>35308460.490000002</v>
      </c>
      <c r="C563" s="6"/>
      <c r="D563" s="67">
        <f t="shared" si="84"/>
        <v>35308460.490000002</v>
      </c>
      <c r="E563" s="67">
        <f t="shared" si="80"/>
        <v>35506385.530000001</v>
      </c>
      <c r="F563" s="67">
        <f t="shared" si="85"/>
        <v>-197925.03999999911</v>
      </c>
      <c r="G563" s="70">
        <f t="shared" si="86"/>
        <v>-5.574350558233211E-3</v>
      </c>
      <c r="H563" s="70"/>
      <c r="I563" s="70"/>
      <c r="J563" s="67">
        <f t="shared" si="81"/>
        <v>-197925.03999999911</v>
      </c>
      <c r="K563" s="70">
        <f>G563</f>
        <v>-5.574350558233211E-3</v>
      </c>
      <c r="L563" s="70">
        <f t="shared" si="77"/>
        <v>0.99442564944176681</v>
      </c>
      <c r="M563" s="70">
        <f>PRODUCT($L$2:L563)-1</f>
        <v>-0.15005062715735351</v>
      </c>
      <c r="N563" s="70">
        <f>PRODUCT($L$390:L563)-1</f>
        <v>-0.43731106778722562</v>
      </c>
      <c r="O563" s="70">
        <f>AVERAGE($G$390:G563)*252</f>
        <v>-0.75964445523792357</v>
      </c>
      <c r="P563" s="70">
        <f>STDEV($G$390:G563)*252^0.5</f>
        <v>0.37865855539931803</v>
      </c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</row>
    <row r="564" spans="1:27">
      <c r="A564" s="88">
        <v>44806</v>
      </c>
      <c r="B564" s="76">
        <v>34753018.82</v>
      </c>
      <c r="C564" s="6"/>
      <c r="D564" s="67">
        <f t="shared" si="84"/>
        <v>34753018.82</v>
      </c>
      <c r="E564" s="67">
        <f t="shared" si="80"/>
        <v>35506385.530000001</v>
      </c>
      <c r="F564" s="67">
        <f t="shared" si="85"/>
        <v>-555441.67000000179</v>
      </c>
      <c r="G564" s="70">
        <f t="shared" si="86"/>
        <v>-1.5731121161663589E-2</v>
      </c>
      <c r="H564" s="70"/>
      <c r="I564" s="70"/>
      <c r="J564" s="67">
        <f t="shared" si="81"/>
        <v>-753366.71000000089</v>
      </c>
      <c r="K564" s="70">
        <f t="shared" ref="K564:K584" si="87">(1+K563)*(1+G564)-1</f>
        <v>-2.1217780935867681E-2</v>
      </c>
      <c r="L564" s="70">
        <f t="shared" si="77"/>
        <v>0.98426887883833636</v>
      </c>
      <c r="M564" s="70">
        <f>PRODUCT($L$2:L564)-1</f>
        <v>-0.16342128372282116</v>
      </c>
      <c r="N564" s="70">
        <f>PRODUCT($L$390:L564)-1</f>
        <v>-0.44616279555619187</v>
      </c>
      <c r="O564" s="70">
        <f>AVERAGE($G$390:G564)*252</f>
        <v>-0.77795644425221677</v>
      </c>
      <c r="P564" s="70">
        <f>STDEV($G$390:G564)*252^0.5</f>
        <v>0.37787713966544073</v>
      </c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</row>
    <row r="565" spans="1:27">
      <c r="A565" s="88">
        <v>44809</v>
      </c>
      <c r="B565" s="76">
        <v>34763379.390000001</v>
      </c>
      <c r="C565" s="6"/>
      <c r="D565" s="67">
        <f t="shared" si="84"/>
        <v>34763379.390000001</v>
      </c>
      <c r="E565" s="67">
        <f t="shared" si="80"/>
        <v>35506385.530000001</v>
      </c>
      <c r="F565" s="67">
        <f t="shared" si="85"/>
        <v>10360.570000000298</v>
      </c>
      <c r="G565" s="70">
        <f t="shared" si="86"/>
        <v>2.9812000084544879E-4</v>
      </c>
      <c r="H565" s="70"/>
      <c r="I565" s="70"/>
      <c r="J565" s="67">
        <f t="shared" si="81"/>
        <v>-743006.1400000006</v>
      </c>
      <c r="K565" s="70">
        <f t="shared" si="87"/>
        <v>-2.0925986379892847E-2</v>
      </c>
      <c r="L565" s="70">
        <f t="shared" si="77"/>
        <v>1.0002981200008454</v>
      </c>
      <c r="M565" s="70">
        <f>PRODUCT($L$2:L565)-1</f>
        <v>-0.16317188287521733</v>
      </c>
      <c r="N565" s="70">
        <f>PRODUCT($L$390:L565)-1</f>
        <v>-0.44599768560833486</v>
      </c>
      <c r="O565" s="70">
        <f>AVERAGE($G$390:G565)*252</f>
        <v>-0.77310938354502767</v>
      </c>
      <c r="P565" s="70">
        <f>STDEV($G$390:G565)*252^0.5</f>
        <v>0.37681771701754557</v>
      </c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</row>
    <row r="566" spans="1:27">
      <c r="A566" s="88">
        <v>44810</v>
      </c>
      <c r="B566" s="76">
        <v>34296326.43</v>
      </c>
      <c r="C566" s="6"/>
      <c r="D566" s="67">
        <f t="shared" si="84"/>
        <v>34296326.43</v>
      </c>
      <c r="E566" s="67">
        <f t="shared" si="80"/>
        <v>35506385.530000001</v>
      </c>
      <c r="F566" s="67">
        <f t="shared" si="85"/>
        <v>-467052.96000000089</v>
      </c>
      <c r="G566" s="70">
        <f t="shared" si="86"/>
        <v>-1.3435200150142851E-2</v>
      </c>
      <c r="H566" s="70"/>
      <c r="I566" s="70"/>
      <c r="J566" s="67">
        <f t="shared" si="81"/>
        <v>-1210059.1000000015</v>
      </c>
      <c r="K566" s="70">
        <f t="shared" si="87"/>
        <v>-3.4080041714682707E-2</v>
      </c>
      <c r="L566" s="70">
        <f t="shared" si="77"/>
        <v>0.98656479984985712</v>
      </c>
      <c r="M566" s="70">
        <f>PRODUCT($L$2:L566)-1</f>
        <v>-0.17441483612005604</v>
      </c>
      <c r="N566" s="70">
        <f>PRODUCT($L$390:L566)-1</f>
        <v>-0.45344081758582921</v>
      </c>
      <c r="O566" s="70">
        <f>AVERAGE($G$390:G566)*252</f>
        <v>-0.78786961549017442</v>
      </c>
      <c r="P566" s="70">
        <f>STDEV($G$390:G566)*252^0.5</f>
        <v>0.37594925892712611</v>
      </c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</row>
    <row r="567" spans="1:27">
      <c r="A567" s="88">
        <v>44811</v>
      </c>
      <c r="B567" s="76">
        <v>35241331.740000002</v>
      </c>
      <c r="C567" s="6"/>
      <c r="D567" s="67">
        <f t="shared" si="84"/>
        <v>35241331.740000002</v>
      </c>
      <c r="E567" s="67">
        <f t="shared" si="80"/>
        <v>35506385.530000001</v>
      </c>
      <c r="F567" s="67">
        <f t="shared" si="85"/>
        <v>945005.31000000238</v>
      </c>
      <c r="G567" s="70">
        <f t="shared" si="86"/>
        <v>2.7554126297718539E-2</v>
      </c>
      <c r="H567" s="70"/>
      <c r="I567" s="70"/>
      <c r="J567" s="67">
        <f t="shared" si="81"/>
        <v>-265053.78999999911</v>
      </c>
      <c r="K567" s="70">
        <f t="shared" si="87"/>
        <v>-7.4649611906020263E-3</v>
      </c>
      <c r="L567" s="70">
        <f t="shared" si="77"/>
        <v>1.0275541262977186</v>
      </c>
      <c r="M567" s="70">
        <f>PRODUCT($L$2:L567)-1</f>
        <v>-0.15166655824498532</v>
      </c>
      <c r="N567" s="70">
        <f>PRODUCT($L$390:L567)-1</f>
        <v>-0.4383808568444113</v>
      </c>
      <c r="O567" s="70">
        <f>AVERAGE($G$390:G567)*252</f>
        <v>-0.74443416918390892</v>
      </c>
      <c r="P567" s="70">
        <f>STDEV($G$390:G567)*252^0.5</f>
        <v>0.3766589327746559</v>
      </c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</row>
    <row r="568" spans="1:27">
      <c r="A568" s="88">
        <v>44812</v>
      </c>
      <c r="B568" s="76">
        <v>35406573.350000001</v>
      </c>
      <c r="C568" s="6"/>
      <c r="D568" s="67">
        <f t="shared" si="84"/>
        <v>35406573.350000001</v>
      </c>
      <c r="E568" s="67">
        <f t="shared" si="80"/>
        <v>35506385.530000001</v>
      </c>
      <c r="F568" s="67">
        <f t="shared" si="85"/>
        <v>165241.6099999994</v>
      </c>
      <c r="G568" s="70">
        <f t="shared" si="86"/>
        <v>4.6888582763870146E-3</v>
      </c>
      <c r="H568" s="70"/>
      <c r="I568" s="70"/>
      <c r="J568" s="67">
        <f t="shared" si="81"/>
        <v>-99812.179999999702</v>
      </c>
      <c r="K568" s="70">
        <f t="shared" si="87"/>
        <v>-2.8111050592763975E-3</v>
      </c>
      <c r="L568" s="70">
        <f t="shared" si="77"/>
        <v>1.0046888582763871</v>
      </c>
      <c r="M568" s="70">
        <f>PRODUCT($L$2:L568)-1</f>
        <v>-0.14768884296547635</v>
      </c>
      <c r="N568" s="70">
        <f>PRODUCT($L$390:L568)-1</f>
        <v>-0.43574750427684883</v>
      </c>
      <c r="O568" s="70">
        <f>AVERAGE($G$390:G568)*252</f>
        <v>-0.73367424485523058</v>
      </c>
      <c r="P568" s="70">
        <f>STDEV($G$390:G568)*252^0.5</f>
        <v>0.37570887119796953</v>
      </c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</row>
    <row r="569" spans="1:27">
      <c r="A569" s="88">
        <v>44813</v>
      </c>
      <c r="B569" s="76">
        <v>36545044.159999996</v>
      </c>
      <c r="C569" s="6"/>
      <c r="D569" s="67">
        <f t="shared" si="84"/>
        <v>36545044.159999996</v>
      </c>
      <c r="E569" s="67">
        <f t="shared" si="80"/>
        <v>35506385.530000001</v>
      </c>
      <c r="F569" s="67">
        <f t="shared" si="85"/>
        <v>1138470.8099999949</v>
      </c>
      <c r="G569" s="70">
        <f t="shared" si="86"/>
        <v>3.2154221724480854E-2</v>
      </c>
      <c r="H569" s="70"/>
      <c r="I569" s="70"/>
      <c r="J569" s="67">
        <f t="shared" si="81"/>
        <v>1038658.6299999952</v>
      </c>
      <c r="K569" s="70">
        <f t="shared" si="87"/>
        <v>2.9252727769837561E-2</v>
      </c>
      <c r="L569" s="70">
        <f t="shared" si="77"/>
        <v>1.0321542217244808</v>
      </c>
      <c r="M569" s="70">
        <f>PRODUCT($L$2:L569)-1</f>
        <v>-0.12028344104393951</v>
      </c>
      <c r="N569" s="70">
        <f>PRODUCT($L$390:L569)-1</f>
        <v>-0.41760440442077496</v>
      </c>
      <c r="O569" s="70">
        <f>AVERAGE($G$390:G569)*252</f>
        <v>-0.68458236641398384</v>
      </c>
      <c r="P569" s="70">
        <f>STDEV($G$390:G569)*252^0.5</f>
        <v>0.37694828021145999</v>
      </c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</row>
    <row r="570" spans="1:27">
      <c r="A570" s="88">
        <v>44816</v>
      </c>
      <c r="B570" s="76">
        <v>37213062.560000002</v>
      </c>
      <c r="C570" s="6"/>
      <c r="D570" s="67">
        <f t="shared" si="84"/>
        <v>37213062.560000002</v>
      </c>
      <c r="E570" s="67">
        <f t="shared" si="80"/>
        <v>35506385.530000001</v>
      </c>
      <c r="F570" s="67">
        <f t="shared" si="85"/>
        <v>668018.40000000596</v>
      </c>
      <c r="G570" s="70">
        <f t="shared" si="86"/>
        <v>1.8279315714473228E-2</v>
      </c>
      <c r="H570" s="70"/>
      <c r="I570" s="70"/>
      <c r="J570" s="67">
        <f t="shared" si="81"/>
        <v>1706677.0300000012</v>
      </c>
      <c r="K570" s="70">
        <f t="shared" si="87"/>
        <v>4.8066763330725015E-2</v>
      </c>
      <c r="L570" s="70">
        <f t="shared" si="77"/>
        <v>1.0182793157144732</v>
      </c>
      <c r="M570" s="70">
        <f>PRODUCT($L$2:L570)-1</f>
        <v>-0.10420282432353178</v>
      </c>
      <c r="N570" s="70">
        <f>PRODUCT($L$390:L570)-1</f>
        <v>-0.40695861145846368</v>
      </c>
      <c r="O570" s="70">
        <f>AVERAGE($G$390:G570)*252</f>
        <v>-0.65535048836723675</v>
      </c>
      <c r="P570" s="70">
        <f>STDEV($G$390:G570)*252^0.5</f>
        <v>0.37671523327754913</v>
      </c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</row>
    <row r="571" spans="1:27">
      <c r="A571" s="88">
        <v>44817</v>
      </c>
      <c r="B571" s="76">
        <v>34372380.340000004</v>
      </c>
      <c r="C571" s="6"/>
      <c r="D571" s="67">
        <f t="shared" si="84"/>
        <v>34372380.340000004</v>
      </c>
      <c r="E571" s="67">
        <f t="shared" si="80"/>
        <v>35506385.530000001</v>
      </c>
      <c r="F571" s="67">
        <f t="shared" si="85"/>
        <v>-2840682.2199999988</v>
      </c>
      <c r="G571" s="70">
        <f t="shared" si="86"/>
        <v>-7.6335620467137349E-2</v>
      </c>
      <c r="H571" s="70"/>
      <c r="I571" s="70"/>
      <c r="J571" s="67">
        <f t="shared" si="81"/>
        <v>-1134005.1899999976</v>
      </c>
      <c r="K571" s="70">
        <f t="shared" si="87"/>
        <v>-3.1938063339110312E-2</v>
      </c>
      <c r="L571" s="70">
        <f t="shared" si="77"/>
        <v>0.92366437953286262</v>
      </c>
      <c r="M571" s="70">
        <f>PRODUCT($L$2:L571)-1</f>
        <v>-0.1725840575415043</v>
      </c>
      <c r="N571" s="70">
        <f>PRODUCT($L$390:L571)-1</f>
        <v>-0.45222879381547454</v>
      </c>
      <c r="O571" s="70">
        <f>AVERAGE($G$390:G571)*252</f>
        <v>-0.75744513600103547</v>
      </c>
      <c r="P571" s="70">
        <f>STDEV($G$390:G571)*252^0.5</f>
        <v>0.38556226595503301</v>
      </c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</row>
    <row r="572" spans="1:27">
      <c r="A572" s="88">
        <v>44818</v>
      </c>
      <c r="B572" s="76">
        <v>34883902.810000002</v>
      </c>
      <c r="C572" s="6"/>
      <c r="D572" s="67">
        <f t="shared" si="84"/>
        <v>34883902.810000002</v>
      </c>
      <c r="E572" s="67">
        <f t="shared" si="80"/>
        <v>35506385.530000001</v>
      </c>
      <c r="F572" s="67">
        <f t="shared" si="85"/>
        <v>511522.46999999881</v>
      </c>
      <c r="G572" s="70">
        <f t="shared" si="86"/>
        <v>1.4881787788340258E-2</v>
      </c>
      <c r="H572" s="70"/>
      <c r="I572" s="70"/>
      <c r="J572" s="67">
        <f t="shared" si="81"/>
        <v>-622482.71999999881</v>
      </c>
      <c r="K572" s="70">
        <f t="shared" si="87"/>
        <v>-1.753157103175329E-2</v>
      </c>
      <c r="L572" s="70">
        <f t="shared" si="77"/>
        <v>1.0148817877883403</v>
      </c>
      <c r="M572" s="70">
        <f>PRODUCT($L$2:L572)-1</f>
        <v>-0.16027062907314737</v>
      </c>
      <c r="N572" s="70">
        <f>PRODUCT($L$390:L572)-1</f>
        <v>-0.4440769789684732</v>
      </c>
      <c r="O572" s="70">
        <f>AVERAGE($G$390:G572)*252</f>
        <v>-0.73281313786626623</v>
      </c>
      <c r="P572" s="70">
        <f>STDEV($G$390:G572)*252^0.5</f>
        <v>0.3850741002932454</v>
      </c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</row>
    <row r="573" spans="1:27">
      <c r="A573" s="88">
        <v>44819</v>
      </c>
      <c r="B573" s="76">
        <v>34100843.579999998</v>
      </c>
      <c r="C573" s="6"/>
      <c r="D573" s="67">
        <f t="shared" si="84"/>
        <v>34100843.579999998</v>
      </c>
      <c r="E573" s="67">
        <f t="shared" si="80"/>
        <v>35506385.530000001</v>
      </c>
      <c r="F573" s="67">
        <f t="shared" si="85"/>
        <v>-783059.23000000417</v>
      </c>
      <c r="G573" s="70">
        <f t="shared" si="86"/>
        <v>-2.2447580887524098E-2</v>
      </c>
      <c r="H573" s="70"/>
      <c r="I573" s="70"/>
      <c r="J573" s="67">
        <f t="shared" si="81"/>
        <v>-1405541.950000003</v>
      </c>
      <c r="K573" s="70">
        <f t="shared" si="87"/>
        <v>-3.958561056045673E-2</v>
      </c>
      <c r="L573" s="70">
        <f t="shared" si="77"/>
        <v>0.97755241911247592</v>
      </c>
      <c r="M573" s="70">
        <f>PRODUCT($L$2:L573)-1</f>
        <v>-0.17912052205065765</v>
      </c>
      <c r="N573" s="70">
        <f>PRODUCT($L$390:L573)-1</f>
        <v>-0.45655610595031515</v>
      </c>
      <c r="O573" s="70">
        <f>AVERAGE($G$390:G573)*252</f>
        <v>-0.75957388376729773</v>
      </c>
      <c r="P573" s="70">
        <f>STDEV($G$390:G573)*252^0.5</f>
        <v>0.38470075680198046</v>
      </c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</row>
    <row r="574" spans="1:27">
      <c r="A574" s="88">
        <v>44820</v>
      </c>
      <c r="B574" s="76">
        <v>33837711.649999999</v>
      </c>
      <c r="C574" s="6"/>
      <c r="D574" s="67">
        <f t="shared" si="84"/>
        <v>33837711.649999999</v>
      </c>
      <c r="E574" s="67">
        <f t="shared" si="80"/>
        <v>35506385.530000001</v>
      </c>
      <c r="F574" s="67">
        <f t="shared" si="85"/>
        <v>-263131.9299999997</v>
      </c>
      <c r="G574" s="70">
        <f t="shared" si="86"/>
        <v>-7.7162879968847888E-3</v>
      </c>
      <c r="H574" s="70"/>
      <c r="I574" s="70"/>
      <c r="J574" s="67">
        <f t="shared" si="81"/>
        <v>-1668673.8800000027</v>
      </c>
      <c r="K574" s="70">
        <f t="shared" si="87"/>
        <v>-4.6996444585724606E-2</v>
      </c>
      <c r="L574" s="70">
        <f t="shared" si="77"/>
        <v>0.99228371200311516</v>
      </c>
      <c r="M574" s="70">
        <f>PRODUCT($L$2:L574)-1</f>
        <v>-0.18545466451324721</v>
      </c>
      <c r="N574" s="70">
        <f>PRODUCT($L$390:L574)-1</f>
        <v>-0.46074947554695111</v>
      </c>
      <c r="O574" s="70">
        <f>AVERAGE($G$390:G574)*252</f>
        <v>-0.76597891453187983</v>
      </c>
      <c r="P574" s="70">
        <f>STDEV($G$390:G574)*252^0.5</f>
        <v>0.38369319846196609</v>
      </c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</row>
    <row r="575" spans="1:27">
      <c r="A575" s="88">
        <v>44823</v>
      </c>
      <c r="B575" s="76">
        <v>34025953.32</v>
      </c>
      <c r="C575" s="6"/>
      <c r="D575" s="67">
        <f t="shared" si="84"/>
        <v>34025953.32</v>
      </c>
      <c r="E575" s="67">
        <f t="shared" si="80"/>
        <v>35506385.530000001</v>
      </c>
      <c r="F575" s="67">
        <f t="shared" si="85"/>
        <v>188241.67000000179</v>
      </c>
      <c r="G575" s="70">
        <f t="shared" si="86"/>
        <v>5.5630732936989783E-3</v>
      </c>
      <c r="H575" s="70"/>
      <c r="I575" s="70"/>
      <c r="J575" s="67">
        <f t="shared" si="81"/>
        <v>-1480432.2100000009</v>
      </c>
      <c r="K575" s="70">
        <f t="shared" si="87"/>
        <v>-4.1694815957799336E-2</v>
      </c>
      <c r="L575" s="70">
        <f t="shared" si="77"/>
        <v>1.0055630732936989</v>
      </c>
      <c r="M575" s="70">
        <f>PRODUCT($L$2:L575)-1</f>
        <v>-0.18092328911089384</v>
      </c>
      <c r="N575" s="70">
        <f>PRODUCT($L$390:L575)-1</f>
        <v>-0.45774958535575327</v>
      </c>
      <c r="O575" s="70">
        <f>AVERAGE($G$390:G575)*252</f>
        <v>-0.75432368128164318</v>
      </c>
      <c r="P575" s="70">
        <f>STDEV($G$390:G575)*252^0.5</f>
        <v>0.38278577608018383</v>
      </c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</row>
    <row r="576" spans="1:27">
      <c r="A576" s="88">
        <v>44824</v>
      </c>
      <c r="B576" s="76">
        <v>33766995.030000001</v>
      </c>
      <c r="C576" s="6"/>
      <c r="D576" s="67">
        <f t="shared" si="84"/>
        <v>33766995.030000001</v>
      </c>
      <c r="E576" s="67">
        <f t="shared" si="80"/>
        <v>35506385.530000001</v>
      </c>
      <c r="F576" s="67">
        <f t="shared" si="85"/>
        <v>-258958.28999999911</v>
      </c>
      <c r="G576" s="70">
        <f t="shared" si="86"/>
        <v>-7.6106108641425451E-3</v>
      </c>
      <c r="H576" s="70"/>
      <c r="I576" s="70"/>
      <c r="J576" s="67">
        <f t="shared" si="81"/>
        <v>-1739390.5</v>
      </c>
      <c r="K576" s="70">
        <f t="shared" si="87"/>
        <v>-4.8988103802634964E-2</v>
      </c>
      <c r="L576" s="70">
        <f t="shared" si="77"/>
        <v>0.9923893891358575</v>
      </c>
      <c r="M576" s="70">
        <f>PRODUCT($L$2:L576)-1</f>
        <v>-0.18715696322535258</v>
      </c>
      <c r="N576" s="70">
        <f>PRODUCT($L$390:L576)-1</f>
        <v>-0.46187644225253055</v>
      </c>
      <c r="O576" s="70">
        <f>AVERAGE($G$390:G576)*252</f>
        <v>-0.76054587516657501</v>
      </c>
      <c r="P576" s="70">
        <f>STDEV($G$390:G576)*252^0.5</f>
        <v>0.38179302157590284</v>
      </c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</row>
    <row r="577" spans="1:27">
      <c r="A577" s="88">
        <v>44825</v>
      </c>
      <c r="B577" s="76">
        <v>33262549.32</v>
      </c>
      <c r="C577" s="6"/>
      <c r="D577" s="67">
        <f t="shared" si="84"/>
        <v>33262549.32</v>
      </c>
      <c r="E577" s="67">
        <f t="shared" si="80"/>
        <v>35506385.530000001</v>
      </c>
      <c r="F577" s="67">
        <f t="shared" si="85"/>
        <v>-504445.71000000089</v>
      </c>
      <c r="G577" s="70">
        <f t="shared" si="86"/>
        <v>-1.4939016917313204E-2</v>
      </c>
      <c r="H577" s="70"/>
      <c r="I577" s="70"/>
      <c r="J577" s="67">
        <f t="shared" si="81"/>
        <v>-2243836.2100000009</v>
      </c>
      <c r="K577" s="70">
        <f t="shared" si="87"/>
        <v>-6.3195286608493606E-2</v>
      </c>
      <c r="L577" s="70">
        <f t="shared" si="77"/>
        <v>0.98506098308268675</v>
      </c>
      <c r="M577" s="70">
        <f>PRODUCT($L$2:L577)-1</f>
        <v>-0.19930003910284932</v>
      </c>
      <c r="N577" s="70">
        <f>PRODUCT($L$390:L577)-1</f>
        <v>-0.46991547918532484</v>
      </c>
      <c r="O577" s="70">
        <f>AVERAGE($G$390:G577)*252</f>
        <v>-0.77652505808144934</v>
      </c>
      <c r="P577" s="70">
        <f>STDEV($G$390:G577)*252^0.5</f>
        <v>0.38102086813681429</v>
      </c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</row>
    <row r="578" spans="1:27">
      <c r="A578" s="88">
        <v>44826</v>
      </c>
      <c r="B578" s="76">
        <v>32899720.149999999</v>
      </c>
      <c r="C578" s="6"/>
      <c r="D578" s="67">
        <f t="shared" si="84"/>
        <v>32899720.149999999</v>
      </c>
      <c r="E578" s="67">
        <f t="shared" si="80"/>
        <v>35506385.530000001</v>
      </c>
      <c r="F578" s="67">
        <f t="shared" si="85"/>
        <v>-362829.17000000179</v>
      </c>
      <c r="G578" s="70">
        <f t="shared" si="86"/>
        <v>-1.0908038542368759E-2</v>
      </c>
      <c r="H578" s="70"/>
      <c r="I578" s="70"/>
      <c r="J578" s="67">
        <f t="shared" si="81"/>
        <v>-2606665.3800000027</v>
      </c>
      <c r="K578" s="70">
        <f t="shared" si="87"/>
        <v>-7.3413988528840846E-2</v>
      </c>
      <c r="L578" s="70">
        <f t="shared" ref="L578:L641" si="88">1+G578</f>
        <v>0.98909196145763123</v>
      </c>
      <c r="M578" s="70">
        <f>PRODUCT($L$2:L578)-1</f>
        <v>-0.20803410513718856</v>
      </c>
      <c r="N578" s="70">
        <f>PRODUCT($L$390:L578)-1</f>
        <v>-0.47569766156908444</v>
      </c>
      <c r="O578" s="70">
        <f>AVERAGE($G$390:G578)*252</f>
        <v>-0.78696051128036726</v>
      </c>
      <c r="P578" s="70">
        <f>STDEV($G$390:G578)*252^0.5</f>
        <v>0.3801136124959712</v>
      </c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</row>
    <row r="579" spans="1:27">
      <c r="A579" s="88">
        <v>44827</v>
      </c>
      <c r="B579" s="76">
        <v>32367803.120000001</v>
      </c>
      <c r="C579" s="6"/>
      <c r="D579" s="67">
        <f t="shared" si="84"/>
        <v>32367803.120000001</v>
      </c>
      <c r="E579" s="67">
        <f t="shared" si="80"/>
        <v>35506385.530000001</v>
      </c>
      <c r="F579" s="67">
        <f t="shared" si="85"/>
        <v>-531917.02999999747</v>
      </c>
      <c r="G579" s="70">
        <f t="shared" si="86"/>
        <v>-1.6167828406285015E-2</v>
      </c>
      <c r="H579" s="70"/>
      <c r="I579" s="70"/>
      <c r="J579" s="67">
        <f t="shared" si="81"/>
        <v>-3138582.41</v>
      </c>
      <c r="K579" s="70">
        <f t="shared" si="87"/>
        <v>-8.8394872165970639E-2</v>
      </c>
      <c r="L579" s="70">
        <f t="shared" si="88"/>
        <v>0.98383217159371494</v>
      </c>
      <c r="M579" s="70">
        <f>PRODUCT($L$2:L579)-1</f>
        <v>-0.22083847382896049</v>
      </c>
      <c r="N579" s="70">
        <f>PRODUCT($L$390:L579)-1</f>
        <v>-0.48417449180984951</v>
      </c>
      <c r="O579" s="70">
        <f>AVERAGE($G$390:G579)*252</f>
        <v>-0.80426225994933276</v>
      </c>
      <c r="P579" s="70">
        <f>STDEV($G$390:G579)*252^0.5</f>
        <v>0.37940424496443126</v>
      </c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</row>
    <row r="580" spans="1:27">
      <c r="A580" s="88">
        <v>44830</v>
      </c>
      <c r="B580" s="76">
        <v>32241071.18</v>
      </c>
      <c r="C580" s="6"/>
      <c r="D580" s="67">
        <f t="shared" si="84"/>
        <v>32241071.18</v>
      </c>
      <c r="E580" s="67">
        <f t="shared" si="80"/>
        <v>35506385.530000001</v>
      </c>
      <c r="F580" s="67">
        <f t="shared" si="85"/>
        <v>-126731.94000000134</v>
      </c>
      <c r="G580" s="70">
        <f t="shared" si="86"/>
        <v>-3.9153704540946721E-3</v>
      </c>
      <c r="H580" s="70"/>
      <c r="I580" s="70"/>
      <c r="J580" s="67">
        <f t="shared" si="81"/>
        <v>-3265314.3500000015</v>
      </c>
      <c r="K580" s="70">
        <f t="shared" si="87"/>
        <v>-9.1964143949293198E-2</v>
      </c>
      <c r="L580" s="70">
        <f t="shared" si="88"/>
        <v>0.99608462954590538</v>
      </c>
      <c r="M580" s="70">
        <f>PRODUCT($L$2:L580)-1</f>
        <v>-0.2238891798474979</v>
      </c>
      <c r="N580" s="70">
        <f>PRODUCT($L$390:L580)-1</f>
        <v>-0.48619413976408554</v>
      </c>
      <c r="O580" s="70">
        <f>AVERAGE($G$390:G580)*252</f>
        <v>-0.80521729185761826</v>
      </c>
      <c r="P580" s="70">
        <f>STDEV($G$390:G580)*252^0.5</f>
        <v>0.37840540898933755</v>
      </c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</row>
    <row r="581" spans="1:27">
      <c r="A581" s="88">
        <v>44831</v>
      </c>
      <c r="B581" s="76">
        <v>32241255.690000001</v>
      </c>
      <c r="C581" s="6"/>
      <c r="D581" s="67">
        <f t="shared" si="84"/>
        <v>32241255.690000001</v>
      </c>
      <c r="E581" s="67">
        <f t="shared" si="80"/>
        <v>35506385.530000001</v>
      </c>
      <c r="F581" s="67">
        <f t="shared" si="85"/>
        <v>184.51000000163913</v>
      </c>
      <c r="G581" s="70">
        <f t="shared" si="86"/>
        <v>5.7228247464710675E-6</v>
      </c>
      <c r="H581" s="70"/>
      <c r="I581" s="70"/>
      <c r="J581" s="67">
        <f t="shared" si="81"/>
        <v>-3265129.84</v>
      </c>
      <c r="K581" s="70">
        <f t="shared" si="87"/>
        <v>-9.1958947419225501E-2</v>
      </c>
      <c r="L581" s="70">
        <f t="shared" si="88"/>
        <v>1.0000057228247465</v>
      </c>
      <c r="M581" s="70">
        <f>PRODUCT($L$2:L581)-1</f>
        <v>-0.2238847383012903</v>
      </c>
      <c r="N581" s="70">
        <f>PRODUCT($L$390:L581)-1</f>
        <v>-0.48619119934319366</v>
      </c>
      <c r="O581" s="70">
        <f>AVERAGE($G$390:G581)*252</f>
        <v>-0.8010159405883801</v>
      </c>
      <c r="P581" s="70">
        <f>STDEV($G$390:G581)*252^0.5</f>
        <v>0.37743133536616635</v>
      </c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</row>
    <row r="582" spans="1:27">
      <c r="A582" s="88">
        <v>44832</v>
      </c>
      <c r="B582" s="76">
        <v>32832931.329999998</v>
      </c>
      <c r="C582" s="6"/>
      <c r="D582" s="67">
        <f t="shared" si="84"/>
        <v>32832931.329999998</v>
      </c>
      <c r="E582" s="67">
        <f t="shared" si="80"/>
        <v>35506385.530000001</v>
      </c>
      <c r="F582" s="67">
        <f t="shared" si="85"/>
        <v>591675.63999999687</v>
      </c>
      <c r="G582" s="70">
        <f t="shared" si="86"/>
        <v>1.8351507326171291E-2</v>
      </c>
      <c r="H582" s="70"/>
      <c r="I582" s="70"/>
      <c r="J582" s="67">
        <f t="shared" si="81"/>
        <v>-2673454.200000003</v>
      </c>
      <c r="K582" s="70">
        <f t="shared" si="87"/>
        <v>-7.5295025390325065E-2</v>
      </c>
      <c r="L582" s="70">
        <f t="shared" si="88"/>
        <v>1.0183515073261713</v>
      </c>
      <c r="M582" s="70">
        <f>PRODUCT($L$2:L582)-1</f>
        <v>-0.20964185339027308</v>
      </c>
      <c r="N582" s="70">
        <f>PRODUCT($L$390:L582)-1</f>
        <v>-0.47676203337368894</v>
      </c>
      <c r="O582" s="70">
        <f>AVERAGE($G$390:G582)*252</f>
        <v>-0.77290404532007162</v>
      </c>
      <c r="P582" s="70">
        <f>STDEV($G$390:G582)*252^0.5</f>
        <v>0.37725020337481796</v>
      </c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</row>
    <row r="583" spans="1:27">
      <c r="A583" s="88">
        <v>44833</v>
      </c>
      <c r="B583" s="76">
        <v>31899988.48</v>
      </c>
      <c r="C583" s="6"/>
      <c r="D583" s="67">
        <f t="shared" si="84"/>
        <v>31899988.48</v>
      </c>
      <c r="E583" s="67">
        <f t="shared" si="80"/>
        <v>35506385.530000001</v>
      </c>
      <c r="F583" s="67">
        <f t="shared" si="85"/>
        <v>-932942.84999999776</v>
      </c>
      <c r="G583" s="70">
        <f t="shared" si="86"/>
        <v>-2.8414850950196833E-2</v>
      </c>
      <c r="H583" s="70"/>
      <c r="I583" s="70"/>
      <c r="J583" s="67">
        <f t="shared" si="81"/>
        <v>-3606397.0500000007</v>
      </c>
      <c r="K583" s="70">
        <f t="shared" si="87"/>
        <v>-0.1015703794167645</v>
      </c>
      <c r="L583" s="70">
        <f t="shared" si="88"/>
        <v>0.9715851490498032</v>
      </c>
      <c r="M583" s="70">
        <f>PRODUCT($L$2:L583)-1</f>
        <v>-0.2320997623234623</v>
      </c>
      <c r="N583" s="70">
        <f>PRODUCT($L$390:L583)-1</f>
        <v>-0.49162976220685961</v>
      </c>
      <c r="O583" s="70">
        <f>AVERAGE($G$390:G583)*252</f>
        <v>-0.80583001642383201</v>
      </c>
      <c r="P583" s="70">
        <f>STDEV($G$390:G583)*252^0.5</f>
        <v>0.37737901166231597</v>
      </c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</row>
    <row r="584" spans="1:27" s="47" customFormat="1">
      <c r="A584" s="90">
        <v>44834</v>
      </c>
      <c r="B584" s="79">
        <v>31436821.699999999</v>
      </c>
      <c r="C584" s="61"/>
      <c r="D584" s="80">
        <f t="shared" si="84"/>
        <v>31436821.699999999</v>
      </c>
      <c r="E584" s="80">
        <f t="shared" si="80"/>
        <v>35506385.530000001</v>
      </c>
      <c r="F584" s="80">
        <f t="shared" si="85"/>
        <v>-463166.78000000119</v>
      </c>
      <c r="G584" s="81">
        <f t="shared" si="86"/>
        <v>-1.4519340039586158E-2</v>
      </c>
      <c r="H584" s="81"/>
      <c r="I584" s="81"/>
      <c r="J584" s="80">
        <f t="shared" si="81"/>
        <v>-4069563.8300000019</v>
      </c>
      <c r="K584" s="81">
        <f t="shared" si="87"/>
        <v>-0.1146149845796488</v>
      </c>
      <c r="L584" s="81">
        <f t="shared" si="88"/>
        <v>0.9854806599604139</v>
      </c>
      <c r="M584" s="81">
        <f>PRODUCT($L$2:L584)-1</f>
        <v>-0.24324916699076693</v>
      </c>
      <c r="N584" s="81">
        <f>PRODUCT($L$390:L584)-1</f>
        <v>-0.49901096255538346</v>
      </c>
      <c r="O584" s="81">
        <f>AVERAGE($G$390:G584)*252</f>
        <v>-0.8204610096215339</v>
      </c>
      <c r="P584" s="81">
        <f>STDEV($G$390:G584)*252^0.5</f>
        <v>0.37662510166684204</v>
      </c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>
      <c r="A585" s="88">
        <v>44837</v>
      </c>
      <c r="B585" s="76">
        <v>32100529.039999999</v>
      </c>
      <c r="C585" s="6"/>
      <c r="D585" s="67">
        <f t="shared" si="84"/>
        <v>32100529.039999999</v>
      </c>
      <c r="E585" s="67">
        <f t="shared" si="80"/>
        <v>31436821.699999999</v>
      </c>
      <c r="F585" s="67">
        <f t="shared" si="85"/>
        <v>663707.33999999985</v>
      </c>
      <c r="G585" s="70">
        <f t="shared" si="86"/>
        <v>2.1112418625957974E-2</v>
      </c>
      <c r="H585" s="70"/>
      <c r="I585" s="70"/>
      <c r="J585" s="67">
        <f t="shared" si="81"/>
        <v>663707.33999999985</v>
      </c>
      <c r="K585" s="70">
        <f>G585</f>
        <v>2.1112418625957974E-2</v>
      </c>
      <c r="L585" s="70">
        <f t="shared" si="88"/>
        <v>1.0211124186259579</v>
      </c>
      <c r="M585" s="70">
        <f>PRODUCT($L$2:L585)-1</f>
        <v>-0.22727232660873364</v>
      </c>
      <c r="N585" s="70">
        <f>PRODUCT($L$390:L585)-1</f>
        <v>-0.48843387226983703</v>
      </c>
      <c r="O585" s="70">
        <f>AVERAGE($G$390:G585)*252</f>
        <v>-0.78913044582886571</v>
      </c>
      <c r="P585" s="70">
        <f>STDEV($G$390:G585)*252^0.5</f>
        <v>0.37667296077604467</v>
      </c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</row>
    <row r="586" spans="1:27">
      <c r="A586" s="88">
        <v>44838</v>
      </c>
      <c r="B586" s="76">
        <v>32913974.739999998</v>
      </c>
      <c r="C586" s="6"/>
      <c r="D586" s="67">
        <f t="shared" si="84"/>
        <v>32913974.739999998</v>
      </c>
      <c r="E586" s="67">
        <f t="shared" si="80"/>
        <v>31436821.699999999</v>
      </c>
      <c r="F586" s="67">
        <f t="shared" si="85"/>
        <v>813445.69999999925</v>
      </c>
      <c r="G586" s="70">
        <f t="shared" si="86"/>
        <v>2.5340569901087191E-2</v>
      </c>
      <c r="H586" s="70"/>
      <c r="I586" s="70"/>
      <c r="J586" s="67">
        <f t="shared" si="81"/>
        <v>1477153.0399999991</v>
      </c>
      <c r="K586" s="70">
        <f t="shared" ref="K586:K605" si="89">(1+K585)*(1+G586)-1</f>
        <v>4.6987989247017081E-2</v>
      </c>
      <c r="L586" s="70">
        <f t="shared" si="88"/>
        <v>1.0253405699010871</v>
      </c>
      <c r="M586" s="70">
        <f>PRODUCT($L$2:L586)-1</f>
        <v>-0.20769096698665779</v>
      </c>
      <c r="N586" s="70">
        <f>PRODUCT($L$390:L586)-1</f>
        <v>-0.47547049505106243</v>
      </c>
      <c r="O586" s="70">
        <f>AVERAGE($G$390:G586)*252</f>
        <v>-0.75270935922529791</v>
      </c>
      <c r="P586" s="70">
        <f>STDEV($G$390:G586)*252^0.5</f>
        <v>0.37708833395724789</v>
      </c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</row>
    <row r="587" spans="1:27">
      <c r="A587" s="88">
        <v>44839</v>
      </c>
      <c r="B587" s="76">
        <v>32874929.140000001</v>
      </c>
      <c r="C587" s="6"/>
      <c r="D587" s="67">
        <f t="shared" si="84"/>
        <v>32874929.140000001</v>
      </c>
      <c r="E587" s="67">
        <f t="shared" si="80"/>
        <v>31436821.699999999</v>
      </c>
      <c r="F587" s="67">
        <f t="shared" si="85"/>
        <v>-39045.599999997765</v>
      </c>
      <c r="G587" s="70">
        <f t="shared" si="86"/>
        <v>-1.1862924580951953E-3</v>
      </c>
      <c r="H587" s="70"/>
      <c r="I587" s="70"/>
      <c r="J587" s="67">
        <f t="shared" si="81"/>
        <v>1438107.4400000013</v>
      </c>
      <c r="K587" s="70">
        <f t="shared" si="89"/>
        <v>4.5745955291657037E-2</v>
      </c>
      <c r="L587" s="70">
        <f t="shared" si="88"/>
        <v>0.99881370754190479</v>
      </c>
      <c r="M587" s="70">
        <f>PRODUCT($L$2:L587)-1</f>
        <v>-0.20863087721700224</v>
      </c>
      <c r="N587" s="70">
        <f>PRODUCT($L$390:L587)-1</f>
        <v>-0.47609274044683181</v>
      </c>
      <c r="O587" s="70">
        <f>AVERAGE($G$390:G587)*252</f>
        <v>-0.75041762356981656</v>
      </c>
      <c r="P587" s="70">
        <f>STDEV($G$390:G587)*252^0.5</f>
        <v>0.37613552488980173</v>
      </c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</row>
    <row r="588" spans="1:27">
      <c r="A588" s="88">
        <v>44840</v>
      </c>
      <c r="B588" s="76">
        <v>32700550.510000002</v>
      </c>
      <c r="C588" s="6"/>
      <c r="D588" s="67">
        <f t="shared" si="84"/>
        <v>32700550.510000002</v>
      </c>
      <c r="E588" s="67">
        <f t="shared" si="80"/>
        <v>31436821.699999999</v>
      </c>
      <c r="F588" s="67">
        <f t="shared" si="85"/>
        <v>-174378.62999999896</v>
      </c>
      <c r="G588" s="70">
        <f t="shared" si="86"/>
        <v>-5.3043043608518928E-3</v>
      </c>
      <c r="H588" s="70"/>
      <c r="I588" s="70"/>
      <c r="J588" s="67">
        <f t="shared" si="81"/>
        <v>1263728.8100000024</v>
      </c>
      <c r="K588" s="70">
        <f t="shared" si="89"/>
        <v>4.0199000460660272E-2</v>
      </c>
      <c r="L588" s="70">
        <f t="shared" si="88"/>
        <v>0.99469569563914806</v>
      </c>
      <c r="M588" s="70">
        <f>PRODUCT($L$2:L588)-1</f>
        <v>-0.21282853990602368</v>
      </c>
      <c r="N588" s="70">
        <f>PRODUCT($L$390:L588)-1</f>
        <v>-0.47887170400836165</v>
      </c>
      <c r="O588" s="70">
        <f>AVERAGE($G$390:G588)*252</f>
        <v>-0.75336368927516772</v>
      </c>
      <c r="P588" s="70">
        <f>STDEV($G$390:G588)*252^0.5</f>
        <v>0.3751936192990184</v>
      </c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</row>
    <row r="589" spans="1:27">
      <c r="A589" s="88">
        <v>44841</v>
      </c>
      <c r="B589" s="76">
        <v>31814835.41</v>
      </c>
      <c r="C589" s="6"/>
      <c r="D589" s="67">
        <f t="shared" si="84"/>
        <v>31814835.41</v>
      </c>
      <c r="E589" s="67">
        <f t="shared" si="80"/>
        <v>31436821.699999999</v>
      </c>
      <c r="F589" s="67">
        <f t="shared" si="85"/>
        <v>-885715.10000000149</v>
      </c>
      <c r="G589" s="70">
        <f t="shared" si="86"/>
        <v>-2.7085632693833246E-2</v>
      </c>
      <c r="H589" s="70"/>
      <c r="I589" s="70"/>
      <c r="J589" s="67">
        <f t="shared" si="81"/>
        <v>378013.71000000089</v>
      </c>
      <c r="K589" s="70">
        <f t="shared" si="89"/>
        <v>1.2024552405690336E-2</v>
      </c>
      <c r="L589" s="70">
        <f t="shared" si="88"/>
        <v>0.97291436730616676</v>
      </c>
      <c r="M589" s="70">
        <f>PRODUCT($L$2:L589)-1</f>
        <v>-0.23414957694119753</v>
      </c>
      <c r="N589" s="70">
        <f>PRODUCT($L$390:L589)-1</f>
        <v>-0.49298679361995434</v>
      </c>
      <c r="O589" s="70">
        <f>AVERAGE($G$390:G589)*252</f>
        <v>-0.78372476802302182</v>
      </c>
      <c r="P589" s="70">
        <f>STDEV($G$390:G589)*252^0.5</f>
        <v>0.37522586155107557</v>
      </c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</row>
    <row r="590" spans="1:27">
      <c r="A590" s="88">
        <v>44844</v>
      </c>
      <c r="B590" s="76">
        <v>31547707.670000002</v>
      </c>
      <c r="C590" s="6"/>
      <c r="D590" s="67">
        <f t="shared" si="84"/>
        <v>31547707.670000002</v>
      </c>
      <c r="E590" s="67">
        <f t="shared" si="80"/>
        <v>31436821.699999999</v>
      </c>
      <c r="F590" s="67">
        <f t="shared" si="85"/>
        <v>-267127.73999999836</v>
      </c>
      <c r="G590" s="70">
        <f t="shared" si="86"/>
        <v>-8.3963263225317556E-3</v>
      </c>
      <c r="H590" s="70"/>
      <c r="I590" s="70"/>
      <c r="J590" s="67">
        <f t="shared" si="81"/>
        <v>110885.97000000253</v>
      </c>
      <c r="K590" s="70">
        <f t="shared" si="89"/>
        <v>3.5272640172780978E-3</v>
      </c>
      <c r="L590" s="70">
        <f t="shared" si="88"/>
        <v>0.99160367367746827</v>
      </c>
      <c r="M590" s="70">
        <f>PRODUCT($L$2:L590)-1</f>
        <v>-0.24057990700744825</v>
      </c>
      <c r="N590" s="70">
        <f>PRODUCT($L$390:L590)-1</f>
        <v>-0.49724384195055438</v>
      </c>
      <c r="O590" s="70">
        <f>AVERAGE($G$390:G590)*252</f>
        <v>-0.79035237730289731</v>
      </c>
      <c r="P590" s="70">
        <f>STDEV($G$390:G590)*252^0.5</f>
        <v>0.37433342159210903</v>
      </c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</row>
    <row r="591" spans="1:27">
      <c r="A591" s="88">
        <v>44845</v>
      </c>
      <c r="B591" s="76">
        <v>31250778.620000001</v>
      </c>
      <c r="C591" s="6"/>
      <c r="D591" s="67">
        <f t="shared" si="84"/>
        <v>31250778.620000001</v>
      </c>
      <c r="E591" s="67">
        <f t="shared" si="80"/>
        <v>31436821.699999999</v>
      </c>
      <c r="F591" s="67">
        <f t="shared" si="85"/>
        <v>-296929.05000000075</v>
      </c>
      <c r="G591" s="70">
        <f t="shared" si="86"/>
        <v>-9.4120642014938749E-3</v>
      </c>
      <c r="H591" s="70"/>
      <c r="I591" s="70"/>
      <c r="J591" s="67">
        <f t="shared" si="81"/>
        <v>-186043.07999999821</v>
      </c>
      <c r="K591" s="70">
        <f t="shared" si="89"/>
        <v>-5.9179990196019938E-3</v>
      </c>
      <c r="L591" s="70">
        <f t="shared" si="88"/>
        <v>0.99058793579850613</v>
      </c>
      <c r="M591" s="70">
        <f>PRODUCT($L$2:L591)-1</f>
        <v>-0.24772761767859863</v>
      </c>
      <c r="N591" s="70">
        <f>PRODUCT($L$390:L591)-1</f>
        <v>-0.5019758151878122</v>
      </c>
      <c r="O591" s="70">
        <f>AVERAGE($G$390:G591)*252</f>
        <v>-0.79818152483494464</v>
      </c>
      <c r="P591" s="70">
        <f>STDEV($G$390:G591)*252^0.5</f>
        <v>0.3734668692305339</v>
      </c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</row>
    <row r="592" spans="1:27">
      <c r="A592" s="88">
        <v>44846</v>
      </c>
      <c r="B592" s="76">
        <v>31275194.649999999</v>
      </c>
      <c r="C592" s="6"/>
      <c r="D592" s="67">
        <f t="shared" si="84"/>
        <v>31275194.649999999</v>
      </c>
      <c r="E592" s="67">
        <f t="shared" si="80"/>
        <v>31436821.699999999</v>
      </c>
      <c r="F592" s="67">
        <f t="shared" si="85"/>
        <v>24416.029999997467</v>
      </c>
      <c r="G592" s="70">
        <f t="shared" si="86"/>
        <v>7.8129349341624391E-4</v>
      </c>
      <c r="H592" s="70"/>
      <c r="I592" s="70"/>
      <c r="J592" s="67">
        <f t="shared" si="81"/>
        <v>-161627.05000000075</v>
      </c>
      <c r="K592" s="70">
        <f t="shared" si="89"/>
        <v>-5.1413292203138505E-3</v>
      </c>
      <c r="L592" s="70">
        <f t="shared" si="88"/>
        <v>1.0007812934934162</v>
      </c>
      <c r="M592" s="70">
        <f>PRODUCT($L$2:L592)-1</f>
        <v>-0.2471398721610143</v>
      </c>
      <c r="N592" s="70">
        <f>PRODUCT($L$390:L592)-1</f>
        <v>-0.50158671213265449</v>
      </c>
      <c r="O592" s="70">
        <f>AVERAGE($G$390:G592)*252</f>
        <v>-0.79327971456314239</v>
      </c>
      <c r="P592" s="70">
        <f>STDEV($G$390:G592)*252^0.5</f>
        <v>0.37256727635457126</v>
      </c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</row>
    <row r="593" spans="1:27">
      <c r="A593" s="88">
        <v>44847</v>
      </c>
      <c r="B593" s="76">
        <v>31877771.649999999</v>
      </c>
      <c r="C593" s="6"/>
      <c r="D593" s="67">
        <f t="shared" si="84"/>
        <v>31877771.649999999</v>
      </c>
      <c r="E593" s="67">
        <f t="shared" si="80"/>
        <v>31436821.699999999</v>
      </c>
      <c r="F593" s="67">
        <f t="shared" si="85"/>
        <v>602577</v>
      </c>
      <c r="G593" s="70">
        <f t="shared" si="86"/>
        <v>1.926693044578701E-2</v>
      </c>
      <c r="H593" s="70"/>
      <c r="I593" s="70"/>
      <c r="J593" s="67">
        <f t="shared" si="81"/>
        <v>440949.94999999925</v>
      </c>
      <c r="K593" s="70">
        <f t="shared" si="89"/>
        <v>1.4026543592986496E-2</v>
      </c>
      <c r="L593" s="70">
        <f t="shared" si="88"/>
        <v>1.0192669304457871</v>
      </c>
      <c r="M593" s="70">
        <f>PRODUCT($L$2:L593)-1</f>
        <v>-0.23263456844253416</v>
      </c>
      <c r="N593" s="70">
        <f>PRODUCT($L$390:L593)-1</f>
        <v>-0.49198381798205826</v>
      </c>
      <c r="O593" s="70">
        <f>AVERAGE($G$390:G593)*252</f>
        <v>-0.76559076266656667</v>
      </c>
      <c r="P593" s="70">
        <f>STDEV($G$390:G593)*252^0.5</f>
        <v>0.37248254228006977</v>
      </c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</row>
    <row r="594" spans="1:27">
      <c r="A594" s="88">
        <v>44848</v>
      </c>
      <c r="B594" s="76">
        <v>31118426.989999998</v>
      </c>
      <c r="C594" s="6"/>
      <c r="D594" s="67">
        <f t="shared" si="84"/>
        <v>31118426.989999998</v>
      </c>
      <c r="E594" s="67">
        <f t="shared" si="80"/>
        <v>31436821.699999999</v>
      </c>
      <c r="F594" s="67">
        <f t="shared" si="85"/>
        <v>-759344.66000000015</v>
      </c>
      <c r="G594" s="70">
        <f t="shared" si="86"/>
        <v>-2.3820506286862751E-2</v>
      </c>
      <c r="H594" s="70"/>
      <c r="I594" s="70"/>
      <c r="J594" s="67">
        <f t="shared" si="81"/>
        <v>-318394.71000000089</v>
      </c>
      <c r="K594" s="70">
        <f t="shared" si="89"/>
        <v>-1.012808206371596E-2</v>
      </c>
      <c r="L594" s="70">
        <f t="shared" si="88"/>
        <v>0.97617949371313728</v>
      </c>
      <c r="M594" s="70">
        <f>PRODUCT($L$2:L594)-1</f>
        <v>-0.25091360152926989</v>
      </c>
      <c r="N594" s="70">
        <f>PRODUCT($L$390:L594)-1</f>
        <v>-0.50408502063964455</v>
      </c>
      <c r="O594" s="70">
        <f>AVERAGE($G$390:G594)*252</f>
        <v>-0.79113796667448288</v>
      </c>
      <c r="P594" s="70">
        <f>STDEV($G$390:G594)*252^0.5</f>
        <v>0.37228223673989591</v>
      </c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</row>
    <row r="595" spans="1:27">
      <c r="A595" s="88">
        <v>44851</v>
      </c>
      <c r="B595" s="76">
        <v>31756714.460000001</v>
      </c>
      <c r="C595" s="6"/>
      <c r="D595" s="67">
        <f t="shared" si="84"/>
        <v>31756714.460000001</v>
      </c>
      <c r="E595" s="67">
        <f t="shared" si="80"/>
        <v>31436821.699999999</v>
      </c>
      <c r="F595" s="67">
        <f t="shared" si="85"/>
        <v>638287.47000000253</v>
      </c>
      <c r="G595" s="70">
        <f t="shared" si="86"/>
        <v>2.0511559604382258E-2</v>
      </c>
      <c r="H595" s="70"/>
      <c r="I595" s="70"/>
      <c r="J595" s="67">
        <f t="shared" si="81"/>
        <v>319892.76000000164</v>
      </c>
      <c r="K595" s="70">
        <f t="shared" si="89"/>
        <v>1.0175734781738388E-2</v>
      </c>
      <c r="L595" s="70">
        <f t="shared" si="88"/>
        <v>1.0205115596043823</v>
      </c>
      <c r="M595" s="70">
        <f>PRODUCT($L$2:L595)-1</f>
        <v>-0.23554867121820544</v>
      </c>
      <c r="N595" s="70">
        <f>PRODUCT($L$390:L595)-1</f>
        <v>-0.49391303098178863</v>
      </c>
      <c r="O595" s="70">
        <f>AVERAGE($G$390:G595)*252</f>
        <v>-0.76220568032992553</v>
      </c>
      <c r="P595" s="70">
        <f>STDEV($G$390:G595)*252^0.5</f>
        <v>0.37229326152406472</v>
      </c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</row>
    <row r="596" spans="1:27">
      <c r="A596" s="88">
        <v>44852</v>
      </c>
      <c r="B596" s="76">
        <v>31968564.100000001</v>
      </c>
      <c r="C596" s="6"/>
      <c r="D596" s="67">
        <f t="shared" si="84"/>
        <v>31968564.100000001</v>
      </c>
      <c r="E596" s="67">
        <f t="shared" si="80"/>
        <v>31436821.699999999</v>
      </c>
      <c r="F596" s="67">
        <f t="shared" si="85"/>
        <v>211849.6400000006</v>
      </c>
      <c r="G596" s="70">
        <f t="shared" si="86"/>
        <v>6.6710188255413305E-3</v>
      </c>
      <c r="H596" s="70"/>
      <c r="I596" s="70"/>
      <c r="J596" s="67">
        <f t="shared" si="81"/>
        <v>531742.40000000224</v>
      </c>
      <c r="K596" s="70">
        <f t="shared" si="89"/>
        <v>1.6914636125572535E-2</v>
      </c>
      <c r="L596" s="70">
        <f t="shared" si="88"/>
        <v>1.0066710188255414</v>
      </c>
      <c r="M596" s="70">
        <f>PRODUCT($L$2:L596)-1</f>
        <v>-0.23044900201269192</v>
      </c>
      <c r="N596" s="70">
        <f>PRODUCT($L$390:L596)-1</f>
        <v>-0.49053691528410692</v>
      </c>
      <c r="O596" s="70">
        <f>AVERAGE($G$390:G596)*252</f>
        <v>-0.75040228697549882</v>
      </c>
      <c r="P596" s="70">
        <f>STDEV($G$390:G596)*252^0.5</f>
        <v>0.37154257833613813</v>
      </c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</row>
    <row r="597" spans="1:27">
      <c r="A597" s="88">
        <v>44853</v>
      </c>
      <c r="B597" s="76">
        <v>31995109.329999998</v>
      </c>
      <c r="C597" s="6"/>
      <c r="D597" s="67">
        <f t="shared" si="84"/>
        <v>31995109.329999998</v>
      </c>
      <c r="E597" s="67">
        <f t="shared" si="80"/>
        <v>31436821.699999999</v>
      </c>
      <c r="F597" s="67">
        <f t="shared" si="85"/>
        <v>26545.229999996722</v>
      </c>
      <c r="G597" s="70">
        <f t="shared" si="86"/>
        <v>8.3035415406714245E-4</v>
      </c>
      <c r="H597" s="70"/>
      <c r="I597" s="70"/>
      <c r="J597" s="67">
        <f t="shared" si="81"/>
        <v>558287.62999999896</v>
      </c>
      <c r="K597" s="70">
        <f t="shared" si="89"/>
        <v>1.7759035418011049E-2</v>
      </c>
      <c r="L597" s="70">
        <f t="shared" si="88"/>
        <v>1.0008303541540671</v>
      </c>
      <c r="M597" s="70">
        <f>PRODUCT($L$2:L597)-1</f>
        <v>-0.22981000214474667</v>
      </c>
      <c r="N597" s="70">
        <f>PRODUCT($L$390:L597)-1</f>
        <v>-0.4901138804953693</v>
      </c>
      <c r="O597" s="70">
        <f>AVERAGE($G$390:G597)*252</f>
        <v>-0.74578857767838136</v>
      </c>
      <c r="P597" s="70">
        <f>STDEV($G$390:G597)*252^0.5</f>
        <v>0.37066774676059877</v>
      </c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</row>
    <row r="598" spans="1:27">
      <c r="A598" s="88">
        <v>44854</v>
      </c>
      <c r="B598" s="76">
        <v>31855554.079999998</v>
      </c>
      <c r="C598" s="6"/>
      <c r="D598" s="67">
        <f t="shared" si="84"/>
        <v>31855554.079999998</v>
      </c>
      <c r="E598" s="67">
        <f t="shared" ref="E598:E661" si="90">IF(MONTH(A598)=MONTH(A597),E597,D597)</f>
        <v>31436821.699999999</v>
      </c>
      <c r="F598" s="67">
        <f t="shared" si="85"/>
        <v>-139555.25</v>
      </c>
      <c r="G598" s="70">
        <f t="shared" si="86"/>
        <v>-4.3617681865255253E-3</v>
      </c>
      <c r="H598" s="70"/>
      <c r="I598" s="70"/>
      <c r="J598" s="67">
        <f t="shared" ref="J598:J661" si="91">IF(MONTH(A598)=MONTH(A597),J597+F598,F598)</f>
        <v>418732.37999999896</v>
      </c>
      <c r="K598" s="70">
        <f t="shared" si="89"/>
        <v>1.3319806435775794E-2</v>
      </c>
      <c r="L598" s="70">
        <f t="shared" si="88"/>
        <v>0.99563823181347444</v>
      </c>
      <c r="M598" s="70">
        <f>PRODUCT($L$2:L598)-1</f>
        <v>-0.23316939237497192</v>
      </c>
      <c r="N598" s="70">
        <f>PRODUCT($L$390:L598)-1</f>
        <v>-0.49233788555017555</v>
      </c>
      <c r="O598" s="70">
        <f>AVERAGE($G$390:G598)*252</f>
        <v>-0.7474793767469271</v>
      </c>
      <c r="P598" s="70">
        <f>STDEV($G$390:G598)*252^0.5</f>
        <v>0.36977885096444607</v>
      </c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</row>
    <row r="599" spans="1:27">
      <c r="A599" s="88">
        <v>44855</v>
      </c>
      <c r="B599" s="76">
        <v>32547587.129999999</v>
      </c>
      <c r="C599" s="6"/>
      <c r="D599" s="67">
        <f t="shared" si="84"/>
        <v>32547587.129999999</v>
      </c>
      <c r="E599" s="67">
        <f t="shared" si="90"/>
        <v>31436821.699999999</v>
      </c>
      <c r="F599" s="67">
        <f t="shared" si="85"/>
        <v>692033.05000000075</v>
      </c>
      <c r="G599" s="70">
        <f t="shared" si="86"/>
        <v>2.1724093960571938E-2</v>
      </c>
      <c r="H599" s="70"/>
      <c r="I599" s="70"/>
      <c r="J599" s="67">
        <f t="shared" si="91"/>
        <v>1110765.4299999997</v>
      </c>
      <c r="K599" s="70">
        <f t="shared" si="89"/>
        <v>3.5333261122895143E-2</v>
      </c>
      <c r="L599" s="70">
        <f t="shared" si="88"/>
        <v>1.0217240939605718</v>
      </c>
      <c r="M599" s="70">
        <f>PRODUCT($L$2:L599)-1</f>
        <v>-0.21651069220308339</v>
      </c>
      <c r="N599" s="70">
        <f>PRODUCT($L$390:L599)-1</f>
        <v>-0.481309386075645</v>
      </c>
      <c r="O599" s="70">
        <f>AVERAGE($G$390:G599)*252</f>
        <v>-0.71785103839068398</v>
      </c>
      <c r="P599" s="70">
        <f>STDEV($G$390:G599)*252^0.5</f>
        <v>0.36988334580917187</v>
      </c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</row>
    <row r="600" spans="1:27">
      <c r="A600" s="88">
        <v>44858</v>
      </c>
      <c r="B600" s="76">
        <v>32880346.879999999</v>
      </c>
      <c r="C600" s="6"/>
      <c r="D600" s="67">
        <f t="shared" si="84"/>
        <v>32880346.879999999</v>
      </c>
      <c r="E600" s="67">
        <f t="shared" si="90"/>
        <v>31436821.699999999</v>
      </c>
      <c r="F600" s="67">
        <f t="shared" si="85"/>
        <v>332759.75</v>
      </c>
      <c r="G600" s="70">
        <f t="shared" si="86"/>
        <v>1.0223791664522076E-2</v>
      </c>
      <c r="H600" s="70"/>
      <c r="I600" s="70"/>
      <c r="J600" s="67">
        <f t="shared" si="91"/>
        <v>1443525.1799999997</v>
      </c>
      <c r="K600" s="70">
        <f t="shared" si="89"/>
        <v>4.5918292687965767E-2</v>
      </c>
      <c r="L600" s="70">
        <f t="shared" si="88"/>
        <v>1.010223791664522</v>
      </c>
      <c r="M600" s="70">
        <f>PRODUCT($L$2:L600)-1</f>
        <v>-0.20850046074878714</v>
      </c>
      <c r="N600" s="70">
        <f>PRODUCT($L$390:L600)-1</f>
        <v>-0.47600640130053939</v>
      </c>
      <c r="O600" s="70">
        <f>AVERAGE($G$390:G600)*252</f>
        <v>-0.70223849555727047</v>
      </c>
      <c r="P600" s="70">
        <f>STDEV($G$390:G600)*252^0.5</f>
        <v>0.36927806495923032</v>
      </c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</row>
    <row r="601" spans="1:27">
      <c r="A601" s="88">
        <v>44859</v>
      </c>
      <c r="B601" s="76">
        <v>33364250.210000001</v>
      </c>
      <c r="C601" s="6"/>
      <c r="D601" s="67">
        <f t="shared" si="84"/>
        <v>33364250.210000001</v>
      </c>
      <c r="E601" s="67">
        <f t="shared" si="90"/>
        <v>31436821.699999999</v>
      </c>
      <c r="F601" s="67">
        <f t="shared" si="85"/>
        <v>483903.33000000194</v>
      </c>
      <c r="G601" s="70">
        <f t="shared" si="86"/>
        <v>1.4717099298436658E-2</v>
      </c>
      <c r="H601" s="70"/>
      <c r="I601" s="70"/>
      <c r="J601" s="67">
        <f t="shared" si="91"/>
        <v>1927428.5100000016</v>
      </c>
      <c r="K601" s="70">
        <f t="shared" si="89"/>
        <v>6.1311176059505978E-2</v>
      </c>
      <c r="L601" s="70">
        <f t="shared" si="88"/>
        <v>1.0147170992984367</v>
      </c>
      <c r="M601" s="70">
        <f>PRODUCT($L$2:L601)-1</f>
        <v>-0.19685188343496018</v>
      </c>
      <c r="N601" s="70">
        <f>PRODUCT($L$390:L601)-1</f>
        <v>-0.46829473547673428</v>
      </c>
      <c r="O601" s="70">
        <f>AVERAGE($G$390:G601)*252</f>
        <v>-0.68143213933668889</v>
      </c>
      <c r="P601" s="70">
        <f>STDEV($G$390:G601)*252^0.5</f>
        <v>0.36889591078595707</v>
      </c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</row>
    <row r="602" spans="1:27">
      <c r="A602" s="88">
        <v>44860</v>
      </c>
      <c r="B602" s="76">
        <v>32785794.010000002</v>
      </c>
      <c r="C602" s="6"/>
      <c r="D602" s="67">
        <f t="shared" si="84"/>
        <v>32785794.010000002</v>
      </c>
      <c r="E602" s="67">
        <f t="shared" si="90"/>
        <v>31436821.699999999</v>
      </c>
      <c r="F602" s="67">
        <f t="shared" si="85"/>
        <v>-578456.19999999925</v>
      </c>
      <c r="G602" s="70">
        <f t="shared" si="86"/>
        <v>-1.7337605261892659E-2</v>
      </c>
      <c r="H602" s="70"/>
      <c r="I602" s="70"/>
      <c r="J602" s="67">
        <f t="shared" si="91"/>
        <v>1348972.3100000024</v>
      </c>
      <c r="K602" s="70">
        <f t="shared" si="89"/>
        <v>4.2910581828951244E-2</v>
      </c>
      <c r="L602" s="70">
        <f t="shared" si="88"/>
        <v>0.98266239473810735</v>
      </c>
      <c r="M602" s="70">
        <f>PRODUCT($L$2:L602)-1</f>
        <v>-0.21077654844679738</v>
      </c>
      <c r="N602" s="70">
        <f>PRODUCT($L$390:L602)-1</f>
        <v>-0.47751323146870883</v>
      </c>
      <c r="O602" s="70">
        <f>AVERAGE($G$390:G602)*252</f>
        <v>-0.69874502378110326</v>
      </c>
      <c r="P602" s="70">
        <f>STDEV($G$390:G602)*252^0.5</f>
        <v>0.36836888397685957</v>
      </c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</row>
    <row r="603" spans="1:27">
      <c r="A603" s="88">
        <v>44861</v>
      </c>
      <c r="B603" s="76">
        <v>32439784.52</v>
      </c>
      <c r="C603" s="6"/>
      <c r="D603" s="67">
        <f t="shared" si="84"/>
        <v>32439784.52</v>
      </c>
      <c r="E603" s="67">
        <f t="shared" si="90"/>
        <v>31436821.699999999</v>
      </c>
      <c r="F603" s="67">
        <f t="shared" si="85"/>
        <v>-346009.49000000209</v>
      </c>
      <c r="G603" s="70">
        <f t="shared" si="86"/>
        <v>-1.0553640698604575E-2</v>
      </c>
      <c r="H603" s="70"/>
      <c r="I603" s="70"/>
      <c r="J603" s="67">
        <f t="shared" si="91"/>
        <v>1002962.8200000003</v>
      </c>
      <c r="K603" s="70">
        <f t="shared" si="89"/>
        <v>3.1904078267555924E-2</v>
      </c>
      <c r="L603" s="70">
        <f t="shared" si="88"/>
        <v>0.98944635930139546</v>
      </c>
      <c r="M603" s="70">
        <f>PRODUCT($L$2:L603)-1</f>
        <v>-0.21910572918540239</v>
      </c>
      <c r="N603" s="70">
        <f>PRODUCT($L$390:L603)-1</f>
        <v>-0.48302736909356303</v>
      </c>
      <c r="O603" s="70">
        <f>AVERAGE($G$390:G603)*252</f>
        <v>-0.70790751178235201</v>
      </c>
      <c r="P603" s="70">
        <f>STDEV($G$390:G603)*252^0.5</f>
        <v>0.36760013310038325</v>
      </c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</row>
    <row r="604" spans="1:27">
      <c r="A604" s="88">
        <v>44862</v>
      </c>
      <c r="B604" s="76">
        <v>33348753.600000001</v>
      </c>
      <c r="C604" s="6"/>
      <c r="D604" s="67">
        <f t="shared" si="84"/>
        <v>33348753.600000001</v>
      </c>
      <c r="E604" s="67">
        <f t="shared" si="90"/>
        <v>31436821.699999999</v>
      </c>
      <c r="F604" s="67">
        <f t="shared" si="85"/>
        <v>908969.08000000194</v>
      </c>
      <c r="G604" s="70">
        <f t="shared" si="86"/>
        <v>2.8020194753130931E-2</v>
      </c>
      <c r="H604" s="70"/>
      <c r="I604" s="70"/>
      <c r="J604" s="67">
        <f t="shared" si="91"/>
        <v>1911931.9000000022</v>
      </c>
      <c r="K604" s="70">
        <f t="shared" si="89"/>
        <v>6.0818231507162812E-2</v>
      </c>
      <c r="L604" s="70">
        <f t="shared" si="88"/>
        <v>1.0280201947531309</v>
      </c>
      <c r="M604" s="70">
        <f>PRODUCT($L$2:L604)-1</f>
        <v>-0.1972249196355732</v>
      </c>
      <c r="N604" s="70">
        <f>PRODUCT($L$390:L604)-1</f>
        <v>-0.46854169529352618</v>
      </c>
      <c r="O604" s="70">
        <f>AVERAGE($G$390:G604)*252</f>
        <v>-0.6717726439238807</v>
      </c>
      <c r="P604" s="70">
        <f>STDEV($G$390:G604)*252^0.5</f>
        <v>0.3682559225128495</v>
      </c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</row>
    <row r="605" spans="1:27" s="47" customFormat="1">
      <c r="A605" s="90">
        <v>44865</v>
      </c>
      <c r="B605" s="79">
        <v>32916994.829999998</v>
      </c>
      <c r="C605" s="61"/>
      <c r="D605" s="80">
        <f t="shared" si="84"/>
        <v>32916994.829999998</v>
      </c>
      <c r="E605" s="80">
        <f t="shared" si="90"/>
        <v>31436821.699999999</v>
      </c>
      <c r="F605" s="80">
        <f t="shared" si="85"/>
        <v>-431758.77000000328</v>
      </c>
      <c r="G605" s="81">
        <f t="shared" si="86"/>
        <v>-1.2946773818857303E-2</v>
      </c>
      <c r="H605" s="81"/>
      <c r="I605" s="81"/>
      <c r="J605" s="80">
        <f t="shared" si="91"/>
        <v>1480173.129999999</v>
      </c>
      <c r="K605" s="81">
        <f t="shared" si="89"/>
        <v>4.7084057800919288E-2</v>
      </c>
      <c r="L605" s="81">
        <f t="shared" si="88"/>
        <v>0.98705322618114266</v>
      </c>
      <c r="M605" s="81">
        <f>PRODUCT($L$2:L605)-1</f>
        <v>-0.20761826702846642</v>
      </c>
      <c r="N605" s="81">
        <f>PRODUCT($L$390:L605)-1</f>
        <v>-0.47542236575871422</v>
      </c>
      <c r="O605" s="81">
        <f>AVERAGE($G$390:G605)*252</f>
        <v>-0.68376715484252959</v>
      </c>
      <c r="P605" s="81">
        <f>STDEV($G$390:G605)*252^0.5</f>
        <v>0.36756629970954569</v>
      </c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>
      <c r="A606" s="88">
        <v>44866</v>
      </c>
      <c r="B606" s="76">
        <v>32619285.949999999</v>
      </c>
      <c r="C606" s="6"/>
      <c r="D606" s="67">
        <f t="shared" si="84"/>
        <v>32619285.949999999</v>
      </c>
      <c r="E606" s="67">
        <f t="shared" si="90"/>
        <v>32916994.829999998</v>
      </c>
      <c r="F606" s="67">
        <f t="shared" si="85"/>
        <v>-297708.87999999896</v>
      </c>
      <c r="G606" s="70">
        <f t="shared" si="86"/>
        <v>-9.0442302384381723E-3</v>
      </c>
      <c r="H606" s="70"/>
      <c r="I606" s="70"/>
      <c r="J606" s="67">
        <f t="shared" si="91"/>
        <v>-297708.87999999896</v>
      </c>
      <c r="K606" s="70">
        <f>G606</f>
        <v>-9.0442302384381723E-3</v>
      </c>
      <c r="L606" s="70">
        <f t="shared" si="88"/>
        <v>0.99095576976156186</v>
      </c>
      <c r="M606" s="70">
        <f>PRODUCT($L$2:L606)-1</f>
        <v>-0.21478474985819362</v>
      </c>
      <c r="N606" s="70">
        <f>PRODUCT($L$390:L606)-1</f>
        <v>-0.48016676666072755</v>
      </c>
      <c r="O606" s="70">
        <f>AVERAGE($G$390:G606)*252</f>
        <v>-0.69111913118005908</v>
      </c>
      <c r="P606" s="70">
        <f>STDEV($G$390:G606)*252^0.5</f>
        <v>0.36677792059702147</v>
      </c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</row>
    <row r="607" spans="1:27">
      <c r="A607" s="88">
        <v>44867</v>
      </c>
      <c r="B607" s="76">
        <v>31735400.239999998</v>
      </c>
      <c r="C607" s="6"/>
      <c r="D607" s="67">
        <f t="shared" si="84"/>
        <v>31735400.239999998</v>
      </c>
      <c r="E607" s="67">
        <f t="shared" si="90"/>
        <v>32916994.829999998</v>
      </c>
      <c r="F607" s="67">
        <f t="shared" si="85"/>
        <v>-883885.71000000089</v>
      </c>
      <c r="G607" s="70">
        <f t="shared" si="86"/>
        <v>-2.7097028161648062E-2</v>
      </c>
      <c r="H607" s="70"/>
      <c r="I607" s="70"/>
      <c r="J607" s="67">
        <f t="shared" si="91"/>
        <v>-1181594.5899999999</v>
      </c>
      <c r="K607" s="70">
        <f t="shared" ref="K607:K627" si="92">(1+K606)*(1+G607)-1</f>
        <v>-3.5896186638614824E-2</v>
      </c>
      <c r="L607" s="70">
        <f t="shared" si="88"/>
        <v>0.97290297183835195</v>
      </c>
      <c r="M607" s="70">
        <f>PRODUCT($L$2:L607)-1</f>
        <v>-0.23606174960424164</v>
      </c>
      <c r="N607" s="70">
        <f>PRODUCT($L$390:L607)-1</f>
        <v>-0.49425270242388242</v>
      </c>
      <c r="O607" s="70">
        <f>AVERAGE($G$390:G607)*252</f>
        <v>-0.71927203010462448</v>
      </c>
      <c r="P607" s="70">
        <f>STDEV($G$390:G607)*252^0.5</f>
        <v>0.36686749229776294</v>
      </c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</row>
    <row r="608" spans="1:27">
      <c r="A608" s="88">
        <v>44868</v>
      </c>
      <c r="B608" s="76">
        <v>31346885.84</v>
      </c>
      <c r="C608" s="6"/>
      <c r="D608" s="67">
        <f t="shared" si="84"/>
        <v>31346885.84</v>
      </c>
      <c r="E608" s="67">
        <f t="shared" si="90"/>
        <v>32916994.829999998</v>
      </c>
      <c r="F608" s="67">
        <f t="shared" si="85"/>
        <v>-388514.39999999851</v>
      </c>
      <c r="G608" s="70">
        <f t="shared" si="86"/>
        <v>-1.2242303454875177E-2</v>
      </c>
      <c r="H608" s="70"/>
      <c r="I608" s="70"/>
      <c r="J608" s="67">
        <f t="shared" si="91"/>
        <v>-1570108.9899999984</v>
      </c>
      <c r="K608" s="70">
        <f t="shared" si="92"/>
        <v>-4.7699038083787282E-2</v>
      </c>
      <c r="L608" s="70">
        <f t="shared" si="88"/>
        <v>0.9877576965451248</v>
      </c>
      <c r="M608" s="70">
        <f>PRODUCT($L$2:L608)-1</f>
        <v>-0.24541411348637299</v>
      </c>
      <c r="N608" s="70">
        <f>PRODUCT($L$390:L608)-1</f>
        <v>-0.50044421431229225</v>
      </c>
      <c r="O608" s="70">
        <f>AVERAGE($G$390:G608)*252</f>
        <v>-0.73007471704765603</v>
      </c>
      <c r="P608" s="70">
        <f>STDEV($G$390:G608)*252^0.5</f>
        <v>0.3661635968837848</v>
      </c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</row>
    <row r="609" spans="1:27">
      <c r="A609" s="88">
        <v>44869</v>
      </c>
      <c r="B609" s="76">
        <v>31668901.239999998</v>
      </c>
      <c r="C609" s="6"/>
      <c r="D609" s="67">
        <f t="shared" si="84"/>
        <v>31668901.239999998</v>
      </c>
      <c r="E609" s="67">
        <f t="shared" si="90"/>
        <v>32916994.829999998</v>
      </c>
      <c r="F609" s="67">
        <f t="shared" si="85"/>
        <v>322015.39999999851</v>
      </c>
      <c r="G609" s="70">
        <f t="shared" si="86"/>
        <v>1.0272644040100875E-2</v>
      </c>
      <c r="H609" s="70"/>
      <c r="I609" s="70"/>
      <c r="J609" s="67">
        <f t="shared" si="91"/>
        <v>-1248093.5899999999</v>
      </c>
      <c r="K609" s="70">
        <f t="shared" si="92"/>
        <v>-3.7916389282976359E-2</v>
      </c>
      <c r="L609" s="70">
        <f t="shared" si="88"/>
        <v>1.0102726440401009</v>
      </c>
      <c r="M609" s="70">
        <f>PRODUCT($L$2:L609)-1</f>
        <v>-0.23766252127653453</v>
      </c>
      <c r="N609" s="70">
        <f>PRODUCT($L$390:L609)-1</f>
        <v>-0.49531245554774961</v>
      </c>
      <c r="O609" s="70">
        <f>AVERAGE($G$390:G609)*252</f>
        <v>-0.71498934879696019</v>
      </c>
      <c r="P609" s="70">
        <f>STDEV($G$390:G609)*252^0.5</f>
        <v>0.3655984577096571</v>
      </c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</row>
    <row r="610" spans="1:27">
      <c r="A610" s="88">
        <v>44872</v>
      </c>
      <c r="B610" s="76">
        <v>31875600.620000001</v>
      </c>
      <c r="C610" s="6"/>
      <c r="D610" s="67">
        <f t="shared" si="84"/>
        <v>31875600.620000001</v>
      </c>
      <c r="E610" s="67">
        <f t="shared" si="90"/>
        <v>32916994.829999998</v>
      </c>
      <c r="F610" s="67">
        <f t="shared" si="85"/>
        <v>206699.38000000268</v>
      </c>
      <c r="G610" s="70">
        <f t="shared" si="86"/>
        <v>6.5268882691429525E-3</v>
      </c>
      <c r="H610" s="70"/>
      <c r="I610" s="70"/>
      <c r="J610" s="67">
        <f t="shared" si="91"/>
        <v>-1041394.2099999972</v>
      </c>
      <c r="K610" s="70">
        <f t="shared" si="92"/>
        <v>-3.1636977050252701E-2</v>
      </c>
      <c r="L610" s="70">
        <f t="shared" si="88"/>
        <v>1.0065268882691429</v>
      </c>
      <c r="M610" s="70">
        <f>PRODUCT($L$2:L610)-1</f>
        <v>-0.23268682972952637</v>
      </c>
      <c r="N610" s="70">
        <f>PRODUCT($L$390:L610)-1</f>
        <v>-0.49201841633428167</v>
      </c>
      <c r="O610" s="70">
        <f>AVERAGE($G$390:G610)*252</f>
        <v>-0.70431167824211416</v>
      </c>
      <c r="P610" s="70">
        <f>STDEV($G$390:G610)*252^0.5</f>
        <v>0.36490363654175761</v>
      </c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</row>
    <row r="611" spans="1:27">
      <c r="A611" s="88">
        <v>44873</v>
      </c>
      <c r="B611" s="76">
        <v>32008445.5</v>
      </c>
      <c r="C611" s="6"/>
      <c r="D611" s="67">
        <f t="shared" si="84"/>
        <v>32008445.5</v>
      </c>
      <c r="E611" s="67">
        <f t="shared" si="90"/>
        <v>32916994.829999998</v>
      </c>
      <c r="F611" s="67">
        <f t="shared" si="85"/>
        <v>132844.87999999896</v>
      </c>
      <c r="G611" s="70">
        <f t="shared" si="86"/>
        <v>4.1676039797238166E-3</v>
      </c>
      <c r="H611" s="70"/>
      <c r="I611" s="70"/>
      <c r="J611" s="67">
        <f t="shared" si="91"/>
        <v>-908549.32999999821</v>
      </c>
      <c r="K611" s="70">
        <f t="shared" si="92"/>
        <v>-2.7601223461989899E-2</v>
      </c>
      <c r="L611" s="70">
        <f t="shared" si="88"/>
        <v>1.0041676039797238</v>
      </c>
      <c r="M611" s="70">
        <f>PRODUCT($L$2:L611)-1</f>
        <v>-0.22948897230741261</v>
      </c>
      <c r="N611" s="70">
        <f>PRODUCT($L$390:L611)-1</f>
        <v>-0.48990135026457005</v>
      </c>
      <c r="O611" s="70">
        <f>AVERAGE($G$390:G611)*252</f>
        <v>-0.69640830940818388</v>
      </c>
      <c r="P611" s="70">
        <f>STDEV($G$390:G611)*252^0.5</f>
        <v>0.36415268955312097</v>
      </c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</row>
    <row r="612" spans="1:27">
      <c r="A612" s="88">
        <v>44874</v>
      </c>
      <c r="B612" s="76">
        <v>31287161.68</v>
      </c>
      <c r="C612" s="6"/>
      <c r="D612" s="67">
        <f t="shared" si="84"/>
        <v>31287161.68</v>
      </c>
      <c r="E612" s="67">
        <f t="shared" si="90"/>
        <v>32916994.829999998</v>
      </c>
      <c r="F612" s="67">
        <f t="shared" si="85"/>
        <v>-721283.8200000003</v>
      </c>
      <c r="G612" s="70">
        <f t="shared" si="86"/>
        <v>-2.2534172114044099E-2</v>
      </c>
      <c r="H612" s="70"/>
      <c r="I612" s="70"/>
      <c r="J612" s="67">
        <f t="shared" si="91"/>
        <v>-1629833.1499999985</v>
      </c>
      <c r="K612" s="70">
        <f t="shared" si="92"/>
        <v>-4.9513424855983312E-2</v>
      </c>
      <c r="L612" s="70">
        <f t="shared" si="88"/>
        <v>0.97746582788595593</v>
      </c>
      <c r="M612" s="70">
        <f>PRODUCT($L$2:L612)-1</f>
        <v>-0.24685180042120636</v>
      </c>
      <c r="N612" s="70">
        <f>PRODUCT($L$390:L612)-1</f>
        <v>-0.50139600103284976</v>
      </c>
      <c r="O612" s="70">
        <f>AVERAGE($G$390:G612)*252</f>
        <v>-0.71875002718096836</v>
      </c>
      <c r="P612" s="70">
        <f>STDEV($G$390:G612)*252^0.5</f>
        <v>0.36393895350787869</v>
      </c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</row>
    <row r="613" spans="1:27">
      <c r="A613" s="88">
        <v>44875</v>
      </c>
      <c r="B613" s="76">
        <v>33095509.710000001</v>
      </c>
      <c r="C613" s="6"/>
      <c r="D613" s="67">
        <f t="shared" si="84"/>
        <v>33095509.710000001</v>
      </c>
      <c r="E613" s="67">
        <f t="shared" si="90"/>
        <v>32916994.829999998</v>
      </c>
      <c r="F613" s="67">
        <f t="shared" si="85"/>
        <v>1808348.0300000012</v>
      </c>
      <c r="G613" s="70">
        <f t="shared" si="86"/>
        <v>5.7798404613863368E-2</v>
      </c>
      <c r="H613" s="70"/>
      <c r="I613" s="70"/>
      <c r="J613" s="67">
        <f t="shared" si="91"/>
        <v>178514.88000000268</v>
      </c>
      <c r="K613" s="70">
        <f t="shared" si="92"/>
        <v>5.4231827942357036E-3</v>
      </c>
      <c r="L613" s="70">
        <f t="shared" si="88"/>
        <v>1.0577984046138633</v>
      </c>
      <c r="M613" s="70">
        <f>PRODUCT($L$2:L613)-1</f>
        <v>-0.20332103604774854</v>
      </c>
      <c r="N613" s="70">
        <f>PRODUCT($L$390:L613)-1</f>
        <v>-0.47257748535845601</v>
      </c>
      <c r="O613" s="70">
        <f>AVERAGE($G$390:G613)*252</f>
        <v>-0.65051811651188562</v>
      </c>
      <c r="P613" s="70">
        <f>STDEV($G$390:G613)*252^0.5</f>
        <v>0.3687762385785841</v>
      </c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</row>
    <row r="614" spans="1:27">
      <c r="A614" s="88">
        <v>44876</v>
      </c>
      <c r="B614" s="76">
        <v>33532721.390000001</v>
      </c>
      <c r="C614" s="6"/>
      <c r="D614" s="67">
        <f t="shared" si="84"/>
        <v>33532721.390000001</v>
      </c>
      <c r="E614" s="67">
        <f t="shared" si="90"/>
        <v>32916994.829999998</v>
      </c>
      <c r="F614" s="67">
        <f t="shared" si="85"/>
        <v>437211.6799999997</v>
      </c>
      <c r="G614" s="70">
        <f t="shared" si="86"/>
        <v>1.3210604212809379E-2</v>
      </c>
      <c r="H614" s="70"/>
      <c r="I614" s="70"/>
      <c r="J614" s="67">
        <f t="shared" si="91"/>
        <v>615726.56000000238</v>
      </c>
      <c r="K614" s="70">
        <f t="shared" si="92"/>
        <v>1.8705430528513256E-2</v>
      </c>
      <c r="L614" s="70">
        <f t="shared" si="88"/>
        <v>1.0132106042128093</v>
      </c>
      <c r="M614" s="70">
        <f>PRODUCT($L$2:L614)-1</f>
        <v>-0.19279642557030441</v>
      </c>
      <c r="N614" s="70">
        <f>PRODUCT($L$390:L614)-1</f>
        <v>-0.46560991526460194</v>
      </c>
      <c r="O614" s="70">
        <f>AVERAGE($G$390:G614)*252</f>
        <v>-0.63283104816459734</v>
      </c>
      <c r="P614" s="70">
        <f>STDEV($G$390:G614)*252^0.5</f>
        <v>0.36833151393068858</v>
      </c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</row>
    <row r="615" spans="1:27">
      <c r="A615" s="88">
        <v>44879</v>
      </c>
      <c r="B615" s="76">
        <v>33188590.559999999</v>
      </c>
      <c r="C615" s="6"/>
      <c r="D615" s="67">
        <f t="shared" si="84"/>
        <v>33188590.559999999</v>
      </c>
      <c r="E615" s="67">
        <f t="shared" si="90"/>
        <v>32916994.829999998</v>
      </c>
      <c r="F615" s="67">
        <f t="shared" si="85"/>
        <v>-344130.83000000194</v>
      </c>
      <c r="G615" s="70">
        <f t="shared" si="86"/>
        <v>-1.0262538074306946E-2</v>
      </c>
      <c r="H615" s="70"/>
      <c r="I615" s="70"/>
      <c r="J615" s="67">
        <f t="shared" si="91"/>
        <v>271595.73000000045</v>
      </c>
      <c r="K615" s="70">
        <f t="shared" si="92"/>
        <v>8.2509272612110163E-3</v>
      </c>
      <c r="L615" s="70">
        <f t="shared" si="88"/>
        <v>0.98973746192569301</v>
      </c>
      <c r="M615" s="70">
        <f>PRODUCT($L$2:L615)-1</f>
        <v>-0.20108038298660591</v>
      </c>
      <c r="N615" s="70">
        <f>PRODUCT($L$390:L615)-1</f>
        <v>-0.47109411385573108</v>
      </c>
      <c r="O615" s="70">
        <f>AVERAGE($G$390:G615)*252</f>
        <v>-0.64147409483079543</v>
      </c>
      <c r="P615" s="70">
        <f>STDEV($G$390:G615)*252^0.5</f>
        <v>0.36760322316699567</v>
      </c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</row>
    <row r="616" spans="1:27">
      <c r="A616" s="88">
        <v>44880</v>
      </c>
      <c r="B616" s="76">
        <v>33662278.579999998</v>
      </c>
      <c r="C616" s="6"/>
      <c r="D616" s="67">
        <f t="shared" si="84"/>
        <v>33662278.579999998</v>
      </c>
      <c r="E616" s="67">
        <f t="shared" si="90"/>
        <v>32916994.829999998</v>
      </c>
      <c r="F616" s="67">
        <f t="shared" si="85"/>
        <v>473688.01999999955</v>
      </c>
      <c r="G616" s="70">
        <f t="shared" si="86"/>
        <v>1.4272616342162606E-2</v>
      </c>
      <c r="H616" s="70"/>
      <c r="I616" s="70"/>
      <c r="J616" s="67">
        <f t="shared" si="91"/>
        <v>745283.75</v>
      </c>
      <c r="K616" s="70">
        <f t="shared" si="92"/>
        <v>2.264130592264002E-2</v>
      </c>
      <c r="L616" s="70">
        <f t="shared" si="88"/>
        <v>1.0142726163421627</v>
      </c>
      <c r="M616" s="70">
        <f>PRODUCT($L$2:L616)-1</f>
        <v>-0.18967770980474619</v>
      </c>
      <c r="N616" s="70">
        <f>PRODUCT($L$390:L616)-1</f>
        <v>-0.46354524306168232</v>
      </c>
      <c r="O616" s="70">
        <f>AVERAGE($G$390:G616)*252</f>
        <v>-0.62280372737239997</v>
      </c>
      <c r="P616" s="70">
        <f>STDEV($G$390:G616)*252^0.5</f>
        <v>0.36721683092855217</v>
      </c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</row>
    <row r="617" spans="1:27">
      <c r="A617" s="88">
        <v>44881</v>
      </c>
      <c r="B617" s="76">
        <v>33223803.280000001</v>
      </c>
      <c r="C617" s="6"/>
      <c r="D617" s="67">
        <f t="shared" si="84"/>
        <v>33223803.280000001</v>
      </c>
      <c r="E617" s="67">
        <f t="shared" si="90"/>
        <v>32916994.829999998</v>
      </c>
      <c r="F617" s="67">
        <f t="shared" si="85"/>
        <v>-438475.29999999702</v>
      </c>
      <c r="G617" s="70">
        <f t="shared" si="86"/>
        <v>-1.3025716573461885E-2</v>
      </c>
      <c r="H617" s="70"/>
      <c r="I617" s="70"/>
      <c r="J617" s="67">
        <f t="shared" si="91"/>
        <v>306808.45000000298</v>
      </c>
      <c r="K617" s="70">
        <f t="shared" si="92"/>
        <v>9.3206701153767391E-3</v>
      </c>
      <c r="L617" s="70">
        <f t="shared" si="88"/>
        <v>0.98697428342653815</v>
      </c>
      <c r="M617" s="70">
        <f>PRODUCT($L$2:L617)-1</f>
        <v>-0.20023273828998811</v>
      </c>
      <c r="N617" s="70">
        <f>PRODUCT($L$390:L617)-1</f>
        <v>-0.47053295068004619</v>
      </c>
      <c r="O617" s="70">
        <f>AVERAGE($G$390:G617)*252</f>
        <v>-0.63446897671073332</v>
      </c>
      <c r="P617" s="70">
        <f>STDEV($G$390:G617)*252^0.5</f>
        <v>0.36657505944599855</v>
      </c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</row>
    <row r="618" spans="1:27">
      <c r="A618" s="88">
        <v>44882</v>
      </c>
      <c r="B618" s="76">
        <v>33068433.52</v>
      </c>
      <c r="C618" s="6"/>
      <c r="D618" s="67">
        <f t="shared" si="84"/>
        <v>33068433.52</v>
      </c>
      <c r="E618" s="67">
        <f t="shared" si="90"/>
        <v>32916994.829999998</v>
      </c>
      <c r="F618" s="67">
        <f t="shared" si="85"/>
        <v>-155369.76000000164</v>
      </c>
      <c r="G618" s="70">
        <f t="shared" si="86"/>
        <v>-4.6764591847174471E-3</v>
      </c>
      <c r="H618" s="70"/>
      <c r="I618" s="70"/>
      <c r="J618" s="67">
        <f t="shared" si="91"/>
        <v>151438.69000000134</v>
      </c>
      <c r="K618" s="70">
        <f t="shared" si="92"/>
        <v>4.6006231972903766E-3</v>
      </c>
      <c r="L618" s="70">
        <f t="shared" si="88"/>
        <v>0.99532354081528251</v>
      </c>
      <c r="M618" s="70">
        <f>PRODUCT($L$2:L618)-1</f>
        <v>-0.20397281724664829</v>
      </c>
      <c r="N618" s="70">
        <f>PRODUCT($L$390:L618)-1</f>
        <v>-0.47300898172584371</v>
      </c>
      <c r="O618" s="70">
        <f>AVERAGE($G$390:G618)*252</f>
        <v>-0.63684451705063749</v>
      </c>
      <c r="P618" s="70">
        <f>STDEV($G$390:G618)*252^0.5</f>
        <v>0.36577729335871956</v>
      </c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</row>
    <row r="619" spans="1:27">
      <c r="A619" s="88">
        <v>44883</v>
      </c>
      <c r="B619" s="76">
        <v>33098047.399999999</v>
      </c>
      <c r="C619" s="6"/>
      <c r="D619" s="67">
        <f t="shared" ref="D619:D682" si="93">B619</f>
        <v>33098047.399999999</v>
      </c>
      <c r="E619" s="67">
        <f t="shared" si="90"/>
        <v>32916994.829999998</v>
      </c>
      <c r="F619" s="67">
        <f t="shared" si="85"/>
        <v>29613.879999998957</v>
      </c>
      <c r="G619" s="70">
        <f t="shared" si="86"/>
        <v>8.9553319730395736E-4</v>
      </c>
      <c r="H619" s="70"/>
      <c r="I619" s="70"/>
      <c r="J619" s="67">
        <f t="shared" si="91"/>
        <v>181052.5700000003</v>
      </c>
      <c r="K619" s="70">
        <f t="shared" si="92"/>
        <v>5.5002764053957431E-3</v>
      </c>
      <c r="L619" s="70">
        <f t="shared" si="88"/>
        <v>1.000895533197304</v>
      </c>
      <c r="M619" s="70">
        <f>PRODUCT($L$2:L619)-1</f>
        <v>-0.20325994847853635</v>
      </c>
      <c r="N619" s="70">
        <f>PRODUCT($L$390:L619)-1</f>
        <v>-0.47253704377429817</v>
      </c>
      <c r="O619" s="70">
        <f>AVERAGE($G$390:G619)*252</f>
        <v>-0.6330944349516322</v>
      </c>
      <c r="P619" s="70">
        <f>STDEV($G$390:G619)*252^0.5</f>
        <v>0.36499536255713472</v>
      </c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</row>
    <row r="620" spans="1:27">
      <c r="A620" s="88">
        <v>44886</v>
      </c>
      <c r="B620" s="76">
        <v>32709841.850000001</v>
      </c>
      <c r="C620" s="6"/>
      <c r="D620" s="67">
        <f t="shared" si="93"/>
        <v>32709841.850000001</v>
      </c>
      <c r="E620" s="67">
        <f t="shared" si="90"/>
        <v>32916994.829999998</v>
      </c>
      <c r="F620" s="67">
        <f t="shared" ref="F620:F683" si="94">B620-C620-D619</f>
        <v>-388205.54999999702</v>
      </c>
      <c r="G620" s="70">
        <f t="shared" ref="G620:G683" si="95">F620/B619</f>
        <v>-1.1728956252567245E-2</v>
      </c>
      <c r="H620" s="70"/>
      <c r="I620" s="70"/>
      <c r="J620" s="67">
        <f t="shared" si="91"/>
        <v>-207152.97999999672</v>
      </c>
      <c r="K620" s="70">
        <f t="shared" si="92"/>
        <v>-6.2931923485073371E-3</v>
      </c>
      <c r="L620" s="70">
        <f t="shared" si="88"/>
        <v>0.9882710437474328</v>
      </c>
      <c r="M620" s="70">
        <f>PRODUCT($L$2:L620)-1</f>
        <v>-0.21260487768749969</v>
      </c>
      <c r="N620" s="70">
        <f>PRODUCT($L$390:L620)-1</f>
        <v>-0.4787236337127192</v>
      </c>
      <c r="O620" s="70">
        <f>AVERAGE($G$390:G620)*252</f>
        <v>-0.64314899140485859</v>
      </c>
      <c r="P620" s="70">
        <f>STDEV($G$390:G620)*252^0.5</f>
        <v>0.36432823095830519</v>
      </c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</row>
    <row r="621" spans="1:27">
      <c r="A621" s="88">
        <v>44887</v>
      </c>
      <c r="B621" s="76">
        <v>33198270.260000002</v>
      </c>
      <c r="C621" s="6"/>
      <c r="D621" s="67">
        <f t="shared" si="93"/>
        <v>33198270.260000002</v>
      </c>
      <c r="E621" s="67">
        <f t="shared" si="90"/>
        <v>32916994.829999998</v>
      </c>
      <c r="F621" s="67">
        <f t="shared" si="94"/>
        <v>488428.41000000015</v>
      </c>
      <c r="G621" s="70">
        <f t="shared" si="95"/>
        <v>1.4932154433513414E-2</v>
      </c>
      <c r="H621" s="70"/>
      <c r="I621" s="70"/>
      <c r="J621" s="67">
        <f t="shared" si="91"/>
        <v>281275.43000000343</v>
      </c>
      <c r="K621" s="70">
        <f t="shared" si="92"/>
        <v>8.5449911649784216E-3</v>
      </c>
      <c r="L621" s="70">
        <f t="shared" si="88"/>
        <v>1.0149321544335135</v>
      </c>
      <c r="M621" s="70">
        <f>PRODUCT($L$2:L621)-1</f>
        <v>-0.20084737212093418</v>
      </c>
      <c r="N621" s="70">
        <f>PRODUCT($L$390:L621)-1</f>
        <v>-0.47093985450877673</v>
      </c>
      <c r="O621" s="70">
        <f>AVERAGE($G$390:G621)*252</f>
        <v>-0.62415738835033174</v>
      </c>
      <c r="P621" s="70">
        <f>STDEV($G$390:G621)*252^0.5</f>
        <v>0.36399519878133241</v>
      </c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</row>
    <row r="622" spans="1:27">
      <c r="A622" s="88">
        <v>44888</v>
      </c>
      <c r="B622" s="76">
        <v>33527921.300000001</v>
      </c>
      <c r="C622" s="6"/>
      <c r="D622" s="67">
        <f t="shared" si="93"/>
        <v>33527921.300000001</v>
      </c>
      <c r="E622" s="67">
        <f t="shared" si="90"/>
        <v>32916994.829999998</v>
      </c>
      <c r="F622" s="67">
        <f t="shared" si="94"/>
        <v>329651.03999999911</v>
      </c>
      <c r="G622" s="70">
        <f t="shared" si="95"/>
        <v>9.929765539537453E-3</v>
      </c>
      <c r="H622" s="70"/>
      <c r="I622" s="70"/>
      <c r="J622" s="67">
        <f t="shared" si="91"/>
        <v>610926.47000000253</v>
      </c>
      <c r="K622" s="70">
        <f t="shared" si="92"/>
        <v>1.8559606463321554E-2</v>
      </c>
      <c r="L622" s="70">
        <f t="shared" si="88"/>
        <v>1.0099297655395374</v>
      </c>
      <c r="M622" s="70">
        <f>PRODUCT($L$2:L622)-1</f>
        <v>-0.19291197389578985</v>
      </c>
      <c r="N622" s="70">
        <f>PRODUCT($L$390:L622)-1</f>
        <v>-0.46568641130773536</v>
      </c>
      <c r="O622" s="70">
        <f>AVERAGE($G$390:G622)*252</f>
        <v>-0.61073911236615241</v>
      </c>
      <c r="P622" s="70">
        <f>STDEV($G$390:G622)*252^0.5</f>
        <v>0.36343897875093639</v>
      </c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</row>
    <row r="623" spans="1:27">
      <c r="A623" s="88">
        <v>44889</v>
      </c>
      <c r="B623" s="76">
        <v>33681205.659999996</v>
      </c>
      <c r="C623" s="6"/>
      <c r="D623" s="67">
        <f t="shared" si="93"/>
        <v>33681205.659999996</v>
      </c>
      <c r="E623" s="67">
        <f t="shared" si="90"/>
        <v>32916994.829999998</v>
      </c>
      <c r="F623" s="67">
        <f t="shared" si="94"/>
        <v>153284.35999999568</v>
      </c>
      <c r="G623" s="70">
        <f t="shared" si="95"/>
        <v>4.571842036625029E-3</v>
      </c>
      <c r="H623" s="70"/>
      <c r="I623" s="70"/>
      <c r="J623" s="67">
        <f t="shared" si="91"/>
        <v>764210.82999999821</v>
      </c>
      <c r="K623" s="70">
        <f t="shared" si="92"/>
        <v>2.3216300088958697E-2</v>
      </c>
      <c r="L623" s="70">
        <f t="shared" si="88"/>
        <v>1.004571842036625</v>
      </c>
      <c r="M623" s="70">
        <f>PRODUCT($L$2:L623)-1</f>
        <v>-0.1892220949307899</v>
      </c>
      <c r="N623" s="70">
        <f>PRODUCT($L$390:L623)-1</f>
        <v>-0.46324361398221214</v>
      </c>
      <c r="O623" s="70">
        <f>AVERAGE($G$390:G623)*252</f>
        <v>-0.60320559396617091</v>
      </c>
      <c r="P623" s="70">
        <f>STDEV($G$390:G623)*252^0.5</f>
        <v>0.36273087889524713</v>
      </c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</row>
    <row r="624" spans="1:27">
      <c r="A624" s="88">
        <v>44890</v>
      </c>
      <c r="B624" s="76">
        <v>33472422.18</v>
      </c>
      <c r="C624" s="6"/>
      <c r="D624" s="67">
        <f t="shared" si="93"/>
        <v>33472422.18</v>
      </c>
      <c r="E624" s="67">
        <f t="shared" si="90"/>
        <v>32916994.829999998</v>
      </c>
      <c r="F624" s="67">
        <f t="shared" si="94"/>
        <v>-208783.47999999672</v>
      </c>
      <c r="G624" s="70">
        <f t="shared" si="95"/>
        <v>-6.1988125397764264E-3</v>
      </c>
      <c r="H624" s="70"/>
      <c r="I624" s="70"/>
      <c r="J624" s="67">
        <f t="shared" si="91"/>
        <v>555427.35000000149</v>
      </c>
      <c r="K624" s="70">
        <f t="shared" si="92"/>
        <v>1.6873574057063578E-2</v>
      </c>
      <c r="L624" s="70">
        <f t="shared" si="88"/>
        <v>0.99380118746022361</v>
      </c>
      <c r="M624" s="70">
        <f>PRODUCT($L$2:L624)-1</f>
        <v>-0.19424795517570659</v>
      </c>
      <c r="N624" s="70">
        <f>PRODUCT($L$390:L624)-1</f>
        <v>-0.46657086619866428</v>
      </c>
      <c r="O624" s="70">
        <f>AVERAGE($G$390:G624)*252</f>
        <v>-0.60728599892811763</v>
      </c>
      <c r="P624" s="70">
        <f>STDEV($G$390:G624)*252^0.5</f>
        <v>0.36197643056663265</v>
      </c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</row>
    <row r="625" spans="1:29">
      <c r="A625" s="88">
        <v>44893</v>
      </c>
      <c r="B625" s="76">
        <v>32887644.649999999</v>
      </c>
      <c r="C625" s="6"/>
      <c r="D625" s="67">
        <f t="shared" si="93"/>
        <v>32887644.649999999</v>
      </c>
      <c r="E625" s="67">
        <f t="shared" si="90"/>
        <v>32916994.829999998</v>
      </c>
      <c r="F625" s="67">
        <f t="shared" si="94"/>
        <v>-584777.53000000119</v>
      </c>
      <c r="G625" s="70">
        <f t="shared" si="95"/>
        <v>-1.7470427651017431E-2</v>
      </c>
      <c r="H625" s="70"/>
      <c r="I625" s="70"/>
      <c r="J625" s="67">
        <f t="shared" si="91"/>
        <v>-29350.179999999702</v>
      </c>
      <c r="K625" s="70">
        <f t="shared" si="92"/>
        <v>-8.9164214873194148E-4</v>
      </c>
      <c r="L625" s="70">
        <f t="shared" si="88"/>
        <v>0.98252957234898253</v>
      </c>
      <c r="M625" s="70">
        <f>PRODUCT($L$2:L625)-1</f>
        <v>-0.20832478797946874</v>
      </c>
      <c r="N625" s="70">
        <f>PRODUCT($L$390:L625)-1</f>
        <v>-0.47589010128768539</v>
      </c>
      <c r="O625" s="70">
        <f>AVERAGE($G$390:G625)*252</f>
        <v>-0.62336761659391549</v>
      </c>
      <c r="P625" s="70">
        <f>STDEV($G$390:G625)*252^0.5</f>
        <v>0.36154055521329082</v>
      </c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</row>
    <row r="626" spans="1:29">
      <c r="A626" s="88">
        <v>44894</v>
      </c>
      <c r="B626" s="76">
        <v>32705656.760000002</v>
      </c>
      <c r="C626" s="6"/>
      <c r="D626" s="67">
        <f t="shared" si="93"/>
        <v>32705656.760000002</v>
      </c>
      <c r="E626" s="67">
        <f t="shared" si="90"/>
        <v>32916994.829999998</v>
      </c>
      <c r="F626" s="67">
        <f t="shared" si="94"/>
        <v>-181987.88999999687</v>
      </c>
      <c r="G626" s="70">
        <f t="shared" si="95"/>
        <v>-5.5336249201414578E-3</v>
      </c>
      <c r="H626" s="70"/>
      <c r="I626" s="70"/>
      <c r="J626" s="67">
        <f t="shared" si="91"/>
        <v>-211338.06999999657</v>
      </c>
      <c r="K626" s="70">
        <f t="shared" si="92"/>
        <v>-6.4203330556592553E-3</v>
      </c>
      <c r="L626" s="70">
        <f t="shared" si="88"/>
        <v>0.99446637507985858</v>
      </c>
      <c r="M626" s="70">
        <f>PRODUCT($L$2:L626)-1</f>
        <v>-0.21270562166136375</v>
      </c>
      <c r="N626" s="70">
        <f>PRODUCT($L$390:L626)-1</f>
        <v>-0.47879032888409268</v>
      </c>
      <c r="O626" s="70">
        <f>AVERAGE($G$390:G626)*252</f>
        <v>-0.62662122783139107</v>
      </c>
      <c r="P626" s="70">
        <f>STDEV($G$390:G626)*252^0.5</f>
        <v>0.36078756399586631</v>
      </c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</row>
    <row r="627" spans="1:29" s="47" customFormat="1">
      <c r="A627" s="90">
        <v>44895</v>
      </c>
      <c r="B627" s="79">
        <v>34026786.07</v>
      </c>
      <c r="C627" s="61"/>
      <c r="D627" s="80">
        <f t="shared" si="93"/>
        <v>34026786.07</v>
      </c>
      <c r="E627" s="80">
        <f t="shared" si="90"/>
        <v>32916994.829999998</v>
      </c>
      <c r="F627" s="80">
        <f t="shared" si="94"/>
        <v>1321129.3099999987</v>
      </c>
      <c r="G627" s="81">
        <f t="shared" si="95"/>
        <v>4.0394520119093877E-2</v>
      </c>
      <c r="H627" s="81"/>
      <c r="I627" s="81"/>
      <c r="J627" s="80">
        <f t="shared" si="91"/>
        <v>1109791.2400000021</v>
      </c>
      <c r="K627" s="81">
        <f t="shared" si="92"/>
        <v>3.3714840790646461E-2</v>
      </c>
      <c r="L627" s="81">
        <f t="shared" si="88"/>
        <v>1.0403945201190938</v>
      </c>
      <c r="M627" s="81">
        <f>PRODUCT($L$2:L627)-1</f>
        <v>-0.18090324305591421</v>
      </c>
      <c r="N627" s="81">
        <f>PRODUCT($L$390:L627)-1</f>
        <v>-0.45773631433793482</v>
      </c>
      <c r="O627" s="81">
        <f>AVERAGE($G$390:G627)*252</f>
        <v>-0.58121769716818505</v>
      </c>
      <c r="P627" s="81">
        <f>STDEV($G$390:G627)*252^0.5</f>
        <v>0.36271943643993326</v>
      </c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</row>
    <row r="628" spans="1:29">
      <c r="A628" s="88">
        <v>44896</v>
      </c>
      <c r="B628" s="76">
        <v>34331980.990000002</v>
      </c>
      <c r="C628" s="6"/>
      <c r="D628" s="67">
        <f t="shared" si="93"/>
        <v>34331980.990000002</v>
      </c>
      <c r="E628" s="67">
        <f t="shared" si="90"/>
        <v>34026786.07</v>
      </c>
      <c r="F628" s="67">
        <f t="shared" si="94"/>
        <v>305194.92000000179</v>
      </c>
      <c r="G628" s="70">
        <f t="shared" si="95"/>
        <v>8.9692549678995238E-3</v>
      </c>
      <c r="H628" s="70"/>
      <c r="I628" s="70"/>
      <c r="J628" s="67">
        <f t="shared" si="91"/>
        <v>305194.92000000179</v>
      </c>
      <c r="K628" s="70">
        <f>G628</f>
        <v>8.9692549678995238E-3</v>
      </c>
      <c r="L628" s="70">
        <f t="shared" si="88"/>
        <v>1.0089692549678995</v>
      </c>
      <c r="M628" s="70">
        <f>PRODUCT($L$2:L628)-1</f>
        <v>-0.1735565553995031</v>
      </c>
      <c r="N628" s="70">
        <f>PRODUCT($L$390:L628)-1</f>
        <v>-0.45287261308139892</v>
      </c>
      <c r="O628" s="70">
        <f>AVERAGE($G$390:G628)*252</f>
        <v>-0.56932870156534454</v>
      </c>
      <c r="P628" s="70">
        <f>STDEV($G$390:G628)*252^0.5</f>
        <v>0.36214175437275298</v>
      </c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spans="1:29">
      <c r="A629" s="88">
        <v>44897</v>
      </c>
      <c r="B629" s="76">
        <v>34396339.380000003</v>
      </c>
      <c r="C629" s="6"/>
      <c r="D629" s="67">
        <f t="shared" si="93"/>
        <v>34396339.380000003</v>
      </c>
      <c r="E629" s="67">
        <f t="shared" si="90"/>
        <v>34026786.07</v>
      </c>
      <c r="F629" s="67">
        <f t="shared" si="94"/>
        <v>64358.390000000596</v>
      </c>
      <c r="G629" s="70">
        <f t="shared" si="95"/>
        <v>1.8745900511463783E-3</v>
      </c>
      <c r="H629" s="70"/>
      <c r="I629" s="70"/>
      <c r="J629" s="67">
        <f t="shared" si="91"/>
        <v>369553.31000000238</v>
      </c>
      <c r="K629" s="70">
        <f t="shared" ref="K629:K636" si="96">(1+K628)*(1+G629)-1</f>
        <v>1.0860658695174719E-2</v>
      </c>
      <c r="L629" s="70">
        <f t="shared" si="88"/>
        <v>1.0018745900511463</v>
      </c>
      <c r="M629" s="70">
        <f>PRODUCT($L$2:L629)-1</f>
        <v>-0.17200731274041992</v>
      </c>
      <c r="N629" s="70">
        <f>PRODUCT($L$390:L629)-1</f>
        <v>-0.45184697352517167</v>
      </c>
      <c r="O629" s="70">
        <f>AVERAGE($G$390:G629)*252</f>
        <v>-0.56498817908845178</v>
      </c>
      <c r="P629" s="70">
        <f>STDEV($G$390:G629)*252^0.5</f>
        <v>0.36140816605607801</v>
      </c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</row>
    <row r="630" spans="1:29">
      <c r="A630" s="88">
        <v>44900</v>
      </c>
      <c r="B630" s="76">
        <v>33711344.520000003</v>
      </c>
      <c r="C630" s="6"/>
      <c r="D630" s="67">
        <f t="shared" si="93"/>
        <v>33711344.520000003</v>
      </c>
      <c r="E630" s="67">
        <f t="shared" si="90"/>
        <v>34026786.07</v>
      </c>
      <c r="F630" s="67">
        <f t="shared" si="94"/>
        <v>-684994.8599999994</v>
      </c>
      <c r="G630" s="70">
        <f t="shared" si="95"/>
        <v>-1.9914760475886414E-2</v>
      </c>
      <c r="H630" s="70"/>
      <c r="I630" s="70"/>
      <c r="J630" s="67">
        <f t="shared" si="91"/>
        <v>-315441.54999999702</v>
      </c>
      <c r="K630" s="70">
        <f t="shared" si="96"/>
        <v>-9.2703891972364394E-3</v>
      </c>
      <c r="L630" s="70">
        <f t="shared" si="88"/>
        <v>0.98008523952411364</v>
      </c>
      <c r="M630" s="70">
        <f>PRODUCT($L$2:L630)-1</f>
        <v>-0.18849658878297992</v>
      </c>
      <c r="N630" s="70">
        <f>PRODUCT($L$390:L630)-1</f>
        <v>-0.46276330975155011</v>
      </c>
      <c r="O630" s="70">
        <f>AVERAGE($G$390:G630)*252</f>
        <v>-0.58346756274336842</v>
      </c>
      <c r="P630" s="70">
        <f>STDEV($G$390:G630)*252^0.5</f>
        <v>0.36110692481071771</v>
      </c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</row>
    <row r="631" spans="1:29">
      <c r="A631" s="88">
        <v>44901</v>
      </c>
      <c r="B631" s="76">
        <v>33296999.859999999</v>
      </c>
      <c r="C631" s="6"/>
      <c r="D631" s="67">
        <f t="shared" si="93"/>
        <v>33296999.859999999</v>
      </c>
      <c r="E631" s="67">
        <f t="shared" si="90"/>
        <v>34026786.07</v>
      </c>
      <c r="F631" s="67">
        <f t="shared" si="94"/>
        <v>-414344.66000000387</v>
      </c>
      <c r="G631" s="70">
        <f t="shared" si="95"/>
        <v>-1.2290956231490105E-2</v>
      </c>
      <c r="H631" s="70"/>
      <c r="I631" s="70"/>
      <c r="J631" s="67">
        <f t="shared" si="91"/>
        <v>-729786.21000000089</v>
      </c>
      <c r="K631" s="70">
        <f t="shared" si="96"/>
        <v>-2.1447403480854499E-2</v>
      </c>
      <c r="L631" s="70">
        <f t="shared" si="88"/>
        <v>0.98770904376850988</v>
      </c>
      <c r="M631" s="70">
        <f>PRODUCT($L$2:L631)-1</f>
        <v>-0.19847074169195322</v>
      </c>
      <c r="N631" s="70">
        <f>PRODUCT($L$390:L631)-1</f>
        <v>-0.46936646239734447</v>
      </c>
      <c r="O631" s="70">
        <f>AVERAGE($G$390:G631)*252</f>
        <v>-0.59385538674168303</v>
      </c>
      <c r="P631" s="70">
        <f>STDEV($G$390:G631)*252^0.5</f>
        <v>0.36050071372853981</v>
      </c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C631" s="72"/>
    </row>
    <row r="632" spans="1:29">
      <c r="A632" s="88">
        <v>44902</v>
      </c>
      <c r="B632" s="76">
        <v>33379791.850000001</v>
      </c>
      <c r="C632" s="6"/>
      <c r="D632" s="67">
        <f t="shared" si="93"/>
        <v>33379791.850000001</v>
      </c>
      <c r="E632" s="67">
        <f t="shared" si="90"/>
        <v>34026786.07</v>
      </c>
      <c r="F632" s="67">
        <f t="shared" si="94"/>
        <v>82791.990000002086</v>
      </c>
      <c r="G632" s="70">
        <f t="shared" si="95"/>
        <v>2.4864699627025824E-3</v>
      </c>
      <c r="H632" s="70"/>
      <c r="I632" s="70"/>
      <c r="J632" s="67">
        <f t="shared" si="91"/>
        <v>-646994.21999999881</v>
      </c>
      <c r="K632" s="70">
        <f t="shared" si="96"/>
        <v>-1.9014261842685065E-2</v>
      </c>
      <c r="L632" s="70">
        <f t="shared" si="88"/>
        <v>1.0024864699627025</v>
      </c>
      <c r="M632" s="70">
        <f>PRODUCT($L$2:L632)-1</f>
        <v>-0.196477763266943</v>
      </c>
      <c r="N632" s="70">
        <f>PRODUCT($L$390:L632)-1</f>
        <v>-0.46804705804489288</v>
      </c>
      <c r="O632" s="70">
        <f>AVERAGE($G$390:G632)*252</f>
        <v>-0.58883297597072526</v>
      </c>
      <c r="P632" s="70">
        <f>STDEV($G$390:G632)*252^0.5</f>
        <v>0.35978891085874842</v>
      </c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</row>
    <row r="633" spans="1:29">
      <c r="A633" s="88">
        <v>44903</v>
      </c>
      <c r="B633" s="76">
        <v>33597053.609999999</v>
      </c>
      <c r="C633" s="6"/>
      <c r="D633" s="67">
        <f t="shared" si="93"/>
        <v>33597053.609999999</v>
      </c>
      <c r="E633" s="67">
        <f t="shared" si="90"/>
        <v>34026786.07</v>
      </c>
      <c r="F633" s="67">
        <f t="shared" si="94"/>
        <v>217261.75999999791</v>
      </c>
      <c r="G633" s="70">
        <f t="shared" si="95"/>
        <v>6.5087811504731686E-3</v>
      </c>
      <c r="H633" s="70"/>
      <c r="I633" s="70"/>
      <c r="J633" s="67">
        <f t="shared" si="91"/>
        <v>-429732.46000000089</v>
      </c>
      <c r="K633" s="70">
        <f t="shared" si="96"/>
        <v>-1.2629240361283767E-2</v>
      </c>
      <c r="L633" s="70">
        <f t="shared" si="88"/>
        <v>1.0065087811504732</v>
      </c>
      <c r="M633" s="70">
        <f>PRODUCT($L$2:L633)-1</f>
        <v>-0.19124781287850889</v>
      </c>
      <c r="N633" s="70">
        <f>PRODUCT($L$390:L633)-1</f>
        <v>-0.46458469276335679</v>
      </c>
      <c r="O633" s="70">
        <f>AVERAGE($G$390:G633)*252</f>
        <v>-0.57969754225806158</v>
      </c>
      <c r="P633" s="70">
        <f>STDEV($G$390:G633)*252^0.5</f>
        <v>0.35916035284687092</v>
      </c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</row>
    <row r="634" spans="1:29">
      <c r="A634" s="88">
        <v>44904</v>
      </c>
      <c r="B634" s="76">
        <v>32995664.079999998</v>
      </c>
      <c r="C634" s="6"/>
      <c r="D634" s="67">
        <f t="shared" si="93"/>
        <v>32995664.079999998</v>
      </c>
      <c r="E634" s="67">
        <f t="shared" si="90"/>
        <v>34026786.07</v>
      </c>
      <c r="F634" s="67">
        <f t="shared" si="94"/>
        <v>-601389.53000000119</v>
      </c>
      <c r="G634" s="70">
        <f t="shared" si="95"/>
        <v>-1.7900067576788952E-2</v>
      </c>
      <c r="H634" s="70"/>
      <c r="I634" s="70"/>
      <c r="J634" s="67">
        <f t="shared" si="91"/>
        <v>-1031121.9900000021</v>
      </c>
      <c r="K634" s="70">
        <f t="shared" si="96"/>
        <v>-3.0303243682162195E-2</v>
      </c>
      <c r="L634" s="70">
        <f t="shared" si="88"/>
        <v>0.98209993242321103</v>
      </c>
      <c r="M634" s="70">
        <f>PRODUCT($L$2:L634)-1</f>
        <v>-0.20572453168085947</v>
      </c>
      <c r="N634" s="70">
        <f>PRODUCT($L$390:L634)-1</f>
        <v>-0.47416866294453996</v>
      </c>
      <c r="O634" s="70">
        <f>AVERAGE($G$390:G634)*252</f>
        <v>-0.59574292791966466</v>
      </c>
      <c r="P634" s="70">
        <f>STDEV($G$390:G634)*252^0.5</f>
        <v>0.35877261484672696</v>
      </c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</row>
    <row r="635" spans="1:29">
      <c r="A635" s="88">
        <v>44907</v>
      </c>
      <c r="B635" s="76">
        <v>33333489.649999999</v>
      </c>
      <c r="C635" s="6"/>
      <c r="D635" s="67">
        <f t="shared" si="93"/>
        <v>33333489.649999999</v>
      </c>
      <c r="E635" s="67">
        <f t="shared" si="90"/>
        <v>34026786.07</v>
      </c>
      <c r="F635" s="67">
        <f t="shared" si="94"/>
        <v>337825.5700000003</v>
      </c>
      <c r="G635" s="70">
        <f t="shared" si="95"/>
        <v>1.0238483734739255E-2</v>
      </c>
      <c r="H635" s="70"/>
      <c r="I635" s="70"/>
      <c r="J635" s="67">
        <f t="shared" si="91"/>
        <v>-693296.42000000179</v>
      </c>
      <c r="K635" s="70">
        <f t="shared" si="96"/>
        <v>-2.0375019214972534E-2</v>
      </c>
      <c r="L635" s="70">
        <f t="shared" si="88"/>
        <v>1.0102384837347393</v>
      </c>
      <c r="M635" s="70">
        <f>PRODUCT($L$2:L635)-1</f>
        <v>-0.19759235521757146</v>
      </c>
      <c r="N635" s="70">
        <f>PRODUCT($L$390:L635)-1</f>
        <v>-0.46878494735288134</v>
      </c>
      <c r="O635" s="70">
        <f>AVERAGE($G$390:G635)*252</f>
        <v>-0.58283300585025843</v>
      </c>
      <c r="P635" s="70">
        <f>STDEV($G$390:G635)*252^0.5</f>
        <v>0.35826681158087748</v>
      </c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</row>
    <row r="636" spans="1:29">
      <c r="A636" s="88">
        <v>44908</v>
      </c>
      <c r="B636" s="76">
        <v>33766617.25</v>
      </c>
      <c r="C636" s="6"/>
      <c r="D636" s="67">
        <f t="shared" si="93"/>
        <v>33766617.25</v>
      </c>
      <c r="E636" s="67">
        <f t="shared" si="90"/>
        <v>34026786.07</v>
      </c>
      <c r="F636" s="67">
        <f t="shared" si="94"/>
        <v>433127.60000000149</v>
      </c>
      <c r="G636" s="70">
        <f t="shared" si="95"/>
        <v>1.299376706572939E-2</v>
      </c>
      <c r="H636" s="70"/>
      <c r="I636" s="70"/>
      <c r="J636" s="67">
        <f t="shared" si="91"/>
        <v>-260168.8200000003</v>
      </c>
      <c r="K636" s="70">
        <f t="shared" si="96"/>
        <v>-7.6460004028822137E-3</v>
      </c>
      <c r="L636" s="70">
        <f t="shared" si="88"/>
        <v>1.0129937670657294</v>
      </c>
      <c r="M636" s="70">
        <f>PRODUCT($L$2:L636)-1</f>
        <v>-0.18716605718950807</v>
      </c>
      <c r="N636" s="70">
        <f>PRODUCT($L$390:L636)-1</f>
        <v>-0.46188246269697553</v>
      </c>
      <c r="O636" s="70">
        <f>AVERAGE($G$390:G636)*252</f>
        <v>-0.56721655926558601</v>
      </c>
      <c r="P636" s="70">
        <f>STDEV($G$390:G636)*252^0.5</f>
        <v>0.35787200811658698</v>
      </c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</row>
    <row r="637" spans="1:29">
      <c r="A637" s="88">
        <v>44909</v>
      </c>
      <c r="B637" s="76">
        <v>33261696.800000001</v>
      </c>
      <c r="C637" s="6">
        <v>-100000</v>
      </c>
      <c r="D637" s="67">
        <f t="shared" si="93"/>
        <v>33261696.800000001</v>
      </c>
      <c r="E637" s="67">
        <f t="shared" si="90"/>
        <v>34026786.07</v>
      </c>
      <c r="F637" s="67">
        <f t="shared" si="94"/>
        <v>-404920.44999999925</v>
      </c>
      <c r="G637" s="70">
        <f t="shared" si="95"/>
        <v>-1.1991738674977851E-2</v>
      </c>
      <c r="H637" s="70"/>
      <c r="I637" s="70"/>
      <c r="J637" s="67">
        <f t="shared" si="91"/>
        <v>-665089.26999999955</v>
      </c>
      <c r="K637" s="70">
        <v>-1.9599999999999999E-2</v>
      </c>
      <c r="L637" s="70">
        <f t="shared" si="88"/>
        <v>0.98800826132502217</v>
      </c>
      <c r="M637" s="70">
        <f>PRODUCT($L$2:L637)-1</f>
        <v>-0.19691334941784333</v>
      </c>
      <c r="N637" s="70">
        <f>PRODUCT($L$390:L637)-1</f>
        <v>-0.46833542758073599</v>
      </c>
      <c r="O637" s="70">
        <f>AVERAGE($G$390:G637)*252</f>
        <v>-0.57711454953505714</v>
      </c>
      <c r="P637" s="70">
        <f>STDEV($G$390:G637)*252^0.5</f>
        <v>0.35728179030793361</v>
      </c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</row>
    <row r="638" spans="1:29">
      <c r="A638" s="88">
        <v>44910</v>
      </c>
      <c r="B638" s="76">
        <v>31951809.23</v>
      </c>
      <c r="C638" s="6"/>
      <c r="D638" s="67">
        <f t="shared" si="93"/>
        <v>31951809.23</v>
      </c>
      <c r="E638" s="67">
        <f t="shared" si="90"/>
        <v>34026786.07</v>
      </c>
      <c r="F638" s="67">
        <f t="shared" si="94"/>
        <v>-1309887.5700000003</v>
      </c>
      <c r="G638" s="70">
        <f t="shared" si="95"/>
        <v>-3.9381261210943402E-2</v>
      </c>
      <c r="H638" s="70"/>
      <c r="I638" s="70"/>
      <c r="J638" s="67">
        <f t="shared" si="91"/>
        <v>-1974976.8399999999</v>
      </c>
      <c r="K638" s="70">
        <f t="shared" ref="K638:K649" si="97">(1+K637)*(1+G638)-1</f>
        <v>-5.8209388491208935E-2</v>
      </c>
      <c r="L638" s="70">
        <f t="shared" si="88"/>
        <v>0.96061873878905657</v>
      </c>
      <c r="M638" s="70">
        <f>PRODUCT($L$2:L638)-1</f>
        <v>-0.22853991457944089</v>
      </c>
      <c r="N638" s="70">
        <f>PRODUCT($L$390:L638)-1</f>
        <v>-0.48927304898378354</v>
      </c>
      <c r="O638" s="70">
        <f>AVERAGE($G$390:G638)*252</f>
        <v>-0.6146525546580397</v>
      </c>
      <c r="P638" s="70">
        <f>STDEV($G$390:G638)*252^0.5</f>
        <v>0.35850785992897072</v>
      </c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</row>
    <row r="639" spans="1:29">
      <c r="A639" s="88">
        <v>44911</v>
      </c>
      <c r="B639" s="76">
        <v>31318385.23</v>
      </c>
      <c r="C639" s="6"/>
      <c r="D639" s="67">
        <f t="shared" si="93"/>
        <v>31318385.23</v>
      </c>
      <c r="E639" s="67">
        <f t="shared" si="90"/>
        <v>34026786.07</v>
      </c>
      <c r="F639" s="67">
        <f t="shared" si="94"/>
        <v>-633424</v>
      </c>
      <c r="G639" s="70">
        <f t="shared" si="95"/>
        <v>-1.982435471620397E-2</v>
      </c>
      <c r="H639" s="70"/>
      <c r="I639" s="70"/>
      <c r="J639" s="67">
        <f t="shared" si="91"/>
        <v>-2608400.84</v>
      </c>
      <c r="K639" s="70">
        <f t="shared" si="97"/>
        <v>-7.6879779642149759E-2</v>
      </c>
      <c r="L639" s="70">
        <f t="shared" si="88"/>
        <v>0.98017564528379608</v>
      </c>
      <c r="M639" s="70">
        <f>PRODUCT($L$2:L639)-1</f>
        <v>-0.24383361296221107</v>
      </c>
      <c r="N639" s="70">
        <f>PRODUCT($L$390:L639)-1</f>
        <v>-0.49939788122385431</v>
      </c>
      <c r="O639" s="70">
        <f>AVERAGE($G$390:G639)*252</f>
        <v>-0.63217689399334109</v>
      </c>
      <c r="P639" s="70">
        <f>STDEV($G$390:G639)*252^0.5</f>
        <v>0.35821275037509781</v>
      </c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</row>
    <row r="640" spans="1:29">
      <c r="A640" s="88">
        <v>44914</v>
      </c>
      <c r="B640" s="76">
        <v>30473279.579999998</v>
      </c>
      <c r="C640" s="6"/>
      <c r="D640" s="67">
        <f t="shared" si="93"/>
        <v>30473279.579999998</v>
      </c>
      <c r="E640" s="67">
        <f t="shared" si="90"/>
        <v>34026786.07</v>
      </c>
      <c r="F640" s="67">
        <f t="shared" si="94"/>
        <v>-845105.65000000224</v>
      </c>
      <c r="G640" s="70">
        <f t="shared" si="95"/>
        <v>-2.698433025181874E-2</v>
      </c>
      <c r="H640" s="70"/>
      <c r="I640" s="70"/>
      <c r="J640" s="67">
        <f t="shared" si="91"/>
        <v>-3453506.4900000021</v>
      </c>
      <c r="K640" s="70">
        <f t="shared" si="97"/>
        <v>-0.10178956053041777</v>
      </c>
      <c r="L640" s="70">
        <f t="shared" si="88"/>
        <v>0.97301566974818121</v>
      </c>
      <c r="M640" s="70">
        <f>PRODUCT($L$2:L640)-1</f>
        <v>-0.26423825647536336</v>
      </c>
      <c r="N640" s="70">
        <f>PRODUCT($L$390:L640)-1</f>
        <v>-0.51290629412166999</v>
      </c>
      <c r="O640" s="70">
        <f>AVERAGE($G$390:G640)*252</f>
        <v>-0.65675009849320165</v>
      </c>
      <c r="P640" s="70">
        <f>STDEV($G$390:G640)*252^0.5</f>
        <v>0.35833581346641968</v>
      </c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</row>
    <row r="641" spans="1:27">
      <c r="A641" s="88">
        <v>44915</v>
      </c>
      <c r="B641" s="76">
        <v>29790685.82</v>
      </c>
      <c r="C641" s="6"/>
      <c r="D641" s="67">
        <f t="shared" si="93"/>
        <v>29790685.82</v>
      </c>
      <c r="E641" s="67">
        <f t="shared" si="90"/>
        <v>34026786.07</v>
      </c>
      <c r="F641" s="67">
        <f t="shared" si="94"/>
        <v>-682593.75999999791</v>
      </c>
      <c r="G641" s="70">
        <f t="shared" si="95"/>
        <v>-2.239974723455735E-2</v>
      </c>
      <c r="H641" s="70"/>
      <c r="I641" s="70"/>
      <c r="J641" s="67">
        <f t="shared" si="91"/>
        <v>-4136100.25</v>
      </c>
      <c r="K641" s="70">
        <f t="shared" si="97"/>
        <v>-0.12190924733797714</v>
      </c>
      <c r="L641" s="70">
        <f t="shared" si="88"/>
        <v>0.9776002527654426</v>
      </c>
      <c r="M641" s="70">
        <f>PRODUCT($L$2:L641)-1</f>
        <v>-0.28071913355517253</v>
      </c>
      <c r="N641" s="70">
        <f>PRODUCT($L$390:L641)-1</f>
        <v>-0.52381707001288846</v>
      </c>
      <c r="O641" s="70">
        <f>AVERAGE($G$390:G641)*252</f>
        <v>-0.67654369454326224</v>
      </c>
      <c r="P641" s="70">
        <f>STDEV($G$390:G641)*252^0.5</f>
        <v>0.35816863308240099</v>
      </c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</row>
    <row r="642" spans="1:27">
      <c r="A642" s="88">
        <v>44916</v>
      </c>
      <c r="B642" s="76">
        <v>30255737.199999999</v>
      </c>
      <c r="C642" s="6"/>
      <c r="D642" s="67">
        <f t="shared" si="93"/>
        <v>30255737.199999999</v>
      </c>
      <c r="E642" s="67">
        <f t="shared" si="90"/>
        <v>34026786.07</v>
      </c>
      <c r="F642" s="67">
        <f t="shared" si="94"/>
        <v>465051.37999999896</v>
      </c>
      <c r="G642" s="70">
        <f t="shared" si="95"/>
        <v>1.5610630208713972E-2</v>
      </c>
      <c r="H642" s="70"/>
      <c r="I642" s="70"/>
      <c r="J642" s="67">
        <f t="shared" si="91"/>
        <v>-3671048.870000001</v>
      </c>
      <c r="K642" s="70">
        <f t="shared" si="97"/>
        <v>-0.10820169730847895</v>
      </c>
      <c r="L642" s="70">
        <f t="shared" ref="L642:L705" si="98">1+G642</f>
        <v>1.015610630208714</v>
      </c>
      <c r="M642" s="70">
        <f>PRODUCT($L$2:L642)-1</f>
        <v>-0.26949070593289892</v>
      </c>
      <c r="N642" s="70">
        <f>PRODUCT($L$390:L642)-1</f>
        <v>-0.51638355438115768</v>
      </c>
      <c r="O642" s="70">
        <f>AVERAGE($G$390:G642)*252</f>
        <v>-0.6583206806810521</v>
      </c>
      <c r="P642" s="70">
        <f>STDEV($G$390:G642)*252^0.5</f>
        <v>0.35792331466751975</v>
      </c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</row>
    <row r="643" spans="1:27">
      <c r="A643" s="88">
        <v>44917</v>
      </c>
      <c r="B643" s="77">
        <v>29477526.16</v>
      </c>
      <c r="C643" s="6"/>
      <c r="D643" s="67">
        <f t="shared" si="93"/>
        <v>29477526.16</v>
      </c>
      <c r="E643" s="67">
        <f t="shared" si="90"/>
        <v>34026786.07</v>
      </c>
      <c r="F643" s="67">
        <f t="shared" si="94"/>
        <v>-778211.03999999911</v>
      </c>
      <c r="G643" s="70">
        <f t="shared" si="95"/>
        <v>-2.5721106541076087E-2</v>
      </c>
      <c r="H643" s="70"/>
      <c r="I643" s="70"/>
      <c r="J643" s="67">
        <f t="shared" si="91"/>
        <v>-4449259.91</v>
      </c>
      <c r="K643" s="70">
        <f t="shared" si="97"/>
        <v>-0.13113973646515842</v>
      </c>
      <c r="L643" s="70">
        <f t="shared" si="98"/>
        <v>0.97427889345892393</v>
      </c>
      <c r="M643" s="70">
        <f>PRODUCT($L$2:L643)-1</f>
        <v>-0.2882802133148451</v>
      </c>
      <c r="N643" s="70">
        <f>PRODUCT($L$390:L643)-1</f>
        <v>-0.52882270450393642</v>
      </c>
      <c r="O643" s="70">
        <f>AVERAGE($G$390:G643)*252</f>
        <v>-0.68124744512069813</v>
      </c>
      <c r="P643" s="70">
        <f>STDEV($G$390:G643)*252^0.5</f>
        <v>0.35795606902650567</v>
      </c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</row>
    <row r="644" spans="1:27">
      <c r="A644" s="88">
        <v>44918</v>
      </c>
      <c r="B644" s="77">
        <v>29210239.190000001</v>
      </c>
      <c r="C644" s="6"/>
      <c r="D644" s="67">
        <f t="shared" si="93"/>
        <v>29210239.190000001</v>
      </c>
      <c r="E644" s="67">
        <f t="shared" si="90"/>
        <v>34026786.07</v>
      </c>
      <c r="F644" s="67">
        <f t="shared" si="94"/>
        <v>-267286.96999999881</v>
      </c>
      <c r="G644" s="70">
        <f t="shared" si="95"/>
        <v>-9.0674830903109543E-3</v>
      </c>
      <c r="H644" s="70"/>
      <c r="I644" s="70"/>
      <c r="J644" s="67">
        <f t="shared" si="91"/>
        <v>-4716546.879999999</v>
      </c>
      <c r="K644" s="70">
        <f t="shared" si="97"/>
        <v>-0.13901811221260363</v>
      </c>
      <c r="L644" s="70">
        <f t="shared" si="98"/>
        <v>0.99093251690968909</v>
      </c>
      <c r="M644" s="70">
        <f>PRODUCT($L$2:L644)-1</f>
        <v>-0.29473372044565238</v>
      </c>
      <c r="N644" s="70">
        <f>PRODUCT($L$390:L644)-1</f>
        <v>-0.53309509666338539</v>
      </c>
      <c r="O644" s="70">
        <f>AVERAGE($G$390:G644)*252</f>
        <v>-0.68753669333104195</v>
      </c>
      <c r="P644" s="70">
        <f>STDEV($G$390:G644)*252^0.5</f>
        <v>0.35730675061733924</v>
      </c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</row>
    <row r="645" spans="1:27">
      <c r="A645" s="88">
        <v>44921</v>
      </c>
      <c r="B645" s="76">
        <v>29165038.93</v>
      </c>
      <c r="C645" s="6"/>
      <c r="D645" s="67">
        <f t="shared" si="93"/>
        <v>29165038.93</v>
      </c>
      <c r="E645" s="67">
        <f t="shared" si="90"/>
        <v>34026786.07</v>
      </c>
      <c r="F645" s="67">
        <f t="shared" si="94"/>
        <v>-45200.260000001639</v>
      </c>
      <c r="G645" s="70">
        <f t="shared" si="95"/>
        <v>-1.5474114986184623E-3</v>
      </c>
      <c r="H645" s="70"/>
      <c r="I645" s="70"/>
      <c r="J645" s="67">
        <f t="shared" si="91"/>
        <v>-4761747.1400000006</v>
      </c>
      <c r="K645" s="70">
        <f t="shared" si="97"/>
        <v>-0.14035040548586808</v>
      </c>
      <c r="L645" s="70">
        <f t="shared" si="98"/>
        <v>0.99845258850138152</v>
      </c>
      <c r="M645" s="70">
        <f>PRODUCT($L$2:L645)-1</f>
        <v>-0.29582505759622268</v>
      </c>
      <c r="N645" s="70">
        <f>PRODUCT($L$390:L645)-1</f>
        <v>-0.53381759067956991</v>
      </c>
      <c r="O645" s="70">
        <f>AVERAGE($G$390:G645)*252</f>
        <v>-0.68637423631667005</v>
      </c>
      <c r="P645" s="70">
        <f>STDEV($G$390:G645)*252^0.5</f>
        <v>0.35660738568011463</v>
      </c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</row>
    <row r="646" spans="1:27">
      <c r="A646" s="88">
        <v>44922</v>
      </c>
      <c r="B646" s="76">
        <v>28314820.699999999</v>
      </c>
      <c r="C646" s="6"/>
      <c r="D646" s="67">
        <f t="shared" si="93"/>
        <v>28314820.699999999</v>
      </c>
      <c r="E646" s="67">
        <f t="shared" si="90"/>
        <v>34026786.07</v>
      </c>
      <c r="F646" s="67">
        <f t="shared" si="94"/>
        <v>-850218.23000000045</v>
      </c>
      <c r="G646" s="70">
        <f t="shared" si="95"/>
        <v>-2.9151966230548779E-2</v>
      </c>
      <c r="H646" s="70"/>
      <c r="I646" s="70"/>
      <c r="J646" s="67">
        <f t="shared" si="91"/>
        <v>-5611965.370000001</v>
      </c>
      <c r="K646" s="70">
        <f t="shared" si="97"/>
        <v>-0.16541088143524907</v>
      </c>
      <c r="L646" s="70">
        <f t="shared" si="98"/>
        <v>0.97084803376945117</v>
      </c>
      <c r="M646" s="70">
        <f>PRODUCT($L$2:L646)-1</f>
        <v>-0.31635314173757623</v>
      </c>
      <c r="N646" s="70">
        <f>PRODUCT($L$390:L646)-1</f>
        <v>-0.54740772453335484</v>
      </c>
      <c r="O646" s="70">
        <f>AVERAGE($G$390:G646)*252</f>
        <v>-0.71228832679831056</v>
      </c>
      <c r="P646" s="70">
        <f>STDEV($G$390:G646)*252^0.5</f>
        <v>0.35687103914808749</v>
      </c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</row>
    <row r="647" spans="1:27">
      <c r="A647" s="88">
        <v>44923</v>
      </c>
      <c r="B647" s="77">
        <v>27689520.780000001</v>
      </c>
      <c r="C647" s="6"/>
      <c r="D647" s="67">
        <f t="shared" si="93"/>
        <v>27689520.780000001</v>
      </c>
      <c r="E647" s="67">
        <f t="shared" si="90"/>
        <v>34026786.07</v>
      </c>
      <c r="F647" s="67">
        <f t="shared" si="94"/>
        <v>-625299.91999999806</v>
      </c>
      <c r="G647" s="70">
        <f t="shared" si="95"/>
        <v>-2.2083838235288492E-2</v>
      </c>
      <c r="H647" s="70"/>
      <c r="I647" s="70"/>
      <c r="J647" s="67">
        <f t="shared" si="91"/>
        <v>-6237265.2899999991</v>
      </c>
      <c r="K647" s="70">
        <f t="shared" si="97"/>
        <v>-0.18384181252256504</v>
      </c>
      <c r="L647" s="70">
        <f t="shared" si="98"/>
        <v>0.97791616176471152</v>
      </c>
      <c r="M647" s="70">
        <f>PRODUCT($L$2:L647)-1</f>
        <v>-0.33145068836550673</v>
      </c>
      <c r="N647" s="70">
        <f>PRODUCT($L$390:L647)-1</f>
        <v>-0.55740269913130147</v>
      </c>
      <c r="O647" s="70">
        <f>AVERAGE($G$390:G647)*252</f>
        <v>-0.73109777993200986</v>
      </c>
      <c r="P647" s="70">
        <f>STDEV($G$390:G647)*252^0.5</f>
        <v>0.35668418176679517</v>
      </c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</row>
    <row r="648" spans="1:27">
      <c r="A648" s="88">
        <v>44924</v>
      </c>
      <c r="B648" s="77">
        <v>28441569.670000002</v>
      </c>
      <c r="C648" s="6"/>
      <c r="D648" s="67">
        <f t="shared" si="93"/>
        <v>28441569.670000002</v>
      </c>
      <c r="E648" s="67">
        <f t="shared" si="90"/>
        <v>34026786.07</v>
      </c>
      <c r="F648" s="67">
        <f t="shared" si="94"/>
        <v>752048.8900000006</v>
      </c>
      <c r="G648" s="70">
        <f t="shared" si="95"/>
        <v>2.7160054374910009E-2</v>
      </c>
      <c r="H648" s="70"/>
      <c r="I648" s="70"/>
      <c r="J648" s="67">
        <f t="shared" si="91"/>
        <v>-5485216.3999999985</v>
      </c>
      <c r="K648" s="70">
        <f t="shared" si="97"/>
        <v>-0.16167491177214999</v>
      </c>
      <c r="L648" s="70">
        <f t="shared" si="98"/>
        <v>1.02716005437491</v>
      </c>
      <c r="M648" s="70">
        <f>PRODUCT($L$2:L648)-1</f>
        <v>-0.31329285270920526</v>
      </c>
      <c r="N648" s="70">
        <f>PRODUCT($L$390:L648)-1</f>
        <v>-0.54538173237351917</v>
      </c>
      <c r="O648" s="70">
        <f>AVERAGE($G$390:G648)*252</f>
        <v>-0.70184900972965725</v>
      </c>
      <c r="P648" s="70">
        <f>STDEV($G$390:G648)*252^0.5</f>
        <v>0.35722506205126653</v>
      </c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</row>
    <row r="649" spans="1:27" s="47" customFormat="1">
      <c r="A649" s="90">
        <v>44925</v>
      </c>
      <c r="B649" s="82">
        <v>28363439.039999999</v>
      </c>
      <c r="C649" s="61"/>
      <c r="D649" s="80">
        <f t="shared" si="93"/>
        <v>28363439.039999999</v>
      </c>
      <c r="E649" s="80">
        <f t="shared" si="90"/>
        <v>34026786.07</v>
      </c>
      <c r="F649" s="80">
        <f t="shared" si="94"/>
        <v>-78130.630000002682</v>
      </c>
      <c r="G649" s="81">
        <f t="shared" si="95"/>
        <v>-2.747057595854648E-3</v>
      </c>
      <c r="H649" s="81"/>
      <c r="I649" s="81"/>
      <c r="J649" s="80">
        <f t="shared" si="91"/>
        <v>-5563347.0300000012</v>
      </c>
      <c r="K649" s="81">
        <f t="shared" si="97"/>
        <v>-0.16397783907356189</v>
      </c>
      <c r="L649" s="81">
        <f t="shared" si="98"/>
        <v>0.9972529424041453</v>
      </c>
      <c r="M649" s="81">
        <f>PRODUCT($L$2:L649)-1</f>
        <v>-0.31517927679429814</v>
      </c>
      <c r="N649" s="81">
        <f>PRODUCT($L$390:L649)-1</f>
        <v>-0.54663059493881683</v>
      </c>
      <c r="O649" s="81">
        <f>AVERAGE($G$390:G649)*252</f>
        <v>-0.70181212320821773</v>
      </c>
      <c r="P649" s="81">
        <f>STDEV($G$390:G649)*252^0.5</f>
        <v>0.35653477339995621</v>
      </c>
      <c r="Q649" s="81"/>
      <c r="R649" s="81"/>
      <c r="S649" s="81"/>
      <c r="T649" s="81"/>
      <c r="U649" s="81"/>
      <c r="V649" s="81"/>
      <c r="W649" s="307">
        <f t="shared" ref="W649" si="99">O649/P649</f>
        <v>-1.9684254540325965</v>
      </c>
      <c r="X649" s="81"/>
      <c r="Y649" s="81"/>
      <c r="Z649" s="81"/>
      <c r="AA649" s="81"/>
    </row>
    <row r="650" spans="1:27">
      <c r="A650" s="88">
        <v>44929</v>
      </c>
      <c r="B650" s="76">
        <v>28386653.73</v>
      </c>
      <c r="C650" s="6"/>
      <c r="D650" s="67">
        <f t="shared" si="93"/>
        <v>28386653.73</v>
      </c>
      <c r="E650" s="67">
        <f t="shared" si="90"/>
        <v>28363439.039999999</v>
      </c>
      <c r="F650" s="67">
        <f t="shared" si="94"/>
        <v>23214.690000001341</v>
      </c>
      <c r="G650" s="70">
        <f t="shared" si="95"/>
        <v>8.1847232866446304E-4</v>
      </c>
      <c r="H650" s="70"/>
      <c r="I650" s="70"/>
      <c r="J650" s="67">
        <f t="shared" si="91"/>
        <v>23214.690000001341</v>
      </c>
      <c r="K650" s="70">
        <f>G650</f>
        <v>8.1847232866446304E-4</v>
      </c>
      <c r="L650" s="70">
        <f t="shared" si="98"/>
        <v>1.0008184723286644</v>
      </c>
      <c r="M650" s="70">
        <f>PRODUCT($L$2:L650)-1</f>
        <v>-0.31461876998225835</v>
      </c>
      <c r="N650" s="85">
        <f>PRODUCT($L650:L$650)-1</f>
        <v>8.1847232866438802E-4</v>
      </c>
      <c r="O650" s="85">
        <f>AVERAGE($G650:G$650)*252</f>
        <v>0.20625502682344468</v>
      </c>
      <c r="P650" s="85" t="e">
        <f>STDEV($G650:G$650)*252^0.5</f>
        <v>#DIV/0!</v>
      </c>
      <c r="Q650" s="70"/>
      <c r="R650" s="70"/>
      <c r="S650" s="70"/>
      <c r="T650" s="70"/>
      <c r="U650" s="70"/>
      <c r="V650" s="70"/>
      <c r="W650" s="70"/>
      <c r="X650" s="70">
        <f>4.5%/252</f>
        <v>1.7857142857142857E-4</v>
      </c>
      <c r="Y650" s="70">
        <f>G650-X650</f>
        <v>6.399009000930345E-4</v>
      </c>
      <c r="Z650" s="70">
        <f>IF(Y650&lt;0,Y650,0)</f>
        <v>0</v>
      </c>
      <c r="AA650" s="70">
        <f>Z650^2</f>
        <v>0</v>
      </c>
    </row>
    <row r="651" spans="1:27">
      <c r="A651" s="88">
        <v>44930</v>
      </c>
      <c r="B651" s="76">
        <v>28712512.960000001</v>
      </c>
      <c r="C651" s="6"/>
      <c r="D651" s="67">
        <f t="shared" si="93"/>
        <v>28712512.960000001</v>
      </c>
      <c r="E651" s="67">
        <f t="shared" si="90"/>
        <v>28363439.039999999</v>
      </c>
      <c r="F651" s="67">
        <f t="shared" si="94"/>
        <v>325859.23000000045</v>
      </c>
      <c r="G651" s="70">
        <f t="shared" si="95"/>
        <v>1.1479311126257235E-2</v>
      </c>
      <c r="H651" s="70"/>
      <c r="I651" s="70"/>
      <c r="J651" s="67">
        <f t="shared" si="91"/>
        <v>349073.92000000179</v>
      </c>
      <c r="K651" s="70">
        <f t="shared" ref="K651:K670" si="100">(1+K650)*(1+G651)-1</f>
        <v>1.2307178953430586E-2</v>
      </c>
      <c r="L651" s="70">
        <f t="shared" si="98"/>
        <v>1.0114793111262572</v>
      </c>
      <c r="M651" s="70">
        <f>PRODUCT($L$2:L651)-1</f>
        <v>-0.30675106560278786</v>
      </c>
      <c r="N651" s="70">
        <f>PRODUCT($L$650:L651)-1</f>
        <v>1.2307178953430586E-2</v>
      </c>
      <c r="O651" s="70">
        <f>AVERAGE($G$650:G651)*252</f>
        <v>1.5495207153201338</v>
      </c>
      <c r="P651" s="70">
        <f>STDEV($G$650:G651)*252^0.5</f>
        <v>0.11966761870865765</v>
      </c>
      <c r="Q651" s="70"/>
      <c r="R651" s="70"/>
      <c r="S651" s="70"/>
      <c r="T651" s="70"/>
      <c r="U651" s="70"/>
      <c r="V651" s="70"/>
      <c r="W651" s="70"/>
      <c r="X651" s="70">
        <f t="shared" ref="X651:X714" si="101">4.5%/252</f>
        <v>1.7857142857142857E-4</v>
      </c>
      <c r="Y651" s="70">
        <f t="shared" ref="Y651:Y714" si="102">G651-X651</f>
        <v>1.1300739697685806E-2</v>
      </c>
      <c r="Z651" s="70">
        <f t="shared" ref="Z651:Z714" si="103">IF(Y651&lt;0,Y651,0)</f>
        <v>0</v>
      </c>
      <c r="AA651" s="70">
        <f t="shared" ref="AA651:AA714" si="104">Z651^2</f>
        <v>0</v>
      </c>
    </row>
    <row r="652" spans="1:27">
      <c r="A652" s="88">
        <v>44931</v>
      </c>
      <c r="B652" s="76">
        <v>28525250.670000002</v>
      </c>
      <c r="C652" s="6"/>
      <c r="D652" s="67">
        <f t="shared" si="93"/>
        <v>28525250.670000002</v>
      </c>
      <c r="E652" s="67">
        <f t="shared" si="90"/>
        <v>28363439.039999999</v>
      </c>
      <c r="F652" s="67">
        <f t="shared" si="94"/>
        <v>-187262.28999999911</v>
      </c>
      <c r="G652" s="70">
        <f t="shared" si="95"/>
        <v>-6.5219749403640876E-3</v>
      </c>
      <c r="H652" s="70"/>
      <c r="I652" s="70"/>
      <c r="J652" s="67">
        <f t="shared" si="91"/>
        <v>161811.63000000268</v>
      </c>
      <c r="K652" s="70">
        <f t="shared" si="100"/>
        <v>5.7049369003456807E-3</v>
      </c>
      <c r="L652" s="70">
        <f t="shared" si="98"/>
        <v>0.99347802505963589</v>
      </c>
      <c r="M652" s="70">
        <f>PRODUCT($L$2:L652)-1</f>
        <v>-0.31127241778036063</v>
      </c>
      <c r="N652" s="70">
        <f>PRODUCT($L$650:L652)-1</f>
        <v>5.7049369003456807E-3</v>
      </c>
      <c r="O652" s="70">
        <f>AVERAGE($G$650:G652)*252</f>
        <v>0.4851679152228392</v>
      </c>
      <c r="P652" s="70">
        <f>STDEV($G$650:G652)*252^0.5</f>
        <v>0.1436886978897759</v>
      </c>
      <c r="Q652" s="70"/>
      <c r="R652" s="70"/>
      <c r="S652" s="70"/>
      <c r="T652" s="70"/>
      <c r="U652" s="70"/>
      <c r="V652" s="70"/>
      <c r="W652" s="70"/>
      <c r="X652" s="70">
        <f t="shared" si="101"/>
        <v>1.7857142857142857E-4</v>
      </c>
      <c r="Y652" s="70">
        <f t="shared" si="102"/>
        <v>-6.7005463689355166E-3</v>
      </c>
      <c r="Z652" s="70">
        <f t="shared" si="103"/>
        <v>-6.7005463689355166E-3</v>
      </c>
      <c r="AA652" s="70">
        <f t="shared" si="104"/>
        <v>4.4897321642254938E-5</v>
      </c>
    </row>
    <row r="653" spans="1:27">
      <c r="A653" s="88">
        <v>44932</v>
      </c>
      <c r="B653" s="76">
        <v>29802963.640000001</v>
      </c>
      <c r="C653" s="6"/>
      <c r="D653" s="67">
        <f t="shared" si="93"/>
        <v>29802963.640000001</v>
      </c>
      <c r="E653" s="67">
        <f t="shared" si="90"/>
        <v>28363439.039999999</v>
      </c>
      <c r="F653" s="67">
        <f t="shared" si="94"/>
        <v>1277712.9699999988</v>
      </c>
      <c r="G653" s="70">
        <f t="shared" si="95"/>
        <v>4.479234853293574E-2</v>
      </c>
      <c r="H653" s="70"/>
      <c r="I653" s="70"/>
      <c r="J653" s="67">
        <f t="shared" si="91"/>
        <v>1439524.6000000015</v>
      </c>
      <c r="K653" s="70">
        <f t="shared" si="100"/>
        <v>5.0752822955280052E-2</v>
      </c>
      <c r="L653" s="70">
        <f t="shared" si="98"/>
        <v>1.0447923485329358</v>
      </c>
      <c r="M653" s="70">
        <f>PRODUCT($L$2:L653)-1</f>
        <v>-0.28042269187333235</v>
      </c>
      <c r="N653" s="70">
        <f>PRODUCT($L$650:L653)-1</f>
        <v>5.0752822955280052E-2</v>
      </c>
      <c r="O653" s="70">
        <f>AVERAGE($G$650:G653)*252</f>
        <v>3.1857938939920811</v>
      </c>
      <c r="P653" s="70">
        <f>STDEV($G$650:G653)*252^0.5</f>
        <v>0.3599058791656996</v>
      </c>
      <c r="Q653" s="70"/>
      <c r="R653" s="70"/>
      <c r="S653" s="70"/>
      <c r="T653" s="70"/>
      <c r="U653" s="70"/>
      <c r="V653" s="70"/>
      <c r="W653" s="70"/>
      <c r="X653" s="70">
        <f t="shared" si="101"/>
        <v>1.7857142857142857E-4</v>
      </c>
      <c r="Y653" s="70">
        <f t="shared" si="102"/>
        <v>4.4613777104364309E-2</v>
      </c>
      <c r="Z653" s="70">
        <f t="shared" si="103"/>
        <v>0</v>
      </c>
      <c r="AA653" s="70">
        <f t="shared" si="104"/>
        <v>0</v>
      </c>
    </row>
    <row r="654" spans="1:27">
      <c r="A654" s="88">
        <v>44935</v>
      </c>
      <c r="B654" s="76">
        <v>29749847.16</v>
      </c>
      <c r="C654" s="6"/>
      <c r="D654" s="67">
        <f t="shared" si="93"/>
        <v>29749847.16</v>
      </c>
      <c r="E654" s="67">
        <f t="shared" si="90"/>
        <v>28363439.039999999</v>
      </c>
      <c r="F654" s="67">
        <f t="shared" si="94"/>
        <v>-53116.480000000447</v>
      </c>
      <c r="G654" s="70">
        <f t="shared" si="95"/>
        <v>-1.7822549677143601E-3</v>
      </c>
      <c r="H654" s="70"/>
      <c r="I654" s="70"/>
      <c r="J654" s="67">
        <f t="shared" si="91"/>
        <v>1386408.120000001</v>
      </c>
      <c r="K654" s="70">
        <f t="shared" si="100"/>
        <v>4.8880113516728052E-2</v>
      </c>
      <c r="L654" s="70">
        <f t="shared" si="98"/>
        <v>0.99821774503228566</v>
      </c>
      <c r="M654" s="70">
        <f>PRODUCT($L$2:L654)-1</f>
        <v>-0.28170516210539565</v>
      </c>
      <c r="N654" s="70">
        <f>PRODUCT($L$650:L654)-1</f>
        <v>4.8880113516728052E-2</v>
      </c>
      <c r="O654" s="70">
        <f>AVERAGE($G$650:G654)*252</f>
        <v>2.4588094648208614</v>
      </c>
      <c r="P654" s="70">
        <f>STDEV($G$650:G654)*252^0.5</f>
        <v>0.3280783728017147</v>
      </c>
      <c r="Q654" s="70"/>
      <c r="R654" s="70"/>
      <c r="S654" s="70"/>
      <c r="T654" s="70"/>
      <c r="U654" s="70"/>
      <c r="V654" s="70"/>
      <c r="W654" s="70"/>
      <c r="X654" s="70">
        <f t="shared" si="101"/>
        <v>1.7857142857142857E-4</v>
      </c>
      <c r="Y654" s="70">
        <f t="shared" si="102"/>
        <v>-1.9608263962857886E-3</v>
      </c>
      <c r="Z654" s="70">
        <f t="shared" si="103"/>
        <v>-1.9608263962857886E-3</v>
      </c>
      <c r="AA654" s="70">
        <f t="shared" si="104"/>
        <v>3.8448401563711127E-6</v>
      </c>
    </row>
    <row r="655" spans="1:27">
      <c r="A655" s="88">
        <v>44936</v>
      </c>
      <c r="B655" s="76">
        <v>29897270.829999998</v>
      </c>
      <c r="C655" s="6"/>
      <c r="D655" s="67">
        <f t="shared" si="93"/>
        <v>29897270.829999998</v>
      </c>
      <c r="E655" s="67">
        <f t="shared" si="90"/>
        <v>28363439.039999999</v>
      </c>
      <c r="F655" s="67">
        <f t="shared" si="94"/>
        <v>147423.66999999806</v>
      </c>
      <c r="G655" s="70">
        <f t="shared" si="95"/>
        <v>4.9554429374755165E-3</v>
      </c>
      <c r="H655" s="70"/>
      <c r="I655" s="70"/>
      <c r="J655" s="67">
        <f t="shared" si="91"/>
        <v>1533831.7899999991</v>
      </c>
      <c r="K655" s="70">
        <f t="shared" si="100"/>
        <v>5.4077779067512877E-2</v>
      </c>
      <c r="L655" s="70">
        <f t="shared" si="98"/>
        <v>1.0049554429374754</v>
      </c>
      <c r="M655" s="70">
        <f>PRODUCT($L$2:L655)-1</f>
        <v>-0.27814569302392578</v>
      </c>
      <c r="N655" s="70">
        <f>PRODUCT($L$650:L655)-1</f>
        <v>5.4077779067512877E-2</v>
      </c>
      <c r="O655" s="70">
        <f>AVERAGE($G$650:G655)*252</f>
        <v>2.2571364907246894</v>
      </c>
      <c r="P655" s="70">
        <f>STDEV($G$650:G655)*252^0.5</f>
        <v>0.29508764060578829</v>
      </c>
      <c r="Q655" s="70"/>
      <c r="R655" s="70"/>
      <c r="S655" s="70"/>
      <c r="T655" s="70"/>
      <c r="U655" s="70"/>
      <c r="V655" s="70"/>
      <c r="W655" s="70"/>
      <c r="X655" s="70">
        <f t="shared" si="101"/>
        <v>1.7857142857142857E-4</v>
      </c>
      <c r="Y655" s="70">
        <f t="shared" si="102"/>
        <v>4.7768715089040875E-3</v>
      </c>
      <c r="Z655" s="70">
        <f t="shared" si="103"/>
        <v>0</v>
      </c>
      <c r="AA655" s="70">
        <f t="shared" si="104"/>
        <v>0</v>
      </c>
    </row>
    <row r="656" spans="1:27">
      <c r="A656" s="88">
        <v>44937</v>
      </c>
      <c r="B656" s="76">
        <v>30855301.079999998</v>
      </c>
      <c r="C656" s="6"/>
      <c r="D656" s="67">
        <f t="shared" si="93"/>
        <v>30855301.079999998</v>
      </c>
      <c r="E656" s="67">
        <f t="shared" si="90"/>
        <v>28363439.039999999</v>
      </c>
      <c r="F656" s="67">
        <f t="shared" si="94"/>
        <v>958030.25</v>
      </c>
      <c r="G656" s="70">
        <f t="shared" si="95"/>
        <v>3.2044070358377925E-2</v>
      </c>
      <c r="H656" s="70"/>
      <c r="I656" s="70"/>
      <c r="J656" s="67">
        <f t="shared" si="91"/>
        <v>2491862.0399999991</v>
      </c>
      <c r="K656" s="70">
        <f t="shared" si="100"/>
        <v>8.7854721583155104E-2</v>
      </c>
      <c r="L656" s="70">
        <f t="shared" si="98"/>
        <v>1.032044070358378</v>
      </c>
      <c r="M656" s="70">
        <f>PRODUCT($L$2:L656)-1</f>
        <v>-0.25501454282268632</v>
      </c>
      <c r="N656" s="70">
        <f>PRODUCT($L$650:L656)-1</f>
        <v>8.7854721583155104E-2</v>
      </c>
      <c r="O656" s="70">
        <f>AVERAGE($G$650:G656)*252</f>
        <v>3.088274953522768</v>
      </c>
      <c r="P656" s="70">
        <f>STDEV($G$650:G656)*252^0.5</f>
        <v>0.30290687116170611</v>
      </c>
      <c r="Q656" s="70"/>
      <c r="R656" s="70"/>
      <c r="S656" s="70"/>
      <c r="T656" s="70"/>
      <c r="U656" s="70"/>
      <c r="V656" s="70"/>
      <c r="W656" s="70"/>
      <c r="X656" s="70">
        <f t="shared" si="101"/>
        <v>1.7857142857142857E-4</v>
      </c>
      <c r="Y656" s="70">
        <f t="shared" si="102"/>
        <v>3.1865498929806495E-2</v>
      </c>
      <c r="Z656" s="70">
        <f t="shared" si="103"/>
        <v>0</v>
      </c>
      <c r="AA656" s="70">
        <f t="shared" si="104"/>
        <v>0</v>
      </c>
    </row>
    <row r="657" spans="1:29">
      <c r="A657" s="88">
        <v>44938</v>
      </c>
      <c r="B657" s="76">
        <v>31477553.09</v>
      </c>
      <c r="C657" s="6"/>
      <c r="D657" s="67">
        <f t="shared" si="93"/>
        <v>31477553.09</v>
      </c>
      <c r="E657" s="67">
        <f t="shared" si="90"/>
        <v>28363439.039999999</v>
      </c>
      <c r="F657" s="67">
        <f t="shared" si="94"/>
        <v>622252.01000000164</v>
      </c>
      <c r="G657" s="70">
        <f t="shared" si="95"/>
        <v>2.016677809711399E-2</v>
      </c>
      <c r="H657" s="70"/>
      <c r="I657" s="70"/>
      <c r="J657" s="67">
        <f t="shared" si="91"/>
        <v>3114114.0500000007</v>
      </c>
      <c r="K657" s="70">
        <f t="shared" si="100"/>
        <v>0.10979324635522025</v>
      </c>
      <c r="L657" s="70">
        <f t="shared" si="98"/>
        <v>1.020166778097114</v>
      </c>
      <c r="M657" s="70">
        <f>PRODUCT($L$2:L657)-1</f>
        <v>-0.23999058642221438</v>
      </c>
      <c r="N657" s="70">
        <f>PRODUCT($L$650:L657)-1</f>
        <v>0.10979324635522025</v>
      </c>
      <c r="O657" s="70">
        <f>AVERAGE($G$650:G657)*252</f>
        <v>3.3374940943915128</v>
      </c>
      <c r="P657" s="70">
        <f>STDEV($G$650:G657)*252^0.5</f>
        <v>0.28393100214238087</v>
      </c>
      <c r="Q657" s="70"/>
      <c r="R657" s="70"/>
      <c r="S657" s="70"/>
      <c r="T657" s="70"/>
      <c r="U657" s="70"/>
      <c r="V657" s="70"/>
      <c r="W657" s="70"/>
      <c r="X657" s="70">
        <f t="shared" si="101"/>
        <v>1.7857142857142857E-4</v>
      </c>
      <c r="Y657" s="70">
        <f t="shared" si="102"/>
        <v>1.9988206668542563E-2</v>
      </c>
      <c r="Z657" s="70">
        <f t="shared" si="103"/>
        <v>0</v>
      </c>
      <c r="AA657" s="70">
        <f t="shared" si="104"/>
        <v>0</v>
      </c>
    </row>
    <row r="658" spans="1:29">
      <c r="A658" s="88">
        <v>44939</v>
      </c>
      <c r="B658" s="76">
        <v>31686232.84</v>
      </c>
      <c r="C658" s="6"/>
      <c r="D658" s="67">
        <f t="shared" si="93"/>
        <v>31686232.84</v>
      </c>
      <c r="E658" s="67">
        <f t="shared" si="90"/>
        <v>28363439.039999999</v>
      </c>
      <c r="F658" s="67">
        <f t="shared" si="94"/>
        <v>208679.75</v>
      </c>
      <c r="G658" s="70">
        <f t="shared" si="95"/>
        <v>6.6294781364786195E-3</v>
      </c>
      <c r="H658" s="70"/>
      <c r="I658" s="70"/>
      <c r="J658" s="67">
        <f t="shared" si="91"/>
        <v>3322793.8000000007</v>
      </c>
      <c r="K658" s="70">
        <f t="shared" si="100"/>
        <v>0.11715059641794379</v>
      </c>
      <c r="L658" s="70">
        <f t="shared" si="98"/>
        <v>1.0066294781364786</v>
      </c>
      <c r="M658" s="70">
        <f>PRODUCT($L$2:L658)-1</f>
        <v>-0.23495212063138249</v>
      </c>
      <c r="N658" s="70">
        <f>PRODUCT($L$650:L658)-1</f>
        <v>0.11715059641794379</v>
      </c>
      <c r="O658" s="70">
        <f>AVERAGE($G$650:G658)*252</f>
        <v>3.1522868050583015</v>
      </c>
      <c r="P658" s="70">
        <f>STDEV($G$650:G658)*252^0.5</f>
        <v>0.26788948164126941</v>
      </c>
      <c r="Q658" s="70"/>
      <c r="R658" s="70"/>
      <c r="S658" s="70"/>
      <c r="T658" s="70"/>
      <c r="U658" s="70"/>
      <c r="V658" s="70"/>
      <c r="W658" s="70"/>
      <c r="X658" s="70">
        <f t="shared" si="101"/>
        <v>1.7857142857142857E-4</v>
      </c>
      <c r="Y658" s="70">
        <f t="shared" si="102"/>
        <v>6.4509067079071905E-3</v>
      </c>
      <c r="Z658" s="70">
        <f t="shared" si="103"/>
        <v>0</v>
      </c>
      <c r="AA658" s="70">
        <f t="shared" si="104"/>
        <v>0</v>
      </c>
    </row>
    <row r="659" spans="1:29">
      <c r="A659" s="88">
        <v>44942</v>
      </c>
      <c r="B659" s="76">
        <v>31654533.460000001</v>
      </c>
      <c r="C659" s="6"/>
      <c r="D659" s="67">
        <f t="shared" si="93"/>
        <v>31654533.460000001</v>
      </c>
      <c r="E659" s="67">
        <f t="shared" si="90"/>
        <v>28363439.039999999</v>
      </c>
      <c r="F659" s="67">
        <f t="shared" si="94"/>
        <v>-31699.379999998957</v>
      </c>
      <c r="G659" s="70">
        <f t="shared" si="95"/>
        <v>-1.0004149171050198E-3</v>
      </c>
      <c r="H659" s="70"/>
      <c r="I659" s="70"/>
      <c r="J659" s="67">
        <f t="shared" si="91"/>
        <v>3291094.4200000018</v>
      </c>
      <c r="K659" s="70">
        <f t="shared" si="100"/>
        <v>0.11603298229663461</v>
      </c>
      <c r="L659" s="70">
        <f t="shared" si="98"/>
        <v>0.99899958508289499</v>
      </c>
      <c r="M659" s="70">
        <f>PRODUCT($L$2:L659)-1</f>
        <v>-0.23571748594220243</v>
      </c>
      <c r="N659" s="70">
        <f>PRODUCT($L$650:L659)-1</f>
        <v>0.11603298229663461</v>
      </c>
      <c r="O659" s="70">
        <f>AVERAGE($G$650:G659)*252</f>
        <v>2.8118476686414247</v>
      </c>
      <c r="P659" s="70">
        <f>STDEV($G$650:G659)*252^0.5</f>
        <v>0.26151495082928222</v>
      </c>
      <c r="Q659" s="70"/>
      <c r="R659" s="70"/>
      <c r="S659" s="70"/>
      <c r="T659" s="70"/>
      <c r="U659" s="70"/>
      <c r="V659" s="70"/>
      <c r="W659" s="70"/>
      <c r="X659" s="70">
        <f t="shared" si="101"/>
        <v>1.7857142857142857E-4</v>
      </c>
      <c r="Y659" s="70">
        <f t="shared" si="102"/>
        <v>-1.1789863456764483E-3</v>
      </c>
      <c r="Z659" s="70">
        <f t="shared" si="103"/>
        <v>-1.1789863456764483E-3</v>
      </c>
      <c r="AA659" s="70">
        <f t="shared" si="104"/>
        <v>1.3900088032915056E-6</v>
      </c>
    </row>
    <row r="660" spans="1:29">
      <c r="A660" s="88">
        <v>44943</v>
      </c>
      <c r="B660" s="76">
        <v>31509777.969999999</v>
      </c>
      <c r="C660" s="6"/>
      <c r="D660" s="67">
        <f t="shared" si="93"/>
        <v>31509777.969999999</v>
      </c>
      <c r="E660" s="67">
        <f t="shared" si="90"/>
        <v>28363439.039999999</v>
      </c>
      <c r="F660" s="67">
        <f t="shared" si="94"/>
        <v>-144755.49000000209</v>
      </c>
      <c r="G660" s="70">
        <f t="shared" si="95"/>
        <v>-4.5729781543904667E-3</v>
      </c>
      <c r="H660" s="70"/>
      <c r="I660" s="70"/>
      <c r="J660" s="67">
        <f t="shared" si="91"/>
        <v>3146338.9299999997</v>
      </c>
      <c r="K660" s="70">
        <f t="shared" si="100"/>
        <v>0.11092938784901274</v>
      </c>
      <c r="L660" s="70">
        <f t="shared" si="98"/>
        <v>0.99542702184560949</v>
      </c>
      <c r="M660" s="70">
        <f>PRODUCT($L$2:L660)-1</f>
        <v>-0.23921253318277136</v>
      </c>
      <c r="N660" s="70">
        <f>PRODUCT($L$650:L660)-1</f>
        <v>0.11092938784901274</v>
      </c>
      <c r="O660" s="70">
        <f>AVERAGE($G$650:G660)*252</f>
        <v>2.4514623810461682</v>
      </c>
      <c r="P660" s="70">
        <f>STDEV($G$650:G660)*252^0.5</f>
        <v>0.25926881982254929</v>
      </c>
      <c r="Q660" s="70"/>
      <c r="R660" s="70"/>
      <c r="S660" s="70"/>
      <c r="T660" s="70"/>
      <c r="U660" s="70"/>
      <c r="V660" s="70"/>
      <c r="W660" s="70"/>
      <c r="X660" s="70">
        <f t="shared" si="101"/>
        <v>1.7857142857142857E-4</v>
      </c>
      <c r="Y660" s="70">
        <f t="shared" si="102"/>
        <v>-4.7515495829618956E-3</v>
      </c>
      <c r="Z660" s="70">
        <f t="shared" si="103"/>
        <v>-4.7515495829618956E-3</v>
      </c>
      <c r="AA660" s="70">
        <f t="shared" si="104"/>
        <v>2.2577223439345365E-5</v>
      </c>
      <c r="AC660" s="72"/>
    </row>
    <row r="661" spans="1:29">
      <c r="A661" s="88">
        <v>44944</v>
      </c>
      <c r="B661" s="76">
        <v>31675584.059999999</v>
      </c>
      <c r="C661" s="6"/>
      <c r="D661" s="67">
        <f t="shared" si="93"/>
        <v>31675584.059999999</v>
      </c>
      <c r="E661" s="67">
        <f t="shared" si="90"/>
        <v>28363439.039999999</v>
      </c>
      <c r="F661" s="67">
        <f t="shared" si="94"/>
        <v>165806.08999999985</v>
      </c>
      <c r="G661" s="70">
        <f t="shared" si="95"/>
        <v>5.2620519940782011E-3</v>
      </c>
      <c r="H661" s="70"/>
      <c r="I661" s="70"/>
      <c r="J661" s="67">
        <f t="shared" si="91"/>
        <v>3312145.0199999996</v>
      </c>
      <c r="K661" s="70">
        <f t="shared" si="100"/>
        <v>0.11677515604962374</v>
      </c>
      <c r="L661" s="70">
        <f t="shared" si="98"/>
        <v>1.0052620519940783</v>
      </c>
      <c r="M661" s="70">
        <f>PRODUCT($L$2:L661)-1</f>
        <v>-0.23520922997593596</v>
      </c>
      <c r="N661" s="70">
        <f>PRODUCT($L$650:L661)-1</f>
        <v>0.11677515604962374</v>
      </c>
      <c r="O661" s="70">
        <f>AVERAGE($G$650:G661)*252</f>
        <v>2.3576769411679632</v>
      </c>
      <c r="P661" s="70">
        <f>STDEV($G$650:G661)*252^0.5</f>
        <v>0.24804883780945841</v>
      </c>
      <c r="Q661" s="70"/>
      <c r="R661" s="70"/>
      <c r="S661" s="70"/>
      <c r="T661" s="70"/>
      <c r="U661" s="70"/>
      <c r="V661" s="70"/>
      <c r="W661" s="70"/>
      <c r="X661" s="70">
        <f t="shared" si="101"/>
        <v>1.7857142857142857E-4</v>
      </c>
      <c r="Y661" s="70">
        <f t="shared" si="102"/>
        <v>5.0834805655067721E-3</v>
      </c>
      <c r="Z661" s="70">
        <f t="shared" si="103"/>
        <v>0</v>
      </c>
      <c r="AA661" s="70">
        <f t="shared" si="104"/>
        <v>0</v>
      </c>
    </row>
    <row r="662" spans="1:29">
      <c r="A662" s="88">
        <v>44945</v>
      </c>
      <c r="B662" s="76">
        <v>31521202.66</v>
      </c>
      <c r="C662" s="6"/>
      <c r="D662" s="67">
        <f t="shared" si="93"/>
        <v>31521202.66</v>
      </c>
      <c r="E662" s="67">
        <f t="shared" ref="E662:E725" si="105">IF(MONTH(A662)=MONTH(A661),E661,D661)</f>
        <v>28363439.039999999</v>
      </c>
      <c r="F662" s="67">
        <f t="shared" si="94"/>
        <v>-154381.39999999851</v>
      </c>
      <c r="G662" s="70">
        <f t="shared" si="95"/>
        <v>-4.8738296256059157E-3</v>
      </c>
      <c r="H662" s="70"/>
      <c r="I662" s="70"/>
      <c r="J662" s="67">
        <f t="shared" ref="J662:J725" si="106">IF(MONTH(A662)=MONTH(A661),J661+F662,F662)</f>
        <v>3157763.620000001</v>
      </c>
      <c r="K662" s="70">
        <f t="shared" si="100"/>
        <v>0.11133218420892854</v>
      </c>
      <c r="L662" s="70">
        <f t="shared" si="98"/>
        <v>0.9951261703743941</v>
      </c>
      <c r="M662" s="70">
        <f>PRODUCT($L$2:L662)-1</f>
        <v>-0.23893668988826922</v>
      </c>
      <c r="N662" s="70">
        <f>PRODUCT($L$650:L662)-1</f>
        <v>0.11133218420892854</v>
      </c>
      <c r="O662" s="70">
        <f>AVERAGE($G$650:G662)*252</f>
        <v>2.0818398637202202</v>
      </c>
      <c r="P662" s="70">
        <f>STDEV($G$650:G662)*252^0.5</f>
        <v>0.245613415794975</v>
      </c>
      <c r="Q662" s="70"/>
      <c r="R662" s="70"/>
      <c r="S662" s="70"/>
      <c r="T662" s="70"/>
      <c r="U662" s="70"/>
      <c r="V662" s="70"/>
      <c r="W662" s="70"/>
      <c r="X662" s="70">
        <f t="shared" si="101"/>
        <v>1.7857142857142857E-4</v>
      </c>
      <c r="Y662" s="70">
        <f t="shared" si="102"/>
        <v>-5.0524010541773447E-3</v>
      </c>
      <c r="Z662" s="70">
        <f t="shared" si="103"/>
        <v>-5.0524010541773447E-3</v>
      </c>
      <c r="AA662" s="70">
        <f t="shared" si="104"/>
        <v>2.5526756412252342E-5</v>
      </c>
    </row>
    <row r="663" spans="1:29">
      <c r="A663" s="88">
        <v>44946</v>
      </c>
      <c r="B663" s="76">
        <v>31987105.25</v>
      </c>
      <c r="C663" s="6"/>
      <c r="D663" s="67">
        <f t="shared" si="93"/>
        <v>31987105.25</v>
      </c>
      <c r="E663" s="67">
        <f t="shared" si="105"/>
        <v>28363439.039999999</v>
      </c>
      <c r="F663" s="67">
        <f t="shared" si="94"/>
        <v>465902.58999999985</v>
      </c>
      <c r="G663" s="70">
        <f t="shared" si="95"/>
        <v>1.4780609579698055E-2</v>
      </c>
      <c r="H663" s="70"/>
      <c r="I663" s="70"/>
      <c r="J663" s="67">
        <f t="shared" si="106"/>
        <v>3623666.2100000009</v>
      </c>
      <c r="K663" s="70">
        <f t="shared" si="100"/>
        <v>0.12775835133707392</v>
      </c>
      <c r="L663" s="70">
        <f t="shared" si="98"/>
        <v>1.0147806095796981</v>
      </c>
      <c r="M663" s="70">
        <f>PRODUCT($L$2:L663)-1</f>
        <v>-0.22768771023607504</v>
      </c>
      <c r="N663" s="70">
        <f>PRODUCT($L$650:L663)-1</f>
        <v>0.12775835133707392</v>
      </c>
      <c r="O663" s="70">
        <f>AVERAGE($G$650:G663)*252</f>
        <v>2.199187988746198</v>
      </c>
      <c r="P663" s="70">
        <f>STDEV($G$650:G663)*252^0.5</f>
        <v>0.23759319157526237</v>
      </c>
      <c r="Q663" s="70"/>
      <c r="R663" s="70"/>
      <c r="S663" s="70"/>
      <c r="T663" s="70"/>
      <c r="U663" s="70"/>
      <c r="V663" s="70"/>
      <c r="W663" s="70"/>
      <c r="X663" s="70">
        <f t="shared" si="101"/>
        <v>1.7857142857142857E-4</v>
      </c>
      <c r="Y663" s="70">
        <f t="shared" si="102"/>
        <v>1.4602038151126626E-2</v>
      </c>
      <c r="Z663" s="70">
        <f t="shared" si="103"/>
        <v>0</v>
      </c>
      <c r="AA663" s="70">
        <f t="shared" si="104"/>
        <v>0</v>
      </c>
    </row>
    <row r="664" spans="1:29">
      <c r="A664" s="88">
        <v>44949</v>
      </c>
      <c r="B664" s="76">
        <v>32533725.460000001</v>
      </c>
      <c r="C664" s="6"/>
      <c r="D664" s="67">
        <f t="shared" si="93"/>
        <v>32533725.460000001</v>
      </c>
      <c r="E664" s="67">
        <f t="shared" si="105"/>
        <v>28363439.039999999</v>
      </c>
      <c r="F664" s="67">
        <f t="shared" si="94"/>
        <v>546620.21000000089</v>
      </c>
      <c r="G664" s="70">
        <f t="shared" si="95"/>
        <v>1.7088767668340381E-2</v>
      </c>
      <c r="H664" s="70"/>
      <c r="I664" s="70"/>
      <c r="J664" s="67">
        <f t="shared" si="106"/>
        <v>4170286.4200000018</v>
      </c>
      <c r="K664" s="70">
        <f t="shared" si="100"/>
        <v>0.14703035178910384</v>
      </c>
      <c r="L664" s="70">
        <f t="shared" si="98"/>
        <v>1.0170887676683404</v>
      </c>
      <c r="M664" s="70">
        <f>PRODUCT($L$2:L664)-1</f>
        <v>-0.21448984494889534</v>
      </c>
      <c r="N664" s="70">
        <f>PRODUCT($L$650:L664)-1</f>
        <v>0.14703035178910384</v>
      </c>
      <c r="O664" s="70">
        <f>AVERAGE($G$650:G664)*252</f>
        <v>2.3396667529912367</v>
      </c>
      <c r="P664" s="70">
        <f>STDEV($G$650:G664)*252^0.5</f>
        <v>0.23150162863992504</v>
      </c>
      <c r="Q664" s="70"/>
      <c r="R664" s="70"/>
      <c r="S664" s="70"/>
      <c r="T664" s="70"/>
      <c r="U664" s="70"/>
      <c r="V664" s="70"/>
      <c r="W664" s="70"/>
      <c r="X664" s="70">
        <f t="shared" si="101"/>
        <v>1.7857142857142857E-4</v>
      </c>
      <c r="Y664" s="70">
        <f t="shared" si="102"/>
        <v>1.6910196239768954E-2</v>
      </c>
      <c r="Z664" s="70">
        <f t="shared" si="103"/>
        <v>0</v>
      </c>
      <c r="AA664" s="70">
        <f t="shared" si="104"/>
        <v>0</v>
      </c>
    </row>
    <row r="665" spans="1:29">
      <c r="A665" s="88">
        <v>44950</v>
      </c>
      <c r="B665" s="76">
        <v>32713068.890000001</v>
      </c>
      <c r="C665" s="6"/>
      <c r="D665" s="67">
        <f t="shared" si="93"/>
        <v>32713068.890000001</v>
      </c>
      <c r="E665" s="67">
        <f t="shared" si="105"/>
        <v>28363439.039999999</v>
      </c>
      <c r="F665" s="67">
        <f t="shared" si="94"/>
        <v>179343.4299999997</v>
      </c>
      <c r="G665" s="70">
        <f t="shared" si="95"/>
        <v>5.5125389872887828E-3</v>
      </c>
      <c r="H665" s="70"/>
      <c r="I665" s="70"/>
      <c r="J665" s="67">
        <f t="shared" si="106"/>
        <v>4349629.8500000015</v>
      </c>
      <c r="K665" s="70">
        <f t="shared" si="100"/>
        <v>0.15335340132294473</v>
      </c>
      <c r="L665" s="70">
        <f t="shared" si="98"/>
        <v>1.0055125389872888</v>
      </c>
      <c r="M665" s="70">
        <f>PRODUCT($L$2:L665)-1</f>
        <v>-0.2101596895942649</v>
      </c>
      <c r="N665" s="70">
        <f>PRODUCT($L$650:L665)-1</f>
        <v>0.15335340132294473</v>
      </c>
      <c r="O665" s="70">
        <f>AVERAGE($G$650:G665)*252</f>
        <v>2.2802600699790831</v>
      </c>
      <c r="P665" s="70">
        <f>STDEV($G$650:G665)*252^0.5</f>
        <v>0.22415220363492552</v>
      </c>
      <c r="Q665" s="70"/>
      <c r="R665" s="70"/>
      <c r="S665" s="70"/>
      <c r="T665" s="70"/>
      <c r="U665" s="70"/>
      <c r="V665" s="70"/>
      <c r="W665" s="70"/>
      <c r="X665" s="70">
        <f t="shared" si="101"/>
        <v>1.7857142857142857E-4</v>
      </c>
      <c r="Y665" s="70">
        <f t="shared" si="102"/>
        <v>5.3339675587173539E-3</v>
      </c>
      <c r="Z665" s="70">
        <f t="shared" si="103"/>
        <v>0</v>
      </c>
      <c r="AA665" s="70">
        <f t="shared" si="104"/>
        <v>0</v>
      </c>
    </row>
    <row r="666" spans="1:29">
      <c r="A666" s="88">
        <v>44951</v>
      </c>
      <c r="B666" s="76">
        <v>32710854.170000002</v>
      </c>
      <c r="C666" s="6"/>
      <c r="D666" s="67">
        <f t="shared" si="93"/>
        <v>32710854.170000002</v>
      </c>
      <c r="E666" s="67">
        <f t="shared" si="105"/>
        <v>28363439.039999999</v>
      </c>
      <c r="F666" s="67">
        <f t="shared" si="94"/>
        <v>-2214.7199999988079</v>
      </c>
      <c r="G666" s="70">
        <f t="shared" si="95"/>
        <v>-6.7701382815716865E-5</v>
      </c>
      <c r="H666" s="70"/>
      <c r="I666" s="70"/>
      <c r="J666" s="67">
        <f t="shared" si="106"/>
        <v>4347415.1300000027</v>
      </c>
      <c r="K666" s="70">
        <f t="shared" si="100"/>
        <v>0.1532753177027999</v>
      </c>
      <c r="L666" s="70">
        <f t="shared" si="98"/>
        <v>0.99993229861718425</v>
      </c>
      <c r="M666" s="70">
        <f>PRODUCT($L$2:L666)-1</f>
        <v>-0.21021316287548297</v>
      </c>
      <c r="N666" s="70">
        <f>PRODUCT($L$650:L666)-1</f>
        <v>0.1532753177027999</v>
      </c>
      <c r="O666" s="70">
        <f>AVERAGE($G$650:G666)*252</f>
        <v>2.1451235512468099</v>
      </c>
      <c r="P666" s="70">
        <f>STDEV($G$650:G666)*252^0.5</f>
        <v>0.21985426850287745</v>
      </c>
      <c r="Q666" s="70"/>
      <c r="R666" s="70"/>
      <c r="S666" s="70"/>
      <c r="T666" s="70"/>
      <c r="U666" s="70"/>
      <c r="V666" s="70"/>
      <c r="W666" s="70"/>
      <c r="X666" s="70">
        <f t="shared" si="101"/>
        <v>1.7857142857142857E-4</v>
      </c>
      <c r="Y666" s="70">
        <f t="shared" si="102"/>
        <v>-2.4627281138714542E-4</v>
      </c>
      <c r="Z666" s="70">
        <f t="shared" si="103"/>
        <v>-2.4627281138714542E-4</v>
      </c>
      <c r="AA666" s="70">
        <f t="shared" si="104"/>
        <v>6.0650297628528499E-8</v>
      </c>
    </row>
    <row r="667" spans="1:29">
      <c r="A667" s="88">
        <v>44952</v>
      </c>
      <c r="B667" s="76">
        <v>33620401.020000003</v>
      </c>
      <c r="C667" s="6"/>
      <c r="D667" s="67">
        <f t="shared" si="93"/>
        <v>33620401.020000003</v>
      </c>
      <c r="E667" s="67">
        <f t="shared" si="105"/>
        <v>28363439.039999999</v>
      </c>
      <c r="F667" s="67">
        <f t="shared" si="94"/>
        <v>909546.85000000149</v>
      </c>
      <c r="G667" s="70">
        <f t="shared" si="95"/>
        <v>2.7805658796711312E-2</v>
      </c>
      <c r="H667" s="70"/>
      <c r="I667" s="70"/>
      <c r="J667" s="67">
        <f t="shared" si="106"/>
        <v>5256961.9800000042</v>
      </c>
      <c r="K667" s="70">
        <f t="shared" si="100"/>
        <v>0.18534289768551271</v>
      </c>
      <c r="L667" s="70">
        <f t="shared" si="98"/>
        <v>1.0278056587967113</v>
      </c>
      <c r="M667" s="70">
        <f>PRODUCT($L$2:L667)-1</f>
        <v>-0.18825261956026484</v>
      </c>
      <c r="N667" s="70">
        <f>PRODUCT($L$650:L667)-1</f>
        <v>0.18534289768551271</v>
      </c>
      <c r="O667" s="70">
        <f>AVERAGE($G$650:G667)*252</f>
        <v>2.4152292437759457</v>
      </c>
      <c r="P667" s="70">
        <f>STDEV($G$650:G667)*252^0.5</f>
        <v>0.22517511307219887</v>
      </c>
      <c r="Q667" s="70"/>
      <c r="R667" s="70"/>
      <c r="S667" s="70"/>
      <c r="T667" s="70"/>
      <c r="U667" s="70"/>
      <c r="V667" s="70"/>
      <c r="W667" s="70"/>
      <c r="X667" s="70">
        <f t="shared" si="101"/>
        <v>1.7857142857142857E-4</v>
      </c>
      <c r="Y667" s="70">
        <f t="shared" si="102"/>
        <v>2.7627087368139885E-2</v>
      </c>
      <c r="Z667" s="70">
        <f t="shared" si="103"/>
        <v>0</v>
      </c>
      <c r="AA667" s="70">
        <f t="shared" si="104"/>
        <v>0</v>
      </c>
    </row>
    <row r="668" spans="1:29">
      <c r="A668" s="88">
        <v>44953</v>
      </c>
      <c r="B668" s="76">
        <v>33641327.280000001</v>
      </c>
      <c r="C668" s="6"/>
      <c r="D668" s="67">
        <f t="shared" si="93"/>
        <v>33641327.280000001</v>
      </c>
      <c r="E668" s="67">
        <f t="shared" si="105"/>
        <v>28363439.039999999</v>
      </c>
      <c r="F668" s="67">
        <f t="shared" si="94"/>
        <v>20926.259999997914</v>
      </c>
      <c r="G668" s="70">
        <f t="shared" si="95"/>
        <v>6.2242743587589456E-4</v>
      </c>
      <c r="H668" s="70"/>
      <c r="I668" s="70"/>
      <c r="J668" s="67">
        <f t="shared" si="106"/>
        <v>5277888.2400000021</v>
      </c>
      <c r="K668" s="70">
        <f t="shared" si="100"/>
        <v>0.18608068762595287</v>
      </c>
      <c r="L668" s="70">
        <f t="shared" si="98"/>
        <v>1.0006224274358759</v>
      </c>
      <c r="M668" s="70">
        <f>PRODUCT($L$2:L668)-1</f>
        <v>-0.18774736571967876</v>
      </c>
      <c r="N668" s="70">
        <f>PRODUCT($L$650:L668)-1</f>
        <v>0.18608068762595287</v>
      </c>
      <c r="O668" s="70">
        <f>AVERAGE($G$650:G668)*252</f>
        <v>2.2963672685161969</v>
      </c>
      <c r="P668" s="70">
        <f>STDEV($G$650:G668)*252^0.5</f>
        <v>0.22125137540864559</v>
      </c>
      <c r="Q668" s="70"/>
      <c r="R668" s="70"/>
      <c r="S668" s="70"/>
      <c r="T668" s="70"/>
      <c r="U668" s="70"/>
      <c r="V668" s="70"/>
      <c r="W668" s="70"/>
      <c r="X668" s="70">
        <f t="shared" si="101"/>
        <v>1.7857142857142857E-4</v>
      </c>
      <c r="Y668" s="70">
        <f t="shared" si="102"/>
        <v>4.4385600730446602E-4</v>
      </c>
      <c r="Z668" s="70">
        <f t="shared" si="103"/>
        <v>0</v>
      </c>
      <c r="AA668" s="70">
        <f t="shared" si="104"/>
        <v>0</v>
      </c>
    </row>
    <row r="669" spans="1:29">
      <c r="A669" s="88">
        <v>44956</v>
      </c>
      <c r="B669" s="76">
        <v>32566427.809999999</v>
      </c>
      <c r="C669" s="6"/>
      <c r="D669" s="67">
        <f t="shared" si="93"/>
        <v>32566427.809999999</v>
      </c>
      <c r="E669" s="67">
        <f t="shared" si="105"/>
        <v>28363439.039999999</v>
      </c>
      <c r="F669" s="67">
        <f t="shared" si="94"/>
        <v>-1074899.4700000025</v>
      </c>
      <c r="G669" s="70">
        <f t="shared" si="95"/>
        <v>-3.1951755679956111E-2</v>
      </c>
      <c r="H669" s="70"/>
      <c r="I669" s="70"/>
      <c r="J669" s="67">
        <f t="shared" si="106"/>
        <v>4202988.7699999996</v>
      </c>
      <c r="K669" s="70">
        <f t="shared" si="100"/>
        <v>0.14818332727821404</v>
      </c>
      <c r="L669" s="70">
        <f t="shared" si="98"/>
        <v>0.96804824432004388</v>
      </c>
      <c r="M669" s="70">
        <f>PRODUCT($L$2:L669)-1</f>
        <v>-0.21370026344060433</v>
      </c>
      <c r="N669" s="70">
        <f>PRODUCT($L$650:L669)-1</f>
        <v>0.14818332727821404</v>
      </c>
      <c r="O669" s="70">
        <f>AVERAGE($G$650:G669)*252</f>
        <v>1.7789567835229403</v>
      </c>
      <c r="P669" s="70">
        <f>STDEV($G$650:G669)*252^0.5</f>
        <v>0.26004394429501559</v>
      </c>
      <c r="Q669" s="70"/>
      <c r="R669" s="70"/>
      <c r="S669" s="70"/>
      <c r="T669" s="70"/>
      <c r="U669" s="70"/>
      <c r="V669" s="70"/>
      <c r="W669" s="70"/>
      <c r="X669" s="70">
        <f t="shared" si="101"/>
        <v>1.7857142857142857E-4</v>
      </c>
      <c r="Y669" s="70">
        <f t="shared" si="102"/>
        <v>-3.2130327108527541E-2</v>
      </c>
      <c r="Z669" s="70">
        <f t="shared" si="103"/>
        <v>-3.2130327108527541E-2</v>
      </c>
      <c r="AA669" s="70">
        <f t="shared" si="104"/>
        <v>1.0323579201009798E-3</v>
      </c>
    </row>
    <row r="670" spans="1:29" s="47" customFormat="1">
      <c r="A670" s="90">
        <v>44957</v>
      </c>
      <c r="B670" s="79">
        <v>33228535.77</v>
      </c>
      <c r="C670" s="61"/>
      <c r="D670" s="80">
        <f t="shared" si="93"/>
        <v>33228535.77</v>
      </c>
      <c r="E670" s="80">
        <f t="shared" si="105"/>
        <v>28363439.039999999</v>
      </c>
      <c r="F670" s="80">
        <f t="shared" si="94"/>
        <v>662107.96000000089</v>
      </c>
      <c r="G670" s="81">
        <f t="shared" si="95"/>
        <v>2.0330997426641031E-2</v>
      </c>
      <c r="H670" s="81"/>
      <c r="I670" s="81"/>
      <c r="J670" s="80">
        <f t="shared" si="106"/>
        <v>4865096.7300000004</v>
      </c>
      <c r="K670" s="81">
        <f t="shared" si="100"/>
        <v>0.17152703955041959</v>
      </c>
      <c r="L670" s="81">
        <f t="shared" si="98"/>
        <v>1.020330997426641</v>
      </c>
      <c r="M670" s="81">
        <f>PRODUCT($L$2:L670)-1</f>
        <v>-0.1977140055200467</v>
      </c>
      <c r="N670" s="81">
        <f>PRODUCT($L$650:L670)-1</f>
        <v>0.17152703955041959</v>
      </c>
      <c r="O670" s="81">
        <f>AVERAGE($G$650:G670)*252</f>
        <v>1.9382165248558261</v>
      </c>
      <c r="P670" s="81">
        <f>STDEV($G$650:G670)*252^0.5</f>
        <v>0.25759532038399918</v>
      </c>
      <c r="Q670" s="81"/>
      <c r="R670" s="81"/>
      <c r="S670" s="81"/>
      <c r="T670" s="81"/>
      <c r="U670" s="81"/>
      <c r="V670" s="81"/>
      <c r="W670" s="81"/>
      <c r="X670" s="81">
        <f t="shared" si="101"/>
        <v>1.7857142857142857E-4</v>
      </c>
      <c r="Y670" s="81">
        <f t="shared" si="102"/>
        <v>2.0152425998069604E-2</v>
      </c>
      <c r="Z670" s="81">
        <f t="shared" si="103"/>
        <v>0</v>
      </c>
      <c r="AA670" s="81">
        <f t="shared" si="104"/>
        <v>0</v>
      </c>
    </row>
    <row r="671" spans="1:29">
      <c r="A671" s="88">
        <v>44958</v>
      </c>
      <c r="B671" s="76">
        <v>34582746.859999999</v>
      </c>
      <c r="C671" s="6"/>
      <c r="D671" s="67">
        <f t="shared" si="93"/>
        <v>34582746.859999999</v>
      </c>
      <c r="E671" s="67">
        <f t="shared" si="105"/>
        <v>33228535.77</v>
      </c>
      <c r="F671" s="67">
        <f t="shared" si="94"/>
        <v>1354211.0899999999</v>
      </c>
      <c r="G671" s="70">
        <f t="shared" si="95"/>
        <v>4.07544617485864E-2</v>
      </c>
      <c r="H671" s="70"/>
      <c r="I671" s="70"/>
      <c r="J671" s="67">
        <f t="shared" si="106"/>
        <v>1354211.0899999999</v>
      </c>
      <c r="K671" s="70">
        <f>G671</f>
        <v>4.07544617485864E-2</v>
      </c>
      <c r="L671" s="70">
        <f t="shared" si="98"/>
        <v>1.0407544617485864</v>
      </c>
      <c r="M671" s="70">
        <f>PRODUCT($L$2:L671)-1</f>
        <v>-0.16501727164658686</v>
      </c>
      <c r="N671" s="70">
        <f>PRODUCT($L$650:L671)-1</f>
        <v>0.21927199347121196</v>
      </c>
      <c r="O671" s="70">
        <f>AVERAGE($G$650:G671)*252</f>
        <v>2.3169396083007325</v>
      </c>
      <c r="P671" s="70">
        <f>STDEV($G$650:G671)*252^0.5</f>
        <v>0.27516783916167981</v>
      </c>
      <c r="Q671" s="70"/>
      <c r="R671" s="70"/>
      <c r="S671" s="70"/>
      <c r="T671" s="70"/>
      <c r="U671" s="70"/>
      <c r="V671" s="70"/>
      <c r="W671" s="70"/>
      <c r="X671" s="70">
        <f t="shared" si="101"/>
        <v>1.7857142857142857E-4</v>
      </c>
      <c r="Y671" s="70">
        <f t="shared" si="102"/>
        <v>4.0575890320014969E-2</v>
      </c>
      <c r="Z671" s="70">
        <f t="shared" si="103"/>
        <v>0</v>
      </c>
      <c r="AA671" s="70">
        <f t="shared" si="104"/>
        <v>0</v>
      </c>
    </row>
    <row r="672" spans="1:29">
      <c r="A672" s="88">
        <v>44959</v>
      </c>
      <c r="B672" s="76">
        <v>35819082.82</v>
      </c>
      <c r="C672" s="6"/>
      <c r="D672" s="67">
        <f t="shared" si="93"/>
        <v>35819082.82</v>
      </c>
      <c r="E672" s="67">
        <f t="shared" si="105"/>
        <v>33228535.77</v>
      </c>
      <c r="F672" s="67">
        <f t="shared" si="94"/>
        <v>1236335.9600000009</v>
      </c>
      <c r="G672" s="70">
        <f t="shared" si="95"/>
        <v>3.57500798014979E-2</v>
      </c>
      <c r="H672" s="70"/>
      <c r="I672" s="70"/>
      <c r="J672" s="67">
        <f t="shared" si="106"/>
        <v>2590547.0500000007</v>
      </c>
      <c r="K672" s="70">
        <f t="shared" ref="K672:K690" si="107">(1+K671)*(1+G672)-1</f>
        <v>7.7961516809863296E-2</v>
      </c>
      <c r="L672" s="70">
        <f t="shared" si="98"/>
        <v>1.0357500798014978</v>
      </c>
      <c r="M672" s="70">
        <f>PRODUCT($L$2:L672)-1</f>
        <v>-0.13516657247508002</v>
      </c>
      <c r="N672" s="70">
        <f>PRODUCT($L$650:L672)-1</f>
        <v>0.2628610645375391</v>
      </c>
      <c r="O672" s="70">
        <f>AVERAGE($G$650:G672)*252</f>
        <v>2.6078996301127648</v>
      </c>
      <c r="P672" s="70">
        <f>STDEV($G$650:G672)*252^0.5</f>
        <v>0.28284684976252755</v>
      </c>
      <c r="Q672" s="70"/>
      <c r="R672" s="70"/>
      <c r="S672" s="70"/>
      <c r="T672" s="70"/>
      <c r="U672" s="70"/>
      <c r="V672" s="70"/>
      <c r="W672" s="70"/>
      <c r="X672" s="70">
        <f t="shared" si="101"/>
        <v>1.7857142857142857E-4</v>
      </c>
      <c r="Y672" s="70">
        <f t="shared" si="102"/>
        <v>3.5571508372926469E-2</v>
      </c>
      <c r="Z672" s="70">
        <f t="shared" si="103"/>
        <v>0</v>
      </c>
      <c r="AA672" s="70">
        <f t="shared" si="104"/>
        <v>0</v>
      </c>
    </row>
    <row r="673" spans="1:27">
      <c r="A673" s="88">
        <v>44960</v>
      </c>
      <c r="B673" s="76">
        <v>34682592.420000002</v>
      </c>
      <c r="C673" s="6"/>
      <c r="D673" s="67">
        <f t="shared" si="93"/>
        <v>34682592.420000002</v>
      </c>
      <c r="E673" s="67">
        <f t="shared" si="105"/>
        <v>33228535.77</v>
      </c>
      <c r="F673" s="67">
        <f t="shared" si="94"/>
        <v>-1136490.3999999985</v>
      </c>
      <c r="G673" s="70">
        <f t="shared" si="95"/>
        <v>-3.1728629281524368E-2</v>
      </c>
      <c r="H673" s="70"/>
      <c r="I673" s="70"/>
      <c r="J673" s="67">
        <f t="shared" si="106"/>
        <v>1454056.6500000022</v>
      </c>
      <c r="K673" s="70">
        <f t="shared" si="107"/>
        <v>4.3759275463253422E-2</v>
      </c>
      <c r="L673" s="70">
        <f t="shared" si="98"/>
        <v>0.96827137071847558</v>
      </c>
      <c r="M673" s="70">
        <f>PRODUCT($L$2:L673)-1</f>
        <v>-0.16260655168728833</v>
      </c>
      <c r="N673" s="70">
        <f>PRODUCT($L$650:L673)-1</f>
        <v>0.22279221398675619</v>
      </c>
      <c r="O673" s="70">
        <f>AVERAGE($G$650:G673)*252</f>
        <v>2.1660865380687269</v>
      </c>
      <c r="P673" s="70">
        <f>STDEV($G$650:G673)*252^0.5</f>
        <v>0.30840612913654308</v>
      </c>
      <c r="Q673" s="70"/>
      <c r="R673" s="70"/>
      <c r="S673" s="70"/>
      <c r="T673" s="70"/>
      <c r="U673" s="70"/>
      <c r="V673" s="70"/>
      <c r="W673" s="70"/>
      <c r="X673" s="70">
        <f t="shared" si="101"/>
        <v>1.7857142857142857E-4</v>
      </c>
      <c r="Y673" s="70">
        <f t="shared" si="102"/>
        <v>-3.1907200710095798E-2</v>
      </c>
      <c r="Z673" s="70">
        <f t="shared" si="103"/>
        <v>-3.1907200710095798E-2</v>
      </c>
      <c r="AA673" s="70">
        <f t="shared" si="104"/>
        <v>1.0180694571543377E-3</v>
      </c>
    </row>
    <row r="674" spans="1:27">
      <c r="A674" s="88">
        <v>44963</v>
      </c>
      <c r="B674" s="76">
        <v>33954697.359999999</v>
      </c>
      <c r="C674" s="6"/>
      <c r="D674" s="67">
        <f t="shared" si="93"/>
        <v>33954697.359999999</v>
      </c>
      <c r="E674" s="67">
        <f t="shared" si="105"/>
        <v>33228535.77</v>
      </c>
      <c r="F674" s="67">
        <f t="shared" si="94"/>
        <v>-727895.06000000238</v>
      </c>
      <c r="G674" s="70">
        <f t="shared" si="95"/>
        <v>-2.0987331373195035E-2</v>
      </c>
      <c r="H674" s="70"/>
      <c r="I674" s="70"/>
      <c r="J674" s="67">
        <f t="shared" si="106"/>
        <v>726161.58999999985</v>
      </c>
      <c r="K674" s="70">
        <f t="shared" si="107"/>
        <v>2.1853553675260207E-2</v>
      </c>
      <c r="L674" s="70">
        <f t="shared" si="98"/>
        <v>0.97901266862680492</v>
      </c>
      <c r="M674" s="70">
        <f>PRODUCT($L$2:L674)-1</f>
        <v>-0.18018120547676975</v>
      </c>
      <c r="N674" s="70">
        <f>PRODUCT($L$650:L674)-1</f>
        <v>0.19712906859125323</v>
      </c>
      <c r="O674" s="70">
        <f>AVERAGE($G$650:G674)*252</f>
        <v>1.8678907763041719</v>
      </c>
      <c r="P674" s="70">
        <f>STDEV($G$650:G674)*252^0.5</f>
        <v>0.31618466472637446</v>
      </c>
      <c r="Q674" s="70"/>
      <c r="R674" s="70"/>
      <c r="S674" s="70"/>
      <c r="T674" s="70"/>
      <c r="U674" s="70"/>
      <c r="V674" s="70"/>
      <c r="W674" s="70"/>
      <c r="X674" s="70">
        <f t="shared" si="101"/>
        <v>1.7857142857142857E-4</v>
      </c>
      <c r="Y674" s="70">
        <f t="shared" si="102"/>
        <v>-2.1165902801766463E-2</v>
      </c>
      <c r="Z674" s="70">
        <f t="shared" si="103"/>
        <v>-2.1165902801766463E-2</v>
      </c>
      <c r="AA674" s="70">
        <f t="shared" si="104"/>
        <v>4.4799544141382538E-4</v>
      </c>
    </row>
    <row r="675" spans="1:27">
      <c r="A675" s="88">
        <v>44964</v>
      </c>
      <c r="B675" s="76">
        <v>34597484.479999997</v>
      </c>
      <c r="C675" s="6"/>
      <c r="D675" s="67">
        <f t="shared" si="93"/>
        <v>34597484.479999997</v>
      </c>
      <c r="E675" s="67">
        <f t="shared" si="105"/>
        <v>33228535.77</v>
      </c>
      <c r="F675" s="67">
        <f t="shared" si="94"/>
        <v>642787.11999999732</v>
      </c>
      <c r="G675" s="70">
        <f t="shared" si="95"/>
        <v>1.8930727409669876E-2</v>
      </c>
      <c r="H675" s="70"/>
      <c r="I675" s="70"/>
      <c r="J675" s="67">
        <f t="shared" si="106"/>
        <v>1368948.7099999972</v>
      </c>
      <c r="K675" s="70">
        <f t="shared" si="107"/>
        <v>4.1197984752489036E-2</v>
      </c>
      <c r="L675" s="70">
        <f t="shared" si="98"/>
        <v>1.0189307274096699</v>
      </c>
      <c r="M675" s="70">
        <f>PRODUCT($L$2:L675)-1</f>
        <v>-0.16466143935232624</v>
      </c>
      <c r="N675" s="70">
        <f>PRODUCT($L$650:L675)-1</f>
        <v>0.21979159266294634</v>
      </c>
      <c r="O675" s="70">
        <f>AVERAGE($G$650:G675)*252</f>
        <v>1.9795312582631197</v>
      </c>
      <c r="P675" s="70">
        <f>STDEV($G$650:G675)*252^0.5</f>
        <v>0.31186496952412518</v>
      </c>
      <c r="Q675" s="70"/>
      <c r="R675" s="70"/>
      <c r="S675" s="70"/>
      <c r="T675" s="70"/>
      <c r="U675" s="70"/>
      <c r="V675" s="70"/>
      <c r="W675" s="70"/>
      <c r="X675" s="70">
        <f t="shared" si="101"/>
        <v>1.7857142857142857E-4</v>
      </c>
      <c r="Y675" s="70">
        <f t="shared" si="102"/>
        <v>1.8752155981098449E-2</v>
      </c>
      <c r="Z675" s="70">
        <f t="shared" si="103"/>
        <v>0</v>
      </c>
      <c r="AA675" s="70">
        <f t="shared" si="104"/>
        <v>0</v>
      </c>
    </row>
    <row r="676" spans="1:27">
      <c r="A676" s="88">
        <v>44965</v>
      </c>
      <c r="B676" s="76">
        <v>34045238.390000001</v>
      </c>
      <c r="C676" s="6"/>
      <c r="D676" s="67">
        <f t="shared" si="93"/>
        <v>34045238.390000001</v>
      </c>
      <c r="E676" s="67">
        <f t="shared" si="105"/>
        <v>33228535.77</v>
      </c>
      <c r="F676" s="67">
        <f t="shared" si="94"/>
        <v>-552246.08999999613</v>
      </c>
      <c r="G676" s="70">
        <f t="shared" si="95"/>
        <v>-1.5962030138903214E-2</v>
      </c>
      <c r="H676" s="70"/>
      <c r="I676" s="70"/>
      <c r="J676" s="67">
        <f t="shared" si="106"/>
        <v>816702.62000000104</v>
      </c>
      <c r="K676" s="70">
        <f t="shared" si="107"/>
        <v>2.4578351139304511E-2</v>
      </c>
      <c r="L676" s="70">
        <f t="shared" si="98"/>
        <v>0.98403796986109682</v>
      </c>
      <c r="M676" s="70">
        <f>PRODUCT($L$2:L676)-1</f>
        <v>-0.17799513863357241</v>
      </c>
      <c r="N676" s="70">
        <f>PRODUCT($L$650:L676)-1</f>
        <v>0.20032124249767969</v>
      </c>
      <c r="O676" s="70">
        <f>AVERAGE($G$650:G676)*252</f>
        <v>1.7572363377717595</v>
      </c>
      <c r="P676" s="70">
        <f>STDEV($G$650:G676)*252^0.5</f>
        <v>0.31434609417968878</v>
      </c>
      <c r="Q676" s="70"/>
      <c r="R676" s="70"/>
      <c r="S676" s="70"/>
      <c r="T676" s="70"/>
      <c r="U676" s="70"/>
      <c r="V676" s="70"/>
      <c r="W676" s="70"/>
      <c r="X676" s="70">
        <f t="shared" si="101"/>
        <v>1.7857142857142857E-4</v>
      </c>
      <c r="Y676" s="70">
        <f t="shared" si="102"/>
        <v>-1.6140601567474641E-2</v>
      </c>
      <c r="Z676" s="70">
        <f t="shared" si="103"/>
        <v>-1.6140601567474641E-2</v>
      </c>
      <c r="AA676" s="70">
        <f t="shared" si="104"/>
        <v>2.6051901895996485E-4</v>
      </c>
    </row>
    <row r="677" spans="1:27">
      <c r="A677" s="88">
        <v>44966</v>
      </c>
      <c r="B677" s="76">
        <v>33468018.940000001</v>
      </c>
      <c r="C677" s="6"/>
      <c r="D677" s="67">
        <f t="shared" si="93"/>
        <v>33468018.940000001</v>
      </c>
      <c r="E677" s="67">
        <f t="shared" si="105"/>
        <v>33228535.77</v>
      </c>
      <c r="F677" s="67">
        <f t="shared" si="94"/>
        <v>-577219.44999999925</v>
      </c>
      <c r="G677" s="70">
        <f t="shared" si="95"/>
        <v>-1.6954484012940384E-2</v>
      </c>
      <c r="H677" s="70"/>
      <c r="I677" s="70"/>
      <c r="J677" s="67">
        <f t="shared" si="106"/>
        <v>239483.17000000179</v>
      </c>
      <c r="K677" s="70">
        <f t="shared" si="107"/>
        <v>7.2071538649083333E-3</v>
      </c>
      <c r="L677" s="70">
        <f t="shared" si="98"/>
        <v>0.98304551598705958</v>
      </c>
      <c r="M677" s="70">
        <f>PRODUCT($L$2:L677)-1</f>
        <v>-0.19193180691416878</v>
      </c>
      <c r="N677" s="70">
        <f>PRODUCT($L$650:L677)-1</f>
        <v>0.17997041518135992</v>
      </c>
      <c r="O677" s="70">
        <f>AVERAGE($G$650:G677)*252</f>
        <v>1.5418875410205901</v>
      </c>
      <c r="P677" s="70">
        <f>STDEV($G$650:G677)*252^0.5</f>
        <v>0.31671201154075695</v>
      </c>
      <c r="Q677" s="70"/>
      <c r="R677" s="70"/>
      <c r="S677" s="70"/>
      <c r="T677" s="70"/>
      <c r="U677" s="70"/>
      <c r="V677" s="70"/>
      <c r="W677" s="70"/>
      <c r="X677" s="70">
        <f t="shared" si="101"/>
        <v>1.7857142857142857E-4</v>
      </c>
      <c r="Y677" s="70">
        <f t="shared" si="102"/>
        <v>-1.7133055441511811E-2</v>
      </c>
      <c r="Z677" s="70">
        <f t="shared" si="103"/>
        <v>-1.7133055441511811E-2</v>
      </c>
      <c r="AA677" s="70">
        <f t="shared" si="104"/>
        <v>2.935415887619175E-4</v>
      </c>
    </row>
    <row r="678" spans="1:27">
      <c r="A678" s="88">
        <v>44967</v>
      </c>
      <c r="B678" s="76">
        <v>33130639.780000001</v>
      </c>
      <c r="C678" s="6"/>
      <c r="D678" s="67">
        <f t="shared" si="93"/>
        <v>33130639.780000001</v>
      </c>
      <c r="E678" s="67">
        <f t="shared" si="105"/>
        <v>33228535.77</v>
      </c>
      <c r="F678" s="67">
        <f t="shared" si="94"/>
        <v>-337379.16000000015</v>
      </c>
      <c r="G678" s="70">
        <f t="shared" si="95"/>
        <v>-1.0080643273354145E-2</v>
      </c>
      <c r="H678" s="70"/>
      <c r="I678" s="70"/>
      <c r="J678" s="67">
        <f t="shared" si="106"/>
        <v>-97895.989999998361</v>
      </c>
      <c r="K678" s="70">
        <f t="shared" si="107"/>
        <v>-2.9461421555740941E-3</v>
      </c>
      <c r="L678" s="70">
        <f t="shared" si="98"/>
        <v>0.98991935672664588</v>
      </c>
      <c r="M678" s="70">
        <f>PRODUCT($L$2:L678)-1</f>
        <v>-0.20007765410921086</v>
      </c>
      <c r="N678" s="70">
        <f>PRODUCT($L$650:L678)-1</f>
        <v>0.16807555435280519</v>
      </c>
      <c r="O678" s="70">
        <f>AVERAGE($G$650:G678)*252</f>
        <v>1.4011216911617683</v>
      </c>
      <c r="P678" s="70">
        <f>STDEV($G$650:G678)*252^0.5</f>
        <v>0.31464968417825973</v>
      </c>
      <c r="Q678" s="70"/>
      <c r="R678" s="70"/>
      <c r="S678" s="70"/>
      <c r="T678" s="70"/>
      <c r="U678" s="70"/>
      <c r="V678" s="70"/>
      <c r="W678" s="70"/>
      <c r="X678" s="70">
        <f t="shared" si="101"/>
        <v>1.7857142857142857E-4</v>
      </c>
      <c r="Y678" s="70">
        <f t="shared" si="102"/>
        <v>-1.0259214701925574E-2</v>
      </c>
      <c r="Z678" s="70">
        <f t="shared" si="103"/>
        <v>-1.0259214701925574E-2</v>
      </c>
      <c r="AA678" s="70">
        <f t="shared" si="104"/>
        <v>1.0525148630020585E-4</v>
      </c>
    </row>
    <row r="679" spans="1:27">
      <c r="A679" s="88">
        <v>44970</v>
      </c>
      <c r="B679" s="76">
        <v>33730061.060000002</v>
      </c>
      <c r="C679" s="6"/>
      <c r="D679" s="67">
        <f t="shared" si="93"/>
        <v>33730061.060000002</v>
      </c>
      <c r="E679" s="67">
        <f t="shared" si="105"/>
        <v>33228535.77</v>
      </c>
      <c r="F679" s="67">
        <f t="shared" si="94"/>
        <v>599421.28000000119</v>
      </c>
      <c r="G679" s="70">
        <f t="shared" si="95"/>
        <v>1.8092656344108823E-2</v>
      </c>
      <c r="H679" s="70"/>
      <c r="I679" s="70"/>
      <c r="J679" s="67">
        <f t="shared" si="106"/>
        <v>501525.29000000283</v>
      </c>
      <c r="K679" s="70">
        <f t="shared" si="107"/>
        <v>1.5093210650973132E-2</v>
      </c>
      <c r="L679" s="70">
        <f t="shared" si="98"/>
        <v>1.0180926563441088</v>
      </c>
      <c r="M679" s="70">
        <f>PRODUCT($L$2:L679)-1</f>
        <v>-0.18560493400303546</v>
      </c>
      <c r="N679" s="70">
        <f>PRODUCT($L$650:L679)-1</f>
        <v>0.18920914394166499</v>
      </c>
      <c r="O679" s="70">
        <f>AVERAGE($G$650:G679)*252</f>
        <v>1.5063959480802234</v>
      </c>
      <c r="P679" s="70">
        <f>STDEV($G$650:G679)*252^0.5</f>
        <v>0.31130345883744381</v>
      </c>
      <c r="Q679" s="70"/>
      <c r="R679" s="70"/>
      <c r="S679" s="70"/>
      <c r="T679" s="70"/>
      <c r="U679" s="70"/>
      <c r="V679" s="70"/>
      <c r="W679" s="70"/>
      <c r="X679" s="70">
        <f t="shared" si="101"/>
        <v>1.7857142857142857E-4</v>
      </c>
      <c r="Y679" s="70">
        <f t="shared" si="102"/>
        <v>1.7914084915537396E-2</v>
      </c>
      <c r="Z679" s="70">
        <f t="shared" si="103"/>
        <v>0</v>
      </c>
      <c r="AA679" s="70">
        <f t="shared" si="104"/>
        <v>0</v>
      </c>
    </row>
    <row r="680" spans="1:27">
      <c r="A680" s="88">
        <v>44971</v>
      </c>
      <c r="B680" s="76">
        <v>34005955.280000001</v>
      </c>
      <c r="C680" s="6"/>
      <c r="D680" s="67">
        <f t="shared" si="93"/>
        <v>34005955.280000001</v>
      </c>
      <c r="E680" s="67">
        <f t="shared" si="105"/>
        <v>33228535.77</v>
      </c>
      <c r="F680" s="67">
        <f t="shared" si="94"/>
        <v>275894.21999999881</v>
      </c>
      <c r="G680" s="70">
        <f t="shared" si="95"/>
        <v>8.1794758541714543E-3</v>
      </c>
      <c r="H680" s="70"/>
      <c r="I680" s="70"/>
      <c r="J680" s="67">
        <f t="shared" si="106"/>
        <v>777419.51000000164</v>
      </c>
      <c r="K680" s="70">
        <f t="shared" si="107"/>
        <v>2.3396141057226316E-2</v>
      </c>
      <c r="L680" s="70">
        <f t="shared" si="98"/>
        <v>1.0081794758541716</v>
      </c>
      <c r="M680" s="70">
        <f>PRODUCT($L$2:L680)-1</f>
        <v>-0.17894360922495689</v>
      </c>
      <c r="N680" s="70">
        <f>PRODUCT($L$650:L680)-1</f>
        <v>0.19893625142009586</v>
      </c>
      <c r="O680" s="70">
        <f>AVERAGE($G$650:G680)*252</f>
        <v>1.5242937534728356</v>
      </c>
      <c r="P680" s="70">
        <f>STDEV($G$650:G680)*252^0.5</f>
        <v>0.30613546220505355</v>
      </c>
      <c r="Q680" s="70"/>
      <c r="R680" s="70"/>
      <c r="S680" s="70"/>
      <c r="T680" s="70"/>
      <c r="U680" s="70"/>
      <c r="V680" s="70"/>
      <c r="W680" s="70"/>
      <c r="X680" s="70">
        <f t="shared" si="101"/>
        <v>1.7857142857142857E-4</v>
      </c>
      <c r="Y680" s="70">
        <f t="shared" si="102"/>
        <v>8.0009044256000254E-3</v>
      </c>
      <c r="Z680" s="70">
        <f t="shared" si="103"/>
        <v>0</v>
      </c>
      <c r="AA680" s="70">
        <f t="shared" si="104"/>
        <v>0</v>
      </c>
    </row>
    <row r="681" spans="1:27">
      <c r="A681" s="88">
        <v>44972</v>
      </c>
      <c r="B681" s="76">
        <v>34090614.549999997</v>
      </c>
      <c r="C681" s="6"/>
      <c r="D681" s="67">
        <f t="shared" si="93"/>
        <v>34090614.549999997</v>
      </c>
      <c r="E681" s="67">
        <f t="shared" si="105"/>
        <v>33228535.77</v>
      </c>
      <c r="F681" s="67">
        <f t="shared" si="94"/>
        <v>84659.269999995828</v>
      </c>
      <c r="G681" s="70">
        <f t="shared" si="95"/>
        <v>2.4895424728675884E-3</v>
      </c>
      <c r="H681" s="70"/>
      <c r="I681" s="70"/>
      <c r="J681" s="67">
        <f t="shared" si="106"/>
        <v>862078.77999999747</v>
      </c>
      <c r="K681" s="70">
        <f t="shared" si="107"/>
        <v>2.5943929216956985E-2</v>
      </c>
      <c r="L681" s="70">
        <f t="shared" si="98"/>
        <v>1.0024895424728675</v>
      </c>
      <c r="M681" s="70">
        <f>PRODUCT($L$2:L681)-1</f>
        <v>-0.17689955446750316</v>
      </c>
      <c r="N681" s="70">
        <f>PRODUCT($L$650:L681)-1</f>
        <v>0.20192105414026673</v>
      </c>
      <c r="O681" s="70">
        <f>AVERAGE($G$650:G681)*252</f>
        <v>1.4962647206506419</v>
      </c>
      <c r="P681" s="70">
        <f>STDEV($G$650:G681)*252^0.5</f>
        <v>0.301322903760462</v>
      </c>
      <c r="Q681" s="70"/>
      <c r="R681" s="70"/>
      <c r="S681" s="70"/>
      <c r="T681" s="70"/>
      <c r="U681" s="70"/>
      <c r="V681" s="70"/>
      <c r="W681" s="70"/>
      <c r="X681" s="70">
        <f t="shared" si="101"/>
        <v>1.7857142857142857E-4</v>
      </c>
      <c r="Y681" s="70">
        <f t="shared" si="102"/>
        <v>2.3109710442961598E-3</v>
      </c>
      <c r="Z681" s="70">
        <f t="shared" si="103"/>
        <v>0</v>
      </c>
      <c r="AA681" s="70">
        <f t="shared" si="104"/>
        <v>0</v>
      </c>
    </row>
    <row r="682" spans="1:27">
      <c r="A682" s="88">
        <v>44973</v>
      </c>
      <c r="B682" s="76">
        <v>32893981.469999999</v>
      </c>
      <c r="C682" s="6"/>
      <c r="D682" s="67">
        <f t="shared" si="93"/>
        <v>32893981.469999999</v>
      </c>
      <c r="E682" s="67">
        <f t="shared" si="105"/>
        <v>33228535.77</v>
      </c>
      <c r="F682" s="67">
        <f t="shared" si="94"/>
        <v>-1196633.0799999982</v>
      </c>
      <c r="G682" s="70">
        <f t="shared" si="95"/>
        <v>-3.5101540285961151E-2</v>
      </c>
      <c r="H682" s="70"/>
      <c r="I682" s="70"/>
      <c r="J682" s="67">
        <f t="shared" si="106"/>
        <v>-334554.30000000075</v>
      </c>
      <c r="K682" s="70">
        <f t="shared" si="107"/>
        <v>-1.0068282945589258E-2</v>
      </c>
      <c r="L682" s="70">
        <f t="shared" si="98"/>
        <v>0.96489845971403887</v>
      </c>
      <c r="M682" s="70">
        <f>PRODUCT($L$2:L682)-1</f>
        <v>-0.20579164791575466</v>
      </c>
      <c r="N682" s="70">
        <f>PRODUCT($L$650:L682)-1</f>
        <v>0.15973177383781723</v>
      </c>
      <c r="O682" s="70">
        <f>AVERAGE($G$650:G682)*252</f>
        <v>1.1828752396593432</v>
      </c>
      <c r="P682" s="70">
        <f>STDEV($G$650:G682)*252^0.5</f>
        <v>0.31752063718384826</v>
      </c>
      <c r="Q682" s="70"/>
      <c r="R682" s="70"/>
      <c r="S682" s="70"/>
      <c r="T682" s="70"/>
      <c r="U682" s="70"/>
      <c r="V682" s="70"/>
      <c r="W682" s="70"/>
      <c r="X682" s="70">
        <f t="shared" si="101"/>
        <v>1.7857142857142857E-4</v>
      </c>
      <c r="Y682" s="70">
        <f t="shared" si="102"/>
        <v>-3.5280111714532582E-2</v>
      </c>
      <c r="Z682" s="70">
        <f t="shared" si="103"/>
        <v>-3.5280111714532582E-2</v>
      </c>
      <c r="AA682" s="70">
        <f t="shared" si="104"/>
        <v>1.244686282589899E-3</v>
      </c>
    </row>
    <row r="683" spans="1:27">
      <c r="A683" s="88">
        <v>44974</v>
      </c>
      <c r="B683" s="76">
        <v>32320596.5</v>
      </c>
      <c r="C683" s="6"/>
      <c r="D683" s="67">
        <f t="shared" ref="D683:D746" si="108">B683</f>
        <v>32320596.5</v>
      </c>
      <c r="E683" s="67">
        <f t="shared" si="105"/>
        <v>33228535.77</v>
      </c>
      <c r="F683" s="67">
        <f t="shared" si="94"/>
        <v>-573384.96999999881</v>
      </c>
      <c r="G683" s="70">
        <f t="shared" si="95"/>
        <v>-1.743130336845778E-2</v>
      </c>
      <c r="H683" s="70"/>
      <c r="I683" s="70"/>
      <c r="J683" s="67">
        <f t="shared" si="106"/>
        <v>-907939.26999999955</v>
      </c>
      <c r="K683" s="70">
        <f t="shared" si="107"/>
        <v>-2.7324083019622969E-2</v>
      </c>
      <c r="L683" s="70">
        <f t="shared" si="98"/>
        <v>0.98256869663154223</v>
      </c>
      <c r="M683" s="70">
        <f>PRODUCT($L$2:L683)-1</f>
        <v>-0.21963573463869801</v>
      </c>
      <c r="N683" s="70">
        <f>PRODUCT($L$650:L683)-1</f>
        <v>0.13951613746201064</v>
      </c>
      <c r="O683" s="70">
        <f>AVERAGE($G$650:G683)*252</f>
        <v>1.018888072350205</v>
      </c>
      <c r="P683" s="70">
        <f>STDEV($G$650:G683)*252^0.5</f>
        <v>0.3184218594700266</v>
      </c>
      <c r="Q683" s="70"/>
      <c r="R683" s="70"/>
      <c r="S683" s="70"/>
      <c r="T683" s="70"/>
      <c r="U683" s="70"/>
      <c r="V683" s="70"/>
      <c r="W683" s="70"/>
      <c r="X683" s="70">
        <f t="shared" si="101"/>
        <v>1.7857142857142857E-4</v>
      </c>
      <c r="Y683" s="70">
        <f t="shared" si="102"/>
        <v>-1.7609874797029208E-2</v>
      </c>
      <c r="Z683" s="70">
        <f t="shared" si="103"/>
        <v>-1.7609874797029208E-2</v>
      </c>
      <c r="AA683" s="70">
        <f t="shared" si="104"/>
        <v>3.1010769036704446E-4</v>
      </c>
    </row>
    <row r="684" spans="1:27">
      <c r="A684" s="88">
        <v>44977</v>
      </c>
      <c r="B684" s="76">
        <v>32304984.170000002</v>
      </c>
      <c r="C684" s="6"/>
      <c r="D684" s="67">
        <f t="shared" si="108"/>
        <v>32304984.170000002</v>
      </c>
      <c r="E684" s="67">
        <f t="shared" si="105"/>
        <v>33228535.77</v>
      </c>
      <c r="F684" s="67">
        <f t="shared" ref="F684:F747" si="109">B684-C684-D683</f>
        <v>-15612.329999998212</v>
      </c>
      <c r="G684" s="70">
        <f t="shared" ref="G684:G747" si="110">F684/B683</f>
        <v>-4.8304584972614018E-4</v>
      </c>
      <c r="H684" s="70"/>
      <c r="I684" s="70"/>
      <c r="J684" s="67">
        <f t="shared" si="106"/>
        <v>-923551.59999999776</v>
      </c>
      <c r="K684" s="70">
        <f t="shared" si="107"/>
        <v>-2.7793930084448859E-2</v>
      </c>
      <c r="L684" s="70">
        <f t="shared" si="98"/>
        <v>0.99951695415027386</v>
      </c>
      <c r="M684" s="70">
        <f>PRODUCT($L$2:L684)-1</f>
        <v>-0.22001268635835536</v>
      </c>
      <c r="N684" s="70">
        <f>PRODUCT($L$650:L684)-1</f>
        <v>0.13896569892111366</v>
      </c>
      <c r="O684" s="70">
        <f>AVERAGE($G$650:G684)*252</f>
        <v>0.98629905445074229</v>
      </c>
      <c r="P684" s="70">
        <f>STDEV($G$650:G684)*252^0.5</f>
        <v>0.31393925356607449</v>
      </c>
      <c r="Q684" s="70"/>
      <c r="R684" s="70"/>
      <c r="S684" s="70"/>
      <c r="T684" s="70"/>
      <c r="U684" s="70"/>
      <c r="V684" s="70"/>
      <c r="W684" s="70"/>
      <c r="X684" s="70">
        <f t="shared" si="101"/>
        <v>1.7857142857142857E-4</v>
      </c>
      <c r="Y684" s="70">
        <f t="shared" si="102"/>
        <v>-6.6161727829756878E-4</v>
      </c>
      <c r="Z684" s="70">
        <f t="shared" si="103"/>
        <v>-6.6161727829756878E-4</v>
      </c>
      <c r="AA684" s="70">
        <f t="shared" si="104"/>
        <v>4.3773742294188255E-7</v>
      </c>
    </row>
    <row r="685" spans="1:27">
      <c r="A685" s="88">
        <v>44978</v>
      </c>
      <c r="B685" s="76">
        <v>31138879.870000001</v>
      </c>
      <c r="C685" s="6"/>
      <c r="D685" s="67">
        <f t="shared" si="108"/>
        <v>31138879.870000001</v>
      </c>
      <c r="E685" s="67">
        <f t="shared" si="105"/>
        <v>33228535.77</v>
      </c>
      <c r="F685" s="67">
        <f t="shared" si="109"/>
        <v>-1166104.3000000007</v>
      </c>
      <c r="G685" s="70">
        <f t="shared" si="110"/>
        <v>-3.6096730271203865E-2</v>
      </c>
      <c r="H685" s="70"/>
      <c r="I685" s="70"/>
      <c r="J685" s="67">
        <f t="shared" si="106"/>
        <v>-2089655.8999999985</v>
      </c>
      <c r="K685" s="70">
        <f t="shared" si="107"/>
        <v>-6.2887390358217665E-2</v>
      </c>
      <c r="L685" s="70">
        <f t="shared" si="98"/>
        <v>0.96390326972879614</v>
      </c>
      <c r="M685" s="70">
        <f>PRODUCT($L$2:L685)-1</f>
        <v>-0.24816767803383866</v>
      </c>
      <c r="N685" s="70">
        <f>PRODUCT($L$650:L685)-1</f>
        <v>9.7852761299004998E-2</v>
      </c>
      <c r="O685" s="70">
        <f>AVERAGE($G$650:G685)*252</f>
        <v>0.70622474659535028</v>
      </c>
      <c r="P685" s="70">
        <f>STDEV($G$650:G685)*252^0.5</f>
        <v>0.32702883914815312</v>
      </c>
      <c r="Q685" s="70"/>
      <c r="R685" s="70"/>
      <c r="S685" s="70"/>
      <c r="T685" s="70"/>
      <c r="U685" s="70"/>
      <c r="V685" s="70"/>
      <c r="W685" s="70"/>
      <c r="X685" s="70">
        <f t="shared" si="101"/>
        <v>1.7857142857142857E-4</v>
      </c>
      <c r="Y685" s="70">
        <f t="shared" si="102"/>
        <v>-3.6275301699775296E-2</v>
      </c>
      <c r="Z685" s="70">
        <f t="shared" si="103"/>
        <v>-3.6275301699775296E-2</v>
      </c>
      <c r="AA685" s="70">
        <f t="shared" si="104"/>
        <v>1.3158975134097205E-3</v>
      </c>
    </row>
    <row r="686" spans="1:27">
      <c r="A686" s="88">
        <v>44979</v>
      </c>
      <c r="B686" s="76">
        <v>31118413.120000001</v>
      </c>
      <c r="C686" s="6"/>
      <c r="D686" s="67">
        <f t="shared" si="108"/>
        <v>31118413.120000001</v>
      </c>
      <c r="E686" s="67">
        <f t="shared" si="105"/>
        <v>33228535.77</v>
      </c>
      <c r="F686" s="67">
        <f t="shared" si="109"/>
        <v>-20466.75</v>
      </c>
      <c r="G686" s="70">
        <f t="shared" si="110"/>
        <v>-6.5727316093082053E-4</v>
      </c>
      <c r="H686" s="70"/>
      <c r="I686" s="70"/>
      <c r="J686" s="67">
        <f t="shared" si="106"/>
        <v>-2110122.6499999985</v>
      </c>
      <c r="K686" s="70">
        <f t="shared" si="107"/>
        <v>-6.3503329325305002E-2</v>
      </c>
      <c r="L686" s="70">
        <f t="shared" si="98"/>
        <v>0.99934272683906922</v>
      </c>
      <c r="M686" s="70">
        <f>PRODUCT($L$2:L686)-1</f>
        <v>-0.24866183724058732</v>
      </c>
      <c r="N686" s="70">
        <f>PRODUCT($L$650:L686)-1</f>
        <v>9.713117214434952E-2</v>
      </c>
      <c r="O686" s="70">
        <f>AVERAGE($G$650:G686)*252</f>
        <v>0.68266102813183893</v>
      </c>
      <c r="P686" s="70">
        <f>STDEV($G$650:G686)*252^0.5</f>
        <v>0.32258117169136996</v>
      </c>
      <c r="Q686" s="70"/>
      <c r="R686" s="70"/>
      <c r="S686" s="70"/>
      <c r="T686" s="70"/>
      <c r="U686" s="70"/>
      <c r="V686" s="70"/>
      <c r="W686" s="70"/>
      <c r="X686" s="70">
        <f t="shared" si="101"/>
        <v>1.7857142857142857E-4</v>
      </c>
      <c r="Y686" s="70">
        <f t="shared" si="102"/>
        <v>-8.3584458950224907E-4</v>
      </c>
      <c r="Z686" s="70">
        <f t="shared" si="103"/>
        <v>-8.3584458950224907E-4</v>
      </c>
      <c r="AA686" s="70">
        <f t="shared" si="104"/>
        <v>6.9863617780018325E-7</v>
      </c>
    </row>
    <row r="687" spans="1:27">
      <c r="A687" s="88">
        <v>44980</v>
      </c>
      <c r="B687" s="76">
        <v>31490875.280000001</v>
      </c>
      <c r="C687" s="6"/>
      <c r="D687" s="67">
        <f t="shared" si="108"/>
        <v>31490875.280000001</v>
      </c>
      <c r="E687" s="67">
        <f t="shared" si="105"/>
        <v>33228535.77</v>
      </c>
      <c r="F687" s="67">
        <f t="shared" si="109"/>
        <v>372462.16000000015</v>
      </c>
      <c r="G687" s="70">
        <f t="shared" si="110"/>
        <v>1.1969188742488169E-2</v>
      </c>
      <c r="H687" s="70"/>
      <c r="I687" s="70"/>
      <c r="J687" s="67">
        <f t="shared" si="106"/>
        <v>-1737660.4899999984</v>
      </c>
      <c r="K687" s="70">
        <f t="shared" si="107"/>
        <v>-5.2294223917287774E-2</v>
      </c>
      <c r="L687" s="70">
        <f t="shared" si="98"/>
        <v>1.0119691887424882</v>
      </c>
      <c r="M687" s="70">
        <f>PRODUCT($L$2:L687)-1</f>
        <v>-0.2396689289610856</v>
      </c>
      <c r="N687" s="70">
        <f>PRODUCT($L$650:L687)-1</f>
        <v>0.11026294221901245</v>
      </c>
      <c r="O687" s="70">
        <f>AVERAGE($G$650:G687)*252</f>
        <v>0.74407088431539636</v>
      </c>
      <c r="P687" s="70">
        <f>STDEV($G$650:G687)*252^0.5</f>
        <v>0.31908444957382043</v>
      </c>
      <c r="Q687" s="70"/>
      <c r="R687" s="70"/>
      <c r="S687" s="70"/>
      <c r="T687" s="70"/>
      <c r="U687" s="70"/>
      <c r="V687" s="70"/>
      <c r="W687" s="70"/>
      <c r="X687" s="70">
        <f t="shared" si="101"/>
        <v>1.7857142857142857E-4</v>
      </c>
      <c r="Y687" s="70">
        <f t="shared" si="102"/>
        <v>1.179061731391674E-2</v>
      </c>
      <c r="Z687" s="70">
        <f t="shared" si="103"/>
        <v>0</v>
      </c>
      <c r="AA687" s="70">
        <f t="shared" si="104"/>
        <v>0</v>
      </c>
    </row>
    <row r="688" spans="1:27">
      <c r="A688" s="88">
        <v>44981</v>
      </c>
      <c r="B688" s="76">
        <v>30948688.559999999</v>
      </c>
      <c r="C688" s="6"/>
      <c r="D688" s="67">
        <f t="shared" si="108"/>
        <v>30948688.559999999</v>
      </c>
      <c r="E688" s="67">
        <f t="shared" si="105"/>
        <v>33228535.77</v>
      </c>
      <c r="F688" s="67">
        <f t="shared" si="109"/>
        <v>-542186.72000000253</v>
      </c>
      <c r="G688" s="70">
        <f t="shared" si="110"/>
        <v>-1.7217264213178214E-2</v>
      </c>
      <c r="H688" s="70"/>
      <c r="I688" s="70"/>
      <c r="J688" s="67">
        <f t="shared" si="106"/>
        <v>-2279847.2100000009</v>
      </c>
      <c r="K688" s="70">
        <f t="shared" si="107"/>
        <v>-6.8611124660458933E-2</v>
      </c>
      <c r="L688" s="70">
        <f t="shared" si="98"/>
        <v>0.98278273578682174</v>
      </c>
      <c r="M688" s="70">
        <f>PRODUCT($L$2:L688)-1</f>
        <v>-0.25275974990065142</v>
      </c>
      <c r="N688" s="70">
        <f>PRODUCT($L$650:L688)-1</f>
        <v>9.1147251796727113E-2</v>
      </c>
      <c r="O688" s="70">
        <f>AVERAGE($G$650:G688)*252</f>
        <v>0.61374212877600387</v>
      </c>
      <c r="P688" s="70">
        <f>STDEV($G$650:G688)*252^0.5</f>
        <v>0.31900512263833736</v>
      </c>
      <c r="Q688" s="70"/>
      <c r="R688" s="70"/>
      <c r="S688" s="70"/>
      <c r="T688" s="70"/>
      <c r="U688" s="70"/>
      <c r="V688" s="70"/>
      <c r="W688" s="70"/>
      <c r="X688" s="70">
        <f t="shared" si="101"/>
        <v>1.7857142857142857E-4</v>
      </c>
      <c r="Y688" s="70">
        <f t="shared" si="102"/>
        <v>-1.7395835641749641E-2</v>
      </c>
      <c r="Z688" s="70">
        <f t="shared" si="103"/>
        <v>-1.7395835641749641E-2</v>
      </c>
      <c r="AA688" s="70">
        <f t="shared" si="104"/>
        <v>3.0261509767476715E-4</v>
      </c>
    </row>
    <row r="689" spans="1:30">
      <c r="A689" s="88">
        <v>44984</v>
      </c>
      <c r="B689" s="76">
        <v>31163950.370000001</v>
      </c>
      <c r="C689" s="6"/>
      <c r="D689" s="67">
        <f t="shared" si="108"/>
        <v>31163950.370000001</v>
      </c>
      <c r="E689" s="67">
        <f t="shared" si="105"/>
        <v>33228535.77</v>
      </c>
      <c r="F689" s="67">
        <f t="shared" si="109"/>
        <v>215261.81000000238</v>
      </c>
      <c r="G689" s="70">
        <f t="shared" si="110"/>
        <v>6.9554420563790889E-3</v>
      </c>
      <c r="H689" s="70"/>
      <c r="I689" s="70"/>
      <c r="J689" s="67">
        <f t="shared" si="106"/>
        <v>-2064585.3999999985</v>
      </c>
      <c r="K689" s="70">
        <f t="shared" si="107"/>
        <v>-6.213290330607868E-2</v>
      </c>
      <c r="L689" s="70">
        <f t="shared" si="98"/>
        <v>1.0069554420563791</v>
      </c>
      <c r="M689" s="70">
        <f>PRODUCT($L$2:L689)-1</f>
        <v>-0.24756236363889117</v>
      </c>
      <c r="N689" s="70">
        <f>PRODUCT($L$650:L689)-1</f>
        <v>9.8736663281576487E-2</v>
      </c>
      <c r="O689" s="70">
        <f>AVERAGE($G$650:G689)*252</f>
        <v>0.64221786051179197</v>
      </c>
      <c r="P689" s="70">
        <f>STDEV($G$650:G689)*252^0.5</f>
        <v>0.31509306109840807</v>
      </c>
      <c r="Q689" s="70"/>
      <c r="R689" s="70"/>
      <c r="S689" s="70"/>
      <c r="T689" s="70"/>
      <c r="U689" s="70"/>
      <c r="V689" s="70"/>
      <c r="W689" s="70"/>
      <c r="X689" s="70">
        <f t="shared" si="101"/>
        <v>1.7857142857142857E-4</v>
      </c>
      <c r="Y689" s="70">
        <f t="shared" si="102"/>
        <v>6.77687062780766E-3</v>
      </c>
      <c r="Z689" s="70">
        <f t="shared" si="103"/>
        <v>0</v>
      </c>
      <c r="AA689" s="70">
        <f t="shared" si="104"/>
        <v>0</v>
      </c>
    </row>
    <row r="690" spans="1:30" s="47" customFormat="1">
      <c r="A690" s="90">
        <v>44985</v>
      </c>
      <c r="B690" s="79">
        <v>31065306.52</v>
      </c>
      <c r="C690" s="61"/>
      <c r="D690" s="80">
        <f t="shared" si="108"/>
        <v>31065306.52</v>
      </c>
      <c r="E690" s="80">
        <f t="shared" si="105"/>
        <v>33228535.77</v>
      </c>
      <c r="F690" s="80">
        <f t="shared" si="109"/>
        <v>-98643.85000000149</v>
      </c>
      <c r="G690" s="81">
        <f t="shared" si="110"/>
        <v>-3.1653191854316733E-3</v>
      </c>
      <c r="H690" s="81"/>
      <c r="I690" s="81"/>
      <c r="J690" s="80">
        <f t="shared" si="106"/>
        <v>-2163229.25</v>
      </c>
      <c r="K690" s="81">
        <f t="shared" si="107"/>
        <v>-6.5101552020629061E-2</v>
      </c>
      <c r="L690" s="81">
        <f t="shared" si="98"/>
        <v>0.99683468081456827</v>
      </c>
      <c r="M690" s="81">
        <f>PRODUCT($L$2:L690)-1</f>
        <v>-0.2499440689251059</v>
      </c>
      <c r="N690" s="81">
        <f>PRODUCT($L$650:L690)-1</f>
        <v>9.5258811041553981E-2</v>
      </c>
      <c r="O690" s="81">
        <f>AVERAGE($G$650:G690)*252</f>
        <v>0.60709887770104631</v>
      </c>
      <c r="P690" s="81">
        <f>STDEV($G$650:G690)*252^0.5</f>
        <v>0.31145177662750528</v>
      </c>
      <c r="Q690" s="81"/>
      <c r="R690" s="81"/>
      <c r="S690" s="81"/>
      <c r="T690" s="81"/>
      <c r="U690" s="81"/>
      <c r="V690" s="81"/>
      <c r="W690" s="81"/>
      <c r="X690" s="81">
        <f t="shared" si="101"/>
        <v>1.7857142857142857E-4</v>
      </c>
      <c r="Y690" s="81">
        <f t="shared" si="102"/>
        <v>-3.3438906140031018E-3</v>
      </c>
      <c r="Z690" s="81">
        <f t="shared" si="103"/>
        <v>-3.3438906140031018E-3</v>
      </c>
      <c r="AA690" s="81">
        <f t="shared" si="104"/>
        <v>1.118160443841804E-5</v>
      </c>
      <c r="AD690" s="202"/>
    </row>
    <row r="691" spans="1:30">
      <c r="A691" s="88">
        <v>44986</v>
      </c>
      <c r="B691" s="76">
        <v>30754660.91</v>
      </c>
      <c r="C691" s="6"/>
      <c r="D691" s="67">
        <f t="shared" si="108"/>
        <v>30754660.91</v>
      </c>
      <c r="E691" s="67">
        <f t="shared" si="105"/>
        <v>31065306.52</v>
      </c>
      <c r="F691" s="67">
        <f t="shared" si="109"/>
        <v>-310645.6099999994</v>
      </c>
      <c r="G691" s="70">
        <f t="shared" si="110"/>
        <v>-9.9997600152441513E-3</v>
      </c>
      <c r="H691" s="70"/>
      <c r="I691" s="70"/>
      <c r="J691" s="67">
        <f t="shared" si="106"/>
        <v>-310645.6099999994</v>
      </c>
      <c r="K691" s="70">
        <f>G691</f>
        <v>-9.9997600152441513E-3</v>
      </c>
      <c r="L691" s="70">
        <f t="shared" si="98"/>
        <v>0.99000023998475584</v>
      </c>
      <c r="M691" s="70">
        <f>PRODUCT($L$2:L691)-1</f>
        <v>-0.25744444823386536</v>
      </c>
      <c r="N691" s="70">
        <f>PRODUCT($L$650:L691)-1</f>
        <v>8.430648577655675E-2</v>
      </c>
      <c r="O691" s="70">
        <f>AVERAGE($G$650:G691)*252</f>
        <v>0.53264558242622317</v>
      </c>
      <c r="P691" s="70">
        <f>STDEV($G$650:G691)*252^0.5</f>
        <v>0.30912810260480517</v>
      </c>
      <c r="Q691" s="70"/>
      <c r="R691" s="70"/>
      <c r="S691" s="70"/>
      <c r="T691" s="70"/>
      <c r="U691" s="70"/>
      <c r="V691" s="70"/>
      <c r="W691" s="70"/>
      <c r="X691" s="70">
        <f t="shared" si="101"/>
        <v>1.7857142857142857E-4</v>
      </c>
      <c r="Y691" s="70">
        <f t="shared" si="102"/>
        <v>-1.017833144381558E-2</v>
      </c>
      <c r="Z691" s="70">
        <f t="shared" si="103"/>
        <v>-1.017833144381558E-2</v>
      </c>
      <c r="AA691" s="70">
        <f t="shared" si="104"/>
        <v>1.0359843098016496E-4</v>
      </c>
    </row>
    <row r="692" spans="1:30">
      <c r="A692" s="88">
        <v>44987</v>
      </c>
      <c r="B692" s="76">
        <v>31136137.59</v>
      </c>
      <c r="C692" s="6"/>
      <c r="D692" s="67">
        <f t="shared" si="108"/>
        <v>31136137.59</v>
      </c>
      <c r="E692" s="67">
        <f t="shared" si="105"/>
        <v>31065306.52</v>
      </c>
      <c r="F692" s="67">
        <f t="shared" si="109"/>
        <v>381476.6799999997</v>
      </c>
      <c r="G692" s="70">
        <f t="shared" si="110"/>
        <v>1.2403865583702827E-2</v>
      </c>
      <c r="H692" s="70"/>
      <c r="I692" s="70"/>
      <c r="J692" s="67">
        <f t="shared" si="106"/>
        <v>70831.070000000298</v>
      </c>
      <c r="K692" s="70">
        <f t="shared" ref="K692:K713" si="111">(1+K691)*(1+G692)-1</f>
        <v>2.2800698893603588E-3</v>
      </c>
      <c r="L692" s="70">
        <f t="shared" si="98"/>
        <v>1.0124038655837029</v>
      </c>
      <c r="M692" s="70">
        <f>PRODUCT($L$2:L692)-1</f>
        <v>-0.24823388898132592</v>
      </c>
      <c r="N692" s="70">
        <f>PRODUCT($L$650:L692)-1</f>
        <v>9.7756077677666475E-2</v>
      </c>
      <c r="O692" s="70">
        <f>AVERAGE($G$650:G692)*252</f>
        <v>0.5929508974184764</v>
      </c>
      <c r="P692" s="70">
        <f>STDEV($G$650:G692)*252^0.5</f>
        <v>0.30644003435661027</v>
      </c>
      <c r="Q692" s="70"/>
      <c r="R692" s="70"/>
      <c r="S692" s="70"/>
      <c r="T692" s="70"/>
      <c r="U692" s="70"/>
      <c r="V692" s="70"/>
      <c r="W692" s="70"/>
      <c r="X692" s="70">
        <f t="shared" si="101"/>
        <v>1.7857142857142857E-4</v>
      </c>
      <c r="Y692" s="70">
        <f t="shared" si="102"/>
        <v>1.2225294155131398E-2</v>
      </c>
      <c r="Z692" s="70">
        <f t="shared" si="103"/>
        <v>0</v>
      </c>
      <c r="AA692" s="70">
        <f t="shared" si="104"/>
        <v>0</v>
      </c>
    </row>
    <row r="693" spans="1:30">
      <c r="A693" s="88">
        <v>44988</v>
      </c>
      <c r="B693" s="76">
        <v>32045726.23</v>
      </c>
      <c r="C693" s="6"/>
      <c r="D693" s="67">
        <f t="shared" si="108"/>
        <v>32045726.23</v>
      </c>
      <c r="E693" s="67">
        <f t="shared" si="105"/>
        <v>31065306.52</v>
      </c>
      <c r="F693" s="67">
        <f t="shared" si="109"/>
        <v>909588.6400000006</v>
      </c>
      <c r="G693" s="70">
        <f t="shared" si="110"/>
        <v>2.9213277895204746E-2</v>
      </c>
      <c r="H693" s="70"/>
      <c r="I693" s="70"/>
      <c r="J693" s="67">
        <f t="shared" si="106"/>
        <v>980419.71000000089</v>
      </c>
      <c r="K693" s="70">
        <f t="shared" si="111"/>
        <v>3.1559956099863617E-2</v>
      </c>
      <c r="L693" s="70">
        <f t="shared" si="98"/>
        <v>1.0292132778952048</v>
      </c>
      <c r="M693" s="70">
        <f>PRODUCT($L$2:L693)-1</f>
        <v>-0.22627233666794</v>
      </c>
      <c r="N693" s="70">
        <f>PRODUCT($L$650:L693)-1</f>
        <v>0.12982513103601412</v>
      </c>
      <c r="O693" s="70">
        <f>AVERAGE($G$650:G693)*252</f>
        <v>0.74678715042241095</v>
      </c>
      <c r="P693" s="70">
        <f>STDEV($G$650:G693)*252^0.5</f>
        <v>0.3096025412759244</v>
      </c>
      <c r="Q693" s="70"/>
      <c r="R693" s="70"/>
      <c r="S693" s="70"/>
      <c r="T693" s="70"/>
      <c r="U693" s="70"/>
      <c r="V693" s="70"/>
      <c r="W693" s="70"/>
      <c r="X693" s="70">
        <f t="shared" si="101"/>
        <v>1.7857142857142857E-4</v>
      </c>
      <c r="Y693" s="70">
        <f t="shared" si="102"/>
        <v>2.9034706466633319E-2</v>
      </c>
      <c r="Z693" s="70">
        <f t="shared" si="103"/>
        <v>0</v>
      </c>
      <c r="AA693" s="70">
        <f t="shared" si="104"/>
        <v>0</v>
      </c>
    </row>
    <row r="694" spans="1:30">
      <c r="A694" s="88">
        <v>44991</v>
      </c>
      <c r="B694" s="76">
        <v>32132100.52</v>
      </c>
      <c r="C694" s="6"/>
      <c r="D694" s="67">
        <f t="shared" si="108"/>
        <v>32132100.52</v>
      </c>
      <c r="E694" s="67">
        <f t="shared" si="105"/>
        <v>31065306.52</v>
      </c>
      <c r="F694" s="67">
        <f t="shared" si="109"/>
        <v>86374.289999999106</v>
      </c>
      <c r="G694" s="70">
        <f t="shared" si="110"/>
        <v>2.695345063490518E-3</v>
      </c>
      <c r="H694" s="70"/>
      <c r="I694" s="70"/>
      <c r="J694" s="67">
        <f t="shared" si="106"/>
        <v>1066794</v>
      </c>
      <c r="K694" s="70">
        <f t="shared" si="111"/>
        <v>3.4340366135231948E-2</v>
      </c>
      <c r="L694" s="70">
        <f t="shared" si="98"/>
        <v>1.0026953450634906</v>
      </c>
      <c r="M694" s="70">
        <f>PRODUCT($L$2:L694)-1</f>
        <v>-0.22418687363009182</v>
      </c>
      <c r="N694" s="70">
        <f>PRODUCT($L$650:L694)-1</f>
        <v>0.13287039962555958</v>
      </c>
      <c r="O694" s="70">
        <f>AVERAGE($G$650:G694)*252</f>
        <v>0.74528581276857087</v>
      </c>
      <c r="P694" s="70">
        <f>STDEV($G$650:G694)*252^0.5</f>
        <v>0.30606476785559061</v>
      </c>
      <c r="Q694" s="70"/>
      <c r="R694" s="70"/>
      <c r="S694" s="70"/>
      <c r="T694" s="70"/>
      <c r="U694" s="70"/>
      <c r="V694" s="70"/>
      <c r="W694" s="70"/>
      <c r="X694" s="70">
        <f t="shared" si="101"/>
        <v>1.7857142857142857E-4</v>
      </c>
      <c r="Y694" s="70">
        <f t="shared" si="102"/>
        <v>2.5167736349190895E-3</v>
      </c>
      <c r="Z694" s="70">
        <f t="shared" si="103"/>
        <v>0</v>
      </c>
      <c r="AA694" s="70">
        <f t="shared" si="104"/>
        <v>0</v>
      </c>
    </row>
    <row r="695" spans="1:30">
      <c r="A695" s="88">
        <v>44992</v>
      </c>
      <c r="B695" s="76">
        <v>31467975.460000001</v>
      </c>
      <c r="C695" s="6"/>
      <c r="D695" s="67">
        <f t="shared" si="108"/>
        <v>31467975.460000001</v>
      </c>
      <c r="E695" s="67">
        <f t="shared" si="105"/>
        <v>31065306.52</v>
      </c>
      <c r="F695" s="67">
        <f t="shared" si="109"/>
        <v>-664125.05999999866</v>
      </c>
      <c r="G695" s="70">
        <f t="shared" si="110"/>
        <v>-2.0668585285503728E-2</v>
      </c>
      <c r="H695" s="70"/>
      <c r="I695" s="70"/>
      <c r="J695" s="67">
        <f t="shared" si="106"/>
        <v>402668.94000000134</v>
      </c>
      <c r="K695" s="70">
        <f t="shared" si="111"/>
        <v>1.2962014063526706E-2</v>
      </c>
      <c r="L695" s="70">
        <f t="shared" si="98"/>
        <v>0.97933141471449625</v>
      </c>
      <c r="M695" s="70">
        <f>PRODUCT($L$2:L695)-1</f>
        <v>-0.24022183339808156</v>
      </c>
      <c r="N695" s="70">
        <f>PRODUCT($L$650:L695)-1</f>
        <v>0.10945557115347593</v>
      </c>
      <c r="O695" s="70">
        <f>AVERAGE($G$650:G695)*252</f>
        <v>0.61585604527475546</v>
      </c>
      <c r="P695" s="70">
        <f>STDEV($G$650:G695)*252^0.5</f>
        <v>0.30765545300080122</v>
      </c>
      <c r="Q695" s="70"/>
      <c r="R695" s="70"/>
      <c r="S695" s="70"/>
      <c r="T695" s="70"/>
      <c r="U695" s="70"/>
      <c r="V695" s="70"/>
      <c r="W695" s="70"/>
      <c r="X695" s="70">
        <f t="shared" si="101"/>
        <v>1.7857142857142857E-4</v>
      </c>
      <c r="Y695" s="70">
        <f t="shared" si="102"/>
        <v>-2.0847156714075155E-2</v>
      </c>
      <c r="Z695" s="70">
        <f t="shared" si="103"/>
        <v>-2.0847156714075155E-2</v>
      </c>
      <c r="AA695" s="70">
        <f t="shared" si="104"/>
        <v>4.3460394306120881E-4</v>
      </c>
    </row>
    <row r="696" spans="1:30">
      <c r="A696" s="88">
        <v>44993</v>
      </c>
      <c r="B696" s="76">
        <v>31492549.07</v>
      </c>
      <c r="C696" s="6"/>
      <c r="D696" s="67">
        <f t="shared" si="108"/>
        <v>31492549.07</v>
      </c>
      <c r="E696" s="67">
        <f t="shared" si="105"/>
        <v>31065306.52</v>
      </c>
      <c r="F696" s="67">
        <f t="shared" si="109"/>
        <v>24573.609999999404</v>
      </c>
      <c r="G696" s="70">
        <f t="shared" si="110"/>
        <v>7.8090851542819283E-4</v>
      </c>
      <c r="H696" s="70"/>
      <c r="I696" s="70"/>
      <c r="J696" s="67">
        <f t="shared" si="106"/>
        <v>427242.55000000075</v>
      </c>
      <c r="K696" s="70">
        <f t="shared" si="111"/>
        <v>1.3753044726114272E-2</v>
      </c>
      <c r="L696" s="70">
        <f t="shared" si="98"/>
        <v>1.0007809085154282</v>
      </c>
      <c r="M696" s="70">
        <f>PRODUCT($L$2:L696)-1</f>
        <v>-0.23962851615794567</v>
      </c>
      <c r="N696" s="70">
        <f>PRODUCT($L$650:L696)-1</f>
        <v>0.11032195445647885</v>
      </c>
      <c r="O696" s="70">
        <f>AVERAGE($G$650:G696)*252</f>
        <v>0.60693972401120555</v>
      </c>
      <c r="P696" s="70">
        <f>STDEV($G$650:G696)*252^0.5</f>
        <v>0.30431736028678952</v>
      </c>
      <c r="Q696" s="70"/>
      <c r="R696" s="70"/>
      <c r="S696" s="70"/>
      <c r="T696" s="70"/>
      <c r="U696" s="70"/>
      <c r="V696" s="70"/>
      <c r="W696" s="70"/>
      <c r="X696" s="70">
        <f t="shared" si="101"/>
        <v>1.7857142857142857E-4</v>
      </c>
      <c r="Y696" s="70">
        <f t="shared" si="102"/>
        <v>6.0233708685676428E-4</v>
      </c>
      <c r="Z696" s="70">
        <f t="shared" si="103"/>
        <v>0</v>
      </c>
      <c r="AA696" s="70">
        <f t="shared" si="104"/>
        <v>0</v>
      </c>
    </row>
    <row r="697" spans="1:30">
      <c r="A697" s="88">
        <v>44994</v>
      </c>
      <c r="B697" s="76">
        <v>30710204.129999999</v>
      </c>
      <c r="C697" s="6"/>
      <c r="D697" s="67">
        <f t="shared" si="108"/>
        <v>30710204.129999999</v>
      </c>
      <c r="E697" s="67">
        <f t="shared" si="105"/>
        <v>31065306.52</v>
      </c>
      <c r="F697" s="67">
        <f t="shared" si="109"/>
        <v>-782344.94000000134</v>
      </c>
      <c r="G697" s="70">
        <f t="shared" si="110"/>
        <v>-2.4842223418023283E-2</v>
      </c>
      <c r="H697" s="70"/>
      <c r="I697" s="70"/>
      <c r="J697" s="67">
        <f t="shared" si="106"/>
        <v>-355102.3900000006</v>
      </c>
      <c r="K697" s="70">
        <f t="shared" si="111"/>
        <v>-1.1430834901673292E-2</v>
      </c>
      <c r="L697" s="70">
        <f t="shared" si="98"/>
        <v>0.97515777658197667</v>
      </c>
      <c r="M697" s="70">
        <f>PRODUCT($L$2:L697)-1</f>
        <v>-0.2585178344402439</v>
      </c>
      <c r="N697" s="70">
        <f>PRODUCT($L$650:L697)-1</f>
        <v>8.2739088397934646E-2</v>
      </c>
      <c r="O697" s="70">
        <f>AVERAGE($G$650:G697)*252</f>
        <v>0.4638734734830165</v>
      </c>
      <c r="P697" s="70">
        <f>STDEV($G$650:G697)*252^0.5</f>
        <v>0.30746919823200103</v>
      </c>
      <c r="Q697" s="70"/>
      <c r="R697" s="70"/>
      <c r="S697" s="70"/>
      <c r="T697" s="70"/>
      <c r="U697" s="70"/>
      <c r="V697" s="70"/>
      <c r="W697" s="70"/>
      <c r="X697" s="70">
        <f t="shared" si="101"/>
        <v>1.7857142857142857E-4</v>
      </c>
      <c r="Y697" s="70">
        <f t="shared" si="102"/>
        <v>-2.502079484659471E-2</v>
      </c>
      <c r="Z697" s="70">
        <f t="shared" si="103"/>
        <v>-2.502079484659471E-2</v>
      </c>
      <c r="AA697" s="70">
        <f t="shared" si="104"/>
        <v>6.2604017475538043E-4</v>
      </c>
    </row>
    <row r="698" spans="1:30">
      <c r="A698" s="88">
        <v>44995</v>
      </c>
      <c r="B698" s="76">
        <v>30284840.649999999</v>
      </c>
      <c r="C698" s="6"/>
      <c r="D698" s="67">
        <f t="shared" si="108"/>
        <v>30284840.649999999</v>
      </c>
      <c r="E698" s="67">
        <f t="shared" si="105"/>
        <v>31065306.52</v>
      </c>
      <c r="F698" s="67">
        <f t="shared" si="109"/>
        <v>-425363.48000000045</v>
      </c>
      <c r="G698" s="70">
        <f t="shared" si="110"/>
        <v>-1.3850884162130135E-2</v>
      </c>
      <c r="H698" s="70"/>
      <c r="I698" s="70"/>
      <c r="J698" s="67">
        <f t="shared" si="106"/>
        <v>-780465.87000000104</v>
      </c>
      <c r="K698" s="70">
        <f t="shared" si="111"/>
        <v>-2.5123391893703828E-2</v>
      </c>
      <c r="L698" s="70">
        <f t="shared" si="98"/>
        <v>0.98614911583786991</v>
      </c>
      <c r="M698" s="70">
        <f>PRODUCT($L$2:L698)-1</f>
        <v>-0.26878801802369745</v>
      </c>
      <c r="N698" s="70">
        <f>PRODUCT($L$650:L698)-1</f>
        <v>6.774219470672449E-2</v>
      </c>
      <c r="O698" s="70">
        <f>AVERAGE($G$650:G698)*252</f>
        <v>0.38317354935363263</v>
      </c>
      <c r="P698" s="70">
        <f>STDEV($G$650:G698)*252^0.5</f>
        <v>0.3063235148225561</v>
      </c>
      <c r="Q698" s="70"/>
      <c r="R698" s="70"/>
      <c r="S698" s="70"/>
      <c r="T698" s="70"/>
      <c r="U698" s="70"/>
      <c r="V698" s="70"/>
      <c r="W698" s="70"/>
      <c r="X698" s="70">
        <f t="shared" si="101"/>
        <v>1.7857142857142857E-4</v>
      </c>
      <c r="Y698" s="70">
        <f t="shared" si="102"/>
        <v>-1.4029455590701564E-2</v>
      </c>
      <c r="Z698" s="70">
        <f t="shared" si="103"/>
        <v>-1.4029455590701564E-2</v>
      </c>
      <c r="AA698" s="70">
        <f t="shared" si="104"/>
        <v>1.9682562417146736E-4</v>
      </c>
    </row>
    <row r="699" spans="1:30">
      <c r="A699" s="88">
        <v>44998</v>
      </c>
      <c r="B699" s="76">
        <v>30312689.32</v>
      </c>
      <c r="C699" s="6"/>
      <c r="D699" s="67">
        <f t="shared" si="108"/>
        <v>30312689.32</v>
      </c>
      <c r="E699" s="67">
        <f t="shared" si="105"/>
        <v>31065306.52</v>
      </c>
      <c r="F699" s="67">
        <f t="shared" si="109"/>
        <v>27848.670000001788</v>
      </c>
      <c r="G699" s="70">
        <f t="shared" si="110"/>
        <v>9.1955808260136217E-4</v>
      </c>
      <c r="H699" s="70"/>
      <c r="I699" s="70"/>
      <c r="J699" s="67">
        <f t="shared" si="106"/>
        <v>-752617.19999999925</v>
      </c>
      <c r="K699" s="70">
        <f t="shared" si="111"/>
        <v>-2.4226936229180707E-2</v>
      </c>
      <c r="L699" s="70">
        <f t="shared" si="98"/>
        <v>1.0009195580826014</v>
      </c>
      <c r="M699" s="70">
        <f>PRODUCT($L$2:L699)-1</f>
        <v>-0.26811562613557616</v>
      </c>
      <c r="N699" s="70">
        <f>PRODUCT($L$650:L699)-1</f>
        <v>6.8724045672001521E-2</v>
      </c>
      <c r="O699" s="70">
        <f>AVERAGE($G$650:G699)*252</f>
        <v>0.38014465110287077</v>
      </c>
      <c r="P699" s="70">
        <f>STDEV($G$650:G699)*252^0.5</f>
        <v>0.30318465408118811</v>
      </c>
      <c r="Q699" s="70"/>
      <c r="R699" s="70"/>
      <c r="S699" s="70"/>
      <c r="T699" s="70"/>
      <c r="U699" s="70"/>
      <c r="V699" s="70"/>
      <c r="W699" s="70"/>
      <c r="X699" s="70">
        <f t="shared" si="101"/>
        <v>1.7857142857142857E-4</v>
      </c>
      <c r="Y699" s="70">
        <f t="shared" si="102"/>
        <v>7.4098665402993363E-4</v>
      </c>
      <c r="Z699" s="70">
        <f t="shared" si="103"/>
        <v>0</v>
      </c>
      <c r="AA699" s="70">
        <f t="shared" si="104"/>
        <v>0</v>
      </c>
    </row>
    <row r="700" spans="1:30">
      <c r="A700" s="88">
        <v>44999</v>
      </c>
      <c r="B700" s="76">
        <v>31058844.579999998</v>
      </c>
      <c r="C700" s="6"/>
      <c r="D700" s="67">
        <f t="shared" si="108"/>
        <v>31058844.579999998</v>
      </c>
      <c r="E700" s="67">
        <f t="shared" si="105"/>
        <v>31065306.52</v>
      </c>
      <c r="F700" s="67">
        <f t="shared" si="109"/>
        <v>746155.25999999791</v>
      </c>
      <c r="G700" s="70">
        <f t="shared" si="110"/>
        <v>2.4615277520351597E-2</v>
      </c>
      <c r="H700" s="70"/>
      <c r="I700" s="70"/>
      <c r="J700" s="67">
        <f t="shared" si="106"/>
        <v>-6461.9400000013411</v>
      </c>
      <c r="K700" s="70">
        <f t="shared" si="111"/>
        <v>-2.0801146757820632E-4</v>
      </c>
      <c r="L700" s="70">
        <f t="shared" si="98"/>
        <v>1.0246152775203516</v>
      </c>
      <c r="M700" s="70">
        <f>PRODUCT($L$2:L700)-1</f>
        <v>-0.25010008916009452</v>
      </c>
      <c r="N700" s="70">
        <f>PRODUCT($L$650:L700)-1</f>
        <v>9.5030984648890815E-2</v>
      </c>
      <c r="O700" s="70">
        <f>AVERAGE($G$650:G700)*252</f>
        <v>0.49431926451514002</v>
      </c>
      <c r="P700" s="70">
        <f>STDEV($G$650:G700)*252^0.5</f>
        <v>0.30450077499140649</v>
      </c>
      <c r="Q700" s="70"/>
      <c r="R700" s="70"/>
      <c r="S700" s="70"/>
      <c r="T700" s="70"/>
      <c r="U700" s="70"/>
      <c r="V700" s="70"/>
      <c r="W700" s="70"/>
      <c r="X700" s="70">
        <f t="shared" si="101"/>
        <v>1.7857142857142857E-4</v>
      </c>
      <c r="Y700" s="70">
        <f t="shared" si="102"/>
        <v>2.4436706091780169E-2</v>
      </c>
      <c r="Z700" s="70">
        <f t="shared" si="103"/>
        <v>0</v>
      </c>
      <c r="AA700" s="70">
        <f t="shared" si="104"/>
        <v>0</v>
      </c>
    </row>
    <row r="701" spans="1:30">
      <c r="A701" s="88">
        <v>45000</v>
      </c>
      <c r="B701" s="76">
        <v>31103104.41</v>
      </c>
      <c r="C701" s="6"/>
      <c r="D701" s="67">
        <f t="shared" si="108"/>
        <v>31103104.41</v>
      </c>
      <c r="E701" s="67">
        <f t="shared" si="105"/>
        <v>31065306.52</v>
      </c>
      <c r="F701" s="67">
        <f t="shared" si="109"/>
        <v>44259.830000001937</v>
      </c>
      <c r="G701" s="70">
        <f t="shared" si="110"/>
        <v>1.4250314394664433E-3</v>
      </c>
      <c r="H701" s="70"/>
      <c r="I701" s="70"/>
      <c r="J701" s="67">
        <f t="shared" si="106"/>
        <v>37797.890000000596</v>
      </c>
      <c r="K701" s="70">
        <f t="shared" si="111"/>
        <v>1.2167235490070372E-3</v>
      </c>
      <c r="L701" s="70">
        <f t="shared" si="98"/>
        <v>1.0014250314394664</v>
      </c>
      <c r="M701" s="70">
        <f>PRODUCT($L$2:L701)-1</f>
        <v>-0.24903145821069461</v>
      </c>
      <c r="N701" s="70">
        <f>PRODUCT($L$650:L701)-1</f>
        <v>9.659143822920524E-2</v>
      </c>
      <c r="O701" s="70">
        <f>AVERAGE($G$650:G701)*252</f>
        <v>0.49171904640418629</v>
      </c>
      <c r="P701" s="70">
        <f>STDEV($G$650:G701)*252^0.5</f>
        <v>0.30150300786738499</v>
      </c>
      <c r="Q701" s="70"/>
      <c r="R701" s="70"/>
      <c r="S701" s="70"/>
      <c r="T701" s="70"/>
      <c r="U701" s="70"/>
      <c r="V701" s="70"/>
      <c r="W701" s="70"/>
      <c r="X701" s="70">
        <f t="shared" si="101"/>
        <v>1.7857142857142857E-4</v>
      </c>
      <c r="Y701" s="70">
        <f t="shared" si="102"/>
        <v>1.2464600108950147E-3</v>
      </c>
      <c r="Z701" s="70">
        <f t="shared" si="103"/>
        <v>0</v>
      </c>
      <c r="AA701" s="70">
        <f t="shared" si="104"/>
        <v>0</v>
      </c>
    </row>
    <row r="702" spans="1:30">
      <c r="A702" s="88">
        <v>45001</v>
      </c>
      <c r="B702" s="76">
        <v>32182814.579999998</v>
      </c>
      <c r="C702" s="6"/>
      <c r="D702" s="67">
        <f t="shared" si="108"/>
        <v>32182814.579999998</v>
      </c>
      <c r="E702" s="67">
        <f t="shared" si="105"/>
        <v>31065306.52</v>
      </c>
      <c r="F702" s="67">
        <f t="shared" si="109"/>
        <v>1079710.1699999981</v>
      </c>
      <c r="G702" s="70">
        <f t="shared" si="110"/>
        <v>3.4713903659496413E-2</v>
      </c>
      <c r="H702" s="70"/>
      <c r="I702" s="70"/>
      <c r="J702" s="67">
        <f t="shared" si="106"/>
        <v>1117508.0599999987</v>
      </c>
      <c r="K702" s="70">
        <f t="shared" si="111"/>
        <v>3.5972864432563867E-2</v>
      </c>
      <c r="L702" s="70">
        <f t="shared" si="98"/>
        <v>1.0347139036594963</v>
      </c>
      <c r="M702" s="70">
        <f>PRODUCT($L$2:L702)-1</f>
        <v>-0.22296240859970817</v>
      </c>
      <c r="N702" s="70">
        <f>PRODUCT($L$650:L702)-1</f>
        <v>0.13465840776972238</v>
      </c>
      <c r="O702" s="70">
        <f>AVERAGE($G$650:G702)*252</f>
        <v>0.64749611575869392</v>
      </c>
      <c r="P702" s="70">
        <f>STDEV($G$650:G702)*252^0.5</f>
        <v>0.30701722484401694</v>
      </c>
      <c r="Q702" s="70"/>
      <c r="R702" s="70"/>
      <c r="S702" s="70"/>
      <c r="T702" s="70"/>
      <c r="U702" s="70"/>
      <c r="V702" s="70"/>
      <c r="W702" s="70"/>
      <c r="X702" s="70">
        <f t="shared" si="101"/>
        <v>1.7857142857142857E-4</v>
      </c>
      <c r="Y702" s="70">
        <f t="shared" si="102"/>
        <v>3.4535332230924982E-2</v>
      </c>
      <c r="Z702" s="70">
        <f t="shared" si="103"/>
        <v>0</v>
      </c>
      <c r="AA702" s="70">
        <f t="shared" si="104"/>
        <v>0</v>
      </c>
    </row>
    <row r="703" spans="1:30">
      <c r="A703" s="88">
        <v>45002</v>
      </c>
      <c r="B703" s="76">
        <v>31891607.329999998</v>
      </c>
      <c r="C703" s="6"/>
      <c r="D703" s="67">
        <f t="shared" si="108"/>
        <v>31891607.329999998</v>
      </c>
      <c r="E703" s="67">
        <f t="shared" si="105"/>
        <v>31065306.52</v>
      </c>
      <c r="F703" s="67">
        <f t="shared" si="109"/>
        <v>-291207.25</v>
      </c>
      <c r="G703" s="70">
        <f t="shared" si="110"/>
        <v>-9.0485326967322081E-3</v>
      </c>
      <c r="H703" s="70"/>
      <c r="I703" s="70"/>
      <c r="J703" s="67">
        <f t="shared" si="106"/>
        <v>826300.80999999866</v>
      </c>
      <c r="K703" s="70">
        <f t="shared" si="111"/>
        <v>2.6598830095818426E-2</v>
      </c>
      <c r="L703" s="70">
        <f t="shared" si="98"/>
        <v>0.99095146730326777</v>
      </c>
      <c r="M703" s="70">
        <f>PRODUCT($L$2:L703)-1</f>
        <v>-0.22999345865208376</v>
      </c>
      <c r="N703" s="70">
        <f>PRODUCT($L$650:L703)-1</f>
        <v>0.12439141406739584</v>
      </c>
      <c r="O703" s="70">
        <f>AVERAGE($G$650:G703)*252</f>
        <v>0.59327896103026412</v>
      </c>
      <c r="P703" s="70">
        <f>STDEV($G$650:G703)*252^0.5</f>
        <v>0.30514092909158014</v>
      </c>
      <c r="Q703" s="70"/>
      <c r="R703" s="70"/>
      <c r="S703" s="70"/>
      <c r="T703" s="70"/>
      <c r="U703" s="70"/>
      <c r="V703" s="70"/>
      <c r="W703" s="70"/>
      <c r="X703" s="70">
        <f t="shared" si="101"/>
        <v>1.7857142857142857E-4</v>
      </c>
      <c r="Y703" s="70">
        <f t="shared" si="102"/>
        <v>-9.2271041253036371E-3</v>
      </c>
      <c r="Z703" s="70">
        <f t="shared" si="103"/>
        <v>-9.2271041253036371E-3</v>
      </c>
      <c r="AA703" s="70">
        <f t="shared" si="104"/>
        <v>8.5139450539195401E-5</v>
      </c>
    </row>
    <row r="704" spans="1:30">
      <c r="A704" s="88">
        <v>45005</v>
      </c>
      <c r="B704" s="76">
        <v>31976228.32</v>
      </c>
      <c r="C704" s="6"/>
      <c r="D704" s="67">
        <f t="shared" si="108"/>
        <v>31976228.32</v>
      </c>
      <c r="E704" s="67">
        <f t="shared" si="105"/>
        <v>31065306.52</v>
      </c>
      <c r="F704" s="67">
        <f t="shared" si="109"/>
        <v>84620.990000002086</v>
      </c>
      <c r="G704" s="70">
        <f t="shared" si="110"/>
        <v>2.6533937008687636E-3</v>
      </c>
      <c r="H704" s="70"/>
      <c r="I704" s="70"/>
      <c r="J704" s="67">
        <f t="shared" si="106"/>
        <v>910921.80000000075</v>
      </c>
      <c r="K704" s="70">
        <f t="shared" si="111"/>
        <v>2.932280096491402E-2</v>
      </c>
      <c r="L704" s="70">
        <f t="shared" si="98"/>
        <v>1.0026533937008688</v>
      </c>
      <c r="M704" s="70">
        <f>PRODUCT($L$2:L704)-1</f>
        <v>-0.22795032814564342</v>
      </c>
      <c r="N704" s="70">
        <f>PRODUCT($L$650:L704)-1</f>
        <v>0.12737486716279323</v>
      </c>
      <c r="O704" s="70">
        <f>AVERAGE($G$650:G704)*252</f>
        <v>0.59464943833187622</v>
      </c>
      <c r="P704" s="70">
        <f>STDEV($G$650:G704)*252^0.5</f>
        <v>0.30230302513119589</v>
      </c>
      <c r="Q704" s="70"/>
      <c r="R704" s="70"/>
      <c r="S704" s="70"/>
      <c r="T704" s="70"/>
      <c r="U704" s="70"/>
      <c r="V704" s="70"/>
      <c r="W704" s="70"/>
      <c r="X704" s="70">
        <f t="shared" si="101"/>
        <v>1.7857142857142857E-4</v>
      </c>
      <c r="Y704" s="70">
        <f t="shared" si="102"/>
        <v>2.4748222722973351E-3</v>
      </c>
      <c r="Z704" s="70">
        <f t="shared" si="103"/>
        <v>0</v>
      </c>
      <c r="AA704" s="70">
        <f t="shared" si="104"/>
        <v>0</v>
      </c>
      <c r="AD704" t="s">
        <v>77</v>
      </c>
    </row>
    <row r="705" spans="1:27">
      <c r="A705" s="88">
        <v>45006</v>
      </c>
      <c r="B705" s="76">
        <v>32024429.82</v>
      </c>
      <c r="C705" s="6"/>
      <c r="D705" s="67">
        <f t="shared" si="108"/>
        <v>32024429.82</v>
      </c>
      <c r="E705" s="67">
        <f t="shared" si="105"/>
        <v>31065306.52</v>
      </c>
      <c r="F705" s="67">
        <f t="shared" si="109"/>
        <v>48201.5</v>
      </c>
      <c r="G705" s="70">
        <f t="shared" si="110"/>
        <v>1.5074166820935435E-3</v>
      </c>
      <c r="H705" s="70"/>
      <c r="I705" s="70"/>
      <c r="J705" s="67">
        <f t="shared" si="106"/>
        <v>959123.30000000075</v>
      </c>
      <c r="K705" s="70">
        <f t="shared" si="111"/>
        <v>3.0874419326347935E-2</v>
      </c>
      <c r="L705" s="70">
        <f t="shared" si="98"/>
        <v>1.0015074166820936</v>
      </c>
      <c r="M705" s="70">
        <f>PRODUCT($L$2:L705)-1</f>
        <v>-0.22678652759088525</v>
      </c>
      <c r="N705" s="70">
        <f>PRODUCT($L$650:L705)-1</f>
        <v>0.12907429084452748</v>
      </c>
      <c r="O705" s="70">
        <f>AVERAGE($G$650:G705)*252</f>
        <v>0.59081407343108505</v>
      </c>
      <c r="P705" s="70">
        <f>STDEV($G$650:G705)*252^0.5</f>
        <v>0.29954766551551709</v>
      </c>
      <c r="Q705" s="70"/>
      <c r="R705" s="70"/>
      <c r="S705" s="70"/>
      <c r="T705" s="70"/>
      <c r="U705" s="70"/>
      <c r="V705" s="70"/>
      <c r="W705" s="70"/>
      <c r="X705" s="70">
        <f t="shared" si="101"/>
        <v>1.7857142857142857E-4</v>
      </c>
      <c r="Y705" s="70">
        <f t="shared" si="102"/>
        <v>1.3288452535221149E-3</v>
      </c>
      <c r="Z705" s="70">
        <f t="shared" si="103"/>
        <v>0</v>
      </c>
      <c r="AA705" s="70">
        <f t="shared" si="104"/>
        <v>0</v>
      </c>
    </row>
    <row r="706" spans="1:27">
      <c r="A706" s="88">
        <v>45007</v>
      </c>
      <c r="B706" s="76">
        <v>31685502.600000001</v>
      </c>
      <c r="C706" s="6"/>
      <c r="D706" s="67">
        <f t="shared" si="108"/>
        <v>31685502.600000001</v>
      </c>
      <c r="E706" s="67">
        <f t="shared" si="105"/>
        <v>31065306.52</v>
      </c>
      <c r="F706" s="67">
        <f t="shared" si="109"/>
        <v>-338927.21999999881</v>
      </c>
      <c r="G706" s="70">
        <f t="shared" si="110"/>
        <v>-1.0583395923206442E-2</v>
      </c>
      <c r="H706" s="70"/>
      <c r="I706" s="70"/>
      <c r="J706" s="67">
        <f t="shared" si="106"/>
        <v>620196.08000000194</v>
      </c>
      <c r="K706" s="70">
        <f t="shared" si="111"/>
        <v>1.996426719951172E-2</v>
      </c>
      <c r="L706" s="70">
        <f t="shared" ref="L706:L769" si="112">1+G706</f>
        <v>0.98941660407679355</v>
      </c>
      <c r="M706" s="70">
        <f>PRODUCT($L$2:L706)-1</f>
        <v>-0.23496975190254821</v>
      </c>
      <c r="N706" s="70">
        <f>PRODUCT($L$650:L706)-1</f>
        <v>0.1171248505978062</v>
      </c>
      <c r="O706" s="70">
        <f>AVERAGE($G$650:G706)*252</f>
        <v>0.53365916385074985</v>
      </c>
      <c r="P706" s="70">
        <f>STDEV($G$650:G706)*252^0.5</f>
        <v>0.29810299660533529</v>
      </c>
      <c r="Q706" s="70"/>
      <c r="R706" s="70"/>
      <c r="S706" s="70"/>
      <c r="T706" s="70"/>
      <c r="U706" s="70"/>
      <c r="V706" s="70"/>
      <c r="W706" s="70"/>
      <c r="X706" s="70">
        <f t="shared" si="101"/>
        <v>1.7857142857142857E-4</v>
      </c>
      <c r="Y706" s="70">
        <f t="shared" si="102"/>
        <v>-1.0761967351777871E-2</v>
      </c>
      <c r="Z706" s="70">
        <f t="shared" si="103"/>
        <v>-1.0761967351777871E-2</v>
      </c>
      <c r="AA706" s="70">
        <f t="shared" si="104"/>
        <v>1.1581994128073281E-4</v>
      </c>
    </row>
    <row r="707" spans="1:27">
      <c r="A707" s="88">
        <v>45008</v>
      </c>
      <c r="B707" s="76">
        <v>32446787.420000002</v>
      </c>
      <c r="C707" s="6"/>
      <c r="D707" s="67">
        <f t="shared" si="108"/>
        <v>32446787.420000002</v>
      </c>
      <c r="E707" s="67">
        <f t="shared" si="105"/>
        <v>31065306.52</v>
      </c>
      <c r="F707" s="67">
        <f t="shared" si="109"/>
        <v>761284.8200000003</v>
      </c>
      <c r="G707" s="70">
        <f t="shared" si="110"/>
        <v>2.4026281975404115E-2</v>
      </c>
      <c r="H707" s="70"/>
      <c r="I707" s="70"/>
      <c r="J707" s="67">
        <f t="shared" si="106"/>
        <v>1381480.9000000022</v>
      </c>
      <c r="K707" s="70">
        <f t="shared" si="111"/>
        <v>4.4470216288083453E-2</v>
      </c>
      <c r="L707" s="70">
        <f t="shared" si="112"/>
        <v>1.024026281975404</v>
      </c>
      <c r="M707" s="70">
        <f>PRODUCT($L$2:L707)-1</f>
        <v>-0.2165889194420455</v>
      </c>
      <c r="N707" s="70">
        <f>PRODUCT($L$650:L707)-1</f>
        <v>0.14396520726000017</v>
      </c>
      <c r="O707" s="70">
        <f>AVERAGE($G$650:G707)*252</f>
        <v>0.62884819650507895</v>
      </c>
      <c r="P707" s="70">
        <f>STDEV($G$650:G707)*252^0.5</f>
        <v>0.29898463460808644</v>
      </c>
      <c r="Q707" s="70"/>
      <c r="R707" s="70"/>
      <c r="S707" s="70"/>
      <c r="T707" s="70"/>
      <c r="U707" s="70"/>
      <c r="V707" s="70"/>
      <c r="W707" s="70"/>
      <c r="X707" s="70">
        <f t="shared" si="101"/>
        <v>1.7857142857142857E-4</v>
      </c>
      <c r="Y707" s="70">
        <f t="shared" si="102"/>
        <v>2.3847710546832688E-2</v>
      </c>
      <c r="Z707" s="70">
        <f t="shared" si="103"/>
        <v>0</v>
      </c>
      <c r="AA707" s="70">
        <f t="shared" si="104"/>
        <v>0</v>
      </c>
    </row>
    <row r="708" spans="1:27">
      <c r="A708" s="88">
        <v>45009</v>
      </c>
      <c r="B708" s="77">
        <v>32808667.73</v>
      </c>
      <c r="C708" s="6"/>
      <c r="D708" s="67">
        <f t="shared" si="108"/>
        <v>32808667.73</v>
      </c>
      <c r="E708" s="67">
        <f t="shared" si="105"/>
        <v>31065306.52</v>
      </c>
      <c r="F708" s="67">
        <f t="shared" si="109"/>
        <v>361880.30999999866</v>
      </c>
      <c r="G708" s="70">
        <f t="shared" si="110"/>
        <v>1.1153039754466966E-2</v>
      </c>
      <c r="H708" s="70"/>
      <c r="I708" s="70"/>
      <c r="J708" s="67">
        <f t="shared" si="106"/>
        <v>1743361.2100000009</v>
      </c>
      <c r="K708" s="70">
        <f t="shared" si="111"/>
        <v>5.6119234132701257E-2</v>
      </c>
      <c r="L708" s="70">
        <f t="shared" si="112"/>
        <v>1.011153039754467</v>
      </c>
      <c r="M708" s="70">
        <f>PRODUCT($L$2:L708)-1</f>
        <v>-0.2078515045164927</v>
      </c>
      <c r="N708" s="70">
        <f>PRODUCT($L$650:L708)-1</f>
        <v>0.15672389669429809</v>
      </c>
      <c r="O708" s="70">
        <f>AVERAGE($G$650:G708)*252</f>
        <v>0.66582646466813988</v>
      </c>
      <c r="P708" s="70">
        <f>STDEV($G$650:G708)*252^0.5</f>
        <v>0.29693554357396851</v>
      </c>
      <c r="Q708" s="70"/>
      <c r="R708" s="70"/>
      <c r="S708" s="70"/>
      <c r="T708" s="70"/>
      <c r="U708" s="70"/>
      <c r="V708" s="70"/>
      <c r="W708" s="70"/>
      <c r="X708" s="70">
        <f t="shared" si="101"/>
        <v>1.7857142857142857E-4</v>
      </c>
      <c r="Y708" s="70">
        <f t="shared" si="102"/>
        <v>1.0974468325895537E-2</v>
      </c>
      <c r="Z708" s="70">
        <f t="shared" si="103"/>
        <v>0</v>
      </c>
      <c r="AA708" s="70">
        <f t="shared" si="104"/>
        <v>0</v>
      </c>
    </row>
    <row r="709" spans="1:27">
      <c r="A709" s="88">
        <v>45012</v>
      </c>
      <c r="B709" s="76">
        <v>32065636.18</v>
      </c>
      <c r="C709" s="6"/>
      <c r="D709" s="67">
        <f t="shared" si="108"/>
        <v>32065636.18</v>
      </c>
      <c r="E709" s="67">
        <f t="shared" si="105"/>
        <v>31065306.52</v>
      </c>
      <c r="F709" s="67">
        <f t="shared" si="109"/>
        <v>-743031.55000000075</v>
      </c>
      <c r="G709" s="70">
        <f t="shared" si="110"/>
        <v>-2.2647416107072774E-2</v>
      </c>
      <c r="H709" s="70"/>
      <c r="I709" s="70"/>
      <c r="J709" s="67">
        <f t="shared" si="106"/>
        <v>1000329.6600000001</v>
      </c>
      <c r="K709" s="70">
        <f t="shared" si="111"/>
        <v>3.2200862378614969E-2</v>
      </c>
      <c r="L709" s="70">
        <f t="shared" si="112"/>
        <v>0.97735258389292723</v>
      </c>
      <c r="M709" s="70">
        <f>PRODUCT($L$2:L709)-1</f>
        <v>-0.22579162111229933</v>
      </c>
      <c r="N709" s="70">
        <f>PRODUCT($L$650:L709)-1</f>
        <v>0.13052708928486756</v>
      </c>
      <c r="O709" s="70">
        <f>AVERAGE($G$650:G709)*252</f>
        <v>0.55961020927396532</v>
      </c>
      <c r="P709" s="70">
        <f>STDEV($G$650:G709)*252^0.5</f>
        <v>0.29893555004932099</v>
      </c>
      <c r="Q709" s="70"/>
      <c r="R709" s="70"/>
      <c r="S709" s="70"/>
      <c r="T709" s="70"/>
      <c r="U709" s="70"/>
      <c r="V709" s="70"/>
      <c r="W709" s="70"/>
      <c r="X709" s="70">
        <f t="shared" si="101"/>
        <v>1.7857142857142857E-4</v>
      </c>
      <c r="Y709" s="70">
        <f t="shared" si="102"/>
        <v>-2.2825987535644202E-2</v>
      </c>
      <c r="Z709" s="70">
        <f t="shared" si="103"/>
        <v>-2.2825987535644202E-2</v>
      </c>
      <c r="AA709" s="70">
        <f t="shared" si="104"/>
        <v>5.2102570697738445E-4</v>
      </c>
    </row>
    <row r="710" spans="1:27">
      <c r="A710" s="88">
        <v>45013</v>
      </c>
      <c r="B710" s="77">
        <v>31759735.469999999</v>
      </c>
      <c r="C710" s="6"/>
      <c r="D710" s="67">
        <f t="shared" si="108"/>
        <v>31759735.469999999</v>
      </c>
      <c r="E710" s="67">
        <f t="shared" si="105"/>
        <v>31065306.52</v>
      </c>
      <c r="F710" s="67">
        <f t="shared" si="109"/>
        <v>-305900.71000000089</v>
      </c>
      <c r="G710" s="70">
        <f t="shared" si="110"/>
        <v>-9.5398297505414065E-3</v>
      </c>
      <c r="H710" s="70"/>
      <c r="I710" s="70"/>
      <c r="J710" s="67">
        <f t="shared" si="106"/>
        <v>694428.94999999925</v>
      </c>
      <c r="K710" s="70">
        <f t="shared" si="111"/>
        <v>2.235384188316103E-2</v>
      </c>
      <c r="L710" s="70">
        <f t="shared" si="112"/>
        <v>0.99046017024945865</v>
      </c>
      <c r="M710" s="70">
        <f>PRODUCT($L$2:L710)-1</f>
        <v>-0.23317743723833062</v>
      </c>
      <c r="N710" s="70">
        <f>PRODUCT($L$650:L710)-1</f>
        <v>0.11974205332471488</v>
      </c>
      <c r="O710" s="70">
        <f>AVERAGE($G$650:G710)*252</f>
        <v>0.51102582720166356</v>
      </c>
      <c r="P710" s="70">
        <f>STDEV($G$650:G710)*252^0.5</f>
        <v>0.2973961425032266</v>
      </c>
      <c r="Q710" s="70"/>
      <c r="R710" s="70"/>
      <c r="S710" s="70"/>
      <c r="T710" s="70"/>
      <c r="U710" s="70"/>
      <c r="V710" s="70"/>
      <c r="W710" s="70"/>
      <c r="X710" s="70">
        <f t="shared" si="101"/>
        <v>1.7857142857142857E-4</v>
      </c>
      <c r="Y710" s="70">
        <f t="shared" si="102"/>
        <v>-9.7184011791128355E-3</v>
      </c>
      <c r="Z710" s="70">
        <f t="shared" si="103"/>
        <v>-9.7184011791128355E-3</v>
      </c>
      <c r="AA710" s="70">
        <f t="shared" si="104"/>
        <v>9.4447321478181748E-5</v>
      </c>
    </row>
    <row r="711" spans="1:27">
      <c r="A711" s="88">
        <v>45014</v>
      </c>
      <c r="B711" s="77">
        <v>32329844.32</v>
      </c>
      <c r="C711" s="6"/>
      <c r="D711" s="67">
        <f t="shared" si="108"/>
        <v>32329844.32</v>
      </c>
      <c r="E711" s="67">
        <f t="shared" si="105"/>
        <v>31065306.52</v>
      </c>
      <c r="F711" s="67">
        <f t="shared" si="109"/>
        <v>570108.85000000149</v>
      </c>
      <c r="G711" s="70">
        <f t="shared" si="110"/>
        <v>1.7950680053318513E-2</v>
      </c>
      <c r="H711" s="70"/>
      <c r="I711" s="70"/>
      <c r="J711" s="67">
        <f t="shared" si="106"/>
        <v>1264537.8000000007</v>
      </c>
      <c r="K711" s="70">
        <f t="shared" si="111"/>
        <v>4.0705788600086557E-2</v>
      </c>
      <c r="L711" s="70">
        <f t="shared" si="112"/>
        <v>1.0179506800533185</v>
      </c>
      <c r="M711" s="70">
        <f>PRODUCT($L$2:L711)-1</f>
        <v>-0.21941245075653015</v>
      </c>
      <c r="N711" s="70">
        <f>PRODUCT($L$650:L711)-1</f>
        <v>0.1398421846661928</v>
      </c>
      <c r="O711" s="70">
        <f>AVERAGE($G$650:G711)*252</f>
        <v>0.57574430375383467</v>
      </c>
      <c r="P711" s="70">
        <f>STDEV($G$650:G711)*252^0.5</f>
        <v>0.29669016776546875</v>
      </c>
      <c r="Q711" s="70"/>
      <c r="R711" s="70"/>
      <c r="S711" s="70"/>
      <c r="T711" s="70"/>
      <c r="U711" s="70"/>
      <c r="V711" s="70"/>
      <c r="W711" s="70"/>
      <c r="X711" s="70">
        <f t="shared" si="101"/>
        <v>1.7857142857142857E-4</v>
      </c>
      <c r="Y711" s="70">
        <f t="shared" si="102"/>
        <v>1.7772108624747086E-2</v>
      </c>
      <c r="Z711" s="70">
        <f t="shared" si="103"/>
        <v>0</v>
      </c>
      <c r="AA711" s="70">
        <f t="shared" si="104"/>
        <v>0</v>
      </c>
    </row>
    <row r="712" spans="1:27">
      <c r="A712" s="88">
        <v>45015</v>
      </c>
      <c r="B712" s="77">
        <v>32687407.739999998</v>
      </c>
      <c r="C712" s="6"/>
      <c r="D712" s="67">
        <f t="shared" si="108"/>
        <v>32687407.739999998</v>
      </c>
      <c r="E712" s="67">
        <f t="shared" si="105"/>
        <v>31065306.52</v>
      </c>
      <c r="F712" s="67">
        <f t="shared" si="109"/>
        <v>357563.41999999806</v>
      </c>
      <c r="G712" s="70">
        <f t="shared" si="110"/>
        <v>1.1059855917054353E-2</v>
      </c>
      <c r="H712" s="70"/>
      <c r="I712" s="70"/>
      <c r="J712" s="67">
        <f t="shared" si="106"/>
        <v>1622101.2199999988</v>
      </c>
      <c r="K712" s="70">
        <f t="shared" si="111"/>
        <v>5.221584467404794E-2</v>
      </c>
      <c r="L712" s="70">
        <f t="shared" si="112"/>
        <v>1.0110598559170543</v>
      </c>
      <c r="M712" s="70">
        <f>PRODUCT($L$2:L712)-1</f>
        <v>-0.21077926493125088</v>
      </c>
      <c r="N712" s="70">
        <f>PRODUCT($L$650:L712)-1</f>
        <v>0.15244867499678127</v>
      </c>
      <c r="O712" s="70">
        <f>AVERAGE($G$650:G712)*252</f>
        <v>0.61084492894976894</v>
      </c>
      <c r="P712" s="70">
        <f>STDEV($G$650:G712)*252^0.5</f>
        <v>0.29481063440607519</v>
      </c>
      <c r="Q712" s="70"/>
      <c r="R712" s="70"/>
      <c r="S712" s="70"/>
      <c r="T712" s="70"/>
      <c r="U712" s="70"/>
      <c r="V712" s="70"/>
      <c r="W712" s="70"/>
      <c r="X712" s="70">
        <f t="shared" si="101"/>
        <v>1.7857142857142857E-4</v>
      </c>
      <c r="Y712" s="70">
        <f t="shared" si="102"/>
        <v>1.0881284488482924E-2</v>
      </c>
      <c r="Z712" s="70">
        <f t="shared" si="103"/>
        <v>0</v>
      </c>
      <c r="AA712" s="70">
        <f t="shared" si="104"/>
        <v>0</v>
      </c>
    </row>
    <row r="713" spans="1:27" s="47" customFormat="1">
      <c r="A713" s="90">
        <v>45016</v>
      </c>
      <c r="B713" s="79">
        <v>33494639.600000001</v>
      </c>
      <c r="C713" s="61"/>
      <c r="D713" s="80">
        <f t="shared" si="108"/>
        <v>33494639.600000001</v>
      </c>
      <c r="E713" s="80">
        <f t="shared" si="105"/>
        <v>31065306.52</v>
      </c>
      <c r="F713" s="80">
        <f t="shared" si="109"/>
        <v>807231.86000000313</v>
      </c>
      <c r="G713" s="81">
        <f t="shared" si="110"/>
        <v>2.46954994541272E-2</v>
      </c>
      <c r="H713" s="81"/>
      <c r="I713" s="81"/>
      <c r="J713" s="80">
        <f t="shared" si="106"/>
        <v>2429333.0800000019</v>
      </c>
      <c r="K713" s="81">
        <f t="shared" si="111"/>
        <v>7.8200840491819967E-2</v>
      </c>
      <c r="L713" s="81">
        <f t="shared" si="112"/>
        <v>1.0246954994541273</v>
      </c>
      <c r="M713" s="81">
        <f>PRODUCT($L$2:L713)-1</f>
        <v>-0.19128906469917462</v>
      </c>
      <c r="N713" s="81">
        <f>PRODUCT($L$650:L713)-1</f>
        <v>0.18090897062107403</v>
      </c>
      <c r="O713" s="81">
        <f>AVERAGE($G$650:G713)*252</f>
        <v>0.69853900603555463</v>
      </c>
      <c r="P713" s="81">
        <f>STDEV($G$650:G713)*252^0.5</f>
        <v>0.29578169900423534</v>
      </c>
      <c r="Q713" s="81"/>
      <c r="R713" s="81"/>
      <c r="S713" s="81"/>
      <c r="T713" s="81"/>
      <c r="U713" s="81"/>
      <c r="V713" s="81"/>
      <c r="W713" s="81"/>
      <c r="X713" s="81">
        <f t="shared" si="101"/>
        <v>1.7857142857142857E-4</v>
      </c>
      <c r="Y713" s="81">
        <f t="shared" si="102"/>
        <v>2.4516928025555773E-2</v>
      </c>
      <c r="Z713" s="81">
        <f t="shared" si="103"/>
        <v>0</v>
      </c>
      <c r="AA713" s="81">
        <f t="shared" si="104"/>
        <v>0</v>
      </c>
    </row>
    <row r="714" spans="1:27">
      <c r="A714" s="88">
        <v>45019</v>
      </c>
      <c r="B714" s="76">
        <v>33714348.659999996</v>
      </c>
      <c r="C714" s="6"/>
      <c r="D714" s="67">
        <f t="shared" si="108"/>
        <v>33714348.659999996</v>
      </c>
      <c r="E714" s="67">
        <f t="shared" si="105"/>
        <v>33494639.600000001</v>
      </c>
      <c r="F714" s="67">
        <f t="shared" si="109"/>
        <v>219709.05999999493</v>
      </c>
      <c r="G714" s="70">
        <f t="shared" si="110"/>
        <v>6.5595290059486094E-3</v>
      </c>
      <c r="H714" s="70"/>
      <c r="I714" s="70"/>
      <c r="J714" s="67">
        <f t="shared" si="106"/>
        <v>219709.05999999493</v>
      </c>
      <c r="K714" s="70">
        <f>G714</f>
        <v>6.5595290059486094E-3</v>
      </c>
      <c r="L714" s="70">
        <f t="shared" si="112"/>
        <v>1.0065595290059486</v>
      </c>
      <c r="M714" s="70">
        <f>PRODUCT($L$2:L714)-1</f>
        <v>-0.18598430186164105</v>
      </c>
      <c r="N714" s="70">
        <f>PRODUCT($L$650:L714)-1</f>
        <v>0.18865517726724779</v>
      </c>
      <c r="O714" s="70">
        <f>AVERAGE($G$650:G714)*252</f>
        <v>0.71322304147345461</v>
      </c>
      <c r="P714" s="70">
        <f>STDEV($G$650:G714)*252^0.5</f>
        <v>0.29355655078122866</v>
      </c>
      <c r="Q714" s="70"/>
      <c r="R714" s="70"/>
      <c r="S714" s="70"/>
      <c r="T714" s="70"/>
      <c r="U714" s="70"/>
      <c r="V714" s="70"/>
      <c r="W714" s="70"/>
      <c r="X714" s="70">
        <f t="shared" si="101"/>
        <v>1.7857142857142857E-4</v>
      </c>
      <c r="Y714" s="70">
        <f t="shared" si="102"/>
        <v>6.3809575773771804E-3</v>
      </c>
      <c r="Z714" s="70">
        <f t="shared" si="103"/>
        <v>0</v>
      </c>
      <c r="AA714" s="70">
        <f t="shared" si="104"/>
        <v>0</v>
      </c>
    </row>
    <row r="715" spans="1:27">
      <c r="A715" s="88">
        <v>45020</v>
      </c>
      <c r="B715" s="76">
        <v>33813155.119999997</v>
      </c>
      <c r="C715" s="6"/>
      <c r="D715" s="67">
        <f t="shared" si="108"/>
        <v>33813155.119999997</v>
      </c>
      <c r="E715" s="67">
        <f t="shared" si="105"/>
        <v>33494639.600000001</v>
      </c>
      <c r="F715" s="67">
        <f t="shared" si="109"/>
        <v>98806.460000000894</v>
      </c>
      <c r="G715" s="70">
        <f t="shared" si="110"/>
        <v>2.9306946130396015E-3</v>
      </c>
      <c r="H715" s="70"/>
      <c r="I715" s="70"/>
      <c r="J715" s="67">
        <f t="shared" si="106"/>
        <v>318515.51999999583</v>
      </c>
      <c r="K715" s="70">
        <f t="shared" ref="K715:K733" si="113">(1+K714)*(1+G715)-1</f>
        <v>9.5094475953099167E-3</v>
      </c>
      <c r="L715" s="70">
        <f t="shared" si="112"/>
        <v>1.0029306946130396</v>
      </c>
      <c r="M715" s="70">
        <f>PRODUCT($L$2:L715)-1</f>
        <v>-0.1835986704401773</v>
      </c>
      <c r="N715" s="70">
        <f>PRODUCT($L$650:L715)-1</f>
        <v>0.19213876259202656</v>
      </c>
      <c r="O715" s="70">
        <f>AVERAGE($G$650:G715)*252</f>
        <v>0.71360655664031092</v>
      </c>
      <c r="P715" s="70">
        <f>STDEV($G$650:G715)*252^0.5</f>
        <v>0.29128973702770777</v>
      </c>
      <c r="Q715" s="70"/>
      <c r="R715" s="70"/>
      <c r="S715" s="70"/>
      <c r="T715" s="70"/>
      <c r="U715" s="70"/>
      <c r="V715" s="70"/>
      <c r="W715" s="70"/>
      <c r="X715" s="70">
        <f t="shared" ref="X715:X778" si="114">4.5%/252</f>
        <v>1.7857142857142857E-4</v>
      </c>
      <c r="Y715" s="70">
        <f t="shared" ref="Y715:Y778" si="115">G715-X715</f>
        <v>2.7521231844681729E-3</v>
      </c>
      <c r="Z715" s="70">
        <f t="shared" ref="Z715:Z778" si="116">IF(Y715&lt;0,Y715,0)</f>
        <v>0</v>
      </c>
      <c r="AA715" s="70">
        <f t="shared" ref="AA715:AA778" si="117">Z715^2</f>
        <v>0</v>
      </c>
    </row>
    <row r="716" spans="1:27">
      <c r="A716" s="88">
        <v>45021</v>
      </c>
      <c r="B716" s="76">
        <v>33742888.710000001</v>
      </c>
      <c r="C716" s="6"/>
      <c r="D716" s="67">
        <f t="shared" si="108"/>
        <v>33742888.710000001</v>
      </c>
      <c r="E716" s="67">
        <f t="shared" si="105"/>
        <v>33494639.600000001</v>
      </c>
      <c r="F716" s="67">
        <f t="shared" si="109"/>
        <v>-70266.409999996424</v>
      </c>
      <c r="G716" s="70">
        <f t="shared" si="110"/>
        <v>-2.078079071610648E-3</v>
      </c>
      <c r="H716" s="70"/>
      <c r="I716" s="70"/>
      <c r="J716" s="67">
        <f t="shared" si="106"/>
        <v>248249.1099999994</v>
      </c>
      <c r="K716" s="70">
        <f t="shared" si="113"/>
        <v>7.4116071396688188E-3</v>
      </c>
      <c r="L716" s="70">
        <f t="shared" si="112"/>
        <v>0.99792192092838938</v>
      </c>
      <c r="M716" s="70">
        <f>PRODUCT($L$2:L716)-1</f>
        <v>-0.18529521695717066</v>
      </c>
      <c r="N716" s="70">
        <f>PRODUCT($L$650:L716)-1</f>
        <v>0.18966140397902831</v>
      </c>
      <c r="O716" s="70">
        <f>AVERAGE($G$650:G716)*252</f>
        <v>0.6951396539136514</v>
      </c>
      <c r="P716" s="70">
        <f>STDEV($G$650:G716)*252^0.5</f>
        <v>0.28923135888155616</v>
      </c>
      <c r="Q716" s="70"/>
      <c r="R716" s="70"/>
      <c r="S716" s="70"/>
      <c r="T716" s="70"/>
      <c r="U716" s="70"/>
      <c r="V716" s="70"/>
      <c r="W716" s="70"/>
      <c r="X716" s="70">
        <f t="shared" si="114"/>
        <v>1.7857142857142857E-4</v>
      </c>
      <c r="Y716" s="70">
        <f t="shared" si="115"/>
        <v>-2.2566505001820765E-3</v>
      </c>
      <c r="Z716" s="70">
        <f t="shared" si="116"/>
        <v>-2.2566505001820765E-3</v>
      </c>
      <c r="AA716" s="70">
        <f t="shared" si="117"/>
        <v>5.0924714799720164E-6</v>
      </c>
    </row>
    <row r="717" spans="1:27">
      <c r="A717" s="88">
        <v>45022</v>
      </c>
      <c r="B717" s="76">
        <v>34097411.109999999</v>
      </c>
      <c r="C717" s="6"/>
      <c r="D717" s="67">
        <f t="shared" si="108"/>
        <v>34097411.109999999</v>
      </c>
      <c r="E717" s="67">
        <f t="shared" si="105"/>
        <v>33494639.600000001</v>
      </c>
      <c r="F717" s="67">
        <f t="shared" si="109"/>
        <v>354522.39999999851</v>
      </c>
      <c r="G717" s="70">
        <f t="shared" si="110"/>
        <v>1.0506581195430749E-2</v>
      </c>
      <c r="H717" s="70"/>
      <c r="I717" s="70"/>
      <c r="J717" s="67">
        <f t="shared" si="106"/>
        <v>602771.50999999791</v>
      </c>
      <c r="K717" s="70">
        <f t="shared" si="113"/>
        <v>1.7996058987301167E-2</v>
      </c>
      <c r="L717" s="70">
        <f t="shared" si="112"/>
        <v>1.0105065811954308</v>
      </c>
      <c r="M717" s="70">
        <f>PRODUCT($L$2:L717)-1</f>
        <v>-0.17673545500382537</v>
      </c>
      <c r="N717" s="70">
        <f>PRODUCT($L$650:L717)-1</f>
        <v>0.20216067811500427</v>
      </c>
      <c r="O717" s="70">
        <f>AVERAGE($G$650:G717)*252</f>
        <v>0.72385316578622338</v>
      </c>
      <c r="P717" s="70">
        <f>STDEV($G$650:G717)*252^0.5</f>
        <v>0.2874520395800495</v>
      </c>
      <c r="Q717" s="70"/>
      <c r="R717" s="70"/>
      <c r="S717" s="70"/>
      <c r="T717" s="70"/>
      <c r="U717" s="70"/>
      <c r="V717" s="70"/>
      <c r="W717" s="70"/>
      <c r="X717" s="70">
        <f t="shared" si="114"/>
        <v>1.7857142857142857E-4</v>
      </c>
      <c r="Y717" s="70">
        <f t="shared" si="115"/>
        <v>1.032800976685932E-2</v>
      </c>
      <c r="Z717" s="70">
        <f t="shared" si="116"/>
        <v>0</v>
      </c>
      <c r="AA717" s="70">
        <f t="shared" si="117"/>
        <v>0</v>
      </c>
    </row>
    <row r="718" spans="1:27">
      <c r="A718" s="88">
        <v>45023</v>
      </c>
      <c r="B718" s="76">
        <v>33973450.829999998</v>
      </c>
      <c r="C718" s="6"/>
      <c r="D718" s="67">
        <f t="shared" si="108"/>
        <v>33973450.829999998</v>
      </c>
      <c r="E718" s="67">
        <f t="shared" si="105"/>
        <v>33494639.600000001</v>
      </c>
      <c r="F718" s="67">
        <f t="shared" si="109"/>
        <v>-123960.28000000119</v>
      </c>
      <c r="G718" s="70">
        <f t="shared" si="110"/>
        <v>-3.6354748341479348E-3</v>
      </c>
      <c r="H718" s="70"/>
      <c r="I718" s="70"/>
      <c r="J718" s="67">
        <f t="shared" si="106"/>
        <v>478811.22999999672</v>
      </c>
      <c r="K718" s="70">
        <f t="shared" si="113"/>
        <v>1.4295159933590984E-2</v>
      </c>
      <c r="L718" s="70">
        <f t="shared" si="112"/>
        <v>0.99636452516585206</v>
      </c>
      <c r="M718" s="70">
        <f>PRODUCT($L$2:L718)-1</f>
        <v>-0.17972841253900518</v>
      </c>
      <c r="N718" s="70">
        <f>PRODUCT($L$650:L718)-1</f>
        <v>0.19779025322311483</v>
      </c>
      <c r="O718" s="70">
        <f>AVERAGE($G$650:G718)*252</f>
        <v>0.70008515384431758</v>
      </c>
      <c r="P718" s="70">
        <f>STDEV($G$650:G718)*252^0.5</f>
        <v>0.28560151876373457</v>
      </c>
      <c r="Q718" s="70"/>
      <c r="R718" s="70"/>
      <c r="S718" s="70"/>
      <c r="T718" s="70"/>
      <c r="U718" s="70"/>
      <c r="V718" s="70"/>
      <c r="W718" s="70"/>
      <c r="X718" s="70">
        <f t="shared" si="114"/>
        <v>1.7857142857142857E-4</v>
      </c>
      <c r="Y718" s="70">
        <f t="shared" si="115"/>
        <v>-3.8140462627193634E-3</v>
      </c>
      <c r="Z718" s="70">
        <f t="shared" si="116"/>
        <v>-3.8140462627193634E-3</v>
      </c>
      <c r="AA718" s="70">
        <f t="shared" si="117"/>
        <v>1.4546948894163544E-5</v>
      </c>
    </row>
    <row r="719" spans="1:27">
      <c r="A719" s="88">
        <v>45026</v>
      </c>
      <c r="B719" s="76">
        <v>33827710.270000003</v>
      </c>
      <c r="C719" s="6"/>
      <c r="D719" s="67">
        <f t="shared" si="108"/>
        <v>33827710.270000003</v>
      </c>
      <c r="E719" s="67">
        <f t="shared" si="105"/>
        <v>33494639.600000001</v>
      </c>
      <c r="F719" s="67">
        <f t="shared" si="109"/>
        <v>-145740.55999999493</v>
      </c>
      <c r="G719" s="70">
        <f t="shared" si="110"/>
        <v>-4.2898368119643543E-3</v>
      </c>
      <c r="H719" s="70"/>
      <c r="I719" s="70"/>
      <c r="J719" s="67">
        <f t="shared" si="106"/>
        <v>333070.67000000179</v>
      </c>
      <c r="K719" s="70">
        <f t="shared" si="113"/>
        <v>9.943999218310573E-3</v>
      </c>
      <c r="L719" s="70">
        <f t="shared" si="112"/>
        <v>0.99571016318803562</v>
      </c>
      <c r="M719" s="70">
        <f>PRODUCT($L$2:L719)-1</f>
        <v>-0.18324724379070378</v>
      </c>
      <c r="N719" s="70">
        <f>PRODUCT($L$650:L719)-1</f>
        <v>0.19265192850182622</v>
      </c>
      <c r="O719" s="70">
        <f>AVERAGE($G$650:G719)*252</f>
        <v>0.67464052483775561</v>
      </c>
      <c r="P719" s="70">
        <f>STDEV($G$650:G719)*252^0.5</f>
        <v>0.283841365421721</v>
      </c>
      <c r="Q719" s="70"/>
      <c r="R719" s="70"/>
      <c r="S719" s="70"/>
      <c r="T719" s="70"/>
      <c r="U719" s="70"/>
      <c r="V719" s="70"/>
      <c r="W719" s="70"/>
      <c r="X719" s="70">
        <f t="shared" si="114"/>
        <v>1.7857142857142857E-4</v>
      </c>
      <c r="Y719" s="70">
        <f t="shared" si="115"/>
        <v>-4.4684082405357832E-3</v>
      </c>
      <c r="Z719" s="70">
        <f t="shared" si="116"/>
        <v>-4.4684082405357832E-3</v>
      </c>
      <c r="AA719" s="70">
        <f t="shared" si="117"/>
        <v>1.9966672204088092E-5</v>
      </c>
    </row>
    <row r="720" spans="1:27">
      <c r="A720" s="88">
        <v>45027</v>
      </c>
      <c r="B720" s="76">
        <v>33429616.559999999</v>
      </c>
      <c r="C720" s="6"/>
      <c r="D720" s="67">
        <f t="shared" si="108"/>
        <v>33429616.559999999</v>
      </c>
      <c r="E720" s="67">
        <f t="shared" si="105"/>
        <v>33494639.600000001</v>
      </c>
      <c r="F720" s="67">
        <f t="shared" si="109"/>
        <v>-398093.71000000462</v>
      </c>
      <c r="G720" s="70">
        <f t="shared" si="110"/>
        <v>-1.1768272425847657E-2</v>
      </c>
      <c r="H720" s="70"/>
      <c r="I720" s="70"/>
      <c r="J720" s="67">
        <f t="shared" si="106"/>
        <v>-65023.040000002831</v>
      </c>
      <c r="K720" s="70">
        <f t="shared" si="113"/>
        <v>-1.9412968993405277E-3</v>
      </c>
      <c r="L720" s="70">
        <f t="shared" si="112"/>
        <v>0.98823172757415234</v>
      </c>
      <c r="M720" s="70">
        <f>PRODUCT($L$2:L720)-1</f>
        <v>-0.19285901273033668</v>
      </c>
      <c r="N720" s="70">
        <f>PRODUCT($L$650:L720)-1</f>
        <v>0.17861647569800421</v>
      </c>
      <c r="O720" s="70">
        <f>AVERAGE($G$650:G720)*252</f>
        <v>0.62336946601872234</v>
      </c>
      <c r="P720" s="70">
        <f>STDEV($G$650:G720)*252^0.5</f>
        <v>0.2831176625420127</v>
      </c>
      <c r="Q720" s="70"/>
      <c r="R720" s="70"/>
      <c r="S720" s="70"/>
      <c r="T720" s="70"/>
      <c r="U720" s="70"/>
      <c r="V720" s="70"/>
      <c r="W720" s="70"/>
      <c r="X720" s="70">
        <f t="shared" si="114"/>
        <v>1.7857142857142857E-4</v>
      </c>
      <c r="Y720" s="70">
        <f t="shared" si="115"/>
        <v>-1.1946843854419086E-2</v>
      </c>
      <c r="Z720" s="70">
        <f t="shared" si="116"/>
        <v>-1.1946843854419086E-2</v>
      </c>
      <c r="AA720" s="70">
        <f t="shared" si="117"/>
        <v>1.4272707808187109E-4</v>
      </c>
    </row>
    <row r="721" spans="1:30">
      <c r="A721" s="88">
        <v>45028</v>
      </c>
      <c r="B721" s="76">
        <v>33094894.449999999</v>
      </c>
      <c r="C721" s="6"/>
      <c r="D721" s="67">
        <f t="shared" si="108"/>
        <v>33094894.449999999</v>
      </c>
      <c r="E721" s="67">
        <f t="shared" si="105"/>
        <v>33494639.600000001</v>
      </c>
      <c r="F721" s="67">
        <f t="shared" si="109"/>
        <v>-334722.1099999994</v>
      </c>
      <c r="G721" s="70">
        <f t="shared" si="110"/>
        <v>-1.0012741528136733E-2</v>
      </c>
      <c r="H721" s="70"/>
      <c r="I721" s="70"/>
      <c r="J721" s="67">
        <f t="shared" si="106"/>
        <v>-399745.15000000224</v>
      </c>
      <c r="K721" s="70">
        <f t="shared" si="113"/>
        <v>-1.1934600723394806E-2</v>
      </c>
      <c r="L721" s="70">
        <f t="shared" si="112"/>
        <v>0.98998725847186331</v>
      </c>
      <c r="M721" s="70">
        <f>PRODUCT($L$2:L721)-1</f>
        <v>-0.20094070681263287</v>
      </c>
      <c r="N721" s="70">
        <f>PRODUCT($L$650:L721)-1</f>
        <v>0.16681529356603675</v>
      </c>
      <c r="O721" s="70">
        <f>AVERAGE($G$650:G721)*252</f>
        <v>0.57966696141998375</v>
      </c>
      <c r="P721" s="70">
        <f>STDEV($G$650:G721)*252^0.5</f>
        <v>0.28208570831813079</v>
      </c>
      <c r="Q721" s="70"/>
      <c r="R721" s="70"/>
      <c r="S721" s="70"/>
      <c r="T721" s="70"/>
      <c r="U721" s="70"/>
      <c r="V721" s="70"/>
      <c r="W721" s="70"/>
      <c r="X721" s="70">
        <f t="shared" si="114"/>
        <v>1.7857142857142857E-4</v>
      </c>
      <c r="Y721" s="70">
        <f t="shared" si="115"/>
        <v>-1.0191312956708162E-2</v>
      </c>
      <c r="Z721" s="70">
        <f t="shared" si="116"/>
        <v>-1.0191312956708162E-2</v>
      </c>
      <c r="AA721" s="70">
        <f t="shared" si="117"/>
        <v>1.0386285978156765E-4</v>
      </c>
    </row>
    <row r="722" spans="1:30">
      <c r="A722" s="88">
        <v>45029</v>
      </c>
      <c r="B722" s="76">
        <v>33923510.170000002</v>
      </c>
      <c r="C722" s="6"/>
      <c r="D722" s="67">
        <f t="shared" si="108"/>
        <v>33923510.170000002</v>
      </c>
      <c r="E722" s="67">
        <f t="shared" si="105"/>
        <v>33494639.600000001</v>
      </c>
      <c r="F722" s="67">
        <f t="shared" si="109"/>
        <v>828615.72000000253</v>
      </c>
      <c r="G722" s="70">
        <f t="shared" si="110"/>
        <v>2.5037569503413314E-2</v>
      </c>
      <c r="H722" s="70"/>
      <c r="I722" s="70"/>
      <c r="J722" s="67">
        <f t="shared" si="106"/>
        <v>428870.5700000003</v>
      </c>
      <c r="K722" s="70">
        <f t="shared" si="113"/>
        <v>1.2804155384910976E-2</v>
      </c>
      <c r="L722" s="70">
        <f t="shared" si="112"/>
        <v>1.0250375695034133</v>
      </c>
      <c r="M722" s="70">
        <f>PRODUCT($L$2:L722)-1</f>
        <v>-0.18093420422210582</v>
      </c>
      <c r="N722" s="70">
        <f>PRODUCT($L$650:L722)-1</f>
        <v>0.19602951257634205</v>
      </c>
      <c r="O722" s="70">
        <f>AVERAGE($G$650:G722)*252</f>
        <v>0.65815737996026002</v>
      </c>
      <c r="P722" s="70">
        <f>STDEV($G$650:G722)*252^0.5</f>
        <v>0.28328754975101422</v>
      </c>
      <c r="Q722" s="70"/>
      <c r="R722" s="70"/>
      <c r="S722" s="70"/>
      <c r="T722" s="70"/>
      <c r="U722" s="70"/>
      <c r="V722" s="70"/>
      <c r="W722" s="70"/>
      <c r="X722" s="70">
        <f t="shared" si="114"/>
        <v>1.7857142857142857E-4</v>
      </c>
      <c r="Y722" s="70">
        <f t="shared" si="115"/>
        <v>2.4858998074841886E-2</v>
      </c>
      <c r="Z722" s="70">
        <f t="shared" si="116"/>
        <v>0</v>
      </c>
      <c r="AA722" s="70">
        <f t="shared" si="117"/>
        <v>0</v>
      </c>
    </row>
    <row r="723" spans="1:30">
      <c r="A723" s="88">
        <v>45030</v>
      </c>
      <c r="B723" s="76">
        <v>33246349.300000001</v>
      </c>
      <c r="C723" s="6"/>
      <c r="D723" s="67">
        <f t="shared" si="108"/>
        <v>33246349.300000001</v>
      </c>
      <c r="E723" s="67">
        <f t="shared" si="105"/>
        <v>33494639.600000001</v>
      </c>
      <c r="F723" s="67">
        <f t="shared" si="109"/>
        <v>-677160.87000000104</v>
      </c>
      <c r="G723" s="70">
        <f t="shared" si="110"/>
        <v>-1.9961403363229879E-2</v>
      </c>
      <c r="H723" s="70"/>
      <c r="I723" s="70"/>
      <c r="J723" s="67">
        <f t="shared" si="106"/>
        <v>-248290.30000000075</v>
      </c>
      <c r="K723" s="70">
        <f t="shared" si="113"/>
        <v>-7.4128368886825502E-3</v>
      </c>
      <c r="L723" s="70">
        <f t="shared" si="112"/>
        <v>0.98003859663677018</v>
      </c>
      <c r="M723" s="70">
        <f>PRODUCT($L$2:L723)-1</f>
        <v>-0.19728390695265319</v>
      </c>
      <c r="N723" s="70">
        <f>PRODUCT($L$650:L723)-1</f>
        <v>0.17215508504147858</v>
      </c>
      <c r="O723" s="70">
        <f>AVERAGE($G$650:G723)*252</f>
        <v>0.58128669039952774</v>
      </c>
      <c r="P723" s="70">
        <f>STDEV($G$650:G723)*252^0.5</f>
        <v>0.2844076447411692</v>
      </c>
      <c r="Q723" s="70"/>
      <c r="R723" s="70"/>
      <c r="S723" s="70"/>
      <c r="T723" s="70"/>
      <c r="U723" s="70"/>
      <c r="V723" s="70"/>
      <c r="W723" s="70"/>
      <c r="X723" s="70">
        <f t="shared" si="114"/>
        <v>1.7857142857142857E-4</v>
      </c>
      <c r="Y723" s="70">
        <f t="shared" si="115"/>
        <v>-2.0139974791801307E-2</v>
      </c>
      <c r="Z723" s="70">
        <f t="shared" si="116"/>
        <v>-2.0139974791801307E-2</v>
      </c>
      <c r="AA723" s="70">
        <f t="shared" si="117"/>
        <v>4.0561858461439206E-4</v>
      </c>
      <c r="AD723" s="72"/>
    </row>
    <row r="724" spans="1:30">
      <c r="A724" s="88">
        <v>45033</v>
      </c>
      <c r="B724" s="76">
        <v>32821361.620000001</v>
      </c>
      <c r="C724" s="6"/>
      <c r="D724" s="67">
        <f t="shared" si="108"/>
        <v>32821361.620000001</v>
      </c>
      <c r="E724" s="67">
        <f t="shared" si="105"/>
        <v>33494639.600000001</v>
      </c>
      <c r="F724" s="67">
        <f t="shared" si="109"/>
        <v>-424987.6799999997</v>
      </c>
      <c r="G724" s="70">
        <f t="shared" si="110"/>
        <v>-1.2782987875303341E-2</v>
      </c>
      <c r="H724" s="70"/>
      <c r="I724" s="70"/>
      <c r="J724" s="67">
        <f t="shared" si="106"/>
        <v>-673277.98000000045</v>
      </c>
      <c r="K724" s="70">
        <f t="shared" si="113"/>
        <v>-2.010106655991617E-2</v>
      </c>
      <c r="L724" s="70">
        <f t="shared" si="112"/>
        <v>0.9872170121246967</v>
      </c>
      <c r="M724" s="70">
        <f>PRODUCT($L$2:L724)-1</f>
        <v>-0.20754501703738826</v>
      </c>
      <c r="N724" s="70">
        <f>PRODUCT($L$650:L724)-1</f>
        <v>0.15717144080141821</v>
      </c>
      <c r="O724" s="70">
        <f>AVERAGE($G$650:G724)*252</f>
        <v>0.5305853619331814</v>
      </c>
      <c r="P724" s="70">
        <f>STDEV($G$650:G724)*252^0.5</f>
        <v>0.28383040380534874</v>
      </c>
      <c r="Q724" s="70"/>
      <c r="R724" s="70"/>
      <c r="S724" s="70"/>
      <c r="T724" s="70"/>
      <c r="U724" s="70"/>
      <c r="V724" s="70"/>
      <c r="W724" s="70"/>
      <c r="X724" s="70">
        <f t="shared" si="114"/>
        <v>1.7857142857142857E-4</v>
      </c>
      <c r="Y724" s="70">
        <f t="shared" si="115"/>
        <v>-1.296155930387477E-2</v>
      </c>
      <c r="Z724" s="70">
        <f t="shared" si="116"/>
        <v>-1.296155930387477E-2</v>
      </c>
      <c r="AA724" s="70">
        <f t="shared" si="117"/>
        <v>1.680020195878626E-4</v>
      </c>
    </row>
    <row r="725" spans="1:30">
      <c r="A725" s="88">
        <v>45034</v>
      </c>
      <c r="B725" s="76">
        <v>32946413.510000002</v>
      </c>
      <c r="C725" s="6"/>
      <c r="D725" s="67">
        <f t="shared" si="108"/>
        <v>32946413.510000002</v>
      </c>
      <c r="E725" s="67">
        <f t="shared" si="105"/>
        <v>33494639.600000001</v>
      </c>
      <c r="F725" s="67">
        <f t="shared" si="109"/>
        <v>125051.8900000006</v>
      </c>
      <c r="G725" s="70">
        <f t="shared" si="110"/>
        <v>3.8100762377816485E-3</v>
      </c>
      <c r="H725" s="70"/>
      <c r="I725" s="70"/>
      <c r="J725" s="67">
        <f t="shared" si="106"/>
        <v>-548226.08999999985</v>
      </c>
      <c r="K725" s="70">
        <f t="shared" si="113"/>
        <v>-1.6367576918188464E-2</v>
      </c>
      <c r="L725" s="70">
        <f t="shared" si="112"/>
        <v>1.0038100762377817</v>
      </c>
      <c r="M725" s="70">
        <f>PRODUCT($L$2:L725)-1</f>
        <v>-0.20452570313729068</v>
      </c>
      <c r="N725" s="70">
        <f>PRODUCT($L$650:L725)-1</f>
        <v>0.16158035221105527</v>
      </c>
      <c r="O725" s="70">
        <f>AVERAGE($G$650:G725)*252</f>
        <v>0.53623738627512618</v>
      </c>
      <c r="P725" s="70">
        <f>STDEV($G$650:G725)*252^0.5</f>
        <v>0.28194893710862412</v>
      </c>
      <c r="Q725" s="70"/>
      <c r="R725" s="70"/>
      <c r="S725" s="70"/>
      <c r="T725" s="70"/>
      <c r="U725" s="70"/>
      <c r="V725" s="70"/>
      <c r="W725" s="70"/>
      <c r="X725" s="70">
        <f t="shared" si="114"/>
        <v>1.7857142857142857E-4</v>
      </c>
      <c r="Y725" s="70">
        <f t="shared" si="115"/>
        <v>3.6315048092102199E-3</v>
      </c>
      <c r="Z725" s="70">
        <f t="shared" si="116"/>
        <v>0</v>
      </c>
      <c r="AA725" s="70">
        <f t="shared" si="117"/>
        <v>0</v>
      </c>
    </row>
    <row r="726" spans="1:30">
      <c r="A726" s="88">
        <v>45035</v>
      </c>
      <c r="B726" s="76">
        <v>32642517.800000001</v>
      </c>
      <c r="C726" s="6"/>
      <c r="D726" s="67">
        <f t="shared" si="108"/>
        <v>32642517.800000001</v>
      </c>
      <c r="E726" s="67">
        <f t="shared" ref="E726:E789" si="118">IF(MONTH(A726)=MONTH(A725),E725,D725)</f>
        <v>33494639.600000001</v>
      </c>
      <c r="F726" s="67">
        <f t="shared" si="109"/>
        <v>-303895.71000000089</v>
      </c>
      <c r="G726" s="70">
        <f t="shared" si="110"/>
        <v>-9.2239390459833044E-3</v>
      </c>
      <c r="H726" s="70"/>
      <c r="I726" s="70"/>
      <c r="J726" s="67">
        <f t="shared" ref="J726:J789" si="119">IF(MONTH(A726)=MONTH(A725),J725+F726,F726)</f>
        <v>-852121.80000000075</v>
      </c>
      <c r="K726" s="70">
        <f t="shared" si="113"/>
        <v>-2.5440542432347946E-2</v>
      </c>
      <c r="L726" s="70">
        <f t="shared" si="112"/>
        <v>0.99077606095401671</v>
      </c>
      <c r="M726" s="70">
        <f>PRODUCT($L$2:L726)-1</f>
        <v>-0.21186310956419874</v>
      </c>
      <c r="N726" s="70">
        <f>PRODUCT($L$650:L726)-1</f>
        <v>0.15086600584524867</v>
      </c>
      <c r="O726" s="70">
        <f>AVERAGE($G$650:G726)*252</f>
        <v>0.4990858274976856</v>
      </c>
      <c r="P726" s="70">
        <f>STDEV($G$650:G726)*252^0.5</f>
        <v>0.28083972850768285</v>
      </c>
      <c r="Q726" s="70"/>
      <c r="R726" s="70"/>
      <c r="S726" s="70"/>
      <c r="T726" s="70"/>
      <c r="U726" s="70"/>
      <c r="V726" s="70"/>
      <c r="W726" s="70"/>
      <c r="X726" s="70">
        <f t="shared" si="114"/>
        <v>1.7857142857142857E-4</v>
      </c>
      <c r="Y726" s="70">
        <f t="shared" si="115"/>
        <v>-9.4025104745547334E-3</v>
      </c>
      <c r="Z726" s="70">
        <f t="shared" si="116"/>
        <v>-9.4025104745547334E-3</v>
      </c>
      <c r="AA726" s="70">
        <f t="shared" si="117"/>
        <v>8.8407203224111471E-5</v>
      </c>
    </row>
    <row r="727" spans="1:30">
      <c r="A727" s="88">
        <v>45036</v>
      </c>
      <c r="B727" s="76">
        <v>32681566.48</v>
      </c>
      <c r="C727" s="6"/>
      <c r="D727" s="67">
        <f t="shared" si="108"/>
        <v>32681566.48</v>
      </c>
      <c r="E727" s="67">
        <f t="shared" si="118"/>
        <v>33494639.600000001</v>
      </c>
      <c r="F727" s="67">
        <f t="shared" si="109"/>
        <v>39048.679999999702</v>
      </c>
      <c r="G727" s="70">
        <f t="shared" si="110"/>
        <v>1.1962520856770339E-3</v>
      </c>
      <c r="H727" s="70"/>
      <c r="I727" s="70"/>
      <c r="J727" s="67">
        <f t="shared" si="119"/>
        <v>-813073.12000000104</v>
      </c>
      <c r="K727" s="70">
        <f t="shared" si="113"/>
        <v>-2.4274723648616381E-2</v>
      </c>
      <c r="L727" s="70">
        <f t="shared" si="112"/>
        <v>1.001196252085677</v>
      </c>
      <c r="M727" s="70">
        <f>PRODUCT($L$2:L727)-1</f>
        <v>-0.21092029916521593</v>
      </c>
      <c r="N727" s="70">
        <f>PRODUCT($L$650:L727)-1</f>
        <v>0.15224273170507585</v>
      </c>
      <c r="O727" s="70">
        <f>AVERAGE($G$650:G727)*252</f>
        <v>0.49655210567836411</v>
      </c>
      <c r="P727" s="70">
        <f>STDEV($G$650:G727)*252^0.5</f>
        <v>0.2790136951482341</v>
      </c>
      <c r="Q727" s="70"/>
      <c r="R727" s="70"/>
      <c r="S727" s="70"/>
      <c r="T727" s="70"/>
      <c r="U727" s="70"/>
      <c r="V727" s="70"/>
      <c r="W727" s="70"/>
      <c r="X727" s="70">
        <f t="shared" si="114"/>
        <v>1.7857142857142857E-4</v>
      </c>
      <c r="Y727" s="70">
        <f t="shared" si="115"/>
        <v>1.0176806571056054E-3</v>
      </c>
      <c r="Z727" s="70">
        <f t="shared" si="116"/>
        <v>0</v>
      </c>
      <c r="AA727" s="70">
        <f t="shared" si="117"/>
        <v>0</v>
      </c>
    </row>
    <row r="728" spans="1:30">
      <c r="A728" s="88">
        <v>45037</v>
      </c>
      <c r="B728" s="76">
        <v>32519473.73</v>
      </c>
      <c r="C728" s="6">
        <v>-100000</v>
      </c>
      <c r="D728" s="67">
        <f t="shared" si="108"/>
        <v>32519473.73</v>
      </c>
      <c r="E728" s="67">
        <f t="shared" si="118"/>
        <v>33494639.600000001</v>
      </c>
      <c r="F728" s="67">
        <f t="shared" si="109"/>
        <v>-62092.75</v>
      </c>
      <c r="G728" s="70">
        <f t="shared" si="110"/>
        <v>-1.8999318786631185E-3</v>
      </c>
      <c r="H728" s="70"/>
      <c r="I728" s="70"/>
      <c r="J728" s="67">
        <f t="shared" si="119"/>
        <v>-875165.87000000104</v>
      </c>
      <c r="K728" s="70">
        <f t="shared" si="113"/>
        <v>-2.6128535205973691E-2</v>
      </c>
      <c r="L728" s="70">
        <f t="shared" si="112"/>
        <v>0.99810006812133689</v>
      </c>
      <c r="M728" s="70">
        <f>PRODUCT($L$2:L728)-1</f>
        <v>-0.21241949684363792</v>
      </c>
      <c r="N728" s="70">
        <f>PRODUCT($L$650:L728)-1</f>
        <v>0.15005354900715151</v>
      </c>
      <c r="O728" s="70">
        <f>AVERAGE($G$650:G728)*252</f>
        <v>0.48420609379100377</v>
      </c>
      <c r="P728" s="70">
        <f>STDEV($G$650:G728)*252^0.5</f>
        <v>0.27730554679575581</v>
      </c>
      <c r="Q728" s="70"/>
      <c r="R728" s="70"/>
      <c r="S728" s="70"/>
      <c r="T728" s="70"/>
      <c r="U728" s="70"/>
      <c r="V728" s="70"/>
      <c r="W728" s="70"/>
      <c r="X728" s="70">
        <f t="shared" si="114"/>
        <v>1.7857142857142857E-4</v>
      </c>
      <c r="Y728" s="70">
        <f t="shared" si="115"/>
        <v>-2.078503307234547E-3</v>
      </c>
      <c r="Z728" s="70">
        <f t="shared" si="116"/>
        <v>-2.078503307234547E-3</v>
      </c>
      <c r="AA728" s="70">
        <f t="shared" si="117"/>
        <v>4.3201759981849498E-6</v>
      </c>
    </row>
    <row r="729" spans="1:30">
      <c r="A729" s="88">
        <v>45040</v>
      </c>
      <c r="B729" s="76">
        <v>32806350.289999999</v>
      </c>
      <c r="C729" s="6"/>
      <c r="D729" s="67">
        <f t="shared" si="108"/>
        <v>32806350.289999999</v>
      </c>
      <c r="E729" s="67">
        <f t="shared" si="118"/>
        <v>33494639.600000001</v>
      </c>
      <c r="F729" s="67">
        <f t="shared" si="109"/>
        <v>286876.55999999866</v>
      </c>
      <c r="G729" s="70">
        <f t="shared" si="110"/>
        <v>8.8216851964411751E-3</v>
      </c>
      <c r="H729" s="70"/>
      <c r="I729" s="70"/>
      <c r="J729" s="67">
        <f t="shared" si="119"/>
        <v>-588289.31000000238</v>
      </c>
      <c r="K729" s="70">
        <f t="shared" si="113"/>
        <v>-1.7537347721763852E-2</v>
      </c>
      <c r="L729" s="70">
        <f t="shared" si="112"/>
        <v>1.0088216851964411</v>
      </c>
      <c r="M729" s="70">
        <f>PRODUCT($L$2:L729)-1</f>
        <v>-0.20547170957793781</v>
      </c>
      <c r="N729" s="70">
        <f>PRODUCT($L$650:L729)-1</f>
        <v>0.1601989593755424</v>
      </c>
      <c r="O729" s="70">
        <f>AVERAGE($G$650:G729)*252</f>
        <v>0.50594182598740589</v>
      </c>
      <c r="P729" s="70">
        <f>STDEV($G$650:G729)*252^0.5</f>
        <v>0.2758168791909007</v>
      </c>
      <c r="Q729" s="70"/>
      <c r="R729" s="70"/>
      <c r="S729" s="70"/>
      <c r="T729" s="70"/>
      <c r="U729" s="70"/>
      <c r="V729" s="70"/>
      <c r="W729" s="70"/>
      <c r="X729" s="70">
        <f t="shared" si="114"/>
        <v>1.7857142857142857E-4</v>
      </c>
      <c r="Y729" s="70">
        <f t="shared" si="115"/>
        <v>8.6431137678697461E-3</v>
      </c>
      <c r="Z729" s="70">
        <f t="shared" si="116"/>
        <v>0</v>
      </c>
      <c r="AA729" s="70">
        <f t="shared" si="117"/>
        <v>0</v>
      </c>
    </row>
    <row r="730" spans="1:30">
      <c r="A730" s="88">
        <v>45041</v>
      </c>
      <c r="B730" s="76">
        <v>32577017.649999999</v>
      </c>
      <c r="C730" s="6"/>
      <c r="D730" s="67">
        <f t="shared" si="108"/>
        <v>32577017.649999999</v>
      </c>
      <c r="E730" s="67">
        <f t="shared" si="118"/>
        <v>33494639.600000001</v>
      </c>
      <c r="F730" s="67">
        <f t="shared" si="109"/>
        <v>-229332.6400000006</v>
      </c>
      <c r="G730" s="70">
        <f t="shared" si="110"/>
        <v>-6.990495375826843E-3</v>
      </c>
      <c r="H730" s="70"/>
      <c r="I730" s="70"/>
      <c r="J730" s="67">
        <f t="shared" si="119"/>
        <v>-817621.95000000298</v>
      </c>
      <c r="K730" s="70">
        <f t="shared" si="113"/>
        <v>-2.4405248349437469E-2</v>
      </c>
      <c r="L730" s="70">
        <f t="shared" si="112"/>
        <v>0.99300950462417314</v>
      </c>
      <c r="M730" s="70">
        <f>PRODUCT($L$2:L730)-1</f>
        <v>-0.21102585591809686</v>
      </c>
      <c r="N730" s="70">
        <f>PRODUCT($L$650:L730)-1</f>
        <v>0.15208859391498852</v>
      </c>
      <c r="O730" s="70">
        <f>AVERAGE($G$650:G730)*252</f>
        <v>0.47794742276893959</v>
      </c>
      <c r="P730" s="70">
        <f>STDEV($G$650:G730)*252^0.5</f>
        <v>0.27454674142853369</v>
      </c>
      <c r="Q730" s="70"/>
      <c r="R730" s="70"/>
      <c r="S730" s="70"/>
      <c r="T730" s="70"/>
      <c r="U730" s="70"/>
      <c r="V730" s="70"/>
      <c r="W730" s="70"/>
      <c r="X730" s="70">
        <f t="shared" si="114"/>
        <v>1.7857142857142857E-4</v>
      </c>
      <c r="Y730" s="70">
        <f t="shared" si="115"/>
        <v>-7.1690668043982719E-3</v>
      </c>
      <c r="Z730" s="70">
        <f t="shared" si="116"/>
        <v>-7.1690668043982719E-3</v>
      </c>
      <c r="AA730" s="70">
        <f t="shared" si="117"/>
        <v>5.1395518845925254E-5</v>
      </c>
    </row>
    <row r="731" spans="1:30">
      <c r="A731" s="88">
        <v>45042</v>
      </c>
      <c r="B731" s="76">
        <v>32183010.960000001</v>
      </c>
      <c r="C731" s="6"/>
      <c r="D731" s="67">
        <f t="shared" si="108"/>
        <v>32183010.960000001</v>
      </c>
      <c r="E731" s="67">
        <f t="shared" si="118"/>
        <v>33494639.600000001</v>
      </c>
      <c r="F731" s="67">
        <f t="shared" si="109"/>
        <v>-394006.68999999762</v>
      </c>
      <c r="G731" s="70">
        <f t="shared" si="110"/>
        <v>-1.2094621252108313E-2</v>
      </c>
      <c r="H731" s="70"/>
      <c r="I731" s="70"/>
      <c r="J731" s="67">
        <f t="shared" si="119"/>
        <v>-1211628.6400000006</v>
      </c>
      <c r="K731" s="70">
        <f t="shared" si="113"/>
        <v>-3.6204697366195693E-2</v>
      </c>
      <c r="L731" s="70">
        <f t="shared" si="112"/>
        <v>0.98790537874789164</v>
      </c>
      <c r="M731" s="70">
        <f>PRODUCT($L$2:L731)-1</f>
        <v>-0.22056819936847383</v>
      </c>
      <c r="N731" s="70">
        <f>PRODUCT($L$650:L731)-1</f>
        <v>0.13815451872271267</v>
      </c>
      <c r="O731" s="70">
        <f>AVERAGE($G$650:G731)*252</f>
        <v>0.43494995961893673</v>
      </c>
      <c r="P731" s="70">
        <f>STDEV($G$650:G731)*252^0.5</f>
        <v>0.27394695497442306</v>
      </c>
      <c r="Q731" s="70"/>
      <c r="R731" s="70"/>
      <c r="S731" s="70"/>
      <c r="T731" s="70"/>
      <c r="U731" s="70"/>
      <c r="V731" s="70"/>
      <c r="W731" s="70"/>
      <c r="X731" s="70">
        <f t="shared" si="114"/>
        <v>1.7857142857142857E-4</v>
      </c>
      <c r="Y731" s="70">
        <f t="shared" si="115"/>
        <v>-1.2273192680679742E-2</v>
      </c>
      <c r="Z731" s="70">
        <f t="shared" si="116"/>
        <v>-1.2273192680679742E-2</v>
      </c>
      <c r="AA731" s="70">
        <f t="shared" si="117"/>
        <v>1.5063125857709078E-4</v>
      </c>
    </row>
    <row r="732" spans="1:30">
      <c r="A732" s="88">
        <v>45043</v>
      </c>
      <c r="B732" s="76">
        <v>33298391.190000001</v>
      </c>
      <c r="C732" s="6"/>
      <c r="D732" s="67">
        <f t="shared" si="108"/>
        <v>33298391.190000001</v>
      </c>
      <c r="E732" s="67">
        <f t="shared" si="118"/>
        <v>33494639.600000001</v>
      </c>
      <c r="F732" s="67">
        <f t="shared" si="109"/>
        <v>1115380.2300000004</v>
      </c>
      <c r="G732" s="70">
        <f t="shared" si="110"/>
        <v>3.4657423178530357E-2</v>
      </c>
      <c r="H732" s="70"/>
      <c r="I732" s="70"/>
      <c r="J732" s="67">
        <f t="shared" si="119"/>
        <v>-96248.410000000149</v>
      </c>
      <c r="K732" s="70">
        <f t="shared" si="113"/>
        <v>-2.8020357053362144E-3</v>
      </c>
      <c r="L732" s="70">
        <f t="shared" si="112"/>
        <v>1.0346574231785304</v>
      </c>
      <c r="M732" s="70">
        <f>PRODUCT($L$2:L732)-1</f>
        <v>-0.19355510161518308</v>
      </c>
      <c r="N732" s="70">
        <f>PRODUCT($L$650:L732)-1</f>
        <v>0.17760002152064236</v>
      </c>
      <c r="O732" s="70">
        <f>AVERAGE($G$650:G732)*252</f>
        <v>0.5349345461414754</v>
      </c>
      <c r="P732" s="70">
        <f>STDEV($G$650:G732)*252^0.5</f>
        <v>0.27825233721482628</v>
      </c>
      <c r="Q732" s="70"/>
      <c r="R732" s="70"/>
      <c r="S732" s="70"/>
      <c r="T732" s="70"/>
      <c r="U732" s="70"/>
      <c r="V732" s="70"/>
      <c r="W732" s="70"/>
      <c r="X732" s="70">
        <f t="shared" si="114"/>
        <v>1.7857142857142857E-4</v>
      </c>
      <c r="Y732" s="70">
        <f t="shared" si="115"/>
        <v>3.4478851749958926E-2</v>
      </c>
      <c r="Z732" s="70">
        <f t="shared" si="116"/>
        <v>0</v>
      </c>
      <c r="AA732" s="70">
        <f t="shared" si="117"/>
        <v>0</v>
      </c>
    </row>
    <row r="733" spans="1:30" s="47" customFormat="1">
      <c r="A733" s="90">
        <v>45044</v>
      </c>
      <c r="B733" s="79">
        <v>34143767.259999998</v>
      </c>
      <c r="C733" s="61"/>
      <c r="D733" s="80">
        <f t="shared" si="108"/>
        <v>34143767.259999998</v>
      </c>
      <c r="E733" s="80">
        <f t="shared" si="118"/>
        <v>33494639.600000001</v>
      </c>
      <c r="F733" s="80">
        <f t="shared" si="109"/>
        <v>845376.06999999657</v>
      </c>
      <c r="G733" s="81">
        <f t="shared" si="110"/>
        <v>2.5387895324320519E-2</v>
      </c>
      <c r="H733" s="81"/>
      <c r="I733" s="81"/>
      <c r="J733" s="80">
        <f t="shared" si="119"/>
        <v>749127.65999999642</v>
      </c>
      <c r="K733" s="81">
        <f t="shared" si="113"/>
        <v>2.2514721829802298E-2</v>
      </c>
      <c r="L733" s="81">
        <f t="shared" si="112"/>
        <v>1.0253878953243205</v>
      </c>
      <c r="M733" s="81">
        <f>PRODUCT($L$2:L733)-1</f>
        <v>-0.17308116295015707</v>
      </c>
      <c r="N733" s="81">
        <f>PRODUCT($L$650:L733)-1</f>
        <v>0.20749680760092604</v>
      </c>
      <c r="O733" s="81">
        <f>AVERAGE($G$650:G733)*252</f>
        <v>0.60472996370799081</v>
      </c>
      <c r="P733" s="81">
        <f>STDEV($G$650:G733)*252^0.5</f>
        <v>0.27949121563538443</v>
      </c>
      <c r="Q733" s="81"/>
      <c r="R733" s="81"/>
      <c r="S733" s="81"/>
      <c r="T733" s="81"/>
      <c r="U733" s="81"/>
      <c r="V733" s="81"/>
      <c r="W733" s="81"/>
      <c r="X733" s="81">
        <f t="shared" si="114"/>
        <v>1.7857142857142857E-4</v>
      </c>
      <c r="Y733" s="81">
        <f t="shared" si="115"/>
        <v>2.5209323895749092E-2</v>
      </c>
      <c r="Z733" s="81">
        <f t="shared" si="116"/>
        <v>0</v>
      </c>
      <c r="AA733" s="81">
        <f t="shared" si="117"/>
        <v>0</v>
      </c>
    </row>
    <row r="734" spans="1:30">
      <c r="A734" s="88">
        <v>45047</v>
      </c>
      <c r="B734" s="76">
        <v>33131323.48</v>
      </c>
      <c r="C734" s="6"/>
      <c r="D734" s="67">
        <f t="shared" si="108"/>
        <v>33131323.48</v>
      </c>
      <c r="E734" s="67">
        <f t="shared" si="118"/>
        <v>34143767.259999998</v>
      </c>
      <c r="F734" s="67">
        <f t="shared" si="109"/>
        <v>-1012443.7799999975</v>
      </c>
      <c r="G734" s="70">
        <f t="shared" si="110"/>
        <v>-2.965237468643633E-2</v>
      </c>
      <c r="H734" s="70"/>
      <c r="I734" s="70"/>
      <c r="J734" s="67">
        <f t="shared" si="119"/>
        <v>-1012443.7799999975</v>
      </c>
      <c r="K734" s="70">
        <f>G734</f>
        <v>-2.965237468643633E-2</v>
      </c>
      <c r="L734" s="70">
        <f t="shared" si="112"/>
        <v>0.97034762531356367</v>
      </c>
      <c r="M734" s="70">
        <f>PRODUCT($L$2:L734)-1</f>
        <v>-0.1976012701416312</v>
      </c>
      <c r="N734" s="70">
        <f>PRODUCT($L$650:L734)-1</f>
        <v>0.17169165982926771</v>
      </c>
      <c r="O734" s="70">
        <f>AVERAGE($G$650:G734)*252</f>
        <v>0.50970492388810906</v>
      </c>
      <c r="P734" s="70">
        <f>STDEV($G$650:G734)*252^0.5</f>
        <v>0.28325103154174336</v>
      </c>
      <c r="Q734" s="70"/>
      <c r="R734" s="70"/>
      <c r="S734" s="70"/>
      <c r="T734" s="70"/>
      <c r="U734" s="70"/>
      <c r="V734" s="70"/>
      <c r="W734" s="70"/>
      <c r="X734" s="70">
        <f t="shared" si="114"/>
        <v>1.7857142857142857E-4</v>
      </c>
      <c r="Y734" s="70">
        <f t="shared" si="115"/>
        <v>-2.9830946115007757E-2</v>
      </c>
      <c r="Z734" s="70">
        <f t="shared" si="116"/>
        <v>-2.9830946115007757E-2</v>
      </c>
      <c r="AA734" s="70">
        <f t="shared" si="117"/>
        <v>8.8988534611649645E-4</v>
      </c>
    </row>
    <row r="735" spans="1:30">
      <c r="A735" s="88">
        <v>45048</v>
      </c>
      <c r="B735" s="76">
        <v>33588655.18</v>
      </c>
      <c r="C735" s="6"/>
      <c r="D735" s="67">
        <f t="shared" si="108"/>
        <v>33588655.18</v>
      </c>
      <c r="E735" s="67">
        <f t="shared" si="118"/>
        <v>34143767.259999998</v>
      </c>
      <c r="F735" s="67">
        <f t="shared" si="109"/>
        <v>457331.69999999925</v>
      </c>
      <c r="G735" s="70">
        <f t="shared" si="110"/>
        <v>1.3803604926198356E-2</v>
      </c>
      <c r="H735" s="70"/>
      <c r="I735" s="70"/>
      <c r="J735" s="67">
        <f t="shared" si="119"/>
        <v>-555112.07999999821</v>
      </c>
      <c r="K735" s="70">
        <f t="shared" ref="K735:K756" si="120">(1+K734)*(1+G735)-1</f>
        <v>-1.6258079425533256E-2</v>
      </c>
      <c r="L735" s="70">
        <f t="shared" si="112"/>
        <v>1.0138036049261983</v>
      </c>
      <c r="M735" s="70">
        <f>PRODUCT($L$2:L735)-1</f>
        <v>-0.18652527508138295</v>
      </c>
      <c r="N735" s="70">
        <f>PRODUCT($L$650:L735)-1</f>
        <v>0.18786522859687249</v>
      </c>
      <c r="O735" s="70">
        <f>AVERAGE($G$650:G735)*252</f>
        <v>0.54422589502199137</v>
      </c>
      <c r="P735" s="70">
        <f>STDEV($G$650:G735)*252^0.5</f>
        <v>0.28230115377530468</v>
      </c>
      <c r="Q735" s="70"/>
      <c r="R735" s="70"/>
      <c r="S735" s="70"/>
      <c r="T735" s="70"/>
      <c r="U735" s="70"/>
      <c r="V735" s="70"/>
      <c r="W735" s="70"/>
      <c r="X735" s="70">
        <f t="shared" si="114"/>
        <v>1.7857142857142857E-4</v>
      </c>
      <c r="Y735" s="70">
        <f t="shared" si="115"/>
        <v>1.3625033497626927E-2</v>
      </c>
      <c r="Z735" s="70">
        <f t="shared" si="116"/>
        <v>0</v>
      </c>
      <c r="AA735" s="70">
        <f t="shared" si="117"/>
        <v>0</v>
      </c>
    </row>
    <row r="736" spans="1:30">
      <c r="A736" s="88">
        <v>45049</v>
      </c>
      <c r="B736" s="76">
        <v>33292679.780000001</v>
      </c>
      <c r="C736" s="6"/>
      <c r="D736" s="67">
        <f t="shared" si="108"/>
        <v>33292679.780000001</v>
      </c>
      <c r="E736" s="67">
        <f t="shared" si="118"/>
        <v>34143767.259999998</v>
      </c>
      <c r="F736" s="67">
        <f t="shared" si="109"/>
        <v>-295975.39999999851</v>
      </c>
      <c r="G736" s="70">
        <f t="shared" si="110"/>
        <v>-8.8117669020650116E-3</v>
      </c>
      <c r="H736" s="70"/>
      <c r="I736" s="70"/>
      <c r="J736" s="67">
        <f t="shared" si="119"/>
        <v>-851087.47999999672</v>
      </c>
      <c r="K736" s="70">
        <f t="shared" si="120"/>
        <v>-2.4926583921425216E-2</v>
      </c>
      <c r="L736" s="70">
        <f t="shared" si="112"/>
        <v>0.99118823309793502</v>
      </c>
      <c r="M736" s="70">
        <f>PRODUCT($L$2:L736)-1</f>
        <v>-0.19369342473808726</v>
      </c>
      <c r="N736" s="70">
        <f>PRODUCT($L$650:L736)-1</f>
        <v>0.17739803709140878</v>
      </c>
      <c r="O736" s="70">
        <f>AVERAGE($G$650:G736)*252</f>
        <v>0.51244668635138935</v>
      </c>
      <c r="P736" s="70">
        <f>STDEV($G$650:G736)*252^0.5</f>
        <v>0.28127554086317408</v>
      </c>
      <c r="Q736" s="70"/>
      <c r="R736" s="70"/>
      <c r="S736" s="70"/>
      <c r="T736" s="70"/>
      <c r="U736" s="70"/>
      <c r="V736" s="70"/>
      <c r="W736" s="70"/>
      <c r="X736" s="70">
        <f t="shared" si="114"/>
        <v>1.7857142857142857E-4</v>
      </c>
      <c r="Y736" s="70">
        <f t="shared" si="115"/>
        <v>-8.9903383306364406E-3</v>
      </c>
      <c r="Z736" s="70">
        <f t="shared" si="116"/>
        <v>-8.9903383306364406E-3</v>
      </c>
      <c r="AA736" s="70">
        <f t="shared" si="117"/>
        <v>8.0826183299310817E-5</v>
      </c>
    </row>
    <row r="737" spans="1:27">
      <c r="A737" s="88">
        <v>45050</v>
      </c>
      <c r="B737" s="76">
        <v>33227342.780000001</v>
      </c>
      <c r="C737" s="6"/>
      <c r="D737" s="67">
        <f t="shared" si="108"/>
        <v>33227342.780000001</v>
      </c>
      <c r="E737" s="67">
        <f t="shared" si="118"/>
        <v>34143767.259999998</v>
      </c>
      <c r="F737" s="67">
        <f t="shared" si="109"/>
        <v>-65337</v>
      </c>
      <c r="G737" s="70">
        <f t="shared" si="110"/>
        <v>-1.9625034821994132E-3</v>
      </c>
      <c r="H737" s="70"/>
      <c r="I737" s="70"/>
      <c r="J737" s="67">
        <f t="shared" si="119"/>
        <v>-916424.47999999672</v>
      </c>
      <c r="K737" s="70">
        <f t="shared" si="120"/>
        <v>-2.6840168895879479E-2</v>
      </c>
      <c r="L737" s="70">
        <f t="shared" si="112"/>
        <v>0.9980374965178006</v>
      </c>
      <c r="M737" s="70">
        <f>PRODUCT($L$2:L737)-1</f>
        <v>-0.19527580419975898</v>
      </c>
      <c r="N737" s="70">
        <f>PRODUCT($L$650:L737)-1</f>
        <v>0.17508738934368218</v>
      </c>
      <c r="O737" s="70">
        <f>AVERAGE($G$650:G737)*252</f>
        <v>0.50100353221655258</v>
      </c>
      <c r="P737" s="70">
        <f>STDEV($G$650:G737)*252^0.5</f>
        <v>0.27973608719646298</v>
      </c>
      <c r="Q737" s="70"/>
      <c r="R737" s="70"/>
      <c r="S737" s="70"/>
      <c r="T737" s="70"/>
      <c r="U737" s="70"/>
      <c r="V737" s="70"/>
      <c r="W737" s="70"/>
      <c r="X737" s="70">
        <f t="shared" si="114"/>
        <v>1.7857142857142857E-4</v>
      </c>
      <c r="Y737" s="70">
        <f t="shared" si="115"/>
        <v>-2.1410749107708417E-3</v>
      </c>
      <c r="Z737" s="70">
        <f t="shared" si="116"/>
        <v>-2.1410749107708417E-3</v>
      </c>
      <c r="AA737" s="70">
        <f t="shared" si="117"/>
        <v>4.5842017735323683E-6</v>
      </c>
    </row>
    <row r="738" spans="1:27">
      <c r="A738" s="88">
        <v>45051</v>
      </c>
      <c r="B738" s="76">
        <v>33755899.340000004</v>
      </c>
      <c r="C738" s="6"/>
      <c r="D738" s="67">
        <f t="shared" si="108"/>
        <v>33755899.340000004</v>
      </c>
      <c r="E738" s="67">
        <f t="shared" si="118"/>
        <v>34143767.259999998</v>
      </c>
      <c r="F738" s="67">
        <f t="shared" si="109"/>
        <v>528556.56000000238</v>
      </c>
      <c r="G738" s="70">
        <f t="shared" si="110"/>
        <v>1.5907277434118142E-2</v>
      </c>
      <c r="H738" s="70"/>
      <c r="I738" s="70"/>
      <c r="J738" s="67">
        <f t="shared" si="119"/>
        <v>-387867.91999999434</v>
      </c>
      <c r="K738" s="70">
        <f t="shared" si="120"/>
        <v>-1.1359845474766539E-2</v>
      </c>
      <c r="L738" s="70">
        <f t="shared" si="112"/>
        <v>1.0159072774341182</v>
      </c>
      <c r="M738" s="70">
        <f>PRODUCT($L$2:L738)-1</f>
        <v>-0.18247483315921686</v>
      </c>
      <c r="N738" s="70">
        <f>PRODUCT($L$650:L738)-1</f>
        <v>0.19377983045530578</v>
      </c>
      <c r="O738" s="70">
        <f>AVERAGE($G$650:G738)*252</f>
        <v>0.54041510953319538</v>
      </c>
      <c r="P738" s="70">
        <f>STDEV($G$650:G738)*252^0.5</f>
        <v>0.27912653835777779</v>
      </c>
      <c r="Q738" s="70"/>
      <c r="R738" s="70"/>
      <c r="S738" s="70"/>
      <c r="T738" s="70"/>
      <c r="U738" s="70"/>
      <c r="V738" s="70"/>
      <c r="W738" s="70"/>
      <c r="X738" s="70">
        <f t="shared" si="114"/>
        <v>1.7857142857142857E-4</v>
      </c>
      <c r="Y738" s="70">
        <f t="shared" si="115"/>
        <v>1.5728706005546714E-2</v>
      </c>
      <c r="Z738" s="70">
        <f t="shared" si="116"/>
        <v>0</v>
      </c>
      <c r="AA738" s="70">
        <f t="shared" si="117"/>
        <v>0</v>
      </c>
    </row>
    <row r="739" spans="1:27">
      <c r="A739" s="88">
        <v>45054</v>
      </c>
      <c r="B739" s="76">
        <v>33384255.199999999</v>
      </c>
      <c r="C739" s="6"/>
      <c r="D739" s="67">
        <f t="shared" si="108"/>
        <v>33384255.199999999</v>
      </c>
      <c r="E739" s="67">
        <f t="shared" si="118"/>
        <v>34143767.259999998</v>
      </c>
      <c r="F739" s="67">
        <f t="shared" si="109"/>
        <v>-371644.14000000432</v>
      </c>
      <c r="G739" s="70">
        <f t="shared" si="110"/>
        <v>-1.1009753769457837E-2</v>
      </c>
      <c r="H739" s="70"/>
      <c r="I739" s="70"/>
      <c r="J739" s="67">
        <f t="shared" si="119"/>
        <v>-759512.05999999866</v>
      </c>
      <c r="K739" s="70">
        <f t="shared" si="120"/>
        <v>-2.2244530142688013E-2</v>
      </c>
      <c r="L739" s="70">
        <f t="shared" si="112"/>
        <v>0.98899024623054221</v>
      </c>
      <c r="M739" s="70">
        <f>PRODUCT($L$2:L739)-1</f>
        <v>-0.1914755839464688</v>
      </c>
      <c r="N739" s="70">
        <f>PRODUCT($L$650:L739)-1</f>
        <v>0.18063660846704788</v>
      </c>
      <c r="O739" s="70">
        <f>AVERAGE($G$650:G739)*252</f>
        <v>0.50358318665056678</v>
      </c>
      <c r="P739" s="70">
        <f>STDEV($G$650:G739)*252^0.5</f>
        <v>0.27842541106711366</v>
      </c>
      <c r="Q739" s="70"/>
      <c r="R739" s="70"/>
      <c r="S739" s="70"/>
      <c r="T739" s="70"/>
      <c r="U739" s="70"/>
      <c r="V739" s="70"/>
      <c r="W739" s="70"/>
      <c r="X739" s="70">
        <f t="shared" si="114"/>
        <v>1.7857142857142857E-4</v>
      </c>
      <c r="Y739" s="70">
        <f t="shared" si="115"/>
        <v>-1.1188325198029266E-2</v>
      </c>
      <c r="Z739" s="70">
        <f t="shared" si="116"/>
        <v>-1.1188325198029266E-2</v>
      </c>
      <c r="AA739" s="70">
        <f t="shared" si="117"/>
        <v>1.251786207368566E-4</v>
      </c>
    </row>
    <row r="740" spans="1:27">
      <c r="A740" s="88">
        <v>45055</v>
      </c>
      <c r="B740" s="76">
        <v>33226088</v>
      </c>
      <c r="C740" s="6"/>
      <c r="D740" s="67">
        <f t="shared" si="108"/>
        <v>33226088</v>
      </c>
      <c r="E740" s="67">
        <f t="shared" si="118"/>
        <v>34143767.259999998</v>
      </c>
      <c r="F740" s="67">
        <f t="shared" si="109"/>
        <v>-158167.19999999925</v>
      </c>
      <c r="G740" s="70">
        <f t="shared" si="110"/>
        <v>-4.7377783045463679E-3</v>
      </c>
      <c r="H740" s="70"/>
      <c r="I740" s="70"/>
      <c r="J740" s="67">
        <f t="shared" si="119"/>
        <v>-917679.25999999791</v>
      </c>
      <c r="K740" s="70">
        <f t="shared" si="120"/>
        <v>-2.6876918794929483E-2</v>
      </c>
      <c r="L740" s="70">
        <f t="shared" si="112"/>
        <v>0.99526222169545364</v>
      </c>
      <c r="M740" s="70">
        <f>PRODUCT($L$2:L740)-1</f>
        <v>-0.19530619338354327</v>
      </c>
      <c r="N740" s="70">
        <f>PRODUCT($L$650:L740)-1</f>
        <v>0.17504301395789956</v>
      </c>
      <c r="O740" s="70">
        <f>AVERAGE($G$650:G740)*252</f>
        <v>0.4849293040198388</v>
      </c>
      <c r="P740" s="70">
        <f>STDEV($G$650:G740)*252^0.5</f>
        <v>0.27710110642630364</v>
      </c>
      <c r="Q740" s="70"/>
      <c r="R740" s="70"/>
      <c r="S740" s="70"/>
      <c r="T740" s="70"/>
      <c r="U740" s="70"/>
      <c r="V740" s="70"/>
      <c r="W740" s="70"/>
      <c r="X740" s="70">
        <f t="shared" si="114"/>
        <v>1.7857142857142857E-4</v>
      </c>
      <c r="Y740" s="70">
        <f t="shared" si="115"/>
        <v>-4.9163497331177969E-3</v>
      </c>
      <c r="Z740" s="70">
        <f t="shared" si="116"/>
        <v>-4.9163497331177969E-3</v>
      </c>
      <c r="AA740" s="70">
        <f t="shared" si="117"/>
        <v>2.4170494698327432E-5</v>
      </c>
    </row>
    <row r="741" spans="1:27">
      <c r="A741" s="88">
        <v>45056</v>
      </c>
      <c r="B741" s="76">
        <v>34113522.530000001</v>
      </c>
      <c r="C741" s="6"/>
      <c r="D741" s="67">
        <f t="shared" si="108"/>
        <v>34113522.530000001</v>
      </c>
      <c r="E741" s="67">
        <f t="shared" si="118"/>
        <v>34143767.259999998</v>
      </c>
      <c r="F741" s="67">
        <f t="shared" si="109"/>
        <v>887434.53000000119</v>
      </c>
      <c r="G741" s="70">
        <f t="shared" si="110"/>
        <v>2.6708968266140786E-2</v>
      </c>
      <c r="H741" s="70"/>
      <c r="I741" s="70"/>
      <c r="J741" s="67">
        <f t="shared" si="119"/>
        <v>-30244.729999996722</v>
      </c>
      <c r="K741" s="70">
        <f t="shared" si="120"/>
        <v>-8.858052999741739E-4</v>
      </c>
      <c r="L741" s="70">
        <f t="shared" si="112"/>
        <v>1.0267089682661408</v>
      </c>
      <c r="M741" s="70">
        <f>PRODUCT($L$2:L741)-1</f>
        <v>-0.17381365203866428</v>
      </c>
      <c r="N741" s="70">
        <f>PRODUCT($L$650:L741)-1</f>
        <v>0.2064272005290515</v>
      </c>
      <c r="O741" s="70">
        <f>AVERAGE($G$650:G741)*252</f>
        <v>0.55281768118340013</v>
      </c>
      <c r="P741" s="70">
        <f>STDEV($G$650:G741)*252^0.5</f>
        <v>0.27861051862700348</v>
      </c>
      <c r="Q741" s="70"/>
      <c r="R741" s="70"/>
      <c r="S741" s="70"/>
      <c r="T741" s="70"/>
      <c r="U741" s="70"/>
      <c r="V741" s="70"/>
      <c r="W741" s="70"/>
      <c r="X741" s="70">
        <f t="shared" si="114"/>
        <v>1.7857142857142857E-4</v>
      </c>
      <c r="Y741" s="70">
        <f t="shared" si="115"/>
        <v>2.6530396837569359E-2</v>
      </c>
      <c r="Z741" s="70">
        <f t="shared" si="116"/>
        <v>0</v>
      </c>
      <c r="AA741" s="70">
        <f t="shared" si="117"/>
        <v>0</v>
      </c>
    </row>
    <row r="742" spans="1:27">
      <c r="A742" s="88">
        <v>45057</v>
      </c>
      <c r="B742" s="76">
        <v>34417392.829999998</v>
      </c>
      <c r="C742" s="6"/>
      <c r="D742" s="67">
        <f t="shared" si="108"/>
        <v>34417392.829999998</v>
      </c>
      <c r="E742" s="67">
        <f t="shared" si="118"/>
        <v>34143767.259999998</v>
      </c>
      <c r="F742" s="67">
        <f t="shared" si="109"/>
        <v>303870.29999999702</v>
      </c>
      <c r="G742" s="70">
        <f t="shared" si="110"/>
        <v>8.9076201301923133E-3</v>
      </c>
      <c r="H742" s="70"/>
      <c r="I742" s="70"/>
      <c r="J742" s="67">
        <f t="shared" si="119"/>
        <v>273625.5700000003</v>
      </c>
      <c r="K742" s="70">
        <f t="shared" si="120"/>
        <v>8.0139244130965626E-3</v>
      </c>
      <c r="L742" s="70">
        <f t="shared" si="112"/>
        <v>1.0089076201301923</v>
      </c>
      <c r="M742" s="70">
        <f>PRODUCT($L$2:L742)-1</f>
        <v>-0.16645429789427379</v>
      </c>
      <c r="N742" s="70">
        <f>PRODUCT($L$650:L742)-1</f>
        <v>0.21717359574609563</v>
      </c>
      <c r="O742" s="70">
        <f>AVERAGE($G$650:G742)*252</f>
        <v>0.57101018216861588</v>
      </c>
      <c r="P742" s="70">
        <f>STDEV($G$650:G742)*252^0.5</f>
        <v>0.27731250696853321</v>
      </c>
      <c r="Q742" s="70"/>
      <c r="R742" s="70"/>
      <c r="S742" s="70"/>
      <c r="T742" s="70"/>
      <c r="U742" s="70"/>
      <c r="V742" s="70"/>
      <c r="W742" s="70"/>
      <c r="X742" s="70">
        <f t="shared" si="114"/>
        <v>1.7857142857142857E-4</v>
      </c>
      <c r="Y742" s="70">
        <f t="shared" si="115"/>
        <v>8.7290487016208843E-3</v>
      </c>
      <c r="Z742" s="70">
        <f t="shared" si="116"/>
        <v>0</v>
      </c>
      <c r="AA742" s="70">
        <f t="shared" si="117"/>
        <v>0</v>
      </c>
    </row>
    <row r="743" spans="1:27">
      <c r="A743" s="88">
        <v>45058</v>
      </c>
      <c r="B743" s="76">
        <v>33988185.240000002</v>
      </c>
      <c r="C743" s="6"/>
      <c r="D743" s="67">
        <f t="shared" si="108"/>
        <v>33988185.240000002</v>
      </c>
      <c r="E743" s="67">
        <f t="shared" si="118"/>
        <v>34143767.259999998</v>
      </c>
      <c r="F743" s="67">
        <f t="shared" si="109"/>
        <v>-429207.58999999613</v>
      </c>
      <c r="G743" s="70">
        <f t="shared" si="110"/>
        <v>-1.2470659591213323E-2</v>
      </c>
      <c r="H743" s="70"/>
      <c r="I743" s="70"/>
      <c r="J743" s="67">
        <f t="shared" si="119"/>
        <v>-155582.01999999583</v>
      </c>
      <c r="K743" s="70">
        <f t="shared" si="120"/>
        <v>-4.5566741014622103E-3</v>
      </c>
      <c r="L743" s="70">
        <f t="shared" si="112"/>
        <v>0.9875293404087867</v>
      </c>
      <c r="M743" s="70">
        <f>PRODUCT($L$2:L743)-1</f>
        <v>-0.17684916259895322</v>
      </c>
      <c r="N743" s="70">
        <f>PRODUCT($L$650:L743)-1</f>
        <v>0.20199463817013297</v>
      </c>
      <c r="O743" s="70">
        <f>AVERAGE($G$650:G743)*252</f>
        <v>0.53150362473080337</v>
      </c>
      <c r="P743" s="70">
        <f>STDEV($G$650:G743)*252^0.5</f>
        <v>0.27687093044920835</v>
      </c>
      <c r="Q743" s="70"/>
      <c r="R743" s="70"/>
      <c r="S743" s="70"/>
      <c r="T743" s="70"/>
      <c r="U743" s="70"/>
      <c r="V743" s="70"/>
      <c r="W743" s="70"/>
      <c r="X743" s="70">
        <f t="shared" si="114"/>
        <v>1.7857142857142857E-4</v>
      </c>
      <c r="Y743" s="70">
        <f t="shared" si="115"/>
        <v>-1.2649231019784752E-2</v>
      </c>
      <c r="Z743" s="70">
        <f t="shared" si="116"/>
        <v>-1.2649231019784752E-2</v>
      </c>
      <c r="AA743" s="70">
        <f t="shared" si="117"/>
        <v>1.6000304539188481E-4</v>
      </c>
    </row>
    <row r="744" spans="1:27">
      <c r="A744" s="88">
        <v>45061</v>
      </c>
      <c r="B744" s="76">
        <v>33886497.609999999</v>
      </c>
      <c r="C744" s="6"/>
      <c r="D744" s="67">
        <f t="shared" si="108"/>
        <v>33886497.609999999</v>
      </c>
      <c r="E744" s="67">
        <f t="shared" si="118"/>
        <v>34143767.259999998</v>
      </c>
      <c r="F744" s="67">
        <f t="shared" si="109"/>
        <v>-101687.63000000268</v>
      </c>
      <c r="G744" s="70">
        <f t="shared" si="110"/>
        <v>-2.9918522946123225E-3</v>
      </c>
      <c r="H744" s="70"/>
      <c r="I744" s="70"/>
      <c r="J744" s="67">
        <f t="shared" si="119"/>
        <v>-257269.64999999851</v>
      </c>
      <c r="K744" s="70">
        <f t="shared" si="120"/>
        <v>-7.5348935002081951E-3</v>
      </c>
      <c r="L744" s="70">
        <f t="shared" si="112"/>
        <v>0.9970081477053877</v>
      </c>
      <c r="M744" s="70">
        <f>PRODUCT($L$2:L744)-1</f>
        <v>-0.17931190832064359</v>
      </c>
      <c r="N744" s="70">
        <f>PRODUCT($L$650:L744)-1</f>
        <v>0.19839844775381188</v>
      </c>
      <c r="O744" s="70">
        <f>AVERAGE($G$650:G744)*252</f>
        <v>0.5179725678574022</v>
      </c>
      <c r="P744" s="70">
        <f>STDEV($G$650:G744)*252^0.5</f>
        <v>0.27551956103877917</v>
      </c>
      <c r="Q744" s="70"/>
      <c r="R744" s="70"/>
      <c r="S744" s="70"/>
      <c r="T744" s="70"/>
      <c r="U744" s="70"/>
      <c r="V744" s="70"/>
      <c r="W744" s="70"/>
      <c r="X744" s="70">
        <f t="shared" si="114"/>
        <v>1.7857142857142857E-4</v>
      </c>
      <c r="Y744" s="70">
        <f t="shared" si="115"/>
        <v>-3.1704237231837511E-3</v>
      </c>
      <c r="Z744" s="70">
        <f t="shared" si="116"/>
        <v>-3.1704237231837511E-3</v>
      </c>
      <c r="AA744" s="70">
        <f t="shared" si="117"/>
        <v>1.0051586584526318E-5</v>
      </c>
    </row>
    <row r="745" spans="1:27">
      <c r="A745" s="88">
        <v>45062</v>
      </c>
      <c r="B745" s="76">
        <v>33551875.059999999</v>
      </c>
      <c r="C745" s="6"/>
      <c r="D745" s="67">
        <f t="shared" si="108"/>
        <v>33551875.059999999</v>
      </c>
      <c r="E745" s="67">
        <f t="shared" si="118"/>
        <v>34143767.259999998</v>
      </c>
      <c r="F745" s="67">
        <f t="shared" si="109"/>
        <v>-334622.55000000075</v>
      </c>
      <c r="G745" s="70">
        <f t="shared" si="110"/>
        <v>-9.8748048220023976E-3</v>
      </c>
      <c r="H745" s="70"/>
      <c r="I745" s="70"/>
      <c r="J745" s="67">
        <f t="shared" si="119"/>
        <v>-591892.19999999925</v>
      </c>
      <c r="K745" s="70">
        <f t="shared" si="120"/>
        <v>-1.7335292719541484E-2</v>
      </c>
      <c r="L745" s="70">
        <f t="shared" si="112"/>
        <v>0.99012519517799757</v>
      </c>
      <c r="M745" s="70">
        <f>PRODUCT($L$2:L745)-1</f>
        <v>-0.18741604304571891</v>
      </c>
      <c r="N745" s="70">
        <f>PRODUCT($L$650:L745)-1</f>
        <v>0.18656449698325228</v>
      </c>
      <c r="O745" s="70">
        <f>AVERAGE($G$650:G745)*252</f>
        <v>0.48665565761779794</v>
      </c>
      <c r="P745" s="70">
        <f>STDEV($G$650:G745)*252^0.5</f>
        <v>0.27474639883523849</v>
      </c>
      <c r="Q745" s="70"/>
      <c r="R745" s="70"/>
      <c r="S745" s="70"/>
      <c r="T745" s="70"/>
      <c r="U745" s="70"/>
      <c r="V745" s="70"/>
      <c r="W745" s="70"/>
      <c r="X745" s="70">
        <f t="shared" si="114"/>
        <v>1.7857142857142857E-4</v>
      </c>
      <c r="Y745" s="70">
        <f t="shared" si="115"/>
        <v>-1.0053376250573827E-2</v>
      </c>
      <c r="Z745" s="70">
        <f t="shared" si="116"/>
        <v>-1.0053376250573827E-2</v>
      </c>
      <c r="AA745" s="70">
        <f t="shared" si="117"/>
        <v>1.0107037403560185E-4</v>
      </c>
    </row>
    <row r="746" spans="1:27">
      <c r="A746" s="88">
        <v>45063</v>
      </c>
      <c r="B746" s="76">
        <v>34158670.280000001</v>
      </c>
      <c r="C746" s="6"/>
      <c r="D746" s="67">
        <f t="shared" si="108"/>
        <v>34158670.280000001</v>
      </c>
      <c r="E746" s="67">
        <f t="shared" si="118"/>
        <v>34143767.259999998</v>
      </c>
      <c r="F746" s="67">
        <f t="shared" si="109"/>
        <v>606795.22000000253</v>
      </c>
      <c r="G746" s="70">
        <f t="shared" si="110"/>
        <v>1.8085284918201605E-2</v>
      </c>
      <c r="H746" s="70"/>
      <c r="I746" s="70"/>
      <c r="J746" s="67">
        <f t="shared" si="119"/>
        <v>14903.020000003278</v>
      </c>
      <c r="K746" s="70">
        <f t="shared" si="120"/>
        <v>4.3647849068673139E-4</v>
      </c>
      <c r="L746" s="70">
        <f t="shared" si="112"/>
        <v>1.0180852849182016</v>
      </c>
      <c r="M746" s="70">
        <f>PRODUCT($L$2:L746)-1</f>
        <v>-0.17272023066424103</v>
      </c>
      <c r="N746" s="70">
        <f>PRODUCT($L$650:L746)-1</f>
        <v>0.20802385398501699</v>
      </c>
      <c r="O746" s="70">
        <f>AVERAGE($G$650:G746)*252</f>
        <v>0.52862304052263309</v>
      </c>
      <c r="P746" s="70">
        <f>STDEV($G$650:G746)*252^0.5</f>
        <v>0.27454912365507428</v>
      </c>
      <c r="Q746" s="70"/>
      <c r="R746" s="70"/>
      <c r="S746" s="70"/>
      <c r="T746" s="70"/>
      <c r="U746" s="70"/>
      <c r="V746" s="70"/>
      <c r="W746" s="70"/>
      <c r="X746" s="70">
        <f t="shared" si="114"/>
        <v>1.7857142857142857E-4</v>
      </c>
      <c r="Y746" s="70">
        <f t="shared" si="115"/>
        <v>1.7906713489630178E-2</v>
      </c>
      <c r="Z746" s="70">
        <f t="shared" si="116"/>
        <v>0</v>
      </c>
      <c r="AA746" s="70">
        <f t="shared" si="117"/>
        <v>0</v>
      </c>
    </row>
    <row r="747" spans="1:27">
      <c r="A747" s="88">
        <v>45064</v>
      </c>
      <c r="B747" s="76">
        <v>34955551.969999999</v>
      </c>
      <c r="C747" s="6"/>
      <c r="D747" s="67">
        <f t="shared" ref="D747:D810" si="121">B747</f>
        <v>34955551.969999999</v>
      </c>
      <c r="E747" s="67">
        <f t="shared" si="118"/>
        <v>34143767.259999998</v>
      </c>
      <c r="F747" s="67">
        <f t="shared" si="109"/>
        <v>796881.68999999762</v>
      </c>
      <c r="G747" s="70">
        <f t="shared" si="110"/>
        <v>2.3328826428778586E-2</v>
      </c>
      <c r="H747" s="70"/>
      <c r="I747" s="70"/>
      <c r="J747" s="67">
        <f t="shared" si="119"/>
        <v>811784.71000000089</v>
      </c>
      <c r="K747" s="70">
        <f t="shared" si="120"/>
        <v>2.3775487450414357E-2</v>
      </c>
      <c r="L747" s="70">
        <f t="shared" si="112"/>
        <v>1.0233288264287785</v>
      </c>
      <c r="M747" s="70">
        <f>PRODUCT($L$2:L747)-1</f>
        <v>-0.15342076451736719</v>
      </c>
      <c r="N747" s="70">
        <f>PRODUCT($L$650:L747)-1</f>
        <v>0.23620563279645745</v>
      </c>
      <c r="O747" s="70">
        <f>AVERAGE($G$650:G747)*252</f>
        <v>0.58321733868109815</v>
      </c>
      <c r="P747" s="70">
        <f>STDEV($G$650:G747)*252^0.5</f>
        <v>0.27524395437237287</v>
      </c>
      <c r="Q747" s="70"/>
      <c r="R747" s="70"/>
      <c r="S747" s="70"/>
      <c r="T747" s="70"/>
      <c r="U747" s="70"/>
      <c r="V747" s="70"/>
      <c r="W747" s="70"/>
      <c r="X747" s="70">
        <f t="shared" si="114"/>
        <v>1.7857142857142857E-4</v>
      </c>
      <c r="Y747" s="70">
        <f t="shared" si="115"/>
        <v>2.3150255000207159E-2</v>
      </c>
      <c r="Z747" s="70">
        <f t="shared" si="116"/>
        <v>0</v>
      </c>
      <c r="AA747" s="70">
        <f t="shared" si="117"/>
        <v>0</v>
      </c>
    </row>
    <row r="748" spans="1:27">
      <c r="A748" s="88">
        <v>45065</v>
      </c>
      <c r="B748" s="76">
        <v>34712067.920000002</v>
      </c>
      <c r="C748" s="6"/>
      <c r="D748" s="67">
        <f t="shared" si="121"/>
        <v>34712067.920000002</v>
      </c>
      <c r="E748" s="67">
        <f t="shared" si="118"/>
        <v>34143767.259999998</v>
      </c>
      <c r="F748" s="67">
        <f t="shared" ref="F748:F811" si="122">B748-C748-D747</f>
        <v>-243484.04999999702</v>
      </c>
      <c r="G748" s="70">
        <f t="shared" ref="G748:G811" si="123">F748/B747</f>
        <v>-6.9655329776787105E-3</v>
      </c>
      <c r="H748" s="70"/>
      <c r="I748" s="70"/>
      <c r="J748" s="67">
        <f t="shared" si="119"/>
        <v>568300.66000000387</v>
      </c>
      <c r="K748" s="70">
        <f t="shared" si="120"/>
        <v>1.6644345530839377E-2</v>
      </c>
      <c r="L748" s="70">
        <f t="shared" si="112"/>
        <v>0.99303446702232134</v>
      </c>
      <c r="M748" s="70">
        <f>PRODUCT($L$2:L748)-1</f>
        <v>-0.15931764010033944</v>
      </c>
      <c r="N748" s="70">
        <f>PRODUCT($L$650:L748)-1</f>
        <v>0.22759480169402169</v>
      </c>
      <c r="O748" s="70">
        <f>AVERAGE($G$650:G748)*252</f>
        <v>0.55959580687245036</v>
      </c>
      <c r="P748" s="70">
        <f>STDEV($G$650:G748)*252^0.5</f>
        <v>0.27423600449937319</v>
      </c>
      <c r="Q748" s="70"/>
      <c r="R748" s="70"/>
      <c r="S748" s="70"/>
      <c r="T748" s="70"/>
      <c r="U748" s="70"/>
      <c r="V748" s="70"/>
      <c r="W748" s="70"/>
      <c r="X748" s="70">
        <f t="shared" si="114"/>
        <v>1.7857142857142857E-4</v>
      </c>
      <c r="Y748" s="70">
        <f t="shared" si="115"/>
        <v>-7.1441044062501395E-3</v>
      </c>
      <c r="Z748" s="70">
        <f t="shared" si="116"/>
        <v>-7.1441044062501395E-3</v>
      </c>
      <c r="AA748" s="70">
        <f t="shared" si="117"/>
        <v>5.1038227767402657E-5</v>
      </c>
    </row>
    <row r="749" spans="1:27">
      <c r="A749" s="88">
        <v>45068</v>
      </c>
      <c r="B749" s="76">
        <v>34463875.909999996</v>
      </c>
      <c r="C749" s="6"/>
      <c r="D749" s="67">
        <f t="shared" si="121"/>
        <v>34463875.909999996</v>
      </c>
      <c r="E749" s="67">
        <f t="shared" si="118"/>
        <v>34143767.259999998</v>
      </c>
      <c r="F749" s="67">
        <f t="shared" si="122"/>
        <v>-248192.01000000536</v>
      </c>
      <c r="G749" s="70">
        <f t="shared" si="123"/>
        <v>-7.1500208680164781E-3</v>
      </c>
      <c r="H749" s="70"/>
      <c r="I749" s="70"/>
      <c r="J749" s="67">
        <f t="shared" si="119"/>
        <v>320108.64999999851</v>
      </c>
      <c r="K749" s="70">
        <f t="shared" si="120"/>
        <v>9.3753172449428934E-3</v>
      </c>
      <c r="L749" s="70">
        <f t="shared" si="112"/>
        <v>0.99284997913198347</v>
      </c>
      <c r="M749" s="70">
        <f>PRODUCT($L$2:L749)-1</f>
        <v>-0.16532853651699542</v>
      </c>
      <c r="N749" s="70">
        <f>PRODUCT($L$650:L749)-1</f>
        <v>0.21881747324444079</v>
      </c>
      <c r="O749" s="70">
        <f>AVERAGE($G$650:G749)*252</f>
        <v>0.53598179621632425</v>
      </c>
      <c r="P749" s="70">
        <f>STDEV($G$650:G749)*252^0.5</f>
        <v>0.27325265629306289</v>
      </c>
      <c r="Q749" s="70"/>
      <c r="R749" s="70"/>
      <c r="S749" s="70"/>
      <c r="T749" s="70"/>
      <c r="U749" s="70"/>
      <c r="V749" s="70"/>
      <c r="W749" s="70"/>
      <c r="X749" s="70">
        <f t="shared" si="114"/>
        <v>1.7857142857142857E-4</v>
      </c>
      <c r="Y749" s="70">
        <f t="shared" si="115"/>
        <v>-7.3285922965879071E-3</v>
      </c>
      <c r="Z749" s="70">
        <f t="shared" si="116"/>
        <v>-7.3285922965879071E-3</v>
      </c>
      <c r="AA749" s="70">
        <f t="shared" si="117"/>
        <v>5.3708265049607616E-5</v>
      </c>
    </row>
    <row r="750" spans="1:27">
      <c r="A750" s="88">
        <v>45069</v>
      </c>
      <c r="B750" s="76">
        <v>33429267.199999999</v>
      </c>
      <c r="C750" s="6"/>
      <c r="D750" s="67">
        <f t="shared" si="121"/>
        <v>33429267.199999999</v>
      </c>
      <c r="E750" s="67">
        <f t="shared" si="118"/>
        <v>34143767.259999998</v>
      </c>
      <c r="F750" s="67">
        <f t="shared" si="122"/>
        <v>-1034608.7099999972</v>
      </c>
      <c r="G750" s="70">
        <f t="shared" si="123"/>
        <v>-3.0020091550404995E-2</v>
      </c>
      <c r="H750" s="70"/>
      <c r="I750" s="70"/>
      <c r="J750" s="67">
        <f t="shared" si="119"/>
        <v>-714500.05999999866</v>
      </c>
      <c r="K750" s="70">
        <f t="shared" si="120"/>
        <v>-2.0926222187469312E-2</v>
      </c>
      <c r="L750" s="70">
        <f t="shared" si="112"/>
        <v>0.96997990844959503</v>
      </c>
      <c r="M750" s="70">
        <f>PRODUCT($L$2:L750)-1</f>
        <v>-0.19038545026526577</v>
      </c>
      <c r="N750" s="70">
        <f>PRODUCT($L$650:L750)-1</f>
        <v>0.18222846111440938</v>
      </c>
      <c r="O750" s="70">
        <f>AVERAGE($G$650:G750)*252</f>
        <v>0.45577343119733038</v>
      </c>
      <c r="P750" s="70">
        <f>STDEV($G$650:G750)*252^0.5</f>
        <v>0.27658416913427492</v>
      </c>
      <c r="Q750" s="70"/>
      <c r="R750" s="70"/>
      <c r="S750" s="70"/>
      <c r="T750" s="70"/>
      <c r="U750" s="70"/>
      <c r="V750" s="70"/>
      <c r="W750" s="70"/>
      <c r="X750" s="70">
        <f t="shared" si="114"/>
        <v>1.7857142857142857E-4</v>
      </c>
      <c r="Y750" s="70">
        <f t="shared" si="115"/>
        <v>-3.0198662978976422E-2</v>
      </c>
      <c r="Z750" s="70">
        <f t="shared" si="116"/>
        <v>-3.0198662978976422E-2</v>
      </c>
      <c r="AA750" s="70">
        <f t="shared" si="117"/>
        <v>9.1195924571780109E-4</v>
      </c>
    </row>
    <row r="751" spans="1:27">
      <c r="A751" s="88">
        <v>45070</v>
      </c>
      <c r="B751" s="76">
        <v>32887303.170000002</v>
      </c>
      <c r="C751" s="6"/>
      <c r="D751" s="67">
        <f t="shared" si="121"/>
        <v>32887303.170000002</v>
      </c>
      <c r="E751" s="67">
        <f t="shared" si="118"/>
        <v>34143767.259999998</v>
      </c>
      <c r="F751" s="67">
        <f t="shared" si="122"/>
        <v>-541964.02999999747</v>
      </c>
      <c r="G751" s="70">
        <f t="shared" si="123"/>
        <v>-1.6212261751283541E-2</v>
      </c>
      <c r="H751" s="70"/>
      <c r="I751" s="70"/>
      <c r="J751" s="67">
        <f t="shared" si="119"/>
        <v>-1256464.0899999961</v>
      </c>
      <c r="K751" s="70">
        <f t="shared" si="120"/>
        <v>-3.6799222547184041E-2</v>
      </c>
      <c r="L751" s="70">
        <f t="shared" si="112"/>
        <v>0.98378773824871646</v>
      </c>
      <c r="M751" s="70">
        <f>PRODUCT($L$2:L751)-1</f>
        <v>-0.2035111332632128</v>
      </c>
      <c r="N751" s="70">
        <f>PRODUCT($L$650:L751)-1</f>
        <v>0.16306186385300547</v>
      </c>
      <c r="O751" s="70">
        <f>AVERAGE($G$650:G751)*252</f>
        <v>0.41125124107457761</v>
      </c>
      <c r="P751" s="70">
        <f>STDEV($G$650:G751)*252^0.5</f>
        <v>0.27666535392487906</v>
      </c>
      <c r="Q751" s="70"/>
      <c r="R751" s="70"/>
      <c r="S751" s="70"/>
      <c r="T751" s="70"/>
      <c r="U751" s="70"/>
      <c r="V751" s="70"/>
      <c r="W751" s="70"/>
      <c r="X751" s="70">
        <f t="shared" si="114"/>
        <v>1.7857142857142857E-4</v>
      </c>
      <c r="Y751" s="70">
        <f t="shared" si="115"/>
        <v>-1.6390833179854968E-2</v>
      </c>
      <c r="Z751" s="70">
        <f t="shared" si="116"/>
        <v>-1.6390833179854968E-2</v>
      </c>
      <c r="AA751" s="70">
        <f t="shared" si="117"/>
        <v>2.6865941232983453E-4</v>
      </c>
    </row>
    <row r="752" spans="1:27">
      <c r="A752" s="88">
        <v>45071</v>
      </c>
      <c r="B752" s="76">
        <v>33966539.68</v>
      </c>
      <c r="C752" s="6"/>
      <c r="D752" s="67">
        <f t="shared" si="121"/>
        <v>33966539.68</v>
      </c>
      <c r="E752" s="67">
        <f t="shared" si="118"/>
        <v>34143767.259999998</v>
      </c>
      <c r="F752" s="67">
        <f t="shared" si="122"/>
        <v>1079236.5099999979</v>
      </c>
      <c r="G752" s="70">
        <f t="shared" si="123"/>
        <v>3.2816205829381717E-2</v>
      </c>
      <c r="H752" s="70"/>
      <c r="I752" s="70"/>
      <c r="J752" s="67">
        <f t="shared" si="119"/>
        <v>-177227.57999999821</v>
      </c>
      <c r="K752" s="70">
        <f t="shared" si="120"/>
        <v>-5.1906275792719114E-3</v>
      </c>
      <c r="L752" s="70">
        <f t="shared" si="112"/>
        <v>1.0328162058293817</v>
      </c>
      <c r="M752" s="70">
        <f>PRODUCT($L$2:L752)-1</f>
        <v>-0.17737339067156743</v>
      </c>
      <c r="N752" s="70">
        <f>PRODUCT($L$650:L752)-1</f>
        <v>0.20122914136950998</v>
      </c>
      <c r="O752" s="70">
        <f>AVERAGE($G$650:G752)*252</f>
        <v>0.48754670348166124</v>
      </c>
      <c r="P752" s="70">
        <f>STDEV($G$650:G752)*252^0.5</f>
        <v>0.27959346687711351</v>
      </c>
      <c r="Q752" s="70"/>
      <c r="R752" s="70"/>
      <c r="S752" s="70"/>
      <c r="T752" s="70"/>
      <c r="U752" s="70"/>
      <c r="V752" s="70"/>
      <c r="W752" s="70"/>
      <c r="X752" s="70">
        <f t="shared" si="114"/>
        <v>1.7857142857142857E-4</v>
      </c>
      <c r="Y752" s="70">
        <f t="shared" si="115"/>
        <v>3.2637634400810286E-2</v>
      </c>
      <c r="Z752" s="70">
        <f t="shared" si="116"/>
        <v>0</v>
      </c>
      <c r="AA752" s="70">
        <f t="shared" si="117"/>
        <v>0</v>
      </c>
    </row>
    <row r="753" spans="1:29">
      <c r="A753" s="88">
        <v>45072</v>
      </c>
      <c r="B753" s="76">
        <v>35458531.020000003</v>
      </c>
      <c r="C753" s="6"/>
      <c r="D753" s="67">
        <f t="shared" si="121"/>
        <v>35458531.020000003</v>
      </c>
      <c r="E753" s="67">
        <f t="shared" si="118"/>
        <v>34143767.259999998</v>
      </c>
      <c r="F753" s="67">
        <f t="shared" si="122"/>
        <v>1491991.3400000036</v>
      </c>
      <c r="G753" s="70">
        <f t="shared" si="123"/>
        <v>4.3925326337510624E-2</v>
      </c>
      <c r="H753" s="70"/>
      <c r="I753" s="70"/>
      <c r="J753" s="67">
        <f t="shared" si="119"/>
        <v>1314763.7600000054</v>
      </c>
      <c r="K753" s="70">
        <f t="shared" si="120"/>
        <v>3.8506698747922563E-2</v>
      </c>
      <c r="L753" s="70">
        <f t="shared" si="112"/>
        <v>1.0439253263375106</v>
      </c>
      <c r="M753" s="70">
        <f>PRODUCT($L$2:L753)-1</f>
        <v>-0.14123924840289626</v>
      </c>
      <c r="N753" s="70">
        <f>PRODUCT($L$650:L753)-1</f>
        <v>0.25399352341029324</v>
      </c>
      <c r="O753" s="70">
        <f>AVERAGE($G$650:G753)*252</f>
        <v>0.58929319899676713</v>
      </c>
      <c r="P753" s="70">
        <f>STDEV($G$650:G753)*252^0.5</f>
        <v>0.28580753749458632</v>
      </c>
      <c r="Q753" s="70"/>
      <c r="R753" s="70"/>
      <c r="S753" s="70"/>
      <c r="T753" s="70"/>
      <c r="U753" s="70"/>
      <c r="V753" s="70"/>
      <c r="W753" s="70"/>
      <c r="X753" s="70">
        <f t="shared" si="114"/>
        <v>1.7857142857142857E-4</v>
      </c>
      <c r="Y753" s="70">
        <f t="shared" si="115"/>
        <v>4.3746754908939194E-2</v>
      </c>
      <c r="Z753" s="70">
        <f t="shared" si="116"/>
        <v>0</v>
      </c>
      <c r="AA753" s="70">
        <f t="shared" si="117"/>
        <v>0</v>
      </c>
    </row>
    <row r="754" spans="1:29">
      <c r="A754" s="88">
        <v>45075</v>
      </c>
      <c r="B754" s="76">
        <v>35517205.990000002</v>
      </c>
      <c r="C754" s="6"/>
      <c r="D754" s="67">
        <f t="shared" si="121"/>
        <v>35517205.990000002</v>
      </c>
      <c r="E754" s="67">
        <f t="shared" si="118"/>
        <v>34143767.259999998</v>
      </c>
      <c r="F754" s="67">
        <f t="shared" si="122"/>
        <v>58674.969999998808</v>
      </c>
      <c r="G754" s="70">
        <f t="shared" si="123"/>
        <v>1.6547490353422656E-3</v>
      </c>
      <c r="H754" s="70"/>
      <c r="I754" s="70"/>
      <c r="J754" s="67">
        <f t="shared" si="119"/>
        <v>1373438.7300000042</v>
      </c>
      <c r="K754" s="70">
        <f t="shared" si="120"/>
        <v>4.0225166705872173E-2</v>
      </c>
      <c r="L754" s="70">
        <f t="shared" si="112"/>
        <v>1.0016547490353422</v>
      </c>
      <c r="M754" s="70">
        <f>PRODUCT($L$2:L754)-1</f>
        <v>-0.13981821487760115</v>
      </c>
      <c r="N754" s="70">
        <f>PRODUCT($L$650:L754)-1</f>
        <v>0.25606856798348177</v>
      </c>
      <c r="O754" s="70">
        <f>AVERAGE($G$650:G754)*252</f>
        <v>0.58765228050066698</v>
      </c>
      <c r="P754" s="70">
        <f>STDEV($G$650:G754)*252^0.5</f>
        <v>0.28443211597606904</v>
      </c>
      <c r="Q754" s="70"/>
      <c r="R754" s="70"/>
      <c r="S754" s="70"/>
      <c r="T754" s="70"/>
      <c r="U754" s="70"/>
      <c r="V754" s="70"/>
      <c r="W754" s="70"/>
      <c r="X754" s="70">
        <f t="shared" si="114"/>
        <v>1.7857142857142857E-4</v>
      </c>
      <c r="Y754" s="70">
        <f t="shared" si="115"/>
        <v>1.4761776067708371E-3</v>
      </c>
      <c r="Z754" s="70">
        <f t="shared" si="116"/>
        <v>0</v>
      </c>
      <c r="AA754" s="70">
        <f t="shared" si="117"/>
        <v>0</v>
      </c>
    </row>
    <row r="755" spans="1:29">
      <c r="A755" s="88">
        <v>45076</v>
      </c>
      <c r="B755" s="76">
        <v>36130667.640000001</v>
      </c>
      <c r="C755" s="6"/>
      <c r="D755" s="67">
        <f t="shared" si="121"/>
        <v>36130667.640000001</v>
      </c>
      <c r="E755" s="67">
        <f t="shared" si="118"/>
        <v>34143767.259999998</v>
      </c>
      <c r="F755" s="67">
        <f t="shared" si="122"/>
        <v>613461.64999999851</v>
      </c>
      <c r="G755" s="70">
        <f t="shared" si="123"/>
        <v>1.7272238423617019E-2</v>
      </c>
      <c r="H755" s="70"/>
      <c r="I755" s="70"/>
      <c r="J755" s="67">
        <f t="shared" si="119"/>
        <v>1986900.3800000027</v>
      </c>
      <c r="K755" s="70">
        <f t="shared" si="120"/>
        <v>5.8192183799462782E-2</v>
      </c>
      <c r="L755" s="70">
        <f t="shared" si="112"/>
        <v>1.017272238423617</v>
      </c>
      <c r="M755" s="70">
        <f>PRODUCT($L$2:L755)-1</f>
        <v>-0.12496094999731455</v>
      </c>
      <c r="N755" s="70">
        <f>PRODUCT($L$650:L755)-1</f>
        <v>0.27776368376610372</v>
      </c>
      <c r="O755" s="70">
        <f>AVERAGE($G$650:G755)*252</f>
        <v>0.62317069372944822</v>
      </c>
      <c r="P755" s="70">
        <f>STDEV($G$650:G755)*252^0.5</f>
        <v>0.28401019719645426</v>
      </c>
      <c r="Q755" s="70"/>
      <c r="R755" s="70"/>
      <c r="S755" s="70"/>
      <c r="T755" s="70"/>
      <c r="U755" s="70"/>
      <c r="V755" s="70"/>
      <c r="W755" s="70"/>
      <c r="X755" s="70">
        <f t="shared" si="114"/>
        <v>1.7857142857142857E-4</v>
      </c>
      <c r="Y755" s="70">
        <f t="shared" si="115"/>
        <v>1.7093666995045591E-2</v>
      </c>
      <c r="Z755" s="70">
        <f t="shared" si="116"/>
        <v>0</v>
      </c>
      <c r="AA755" s="70">
        <f t="shared" si="117"/>
        <v>0</v>
      </c>
    </row>
    <row r="756" spans="1:29" s="47" customFormat="1">
      <c r="A756" s="90">
        <v>45077</v>
      </c>
      <c r="B756" s="79">
        <v>35866513.229999997</v>
      </c>
      <c r="C756" s="61"/>
      <c r="D756" s="80">
        <f t="shared" si="121"/>
        <v>35866513.229999997</v>
      </c>
      <c r="E756" s="80">
        <f t="shared" si="118"/>
        <v>34143767.259999998</v>
      </c>
      <c r="F756" s="80">
        <f t="shared" si="122"/>
        <v>-264154.41000000387</v>
      </c>
      <c r="G756" s="81">
        <f t="shared" si="123"/>
        <v>-7.3110857687988147E-3</v>
      </c>
      <c r="H756" s="81"/>
      <c r="I756" s="81"/>
      <c r="J756" s="80">
        <f t="shared" si="119"/>
        <v>1722745.9699999988</v>
      </c>
      <c r="K756" s="81">
        <f t="shared" si="120"/>
        <v>5.0455649983832451E-2</v>
      </c>
      <c r="L756" s="81">
        <f t="shared" si="112"/>
        <v>0.9926889142312012</v>
      </c>
      <c r="M756" s="81">
        <f>PRODUCT($L$2:L756)-1</f>
        <v>-0.13135843554293236</v>
      </c>
      <c r="N756" s="81">
        <f>PRODUCT($L$650:L756)-1</f>
        <v>0.26842184388183332</v>
      </c>
      <c r="O756" s="81">
        <f>AVERAGE($G$650:G756)*252</f>
        <v>0.60012803665031988</v>
      </c>
      <c r="P756" s="81">
        <f>STDEV($G$650:G756)*252^0.5</f>
        <v>0.28306585952362701</v>
      </c>
      <c r="Q756" s="81"/>
      <c r="R756" s="81"/>
      <c r="S756" s="81"/>
      <c r="T756" s="81"/>
      <c r="U756" s="81"/>
      <c r="V756" s="81"/>
      <c r="W756" s="81"/>
      <c r="X756" s="81">
        <f t="shared" si="114"/>
        <v>1.7857142857142857E-4</v>
      </c>
      <c r="Y756" s="81">
        <f t="shared" si="115"/>
        <v>-7.4896571973702437E-3</v>
      </c>
      <c r="Z756" s="81">
        <f t="shared" si="116"/>
        <v>-7.4896571973702437E-3</v>
      </c>
      <c r="AA756" s="81">
        <f t="shared" si="117"/>
        <v>5.6094964934119893E-5</v>
      </c>
    </row>
    <row r="757" spans="1:29">
      <c r="A757" s="88">
        <v>45078</v>
      </c>
      <c r="B757" s="76">
        <v>36703593.770000003</v>
      </c>
      <c r="C757" s="6"/>
      <c r="D757" s="67">
        <f t="shared" si="121"/>
        <v>36703593.770000003</v>
      </c>
      <c r="E757" s="67">
        <f t="shared" si="118"/>
        <v>35866513.229999997</v>
      </c>
      <c r="F757" s="67">
        <f t="shared" si="122"/>
        <v>837080.54000000656</v>
      </c>
      <c r="G757" s="70">
        <f t="shared" si="123"/>
        <v>2.3338776608478443E-2</v>
      </c>
      <c r="H757" s="70"/>
      <c r="I757" s="70"/>
      <c r="J757" s="67">
        <f t="shared" si="119"/>
        <v>837080.54000000656</v>
      </c>
      <c r="K757" s="70">
        <f>G757</f>
        <v>2.3338776608478443E-2</v>
      </c>
      <c r="L757" s="70">
        <f t="shared" si="112"/>
        <v>1.0233387766084785</v>
      </c>
      <c r="M757" s="70">
        <f>PRODUCT($L$2:L757)-1</f>
        <v>-0.11108540411722956</v>
      </c>
      <c r="N757" s="70">
        <f>PRODUCT($L$650:L757)-1</f>
        <v>0.29802525794150592</v>
      </c>
      <c r="O757" s="70">
        <f>AVERAGE($G$650:G757)*252</f>
        <v>0.64902844099000734</v>
      </c>
      <c r="P757" s="70">
        <f>STDEV($G$650:G757)*252^0.5</f>
        <v>0.28355291977898689</v>
      </c>
      <c r="Q757" s="70"/>
      <c r="R757" s="70"/>
      <c r="S757" s="70"/>
      <c r="T757" s="70"/>
      <c r="U757" s="70"/>
      <c r="V757" s="70"/>
      <c r="W757" s="70"/>
      <c r="X757" s="70">
        <f t="shared" si="114"/>
        <v>1.7857142857142857E-4</v>
      </c>
      <c r="Y757" s="70">
        <f t="shared" si="115"/>
        <v>2.3160205179907016E-2</v>
      </c>
      <c r="Z757" s="70">
        <f t="shared" si="116"/>
        <v>0</v>
      </c>
      <c r="AA757" s="70">
        <f t="shared" si="117"/>
        <v>0</v>
      </c>
    </row>
    <row r="758" spans="1:29">
      <c r="A758" s="88">
        <v>45079</v>
      </c>
      <c r="B758" s="76">
        <v>37136112.609999999</v>
      </c>
      <c r="C758" s="6"/>
      <c r="D758" s="67">
        <f t="shared" si="121"/>
        <v>37136112.609999999</v>
      </c>
      <c r="E758" s="67">
        <f t="shared" si="118"/>
        <v>35866513.229999997</v>
      </c>
      <c r="F758" s="67">
        <f t="shared" si="122"/>
        <v>432518.83999999613</v>
      </c>
      <c r="G758" s="70">
        <f t="shared" si="123"/>
        <v>1.1784100562749774E-2</v>
      </c>
      <c r="H758" s="70"/>
      <c r="I758" s="70"/>
      <c r="J758" s="67">
        <f t="shared" si="119"/>
        <v>1269599.3800000027</v>
      </c>
      <c r="K758" s="70">
        <f t="shared" ref="K758:K778" si="124">(1+K757)*(1+G758)-1</f>
        <v>3.5397903661793961E-2</v>
      </c>
      <c r="L758" s="70">
        <f t="shared" si="112"/>
        <v>1.0117841005627497</v>
      </c>
      <c r="M758" s="70">
        <f>PRODUCT($L$2:L758)-1</f>
        <v>-0.10061034512765099</v>
      </c>
      <c r="N758" s="70">
        <f>PRODUCT($L$650:L758)-1</f>
        <v>0.31332131811407771</v>
      </c>
      <c r="O758" s="70">
        <f>AVERAGE($G$650:G758)*252</f>
        <v>0.67031802723608924</v>
      </c>
      <c r="P758" s="70">
        <f>STDEV($G$650:G758)*252^0.5</f>
        <v>0.28258421762385066</v>
      </c>
      <c r="Q758" s="70"/>
      <c r="R758" s="70"/>
      <c r="S758" s="70"/>
      <c r="T758" s="70"/>
      <c r="U758" s="70"/>
      <c r="V758" s="70"/>
      <c r="W758" s="70"/>
      <c r="X758" s="70">
        <f t="shared" si="114"/>
        <v>1.7857142857142857E-4</v>
      </c>
      <c r="Y758" s="70">
        <f t="shared" si="115"/>
        <v>1.1605529134178345E-2</v>
      </c>
      <c r="Z758" s="70">
        <f t="shared" si="116"/>
        <v>0</v>
      </c>
      <c r="AA758" s="70">
        <f t="shared" si="117"/>
        <v>0</v>
      </c>
    </row>
    <row r="759" spans="1:29">
      <c r="A759" s="88">
        <v>45082</v>
      </c>
      <c r="B759" s="76">
        <v>37182794.030000001</v>
      </c>
      <c r="C759" s="6"/>
      <c r="D759" s="67">
        <f t="shared" si="121"/>
        <v>37182794.030000001</v>
      </c>
      <c r="E759" s="67">
        <f t="shared" si="118"/>
        <v>35866513.229999997</v>
      </c>
      <c r="F759" s="67">
        <f t="shared" si="122"/>
        <v>46681.420000001788</v>
      </c>
      <c r="G759" s="70">
        <f t="shared" si="123"/>
        <v>1.2570357185806096E-3</v>
      </c>
      <c r="H759" s="70"/>
      <c r="I759" s="70"/>
      <c r="J759" s="67">
        <f t="shared" si="119"/>
        <v>1316280.8000000045</v>
      </c>
      <c r="K759" s="70">
        <f t="shared" si="124"/>
        <v>3.6699435809640413E-2</v>
      </c>
      <c r="L759" s="70">
        <f t="shared" si="112"/>
        <v>1.0012570357185806</v>
      </c>
      <c r="M759" s="70">
        <f>PRODUCT($L$2:L759)-1</f>
        <v>-9.9479780206554569E-2</v>
      </c>
      <c r="N759" s="70">
        <f>PRODUCT($L$650:L759)-1</f>
        <v>0.31497220992092045</v>
      </c>
      <c r="O759" s="70">
        <f>AVERAGE($G$650:G759)*252</f>
        <v>0.66710398154378214</v>
      </c>
      <c r="P759" s="70">
        <f>STDEV($G$650:G759)*252^0.5</f>
        <v>0.28129298814416137</v>
      </c>
      <c r="Q759" s="70"/>
      <c r="R759" s="70"/>
      <c r="S759" s="70"/>
      <c r="T759" s="70"/>
      <c r="U759" s="70"/>
      <c r="V759" s="70"/>
      <c r="W759" s="70"/>
      <c r="X759" s="70">
        <f t="shared" si="114"/>
        <v>1.7857142857142857E-4</v>
      </c>
      <c r="Y759" s="70">
        <f t="shared" si="115"/>
        <v>1.0784642900091811E-3</v>
      </c>
      <c r="Z759" s="70">
        <f t="shared" si="116"/>
        <v>0</v>
      </c>
      <c r="AA759" s="70">
        <f t="shared" si="117"/>
        <v>0</v>
      </c>
      <c r="AC759" s="6"/>
    </row>
    <row r="760" spans="1:29">
      <c r="A760" s="88">
        <v>45083</v>
      </c>
      <c r="B760" s="76">
        <v>37207250.409999996</v>
      </c>
      <c r="C760" s="6"/>
      <c r="D760" s="67">
        <f t="shared" si="121"/>
        <v>37207250.409999996</v>
      </c>
      <c r="E760" s="67">
        <f t="shared" si="118"/>
        <v>35866513.229999997</v>
      </c>
      <c r="F760" s="67">
        <f t="shared" si="122"/>
        <v>24456.379999995232</v>
      </c>
      <c r="G760" s="70">
        <f t="shared" si="123"/>
        <v>6.577337889203059E-4</v>
      </c>
      <c r="H760" s="70"/>
      <c r="I760" s="70"/>
      <c r="J760" s="67">
        <f t="shared" si="119"/>
        <v>1340737.1799999997</v>
      </c>
      <c r="K760" s="70">
        <f t="shared" si="124"/>
        <v>3.738130805752693E-2</v>
      </c>
      <c r="L760" s="70">
        <f t="shared" si="112"/>
        <v>1.0006577337889202</v>
      </c>
      <c r="M760" s="70">
        <f>PRODUCT($L$2:L760)-1</f>
        <v>-9.8887477630390519E-2</v>
      </c>
      <c r="N760" s="70">
        <f>PRODUCT($L$650:L760)-1</f>
        <v>0.31583711157487659</v>
      </c>
      <c r="O760" s="70">
        <f>AVERAGE($G$650:G760)*252</f>
        <v>0.66258726923084654</v>
      </c>
      <c r="P760" s="70">
        <f>STDEV($G$650:G760)*252^0.5</f>
        <v>0.28002750979352742</v>
      </c>
      <c r="Q760" s="70"/>
      <c r="R760" s="70"/>
      <c r="S760" s="70"/>
      <c r="T760" s="70"/>
      <c r="U760" s="70"/>
      <c r="V760" s="70"/>
      <c r="W760" s="70"/>
      <c r="X760" s="70">
        <f t="shared" si="114"/>
        <v>1.7857142857142857E-4</v>
      </c>
      <c r="Y760" s="70">
        <f t="shared" si="115"/>
        <v>4.7916236034887736E-4</v>
      </c>
      <c r="Z760" s="70">
        <f t="shared" si="116"/>
        <v>0</v>
      </c>
      <c r="AA760" s="70">
        <f t="shared" si="117"/>
        <v>0</v>
      </c>
    </row>
    <row r="761" spans="1:29">
      <c r="A761" s="88">
        <v>45084</v>
      </c>
      <c r="B761" s="76">
        <v>35889633.659999996</v>
      </c>
      <c r="C761" s="6"/>
      <c r="D761" s="67">
        <f t="shared" si="121"/>
        <v>35889633.659999996</v>
      </c>
      <c r="E761" s="67">
        <f t="shared" si="118"/>
        <v>35866513.229999997</v>
      </c>
      <c r="F761" s="67">
        <f t="shared" si="122"/>
        <v>-1317616.75</v>
      </c>
      <c r="G761" s="70">
        <f t="shared" si="123"/>
        <v>-3.541290300897567E-2</v>
      </c>
      <c r="H761" s="70"/>
      <c r="I761" s="70"/>
      <c r="J761" s="67">
        <f t="shared" si="119"/>
        <v>23120.429999999702</v>
      </c>
      <c r="K761" s="70">
        <f t="shared" si="124"/>
        <v>6.4462441196133646E-4</v>
      </c>
      <c r="L761" s="70">
        <f t="shared" si="112"/>
        <v>0.9645870969910243</v>
      </c>
      <c r="M761" s="70">
        <f>PRODUCT($L$2:L761)-1</f>
        <v>-0.13079848798523896</v>
      </c>
      <c r="N761" s="70">
        <f>PRODUCT($L$650:L761)-1</f>
        <v>0.26923949956706483</v>
      </c>
      <c r="O761" s="70">
        <f>AVERAGE($G$650:G761)*252</f>
        <v>0.5769922796996616</v>
      </c>
      <c r="P761" s="70">
        <f>STDEV($G$650:G761)*252^0.5</f>
        <v>0.28454381798677253</v>
      </c>
      <c r="Q761" s="70"/>
      <c r="R761" s="70"/>
      <c r="S761" s="70"/>
      <c r="T761" s="70"/>
      <c r="U761" s="70"/>
      <c r="V761" s="70"/>
      <c r="W761" s="70"/>
      <c r="X761" s="70">
        <f t="shared" si="114"/>
        <v>1.7857142857142857E-4</v>
      </c>
      <c r="Y761" s="70">
        <f t="shared" si="115"/>
        <v>-3.5591474437547101E-2</v>
      </c>
      <c r="Z761" s="70">
        <f t="shared" si="116"/>
        <v>-3.5591474437547101E-2</v>
      </c>
      <c r="AA761" s="70">
        <f t="shared" si="117"/>
        <v>1.2667530526385687E-3</v>
      </c>
    </row>
    <row r="762" spans="1:29">
      <c r="A762" s="88">
        <v>45085</v>
      </c>
      <c r="B762" s="76">
        <v>36910077.560000002</v>
      </c>
      <c r="C762" s="6"/>
      <c r="D762" s="67">
        <f t="shared" si="121"/>
        <v>36910077.560000002</v>
      </c>
      <c r="E762" s="67">
        <f t="shared" si="118"/>
        <v>35866513.229999997</v>
      </c>
      <c r="F762" s="67">
        <f t="shared" si="122"/>
        <v>1020443.900000006</v>
      </c>
      <c r="G762" s="70">
        <f t="shared" si="123"/>
        <v>2.843283132024051E-2</v>
      </c>
      <c r="H762" s="70"/>
      <c r="I762" s="70"/>
      <c r="J762" s="67">
        <f t="shared" si="119"/>
        <v>1043564.3300000057</v>
      </c>
      <c r="K762" s="70">
        <f t="shared" si="124"/>
        <v>2.9095784229371979E-2</v>
      </c>
      <c r="L762" s="70">
        <f t="shared" si="112"/>
        <v>1.0284328313202404</v>
      </c>
      <c r="M762" s="70">
        <f>PRODUCT($L$2:L762)-1</f>
        <v>-0.1060846280108253</v>
      </c>
      <c r="N762" s="70">
        <f>PRODUCT($L$650:L762)-1</f>
        <v>0.30532757216324158</v>
      </c>
      <c r="O762" s="70">
        <f>AVERAGE($G$650:G762)*252</f>
        <v>0.63529388335453707</v>
      </c>
      <c r="P762" s="70">
        <f>STDEV($G$650:G762)*252^0.5</f>
        <v>0.28594836982815985</v>
      </c>
      <c r="Q762" s="70"/>
      <c r="R762" s="70"/>
      <c r="S762" s="70"/>
      <c r="T762" s="70"/>
      <c r="U762" s="70"/>
      <c r="V762" s="70"/>
      <c r="W762" s="70"/>
      <c r="X762" s="70">
        <f t="shared" si="114"/>
        <v>1.7857142857142857E-4</v>
      </c>
      <c r="Y762" s="70">
        <f t="shared" si="115"/>
        <v>2.8254259891669083E-2</v>
      </c>
      <c r="Z762" s="70">
        <f t="shared" si="116"/>
        <v>0</v>
      </c>
      <c r="AA762" s="70">
        <f t="shared" si="117"/>
        <v>0</v>
      </c>
    </row>
    <row r="763" spans="1:29">
      <c r="A763" s="88">
        <v>45086</v>
      </c>
      <c r="B763" s="76">
        <v>37154050.759999998</v>
      </c>
      <c r="C763" s="6"/>
      <c r="D763" s="67">
        <f t="shared" si="121"/>
        <v>37154050.759999998</v>
      </c>
      <c r="E763" s="67">
        <f t="shared" si="118"/>
        <v>35866513.229999997</v>
      </c>
      <c r="F763" s="67">
        <f t="shared" si="122"/>
        <v>243973.19999999553</v>
      </c>
      <c r="G763" s="70">
        <f t="shared" si="123"/>
        <v>6.6099346337974889E-3</v>
      </c>
      <c r="H763" s="70"/>
      <c r="I763" s="70"/>
      <c r="J763" s="67">
        <f t="shared" si="119"/>
        <v>1287537.5300000012</v>
      </c>
      <c r="K763" s="70">
        <f t="shared" si="124"/>
        <v>3.5898040095044825E-2</v>
      </c>
      <c r="L763" s="70">
        <f t="shared" si="112"/>
        <v>1.0066099346337976</v>
      </c>
      <c r="M763" s="70">
        <f>PRODUCT($L$2:L763)-1</f>
        <v>-0.10017590583383007</v>
      </c>
      <c r="N763" s="70">
        <f>PRODUCT($L$650:L763)-1</f>
        <v>0.31395570209093426</v>
      </c>
      <c r="O763" s="70">
        <f>AVERAGE($G$650:G763)*252</f>
        <v>0.64433256444543563</v>
      </c>
      <c r="P763" s="70">
        <f>STDEV($G$650:G763)*252^0.5</f>
        <v>0.28474520476121362</v>
      </c>
      <c r="Q763" s="70"/>
      <c r="R763" s="70"/>
      <c r="S763" s="70"/>
      <c r="T763" s="70"/>
      <c r="U763" s="70"/>
      <c r="V763" s="70"/>
      <c r="W763" s="70"/>
      <c r="X763" s="70">
        <f t="shared" si="114"/>
        <v>1.7857142857142857E-4</v>
      </c>
      <c r="Y763" s="70">
        <f t="shared" si="115"/>
        <v>6.4313632052260599E-3</v>
      </c>
      <c r="Z763" s="70">
        <f t="shared" si="116"/>
        <v>0</v>
      </c>
      <c r="AA763" s="70">
        <f t="shared" si="117"/>
        <v>0</v>
      </c>
    </row>
    <row r="764" spans="1:29">
      <c r="A764" s="88">
        <v>45089</v>
      </c>
      <c r="B764" s="76">
        <v>38007328.32</v>
      </c>
      <c r="C764" s="6"/>
      <c r="D764" s="67">
        <f t="shared" si="121"/>
        <v>38007328.32</v>
      </c>
      <c r="E764" s="67">
        <f t="shared" si="118"/>
        <v>35866513.229999997</v>
      </c>
      <c r="F764" s="67">
        <f t="shared" si="122"/>
        <v>853277.56000000238</v>
      </c>
      <c r="G764" s="70">
        <f t="shared" si="123"/>
        <v>2.2965936218148249E-2</v>
      </c>
      <c r="H764" s="70"/>
      <c r="I764" s="70"/>
      <c r="J764" s="67">
        <f t="shared" si="119"/>
        <v>2140815.0900000036</v>
      </c>
      <c r="K764" s="70">
        <f t="shared" si="124"/>
        <v>5.9688408412372329E-2</v>
      </c>
      <c r="L764" s="70">
        <f t="shared" si="112"/>
        <v>1.0229659362181482</v>
      </c>
      <c r="M764" s="70">
        <f>PRODUCT($L$2:L764)-1</f>
        <v>-7.9510603079656739E-2</v>
      </c>
      <c r="N764" s="70">
        <f>PRODUCT($L$650:L764)-1</f>
        <v>0.34413192493862677</v>
      </c>
      <c r="O764" s="70">
        <f>AVERAGE($G$650:G764)*252</f>
        <v>0.68905502846741762</v>
      </c>
      <c r="P764" s="70">
        <f>STDEV($G$650:G764)*252^0.5</f>
        <v>0.28509883994122853</v>
      </c>
      <c r="Q764" s="70"/>
      <c r="R764" s="70"/>
      <c r="S764" s="70"/>
      <c r="T764" s="70"/>
      <c r="U764" s="70"/>
      <c r="V764" s="70"/>
      <c r="W764" s="70"/>
      <c r="X764" s="70">
        <f t="shared" si="114"/>
        <v>1.7857142857142857E-4</v>
      </c>
      <c r="Y764" s="70">
        <f t="shared" si="115"/>
        <v>2.2787364789576822E-2</v>
      </c>
      <c r="Z764" s="70">
        <f t="shared" si="116"/>
        <v>0</v>
      </c>
      <c r="AA764" s="70">
        <f t="shared" si="117"/>
        <v>0</v>
      </c>
    </row>
    <row r="765" spans="1:29">
      <c r="A765" s="88">
        <v>45090</v>
      </c>
      <c r="B765" s="76">
        <v>38338621.869999997</v>
      </c>
      <c r="C765" s="6"/>
      <c r="D765" s="67">
        <f t="shared" si="121"/>
        <v>38338621.869999997</v>
      </c>
      <c r="E765" s="67">
        <f t="shared" si="118"/>
        <v>35866513.229999997</v>
      </c>
      <c r="F765" s="67">
        <f t="shared" si="122"/>
        <v>331293.54999999702</v>
      </c>
      <c r="G765" s="70">
        <f t="shared" si="123"/>
        <v>8.7165703206153952E-3</v>
      </c>
      <c r="H765" s="70"/>
      <c r="I765" s="70"/>
      <c r="J765" s="67">
        <f t="shared" si="119"/>
        <v>2472108.6400000006</v>
      </c>
      <c r="K765" s="70">
        <f t="shared" si="124"/>
        <v>6.8925256942239832E-2</v>
      </c>
      <c r="L765" s="70">
        <f t="shared" si="112"/>
        <v>1.0087165703206153</v>
      </c>
      <c r="M765" s="70">
        <f>PRODUCT($L$2:L765)-1</f>
        <v>-7.1487092522019791E-2</v>
      </c>
      <c r="N765" s="70">
        <f>PRODUCT($L$650:L765)-1</f>
        <v>0.35584814538253839</v>
      </c>
      <c r="O765" s="70">
        <f>AVERAGE($G$650:G765)*252</f>
        <v>0.70205089650472507</v>
      </c>
      <c r="P765" s="70">
        <f>STDEV($G$650:G765)*252^0.5</f>
        <v>0.28399348303616734</v>
      </c>
      <c r="Q765" s="70"/>
      <c r="R765" s="70"/>
      <c r="S765" s="70"/>
      <c r="T765" s="70"/>
      <c r="U765" s="70"/>
      <c r="V765" s="70"/>
      <c r="W765" s="70"/>
      <c r="X765" s="70">
        <f t="shared" si="114"/>
        <v>1.7857142857142857E-4</v>
      </c>
      <c r="Y765" s="70">
        <f t="shared" si="115"/>
        <v>8.5379988920439662E-3</v>
      </c>
      <c r="Z765" s="70">
        <f t="shared" si="116"/>
        <v>0</v>
      </c>
      <c r="AA765" s="70">
        <f t="shared" si="117"/>
        <v>0</v>
      </c>
    </row>
    <row r="766" spans="1:29">
      <c r="A766" s="88">
        <v>45091</v>
      </c>
      <c r="B766" s="76">
        <v>38783197.460000001</v>
      </c>
      <c r="C766" s="6"/>
      <c r="D766" s="67">
        <f t="shared" si="121"/>
        <v>38783197.460000001</v>
      </c>
      <c r="E766" s="67">
        <f t="shared" si="118"/>
        <v>35866513.229999997</v>
      </c>
      <c r="F766" s="67">
        <f t="shared" si="122"/>
        <v>444575.59000000358</v>
      </c>
      <c r="G766" s="70">
        <f t="shared" si="123"/>
        <v>1.1596024278271836E-2</v>
      </c>
      <c r="H766" s="70"/>
      <c r="I766" s="70"/>
      <c r="J766" s="67">
        <f t="shared" si="119"/>
        <v>2916684.2300000042</v>
      </c>
      <c r="K766" s="70">
        <f t="shared" si="124"/>
        <v>8.1320540173399847E-2</v>
      </c>
      <c r="L766" s="70">
        <f t="shared" si="112"/>
        <v>1.0115960242782718</v>
      </c>
      <c r="M766" s="70">
        <f>PRODUCT($L$2:L766)-1</f>
        <v>-6.0720034304216464E-2</v>
      </c>
      <c r="N766" s="70">
        <f>PRODUCT($L$650:L766)-1</f>
        <v>0.37157059339404408</v>
      </c>
      <c r="O766" s="70">
        <f>AVERAGE($G$650:G766)*252</f>
        <v>0.72102651378352656</v>
      </c>
      <c r="P766" s="70">
        <f>STDEV($G$650:G766)*252^0.5</f>
        <v>0.28306217905344883</v>
      </c>
      <c r="Q766" s="70"/>
      <c r="R766" s="70"/>
      <c r="S766" s="70"/>
      <c r="T766" s="70"/>
      <c r="U766" s="70"/>
      <c r="V766" s="70"/>
      <c r="W766" s="70"/>
      <c r="X766" s="70">
        <f t="shared" si="114"/>
        <v>1.7857142857142857E-4</v>
      </c>
      <c r="Y766" s="70">
        <f t="shared" si="115"/>
        <v>1.1417452849700407E-2</v>
      </c>
      <c r="Z766" s="70">
        <f t="shared" si="116"/>
        <v>0</v>
      </c>
      <c r="AA766" s="70">
        <f t="shared" si="117"/>
        <v>0</v>
      </c>
    </row>
    <row r="767" spans="1:29">
      <c r="A767" s="88">
        <v>45092</v>
      </c>
      <c r="B767" s="76">
        <v>39665517.890000001</v>
      </c>
      <c r="C767" s="6"/>
      <c r="D767" s="67">
        <f t="shared" si="121"/>
        <v>39665517.890000001</v>
      </c>
      <c r="E767" s="67">
        <f t="shared" si="118"/>
        <v>35866513.229999997</v>
      </c>
      <c r="F767" s="67">
        <f t="shared" si="122"/>
        <v>882320.4299999997</v>
      </c>
      <c r="G767" s="70">
        <f t="shared" si="123"/>
        <v>2.2750069302821214E-2</v>
      </c>
      <c r="H767" s="70"/>
      <c r="I767" s="70"/>
      <c r="J767" s="67">
        <f t="shared" si="119"/>
        <v>3799004.6600000039</v>
      </c>
      <c r="K767" s="70">
        <f t="shared" si="124"/>
        <v>0.10592065740090884</v>
      </c>
      <c r="L767" s="70">
        <f t="shared" si="112"/>
        <v>1.0227500693028213</v>
      </c>
      <c r="M767" s="70">
        <f>PRODUCT($L$2:L767)-1</f>
        <v>-3.9351349989885764E-2</v>
      </c>
      <c r="N767" s="70">
        <f>PRODUCT($L$650:L767)-1</f>
        <v>0.40277391944747043</v>
      </c>
      <c r="O767" s="70">
        <f>AVERAGE($G$650:G767)*252</f>
        <v>0.76350101336426734</v>
      </c>
      <c r="P767" s="70">
        <f>STDEV($G$650:G767)*252^0.5</f>
        <v>0.28334456777851591</v>
      </c>
      <c r="Q767" s="70"/>
      <c r="R767" s="70"/>
      <c r="S767" s="70"/>
      <c r="T767" s="70"/>
      <c r="U767" s="70"/>
      <c r="V767" s="70"/>
      <c r="W767" s="70"/>
      <c r="X767" s="70">
        <f t="shared" si="114"/>
        <v>1.7857142857142857E-4</v>
      </c>
      <c r="Y767" s="70">
        <f t="shared" si="115"/>
        <v>2.2571497874249787E-2</v>
      </c>
      <c r="Z767" s="70">
        <f t="shared" si="116"/>
        <v>0</v>
      </c>
      <c r="AA767" s="70">
        <f t="shared" si="117"/>
        <v>0</v>
      </c>
    </row>
    <row r="768" spans="1:29">
      <c r="A768" s="88">
        <v>45093</v>
      </c>
      <c r="B768" s="76">
        <v>39337380.159999996</v>
      </c>
      <c r="C768" s="6"/>
      <c r="D768" s="67">
        <f t="shared" si="121"/>
        <v>39337380.159999996</v>
      </c>
      <c r="E768" s="67">
        <f t="shared" si="118"/>
        <v>35866513.229999997</v>
      </c>
      <c r="F768" s="67">
        <f t="shared" si="122"/>
        <v>-328137.73000000417</v>
      </c>
      <c r="G768" s="70">
        <f t="shared" si="123"/>
        <v>-8.2726193292116407E-3</v>
      </c>
      <c r="H768" s="70"/>
      <c r="I768" s="70"/>
      <c r="J768" s="67">
        <f t="shared" si="119"/>
        <v>3470866.9299999997</v>
      </c>
      <c r="K768" s="70">
        <f t="shared" si="124"/>
        <v>9.6771796793919673E-2</v>
      </c>
      <c r="L768" s="70">
        <f t="shared" si="112"/>
        <v>0.99172738067078836</v>
      </c>
      <c r="M768" s="70">
        <f>PRODUCT($L$2:L768)-1</f>
        <v>-4.7298430580540507E-2</v>
      </c>
      <c r="N768" s="70">
        <f>PRODUCT($L$650:L768)-1</f>
        <v>0.39116930480693535</v>
      </c>
      <c r="O768" s="70">
        <f>AVERAGE($G$650:G768)*252</f>
        <v>0.73956655047077491</v>
      </c>
      <c r="P768" s="70">
        <f>STDEV($G$650:G768)*252^0.5</f>
        <v>0.28262039294367947</v>
      </c>
      <c r="Q768" s="70"/>
      <c r="R768" s="70"/>
      <c r="S768" s="70"/>
      <c r="T768" s="70"/>
      <c r="U768" s="70"/>
      <c r="V768" s="70"/>
      <c r="W768" s="70"/>
      <c r="X768" s="70">
        <f t="shared" si="114"/>
        <v>1.7857142857142857E-4</v>
      </c>
      <c r="Y768" s="70">
        <f t="shared" si="115"/>
        <v>-8.4511907577830697E-3</v>
      </c>
      <c r="Z768" s="70">
        <f t="shared" si="116"/>
        <v>-8.4511907577830697E-3</v>
      </c>
      <c r="AA768" s="70">
        <f t="shared" si="117"/>
        <v>7.1422625224437972E-5</v>
      </c>
    </row>
    <row r="769" spans="1:27">
      <c r="A769" s="88">
        <v>45096</v>
      </c>
      <c r="B769" s="76">
        <v>39319099.149999999</v>
      </c>
      <c r="C769" s="6"/>
      <c r="D769" s="67">
        <f t="shared" si="121"/>
        <v>39319099.149999999</v>
      </c>
      <c r="E769" s="67">
        <f t="shared" si="118"/>
        <v>35866513.229999997</v>
      </c>
      <c r="F769" s="67">
        <f t="shared" si="122"/>
        <v>-18281.009999997914</v>
      </c>
      <c r="G769" s="70">
        <f t="shared" si="123"/>
        <v>-4.6472362739059223E-4</v>
      </c>
      <c r="H769" s="70"/>
      <c r="I769" s="70"/>
      <c r="J769" s="67">
        <f t="shared" si="119"/>
        <v>3452585.9200000018</v>
      </c>
      <c r="K769" s="70">
        <f t="shared" si="124"/>
        <v>9.6262101026094005E-2</v>
      </c>
      <c r="L769" s="70">
        <f t="shared" si="112"/>
        <v>0.99953527637260942</v>
      </c>
      <c r="M769" s="70">
        <f>PRODUCT($L$2:L769)-1</f>
        <v>-4.7741173509701862E-2</v>
      </c>
      <c r="N769" s="70">
        <f>PRODUCT($L$650:L769)-1</f>
        <v>0.3905227955612911</v>
      </c>
      <c r="O769" s="70">
        <f>AVERAGE($G$650:G769)*252</f>
        <v>0.73242757626599819</v>
      </c>
      <c r="P769" s="70">
        <f>STDEV($G$650:G769)*252^0.5</f>
        <v>0.28147352103008288</v>
      </c>
      <c r="Q769" s="70"/>
      <c r="R769" s="70"/>
      <c r="S769" s="70"/>
      <c r="T769" s="70"/>
      <c r="U769" s="70"/>
      <c r="V769" s="70"/>
      <c r="W769" s="70"/>
      <c r="X769" s="70">
        <f t="shared" si="114"/>
        <v>1.7857142857142857E-4</v>
      </c>
      <c r="Y769" s="70">
        <f t="shared" si="115"/>
        <v>-6.4329505596202082E-4</v>
      </c>
      <c r="Z769" s="70">
        <f t="shared" si="116"/>
        <v>-6.4329505596202082E-4</v>
      </c>
      <c r="AA769" s="70">
        <f t="shared" si="117"/>
        <v>4.1382852902517949E-7</v>
      </c>
    </row>
    <row r="770" spans="1:27">
      <c r="A770" s="88">
        <v>45097</v>
      </c>
      <c r="B770" s="76">
        <v>38898289.109999999</v>
      </c>
      <c r="C770" s="6"/>
      <c r="D770" s="67">
        <f t="shared" si="121"/>
        <v>38898289.109999999</v>
      </c>
      <c r="E770" s="67">
        <f t="shared" si="118"/>
        <v>35866513.229999997</v>
      </c>
      <c r="F770" s="67">
        <f t="shared" si="122"/>
        <v>-420810.03999999911</v>
      </c>
      <c r="G770" s="70">
        <f t="shared" si="123"/>
        <v>-1.070243339997781E-2</v>
      </c>
      <c r="H770" s="70"/>
      <c r="I770" s="70"/>
      <c r="J770" s="67">
        <f t="shared" si="119"/>
        <v>3031775.8800000027</v>
      </c>
      <c r="K770" s="70">
        <f t="shared" si="124"/>
        <v>8.4529428900942616E-2</v>
      </c>
      <c r="L770" s="70">
        <f t="shared" ref="L770:L833" si="125">1+G770</f>
        <v>0.98929756660002222</v>
      </c>
      <c r="M770" s="70">
        <f>PRODUCT($L$2:L770)-1</f>
        <v>-5.7932660179755291E-2</v>
      </c>
      <c r="N770" s="70">
        <f>PRODUCT($L$650:L770)-1</f>
        <v>0.37564081795064541</v>
      </c>
      <c r="O770" s="70">
        <f>AVERAGE($G$650:G770)*252</f>
        <v>0.70408509037293709</v>
      </c>
      <c r="P770" s="70">
        <f>STDEV($G$650:G770)*252^0.5</f>
        <v>0.28098545338317088</v>
      </c>
      <c r="Q770" s="70"/>
      <c r="R770" s="70"/>
      <c r="S770" s="70"/>
      <c r="T770" s="70"/>
      <c r="U770" s="70"/>
      <c r="V770" s="70"/>
      <c r="W770" s="70"/>
      <c r="X770" s="70">
        <f t="shared" si="114"/>
        <v>1.7857142857142857E-4</v>
      </c>
      <c r="Y770" s="70">
        <f t="shared" si="115"/>
        <v>-1.0881004828549239E-2</v>
      </c>
      <c r="Z770" s="70">
        <f t="shared" si="116"/>
        <v>-1.0881004828549239E-2</v>
      </c>
      <c r="AA770" s="70">
        <f t="shared" si="117"/>
        <v>1.1839626607891186E-4</v>
      </c>
    </row>
    <row r="771" spans="1:27">
      <c r="A771" s="88">
        <v>45098</v>
      </c>
      <c r="B771" s="76">
        <v>38149639.850000001</v>
      </c>
      <c r="C771" s="6"/>
      <c r="D771" s="67">
        <f t="shared" si="121"/>
        <v>38149639.850000001</v>
      </c>
      <c r="E771" s="67">
        <f t="shared" si="118"/>
        <v>35866513.229999997</v>
      </c>
      <c r="F771" s="67">
        <f t="shared" si="122"/>
        <v>-748649.25999999791</v>
      </c>
      <c r="G771" s="70">
        <f t="shared" si="123"/>
        <v>-1.924632874939311E-2</v>
      </c>
      <c r="H771" s="70"/>
      <c r="I771" s="70"/>
      <c r="J771" s="67">
        <f t="shared" si="119"/>
        <v>2283126.6200000048</v>
      </c>
      <c r="K771" s="70">
        <f t="shared" si="124"/>
        <v>6.3656218973923373E-2</v>
      </c>
      <c r="L771" s="70">
        <f t="shared" si="125"/>
        <v>0.98075367125060686</v>
      </c>
      <c r="M771" s="70">
        <f>PRODUCT($L$2:L771)-1</f>
        <v>-7.6063997906001934E-2</v>
      </c>
      <c r="N771" s="70">
        <f>PRODUCT($L$650:L771)-1</f>
        <v>0.34916478252728322</v>
      </c>
      <c r="O771" s="70">
        <f>AVERAGE($G$650:G771)*252</f>
        <v>0.65855918926457635</v>
      </c>
      <c r="P771" s="70">
        <f>STDEV($G$650:G771)*252^0.5</f>
        <v>0.28160917532687202</v>
      </c>
      <c r="Q771" s="70"/>
      <c r="R771" s="70"/>
      <c r="S771" s="70"/>
      <c r="T771" s="70"/>
      <c r="U771" s="70"/>
      <c r="V771" s="70"/>
      <c r="W771" s="70"/>
      <c r="X771" s="70">
        <f t="shared" si="114"/>
        <v>1.7857142857142857E-4</v>
      </c>
      <c r="Y771" s="70">
        <f t="shared" si="115"/>
        <v>-1.9424900177964537E-2</v>
      </c>
      <c r="Z771" s="70">
        <f t="shared" si="116"/>
        <v>-1.9424900177964537E-2</v>
      </c>
      <c r="AA771" s="70">
        <f t="shared" si="117"/>
        <v>3.7732674692388671E-4</v>
      </c>
    </row>
    <row r="772" spans="1:27">
      <c r="A772" s="88">
        <v>45099</v>
      </c>
      <c r="B772" s="76">
        <v>38554627.909999996</v>
      </c>
      <c r="C772" s="6"/>
      <c r="D772" s="67">
        <f t="shared" si="121"/>
        <v>38554627.909999996</v>
      </c>
      <c r="E772" s="67">
        <f t="shared" si="118"/>
        <v>35866513.229999997</v>
      </c>
      <c r="F772" s="67">
        <f t="shared" si="122"/>
        <v>404988.05999999493</v>
      </c>
      <c r="G772" s="70">
        <f t="shared" si="123"/>
        <v>1.0615776756801936E-2</v>
      </c>
      <c r="H772" s="70"/>
      <c r="I772" s="70"/>
      <c r="J772" s="67">
        <f t="shared" si="119"/>
        <v>2688114.6799999997</v>
      </c>
      <c r="K772" s="70">
        <f t="shared" si="124"/>
        <v>7.494775594053471E-2</v>
      </c>
      <c r="L772" s="70">
        <f t="shared" si="125"/>
        <v>1.010615776756802</v>
      </c>
      <c r="M772" s="70">
        <f>PRODUCT($L$2:L772)-1</f>
        <v>-6.6255699570199833E-2</v>
      </c>
      <c r="N772" s="70">
        <f>PRODUCT($L$650:L772)-1</f>
        <v>0.36348721466673228</v>
      </c>
      <c r="O772" s="70">
        <f>AVERAGE($G$650:G772)*252</f>
        <v>0.67495444579668618</v>
      </c>
      <c r="P772" s="70">
        <f>STDEV($G$650:G772)*252^0.5</f>
        <v>0.28068647854770118</v>
      </c>
      <c r="Q772" s="70"/>
      <c r="R772" s="70"/>
      <c r="S772" s="70"/>
      <c r="T772" s="70"/>
      <c r="U772" s="70"/>
      <c r="V772" s="70"/>
      <c r="W772" s="70"/>
      <c r="X772" s="70">
        <f t="shared" si="114"/>
        <v>1.7857142857142857E-4</v>
      </c>
      <c r="Y772" s="70">
        <f t="shared" si="115"/>
        <v>1.0437205328230507E-2</v>
      </c>
      <c r="Z772" s="70">
        <f t="shared" si="116"/>
        <v>0</v>
      </c>
      <c r="AA772" s="70">
        <f t="shared" si="117"/>
        <v>0</v>
      </c>
    </row>
    <row r="773" spans="1:27">
      <c r="A773" s="88">
        <v>45100</v>
      </c>
      <c r="B773" s="76">
        <v>38029479.549999997</v>
      </c>
      <c r="C773" s="6"/>
      <c r="D773" s="67">
        <f t="shared" si="121"/>
        <v>38029479.549999997</v>
      </c>
      <c r="E773" s="67">
        <f t="shared" si="118"/>
        <v>35866513.229999997</v>
      </c>
      <c r="F773" s="67">
        <f t="shared" si="122"/>
        <v>-525148.3599999994</v>
      </c>
      <c r="G773" s="70">
        <f t="shared" si="123"/>
        <v>-1.3620890369526574E-2</v>
      </c>
      <c r="H773" s="70"/>
      <c r="I773" s="70"/>
      <c r="J773" s="67">
        <f t="shared" si="119"/>
        <v>2162966.3200000003</v>
      </c>
      <c r="K773" s="70">
        <f t="shared" si="124"/>
        <v>6.0306010403899935E-2</v>
      </c>
      <c r="L773" s="70">
        <f t="shared" si="125"/>
        <v>0.98637910963047337</v>
      </c>
      <c r="M773" s="70">
        <f>PRODUCT($L$2:L773)-1</f>
        <v>-7.8974128319524439E-2</v>
      </c>
      <c r="N773" s="70">
        <f>PRODUCT($L$650:L773)-1</f>
        <v>0.34491530479550558</v>
      </c>
      <c r="O773" s="70">
        <f>AVERAGE($G$650:G773)*252</f>
        <v>0.6418301004828364</v>
      </c>
      <c r="P773" s="70">
        <f>STDEV($G$650:G773)*252^0.5</f>
        <v>0.28050717391278307</v>
      </c>
      <c r="Q773" s="70"/>
      <c r="R773" s="70"/>
      <c r="S773" s="70"/>
      <c r="T773" s="70"/>
      <c r="U773" s="70"/>
      <c r="V773" s="70"/>
      <c r="W773" s="70"/>
      <c r="X773" s="70">
        <f t="shared" si="114"/>
        <v>1.7857142857142857E-4</v>
      </c>
      <c r="Y773" s="70">
        <f t="shared" si="115"/>
        <v>-1.3799461798098003E-2</v>
      </c>
      <c r="Z773" s="70">
        <f t="shared" si="116"/>
        <v>-1.3799461798098003E-2</v>
      </c>
      <c r="AA773" s="70">
        <f t="shared" si="117"/>
        <v>1.9042514591716619E-4</v>
      </c>
    </row>
    <row r="774" spans="1:27">
      <c r="A774" s="88">
        <v>45103</v>
      </c>
      <c r="B774" s="76">
        <v>37302636.890000001</v>
      </c>
      <c r="C774" s="6"/>
      <c r="D774" s="67">
        <f t="shared" si="121"/>
        <v>37302636.890000001</v>
      </c>
      <c r="E774" s="67">
        <f t="shared" si="118"/>
        <v>35866513.229999997</v>
      </c>
      <c r="F774" s="67">
        <f t="shared" si="122"/>
        <v>-726842.65999999642</v>
      </c>
      <c r="G774" s="70">
        <f t="shared" si="123"/>
        <v>-1.9112611284736777E-2</v>
      </c>
      <c r="H774" s="70"/>
      <c r="I774" s="70"/>
      <c r="J774" s="67">
        <f t="shared" si="119"/>
        <v>1436123.6600000039</v>
      </c>
      <c r="K774" s="70">
        <f t="shared" si="124"/>
        <v>4.004079378418024E-2</v>
      </c>
      <c r="L774" s="70">
        <f t="shared" si="125"/>
        <v>0.98088738871526326</v>
      </c>
      <c r="M774" s="70">
        <f>PRODUCT($L$2:L774)-1</f>
        <v>-9.657733778813915E-2</v>
      </c>
      <c r="N774" s="70">
        <f>PRODUCT($L$650:L774)-1</f>
        <v>0.31921046136405584</v>
      </c>
      <c r="O774" s="70">
        <f>AVERAGE($G$650:G774)*252</f>
        <v>0.59816443532894426</v>
      </c>
      <c r="P774" s="70">
        <f>STDEV($G$650:G774)*252^0.5</f>
        <v>0.28106138642662004</v>
      </c>
      <c r="Q774" s="70"/>
      <c r="R774" s="70"/>
      <c r="S774" s="70"/>
      <c r="T774" s="70"/>
      <c r="U774" s="70"/>
      <c r="V774" s="70"/>
      <c r="W774" s="70"/>
      <c r="X774" s="70">
        <f t="shared" si="114"/>
        <v>1.7857142857142857E-4</v>
      </c>
      <c r="Y774" s="70">
        <f t="shared" si="115"/>
        <v>-1.9291182713308205E-2</v>
      </c>
      <c r="Z774" s="70">
        <f t="shared" si="116"/>
        <v>-1.9291182713308205E-2</v>
      </c>
      <c r="AA774" s="70">
        <f t="shared" si="117"/>
        <v>3.7214973047824132E-4</v>
      </c>
    </row>
    <row r="775" spans="1:27">
      <c r="A775" s="88">
        <v>45104</v>
      </c>
      <c r="B775" s="76">
        <v>38257163.18</v>
      </c>
      <c r="C775" s="6"/>
      <c r="D775" s="67">
        <f t="shared" si="121"/>
        <v>38257163.18</v>
      </c>
      <c r="E775" s="67">
        <f t="shared" si="118"/>
        <v>35866513.229999997</v>
      </c>
      <c r="F775" s="67">
        <f t="shared" si="122"/>
        <v>954526.28999999911</v>
      </c>
      <c r="G775" s="70">
        <f t="shared" si="123"/>
        <v>2.5588708187433425E-2</v>
      </c>
      <c r="H775" s="70"/>
      <c r="I775" s="70"/>
      <c r="J775" s="67">
        <f t="shared" si="119"/>
        <v>2390649.950000003</v>
      </c>
      <c r="K775" s="70">
        <f t="shared" si="124"/>
        <v>6.6654094159350308E-2</v>
      </c>
      <c r="L775" s="70">
        <f t="shared" si="125"/>
        <v>1.0255887081874335</v>
      </c>
      <c r="M775" s="70">
        <f>PRODUCT($L$2:L775)-1</f>
        <v>-7.3459918914885458E-2</v>
      </c>
      <c r="N775" s="70">
        <f>PRODUCT($L$650:L775)-1</f>
        <v>0.3529673528977102</v>
      </c>
      <c r="O775" s="70">
        <f>AVERAGE($G$650:G775)*252</f>
        <v>0.64459451491548614</v>
      </c>
      <c r="P775" s="70">
        <f>STDEV($G$650:G775)*252^0.5</f>
        <v>0.28185353476892872</v>
      </c>
      <c r="Q775" s="70"/>
      <c r="R775" s="70"/>
      <c r="S775" s="70"/>
      <c r="T775" s="70"/>
      <c r="U775" s="70"/>
      <c r="V775" s="70"/>
      <c r="W775" s="70"/>
      <c r="X775" s="70">
        <f t="shared" si="114"/>
        <v>1.7857142857142857E-4</v>
      </c>
      <c r="Y775" s="70">
        <f t="shared" si="115"/>
        <v>2.5410136758861997E-2</v>
      </c>
      <c r="Z775" s="70">
        <f t="shared" si="116"/>
        <v>0</v>
      </c>
      <c r="AA775" s="70">
        <f t="shared" si="117"/>
        <v>0</v>
      </c>
    </row>
    <row r="776" spans="1:27">
      <c r="A776" s="88">
        <v>45105</v>
      </c>
      <c r="B776" s="76">
        <v>38372307.770000003</v>
      </c>
      <c r="C776" s="6"/>
      <c r="D776" s="67">
        <f t="shared" si="121"/>
        <v>38372307.770000003</v>
      </c>
      <c r="E776" s="67">
        <f t="shared" si="118"/>
        <v>35866513.229999997</v>
      </c>
      <c r="F776" s="67">
        <f t="shared" si="122"/>
        <v>115144.59000000358</v>
      </c>
      <c r="G776" s="70">
        <f t="shared" si="123"/>
        <v>3.009752434027796E-3</v>
      </c>
      <c r="H776" s="70"/>
      <c r="I776" s="70"/>
      <c r="J776" s="67">
        <f t="shared" si="119"/>
        <v>2505794.5400000066</v>
      </c>
      <c r="K776" s="70">
        <f t="shared" si="124"/>
        <v>6.9864458915512184E-2</v>
      </c>
      <c r="L776" s="70">
        <f t="shared" si="125"/>
        <v>1.0030097524340278</v>
      </c>
      <c r="M776" s="70">
        <f>PRODUCT($L$2:L776)-1</f>
        <v>-7.0671262650615185E-2</v>
      </c>
      <c r="N776" s="70">
        <f>PRODUCT($L$650:L776)-1</f>
        <v>0.35703944968125412</v>
      </c>
      <c r="O776" s="70">
        <f>AVERAGE($G$650:G776)*252</f>
        <v>0.64549107474587597</v>
      </c>
      <c r="P776" s="70">
        <f>STDEV($G$650:G776)*252^0.5</f>
        <v>0.28073356183424092</v>
      </c>
      <c r="Q776" s="70"/>
      <c r="R776" s="70"/>
      <c r="S776" s="70"/>
      <c r="T776" s="70"/>
      <c r="U776" s="70"/>
      <c r="V776" s="70"/>
      <c r="W776" s="70"/>
      <c r="X776" s="70">
        <f t="shared" si="114"/>
        <v>1.7857142857142857E-4</v>
      </c>
      <c r="Y776" s="70">
        <f t="shared" si="115"/>
        <v>2.8311810054563675E-3</v>
      </c>
      <c r="Z776" s="70">
        <f t="shared" si="116"/>
        <v>0</v>
      </c>
      <c r="AA776" s="70">
        <f t="shared" si="117"/>
        <v>0</v>
      </c>
    </row>
    <row r="777" spans="1:27">
      <c r="A777" s="88">
        <v>45106</v>
      </c>
      <c r="B777" s="76">
        <v>38066809.340000004</v>
      </c>
      <c r="C777" s="6"/>
      <c r="D777" s="67">
        <f t="shared" si="121"/>
        <v>38066809.340000004</v>
      </c>
      <c r="E777" s="67">
        <f t="shared" si="118"/>
        <v>35866513.229999997</v>
      </c>
      <c r="F777" s="67">
        <f t="shared" si="122"/>
        <v>-305498.4299999997</v>
      </c>
      <c r="G777" s="70">
        <f t="shared" si="123"/>
        <v>-7.9614296807773068E-3</v>
      </c>
      <c r="H777" s="70"/>
      <c r="I777" s="70"/>
      <c r="J777" s="67">
        <f t="shared" si="119"/>
        <v>2200296.1100000069</v>
      </c>
      <c r="K777" s="70">
        <f t="shared" si="124"/>
        <v>6.1346808257893404E-2</v>
      </c>
      <c r="L777" s="70">
        <f t="shared" si="125"/>
        <v>0.99203857031922271</v>
      </c>
      <c r="M777" s="70">
        <f>PRODUCT($L$2:L777)-1</f>
        <v>-7.8070048043347828E-2</v>
      </c>
      <c r="N777" s="70">
        <f>PRODUCT($L$650:L777)-1</f>
        <v>0.34623547552857614</v>
      </c>
      <c r="O777" s="70">
        <f>AVERAGE($G$650:G777)*252</f>
        <v>0.6247741110403936</v>
      </c>
      <c r="P777" s="70">
        <f>STDEV($G$650:G777)*252^0.5</f>
        <v>0.28001566679021023</v>
      </c>
      <c r="Q777" s="70"/>
      <c r="R777" s="70"/>
      <c r="S777" s="70"/>
      <c r="T777" s="70"/>
      <c r="U777" s="70"/>
      <c r="V777" s="70"/>
      <c r="W777" s="70"/>
      <c r="X777" s="70">
        <f t="shared" si="114"/>
        <v>1.7857142857142857E-4</v>
      </c>
      <c r="Y777" s="70">
        <f t="shared" si="115"/>
        <v>-8.1400011093487358E-3</v>
      </c>
      <c r="Z777" s="70">
        <f t="shared" si="116"/>
        <v>-8.1400011093487358E-3</v>
      </c>
      <c r="AA777" s="70">
        <f t="shared" si="117"/>
        <v>6.6259618060198646E-5</v>
      </c>
    </row>
    <row r="778" spans="1:27" s="47" customFormat="1">
      <c r="A778" s="90">
        <v>45107</v>
      </c>
      <c r="B778" s="79">
        <v>39350311.590000004</v>
      </c>
      <c r="C778" s="61"/>
      <c r="D778" s="80">
        <f t="shared" si="121"/>
        <v>39350311.590000004</v>
      </c>
      <c r="E778" s="80">
        <f t="shared" si="118"/>
        <v>35866513.229999997</v>
      </c>
      <c r="F778" s="80">
        <f t="shared" si="122"/>
        <v>1283502.25</v>
      </c>
      <c r="G778" s="81">
        <f t="shared" si="123"/>
        <v>3.3717095607782292E-2</v>
      </c>
      <c r="H778" s="81"/>
      <c r="I778" s="81"/>
      <c r="J778" s="80">
        <f t="shared" si="119"/>
        <v>3483798.3600000069</v>
      </c>
      <c r="K778" s="81">
        <f t="shared" si="124"/>
        <v>9.7132340064939537E-2</v>
      </c>
      <c r="L778" s="81">
        <f t="shared" si="125"/>
        <v>1.0337170956077824</v>
      </c>
      <c r="M778" s="81">
        <f>PRODUCT($L$2:L778)-1</f>
        <v>-4.6985247709547151E-2</v>
      </c>
      <c r="N778" s="81">
        <f>PRODUCT($L$650:L778)-1</f>
        <v>0.39162662576756158</v>
      </c>
      <c r="O778" s="81">
        <f>AVERAGE($G$650:G778)*252</f>
        <v>0.68579685508784127</v>
      </c>
      <c r="P778" s="81">
        <f>STDEV($G$650:G778)*252^0.5</f>
        <v>0.28231617631231937</v>
      </c>
      <c r="Q778" s="81"/>
      <c r="R778" s="81"/>
      <c r="S778" s="81"/>
      <c r="T778" s="81"/>
      <c r="U778" s="81"/>
      <c r="V778" s="81"/>
      <c r="W778" s="81"/>
      <c r="X778" s="81">
        <f t="shared" si="114"/>
        <v>1.7857142857142857E-4</v>
      </c>
      <c r="Y778" s="81">
        <f t="shared" si="115"/>
        <v>3.3538524179210862E-2</v>
      </c>
      <c r="Z778" s="81">
        <f t="shared" si="116"/>
        <v>0</v>
      </c>
      <c r="AA778" s="81">
        <f t="shared" si="117"/>
        <v>0</v>
      </c>
    </row>
    <row r="779" spans="1:27">
      <c r="A779" s="88">
        <v>45110</v>
      </c>
      <c r="B779" s="76">
        <v>39499687.079999998</v>
      </c>
      <c r="C779" s="6"/>
      <c r="D779" s="67">
        <f t="shared" si="121"/>
        <v>39499687.079999998</v>
      </c>
      <c r="E779" s="67">
        <f t="shared" si="118"/>
        <v>39350311.590000004</v>
      </c>
      <c r="F779" s="67">
        <f t="shared" si="122"/>
        <v>149375.48999999464</v>
      </c>
      <c r="G779" s="70">
        <f t="shared" si="123"/>
        <v>3.7960433847734781E-3</v>
      </c>
      <c r="H779" s="70"/>
      <c r="I779" s="70"/>
      <c r="J779" s="67">
        <f t="shared" si="119"/>
        <v>149375.48999999464</v>
      </c>
      <c r="K779" s="70">
        <f>G779</f>
        <v>3.7960433847734781E-3</v>
      </c>
      <c r="L779" s="70">
        <f t="shared" si="125"/>
        <v>1.0037960433847735</v>
      </c>
      <c r="M779" s="70">
        <f>PRODUCT($L$2:L779)-1</f>
        <v>-4.336756236352346E-2</v>
      </c>
      <c r="N779" s="70">
        <f>PRODUCT($L$650:L779)-1</f>
        <v>0.39690930081438114</v>
      </c>
      <c r="O779" s="70">
        <f>AVERAGE($G$650:G779)*252</f>
        <v>0.68787997876380336</v>
      </c>
      <c r="P779" s="70">
        <f>STDEV($G$650:G779)*252^0.5</f>
        <v>0.28122377877003213</v>
      </c>
      <c r="Q779" s="70"/>
      <c r="R779" s="70"/>
      <c r="S779" s="70"/>
      <c r="T779" s="70"/>
      <c r="U779" s="70"/>
      <c r="V779" s="70"/>
      <c r="W779" s="70"/>
      <c r="X779" s="70">
        <f t="shared" ref="X779:X842" si="126">4.5%/252</f>
        <v>1.7857142857142857E-4</v>
      </c>
      <c r="Y779" s="70">
        <f t="shared" ref="Y779:Y842" si="127">G779-X779</f>
        <v>3.6174719562020495E-3</v>
      </c>
      <c r="Z779" s="70">
        <f t="shared" ref="Z779:Z842" si="128">IF(Y779&lt;0,Y779,0)</f>
        <v>0</v>
      </c>
      <c r="AA779" s="70">
        <f t="shared" ref="AA779:AA842" si="129">Z779^2</f>
        <v>0</v>
      </c>
    </row>
    <row r="780" spans="1:27">
      <c r="A780" s="88">
        <v>45111</v>
      </c>
      <c r="B780" s="76">
        <v>39425108.490000002</v>
      </c>
      <c r="C780" s="6"/>
      <c r="D780" s="67">
        <f t="shared" si="121"/>
        <v>39425108.490000002</v>
      </c>
      <c r="E780" s="67">
        <f t="shared" si="118"/>
        <v>39350311.590000004</v>
      </c>
      <c r="F780" s="67">
        <f t="shared" si="122"/>
        <v>-74578.589999996126</v>
      </c>
      <c r="G780" s="70">
        <f t="shared" si="123"/>
        <v>-1.8880805270418898E-3</v>
      </c>
      <c r="H780" s="70"/>
      <c r="I780" s="70"/>
      <c r="J780" s="67">
        <f t="shared" si="119"/>
        <v>74796.89999999851</v>
      </c>
      <c r="K780" s="70">
        <f t="shared" ref="K780:K799" si="130">(1+K779)*(1+G780)-1</f>
        <v>1.9007956221368527E-3</v>
      </c>
      <c r="L780" s="70">
        <f t="shared" si="125"/>
        <v>0.99811191947295808</v>
      </c>
      <c r="M780" s="70">
        <f>PRODUCT($L$2:L780)-1</f>
        <v>-4.5173761440561511E-2</v>
      </c>
      <c r="N780" s="70">
        <f>PRODUCT($L$650:L780)-1</f>
        <v>0.39427182356546986</v>
      </c>
      <c r="O780" s="70">
        <f>AVERAGE($G$650:G780)*252</f>
        <v>0.67899695378992275</v>
      </c>
      <c r="P780" s="70">
        <f>STDEV($G$650:G780)*252^0.5</f>
        <v>0.28021326403983171</v>
      </c>
      <c r="Q780" s="70"/>
      <c r="R780" s="70"/>
      <c r="S780" s="70"/>
      <c r="T780" s="70"/>
      <c r="U780" s="70"/>
      <c r="V780" s="70"/>
      <c r="W780" s="70"/>
      <c r="X780" s="70">
        <f t="shared" si="126"/>
        <v>1.7857142857142857E-4</v>
      </c>
      <c r="Y780" s="70">
        <f t="shared" si="127"/>
        <v>-2.0666519556133186E-3</v>
      </c>
      <c r="Z780" s="70">
        <f t="shared" si="128"/>
        <v>-2.0666519556133186E-3</v>
      </c>
      <c r="AA780" s="70">
        <f t="shared" si="129"/>
        <v>4.2710503056403545E-6</v>
      </c>
    </row>
    <row r="781" spans="1:27">
      <c r="A781" s="88">
        <v>45112</v>
      </c>
      <c r="B781" s="76">
        <v>39035788.57</v>
      </c>
      <c r="C781" s="6"/>
      <c r="D781" s="67">
        <f t="shared" si="121"/>
        <v>39035788.57</v>
      </c>
      <c r="E781" s="67">
        <f t="shared" si="118"/>
        <v>39350311.590000004</v>
      </c>
      <c r="F781" s="67">
        <f t="shared" si="122"/>
        <v>-389319.92000000179</v>
      </c>
      <c r="G781" s="70">
        <f t="shared" si="123"/>
        <v>-9.8749232382899094E-3</v>
      </c>
      <c r="H781" s="70"/>
      <c r="I781" s="70"/>
      <c r="J781" s="67">
        <f t="shared" si="119"/>
        <v>-314523.02000000328</v>
      </c>
      <c r="K781" s="70">
        <f t="shared" si="130"/>
        <v>-7.99289782701329E-3</v>
      </c>
      <c r="L781" s="70">
        <f t="shared" si="125"/>
        <v>0.99012507676171013</v>
      </c>
      <c r="M781" s="70">
        <f>PRODUCT($L$2:L781)-1</f>
        <v>-5.4602597252241036E-2</v>
      </c>
      <c r="N781" s="70">
        <f>PRODUCT($L$650:L781)-1</f>
        <v>0.38050349633445046</v>
      </c>
      <c r="O781" s="70">
        <f>AVERAGE($G$650:G781)*252</f>
        <v>0.65500091129114257</v>
      </c>
      <c r="P781" s="70">
        <f>STDEV($G$650:G781)*252^0.5</f>
        <v>0.27968143099280923</v>
      </c>
      <c r="Q781" s="70"/>
      <c r="R781" s="70"/>
      <c r="S781" s="70"/>
      <c r="T781" s="70"/>
      <c r="U781" s="70"/>
      <c r="V781" s="70"/>
      <c r="W781" s="70"/>
      <c r="X781" s="70">
        <f t="shared" si="126"/>
        <v>1.7857142857142857E-4</v>
      </c>
      <c r="Y781" s="70">
        <f t="shared" si="127"/>
        <v>-1.0053494666861338E-2</v>
      </c>
      <c r="Z781" s="70">
        <f t="shared" si="128"/>
        <v>-1.0053494666861338E-2</v>
      </c>
      <c r="AA781" s="70">
        <f t="shared" si="129"/>
        <v>1.0107275501660937E-4</v>
      </c>
    </row>
    <row r="782" spans="1:27">
      <c r="A782" s="88">
        <v>45113</v>
      </c>
      <c r="B782" s="76">
        <v>37614392.659999996</v>
      </c>
      <c r="C782" s="6"/>
      <c r="D782" s="67">
        <f t="shared" si="121"/>
        <v>37614392.659999996</v>
      </c>
      <c r="E782" s="67">
        <f t="shared" si="118"/>
        <v>39350311.590000004</v>
      </c>
      <c r="F782" s="67">
        <f t="shared" si="122"/>
        <v>-1421395.9100000039</v>
      </c>
      <c r="G782" s="70">
        <f t="shared" si="123"/>
        <v>-3.6412634714708514E-2</v>
      </c>
      <c r="H782" s="70"/>
      <c r="I782" s="70"/>
      <c r="J782" s="67">
        <f t="shared" si="119"/>
        <v>-1735918.9300000072</v>
      </c>
      <c r="K782" s="70">
        <f t="shared" si="130"/>
        <v>-4.4114490072834744E-2</v>
      </c>
      <c r="L782" s="70">
        <f t="shared" si="125"/>
        <v>0.96358736528529154</v>
      </c>
      <c r="M782" s="70">
        <f>PRODUCT($L$2:L782)-1</f>
        <v>-8.9027007538729275E-2</v>
      </c>
      <c r="N782" s="70">
        <f>PRODUCT($L$650:L782)-1</f>
        <v>0.3302357268000462</v>
      </c>
      <c r="O782" s="70">
        <f>AVERAGE($G$650:G782)*252</f>
        <v>0.58108373189717499</v>
      </c>
      <c r="P782" s="70">
        <f>STDEV($G$650:G782)*252^0.5</f>
        <v>0.28374770431847091</v>
      </c>
      <c r="Q782" s="70"/>
      <c r="R782" s="70"/>
      <c r="S782" s="70"/>
      <c r="T782" s="70"/>
      <c r="U782" s="70"/>
      <c r="V782" s="70"/>
      <c r="W782" s="70"/>
      <c r="X782" s="70">
        <f t="shared" si="126"/>
        <v>1.7857142857142857E-4</v>
      </c>
      <c r="Y782" s="70">
        <f t="shared" si="127"/>
        <v>-3.6591206143279945E-2</v>
      </c>
      <c r="Z782" s="70">
        <f t="shared" si="128"/>
        <v>-3.6591206143279945E-2</v>
      </c>
      <c r="AA782" s="70">
        <f t="shared" si="129"/>
        <v>1.338916367020008E-3</v>
      </c>
    </row>
    <row r="783" spans="1:27">
      <c r="A783" s="88">
        <v>45114</v>
      </c>
      <c r="B783" s="76">
        <v>37407669.32</v>
      </c>
      <c r="C783" s="6"/>
      <c r="D783" s="67">
        <f t="shared" si="121"/>
        <v>37407669.32</v>
      </c>
      <c r="E783" s="67">
        <f t="shared" si="118"/>
        <v>39350311.590000004</v>
      </c>
      <c r="F783" s="67">
        <f t="shared" si="122"/>
        <v>-206723.33999999613</v>
      </c>
      <c r="G783" s="70">
        <f t="shared" si="123"/>
        <v>-5.4958574466052838E-3</v>
      </c>
      <c r="H783" s="70"/>
      <c r="I783" s="70"/>
      <c r="J783" s="67">
        <f t="shared" si="119"/>
        <v>-1942642.2700000033</v>
      </c>
      <c r="K783" s="70">
        <f t="shared" si="130"/>
        <v>-4.9367900570670087E-2</v>
      </c>
      <c r="L783" s="70">
        <f t="shared" si="125"/>
        <v>0.9945041425533947</v>
      </c>
      <c r="M783" s="70">
        <f>PRODUCT($L$2:L783)-1</f>
        <v>-9.403358524300387E-2</v>
      </c>
      <c r="N783" s="70">
        <f>PRODUCT($L$650:L783)-1</f>
        <v>0.32292494087517176</v>
      </c>
      <c r="O783" s="70">
        <f>AVERAGE($G$650:G783)*252</f>
        <v>0.56641179302820699</v>
      </c>
      <c r="P783" s="70">
        <f>STDEV($G$650:G783)*252^0.5</f>
        <v>0.28288136619467291</v>
      </c>
      <c r="Q783" s="70"/>
      <c r="R783" s="70"/>
      <c r="S783" s="70"/>
      <c r="T783" s="70"/>
      <c r="U783" s="70"/>
      <c r="V783" s="70"/>
      <c r="W783" s="70"/>
      <c r="X783" s="70">
        <f t="shared" si="126"/>
        <v>1.7857142857142857E-4</v>
      </c>
      <c r="Y783" s="70">
        <f t="shared" si="127"/>
        <v>-5.6744288751767128E-3</v>
      </c>
      <c r="Z783" s="70">
        <f t="shared" si="128"/>
        <v>-5.6744288751767128E-3</v>
      </c>
      <c r="AA783" s="70">
        <f t="shared" si="129"/>
        <v>3.2199143059439255E-5</v>
      </c>
    </row>
    <row r="784" spans="1:27">
      <c r="A784" s="88">
        <v>45117</v>
      </c>
      <c r="B784" s="76">
        <v>37560191.200000003</v>
      </c>
      <c r="C784" s="6"/>
      <c r="D784" s="67">
        <f t="shared" si="121"/>
        <v>37560191.200000003</v>
      </c>
      <c r="E784" s="67">
        <f t="shared" si="118"/>
        <v>39350311.590000004</v>
      </c>
      <c r="F784" s="67">
        <f t="shared" si="122"/>
        <v>152521.88000000268</v>
      </c>
      <c r="G784" s="70">
        <f t="shared" si="123"/>
        <v>4.0772890365146832E-3</v>
      </c>
      <c r="H784" s="70"/>
      <c r="I784" s="70"/>
      <c r="J784" s="67">
        <f t="shared" si="119"/>
        <v>-1790120.3900000006</v>
      </c>
      <c r="K784" s="70">
        <f t="shared" si="130"/>
        <v>-4.5491898733908021E-2</v>
      </c>
      <c r="L784" s="70">
        <f t="shared" si="125"/>
        <v>1.0040772890365146</v>
      </c>
      <c r="M784" s="70">
        <f>PRODUCT($L$2:L784)-1</f>
        <v>-9.0339698312664751E-2</v>
      </c>
      <c r="N784" s="70">
        <f>PRODUCT($L$650:L784)-1</f>
        <v>0.32831888823273392</v>
      </c>
      <c r="O784" s="70">
        <f>AVERAGE($G$650:G784)*252</f>
        <v>0.56982708965171436</v>
      </c>
      <c r="P784" s="70">
        <f>STDEV($G$650:G784)*252^0.5</f>
        <v>0.28183494803092263</v>
      </c>
      <c r="Q784" s="70"/>
      <c r="R784" s="70"/>
      <c r="S784" s="70"/>
      <c r="T784" s="70"/>
      <c r="U784" s="70"/>
      <c r="V784" s="70"/>
      <c r="W784" s="70"/>
      <c r="X784" s="70">
        <f t="shared" si="126"/>
        <v>1.7857142857142857E-4</v>
      </c>
      <c r="Y784" s="70">
        <f t="shared" si="127"/>
        <v>3.8987176079432547E-3</v>
      </c>
      <c r="Z784" s="70">
        <f t="shared" si="128"/>
        <v>0</v>
      </c>
      <c r="AA784" s="70">
        <f t="shared" si="129"/>
        <v>0</v>
      </c>
    </row>
    <row r="785" spans="1:27">
      <c r="A785" s="88">
        <v>45118</v>
      </c>
      <c r="B785" s="76">
        <v>38011311.710000001</v>
      </c>
      <c r="C785" s="6"/>
      <c r="D785" s="67">
        <f t="shared" si="121"/>
        <v>38011311.710000001</v>
      </c>
      <c r="E785" s="67">
        <f t="shared" si="118"/>
        <v>39350311.590000004</v>
      </c>
      <c r="F785" s="67">
        <f t="shared" si="122"/>
        <v>451120.50999999791</v>
      </c>
      <c r="G785" s="70">
        <f t="shared" si="123"/>
        <v>1.2010602065305725E-2</v>
      </c>
      <c r="H785" s="70"/>
      <c r="I785" s="70"/>
      <c r="J785" s="67">
        <f t="shared" si="119"/>
        <v>-1338999.8800000027</v>
      </c>
      <c r="K785" s="70">
        <f t="shared" si="130"/>
        <v>-3.4027681761490514E-2</v>
      </c>
      <c r="L785" s="70">
        <f t="shared" si="125"/>
        <v>1.0120106020653057</v>
      </c>
      <c r="M785" s="70">
        <f>PRODUCT($L$2:L785)-1</f>
        <v>-7.9414130414492301E-2</v>
      </c>
      <c r="N785" s="70">
        <f>PRODUCT($L$650:L785)-1</f>
        <v>0.34427279781512654</v>
      </c>
      <c r="O785" s="70">
        <f>AVERAGE($G$650:G785)*252</f>
        <v>0.58789212370175359</v>
      </c>
      <c r="P785" s="70">
        <f>STDEV($G$650:G785)*252^0.5</f>
        <v>0.28110262104376216</v>
      </c>
      <c r="Q785" s="70"/>
      <c r="R785" s="70"/>
      <c r="S785" s="70"/>
      <c r="T785" s="70"/>
      <c r="U785" s="70"/>
      <c r="V785" s="70"/>
      <c r="W785" s="70"/>
      <c r="X785" s="70">
        <f t="shared" si="126"/>
        <v>1.7857142857142857E-4</v>
      </c>
      <c r="Y785" s="70">
        <f t="shared" si="127"/>
        <v>1.1832030636734296E-2</v>
      </c>
      <c r="Z785" s="70">
        <f t="shared" si="128"/>
        <v>0</v>
      </c>
      <c r="AA785" s="70">
        <f t="shared" si="129"/>
        <v>0</v>
      </c>
    </row>
    <row r="786" spans="1:27">
      <c r="A786" s="88">
        <v>45119</v>
      </c>
      <c r="B786" s="76">
        <v>39310589.299999997</v>
      </c>
      <c r="C786" s="6"/>
      <c r="D786" s="67">
        <f t="shared" si="121"/>
        <v>39310589.299999997</v>
      </c>
      <c r="E786" s="67">
        <f t="shared" si="118"/>
        <v>39350311.590000004</v>
      </c>
      <c r="F786" s="67">
        <f t="shared" si="122"/>
        <v>1299277.5899999961</v>
      </c>
      <c r="G786" s="70">
        <f t="shared" si="123"/>
        <v>3.4181340541799367E-2</v>
      </c>
      <c r="H786" s="70"/>
      <c r="I786" s="70"/>
      <c r="J786" s="67">
        <f t="shared" si="119"/>
        <v>-39722.290000006557</v>
      </c>
      <c r="K786" s="70">
        <f t="shared" si="130"/>
        <v>-1.0094529978285083E-3</v>
      </c>
      <c r="L786" s="70">
        <f t="shared" si="125"/>
        <v>1.0341813405417994</v>
      </c>
      <c r="M786" s="70">
        <f>PRODUCT($L$2:L786)-1</f>
        <v>-4.7947271308221517E-2</v>
      </c>
      <c r="N786" s="70">
        <f>PRODUCT($L$650:L786)-1</f>
        <v>0.39022184409832295</v>
      </c>
      <c r="O786" s="70">
        <f>AVERAGE($G$650:G786)*252</f>
        <v>0.64647464700709434</v>
      </c>
      <c r="P786" s="70">
        <f>STDEV($G$650:G786)*252^0.5</f>
        <v>0.28337859045486935</v>
      </c>
      <c r="Q786" s="70"/>
      <c r="R786" s="70"/>
      <c r="S786" s="70"/>
      <c r="T786" s="70"/>
      <c r="U786" s="70"/>
      <c r="V786" s="70"/>
      <c r="W786" s="70"/>
      <c r="X786" s="70">
        <f t="shared" si="126"/>
        <v>1.7857142857142857E-4</v>
      </c>
      <c r="Y786" s="70">
        <f t="shared" si="127"/>
        <v>3.4002769113227936E-2</v>
      </c>
      <c r="Z786" s="70">
        <f t="shared" si="128"/>
        <v>0</v>
      </c>
      <c r="AA786" s="70">
        <f t="shared" si="129"/>
        <v>0</v>
      </c>
    </row>
    <row r="787" spans="1:27">
      <c r="A787" s="88">
        <v>45120</v>
      </c>
      <c r="B787" s="76">
        <v>40884332.490000002</v>
      </c>
      <c r="C787" s="6"/>
      <c r="D787" s="67">
        <f t="shared" si="121"/>
        <v>40884332.490000002</v>
      </c>
      <c r="E787" s="67">
        <f t="shared" si="118"/>
        <v>39350311.590000004</v>
      </c>
      <c r="F787" s="67">
        <f t="shared" si="122"/>
        <v>1573743.1900000051</v>
      </c>
      <c r="G787" s="70">
        <f t="shared" si="123"/>
        <v>4.0033569021057772E-2</v>
      </c>
      <c r="H787" s="70"/>
      <c r="I787" s="70"/>
      <c r="J787" s="67">
        <f t="shared" si="119"/>
        <v>1534020.8999999985</v>
      </c>
      <c r="K787" s="70">
        <f t="shared" si="130"/>
        <v>3.8983704016967158E-2</v>
      </c>
      <c r="L787" s="70">
        <f t="shared" si="125"/>
        <v>1.0400335690210578</v>
      </c>
      <c r="M787" s="70">
        <f>PRODUCT($L$2:L787)-1</f>
        <v>-9.8332026824528018E-3</v>
      </c>
      <c r="N787" s="70">
        <f>PRODUCT($L$650:L787)-1</f>
        <v>0.44587738624861539</v>
      </c>
      <c r="O787" s="70">
        <f>AVERAGE($G$650:G787)*252</f>
        <v>0.71489482632810497</v>
      </c>
      <c r="P787" s="70">
        <f>STDEV($G$650:G787)*252^0.5</f>
        <v>0.28684638685420699</v>
      </c>
      <c r="Q787" s="70"/>
      <c r="R787" s="70"/>
      <c r="S787" s="70"/>
      <c r="T787" s="70"/>
      <c r="U787" s="70"/>
      <c r="V787" s="70"/>
      <c r="W787" s="70"/>
      <c r="X787" s="70">
        <f t="shared" si="126"/>
        <v>1.7857142857142857E-4</v>
      </c>
      <c r="Y787" s="70">
        <f t="shared" si="127"/>
        <v>3.9854997592486341E-2</v>
      </c>
      <c r="Z787" s="70">
        <f t="shared" si="128"/>
        <v>0</v>
      </c>
      <c r="AA787" s="70">
        <f t="shared" si="129"/>
        <v>0</v>
      </c>
    </row>
    <row r="788" spans="1:27">
      <c r="A788" s="88">
        <v>45121</v>
      </c>
      <c r="B788" s="76">
        <v>40802190.170000002</v>
      </c>
      <c r="C788" s="6"/>
      <c r="D788" s="67">
        <f t="shared" si="121"/>
        <v>40802190.170000002</v>
      </c>
      <c r="E788" s="67">
        <f t="shared" si="118"/>
        <v>39350311.590000004</v>
      </c>
      <c r="F788" s="67">
        <f t="shared" si="122"/>
        <v>-82142.320000000298</v>
      </c>
      <c r="G788" s="70">
        <f t="shared" si="123"/>
        <v>-2.0091393205475885E-3</v>
      </c>
      <c r="H788" s="70"/>
      <c r="I788" s="70"/>
      <c r="J788" s="67">
        <f t="shared" si="119"/>
        <v>1451878.5799999982</v>
      </c>
      <c r="K788" s="70">
        <f t="shared" si="130"/>
        <v>3.6896241003818497E-2</v>
      </c>
      <c r="L788" s="70">
        <f t="shared" si="125"/>
        <v>0.99799086067945242</v>
      </c>
      <c r="M788" s="70">
        <f>PRODUCT($L$2:L788)-1</f>
        <v>-1.1822585728844204E-2</v>
      </c>
      <c r="N788" s="70">
        <f>PRODUCT($L$650:L788)-1</f>
        <v>0.44297241713921265</v>
      </c>
      <c r="O788" s="70">
        <f>AVERAGE($G$650:G788)*252</f>
        <v>0.70610922967266543</v>
      </c>
      <c r="P788" s="70">
        <f>STDEV($G$650:G788)*252^0.5</f>
        <v>0.28587967192277336</v>
      </c>
      <c r="Q788" s="70"/>
      <c r="R788" s="70"/>
      <c r="S788" s="70"/>
      <c r="T788" s="70"/>
      <c r="U788" s="70"/>
      <c r="V788" s="70"/>
      <c r="W788" s="70"/>
      <c r="X788" s="70">
        <f t="shared" si="126"/>
        <v>1.7857142857142857E-4</v>
      </c>
      <c r="Y788" s="70">
        <f t="shared" si="127"/>
        <v>-2.1877107491190171E-3</v>
      </c>
      <c r="Z788" s="70">
        <f t="shared" si="128"/>
        <v>-2.1877107491190171E-3</v>
      </c>
      <c r="AA788" s="70">
        <f t="shared" si="129"/>
        <v>4.7860783218108911E-6</v>
      </c>
    </row>
    <row r="789" spans="1:27">
      <c r="A789" s="88">
        <v>45124</v>
      </c>
      <c r="B789" s="76">
        <v>41383404.189999998</v>
      </c>
      <c r="C789" s="6"/>
      <c r="D789" s="67">
        <f t="shared" si="121"/>
        <v>41383404.189999998</v>
      </c>
      <c r="E789" s="67">
        <f t="shared" si="118"/>
        <v>39350311.590000004</v>
      </c>
      <c r="F789" s="67">
        <f t="shared" si="122"/>
        <v>581214.01999999583</v>
      </c>
      <c r="G789" s="70">
        <f t="shared" si="123"/>
        <v>1.4244677003327535E-2</v>
      </c>
      <c r="H789" s="70"/>
      <c r="I789" s="70"/>
      <c r="J789" s="67">
        <f t="shared" si="119"/>
        <v>2033092.599999994</v>
      </c>
      <c r="K789" s="70">
        <f t="shared" si="130"/>
        <v>5.1666493042882289E-2</v>
      </c>
      <c r="L789" s="70">
        <f t="shared" si="125"/>
        <v>1.0142446770033275</v>
      </c>
      <c r="M789" s="70">
        <f>PRODUCT($L$2:L789)-1</f>
        <v>2.2536823594319078E-3</v>
      </c>
      <c r="N789" s="70">
        <f>PRODUCT($L$650:L789)-1</f>
        <v>0.46352709314607154</v>
      </c>
      <c r="O789" s="70">
        <f>AVERAGE($G$650:G789)*252</f>
        <v>0.72670601092385023</v>
      </c>
      <c r="P789" s="70">
        <f>STDEV($G$650:G789)*252^0.5</f>
        <v>0.28526286707807524</v>
      </c>
      <c r="Q789" s="70"/>
      <c r="R789" s="70"/>
      <c r="S789" s="70"/>
      <c r="T789" s="70"/>
      <c r="U789" s="70"/>
      <c r="V789" s="70"/>
      <c r="W789" s="70"/>
      <c r="X789" s="70">
        <f t="shared" si="126"/>
        <v>1.7857142857142857E-4</v>
      </c>
      <c r="Y789" s="70">
        <f t="shared" si="127"/>
        <v>1.4066105574756106E-2</v>
      </c>
      <c r="Z789" s="70">
        <f t="shared" si="128"/>
        <v>0</v>
      </c>
      <c r="AA789" s="70">
        <f t="shared" si="129"/>
        <v>0</v>
      </c>
    </row>
    <row r="790" spans="1:27">
      <c r="A790" s="88">
        <v>45125</v>
      </c>
      <c r="B790" s="76">
        <v>42280318.57</v>
      </c>
      <c r="C790" s="6"/>
      <c r="D790" s="67">
        <f t="shared" si="121"/>
        <v>42280318.57</v>
      </c>
      <c r="E790" s="67">
        <f t="shared" ref="E790:E853" si="131">IF(MONTH(A790)=MONTH(A789),E789,D789)</f>
        <v>39350311.590000004</v>
      </c>
      <c r="F790" s="67">
        <f t="shared" si="122"/>
        <v>896914.38000000268</v>
      </c>
      <c r="G790" s="70">
        <f t="shared" si="123"/>
        <v>2.1673286612239009E-2</v>
      </c>
      <c r="H790" s="70"/>
      <c r="I790" s="70"/>
      <c r="J790" s="67">
        <f t="shared" ref="J790:J853" si="132">IF(MONTH(A790)=MONTH(A789),J789+F790,F790)</f>
        <v>2930006.9799999967</v>
      </c>
      <c r="K790" s="70">
        <f t="shared" si="130"/>
        <v>7.4459562367088949E-2</v>
      </c>
      <c r="L790" s="70">
        <f t="shared" si="125"/>
        <v>1.0216732866122391</v>
      </c>
      <c r="M790" s="70">
        <f>PRODUCT($L$2:L790)-1</f>
        <v>2.397581367537982E-2</v>
      </c>
      <c r="N790" s="70">
        <f>PRODUCT($L$650:L790)-1</f>
        <v>0.49524653530060347</v>
      </c>
      <c r="O790" s="70">
        <f>AVERAGE($G$650:G790)*252</f>
        <v>0.76028730323137061</v>
      </c>
      <c r="P790" s="70">
        <f>STDEV($G$650:G790)*252^0.5</f>
        <v>0.2853500145622242</v>
      </c>
      <c r="Q790" s="70"/>
      <c r="R790" s="70"/>
      <c r="S790" s="70"/>
      <c r="T790" s="70"/>
      <c r="U790" s="70"/>
      <c r="V790" s="70"/>
      <c r="W790" s="70"/>
      <c r="X790" s="70">
        <f t="shared" si="126"/>
        <v>1.7857142857142857E-4</v>
      </c>
      <c r="Y790" s="70">
        <f t="shared" si="127"/>
        <v>2.1494715183667582E-2</v>
      </c>
      <c r="Z790" s="70">
        <f t="shared" si="128"/>
        <v>0</v>
      </c>
      <c r="AA790" s="70">
        <f t="shared" si="129"/>
        <v>0</v>
      </c>
    </row>
    <row r="791" spans="1:27">
      <c r="A791" s="88">
        <v>45126</v>
      </c>
      <c r="B791" s="76">
        <v>42137576.950000003</v>
      </c>
      <c r="C791" s="6"/>
      <c r="D791" s="67">
        <f t="shared" si="121"/>
        <v>42137576.950000003</v>
      </c>
      <c r="E791" s="67">
        <f t="shared" si="131"/>
        <v>39350311.590000004</v>
      </c>
      <c r="F791" s="67">
        <f t="shared" si="122"/>
        <v>-142741.61999999732</v>
      </c>
      <c r="G791" s="70">
        <f t="shared" si="123"/>
        <v>-3.3760772110473084E-3</v>
      </c>
      <c r="H791" s="70"/>
      <c r="I791" s="70"/>
      <c r="J791" s="67">
        <f t="shared" si="132"/>
        <v>2787265.3599999994</v>
      </c>
      <c r="K791" s="70">
        <f t="shared" si="130"/>
        <v>7.0832103924389545E-2</v>
      </c>
      <c r="L791" s="70">
        <f t="shared" si="125"/>
        <v>0.99662392278895273</v>
      </c>
      <c r="M791" s="70">
        <f>PRODUCT($L$2:L791)-1</f>
        <v>2.0518792266166708E-2</v>
      </c>
      <c r="N791" s="70">
        <f>PRODUCT($L$650:L791)-1</f>
        <v>0.49019846754787766</v>
      </c>
      <c r="O791" s="70">
        <f>AVERAGE($G$650:G791)*252</f>
        <v>0.74894181900309398</v>
      </c>
      <c r="P791" s="70">
        <f>STDEV($G$650:G791)*252^0.5</f>
        <v>0.28446385335382685</v>
      </c>
      <c r="Q791" s="70"/>
      <c r="R791" s="70"/>
      <c r="S791" s="70"/>
      <c r="T791" s="70"/>
      <c r="U791" s="70"/>
      <c r="V791" s="70"/>
      <c r="W791" s="70"/>
      <c r="X791" s="70">
        <f t="shared" si="126"/>
        <v>1.7857142857142857E-4</v>
      </c>
      <c r="Y791" s="70">
        <f t="shared" si="127"/>
        <v>-3.554648639618737E-3</v>
      </c>
      <c r="Z791" s="70">
        <f t="shared" si="128"/>
        <v>-3.554648639618737E-3</v>
      </c>
      <c r="AA791" s="70">
        <f t="shared" si="129"/>
        <v>1.2635526951143338E-5</v>
      </c>
    </row>
    <row r="792" spans="1:27">
      <c r="A792" s="88">
        <v>45127</v>
      </c>
      <c r="B792" s="76">
        <v>40147775.960000001</v>
      </c>
      <c r="C792" s="6"/>
      <c r="D792" s="67">
        <f t="shared" si="121"/>
        <v>40147775.960000001</v>
      </c>
      <c r="E792" s="67">
        <f t="shared" si="131"/>
        <v>39350311.590000004</v>
      </c>
      <c r="F792" s="67">
        <f t="shared" si="122"/>
        <v>-1989800.9900000021</v>
      </c>
      <c r="G792" s="70">
        <f t="shared" si="123"/>
        <v>-4.7221533225820712E-2</v>
      </c>
      <c r="H792" s="70"/>
      <c r="I792" s="70"/>
      <c r="J792" s="67">
        <f t="shared" si="132"/>
        <v>797464.36999999732</v>
      </c>
      <c r="K792" s="70">
        <f t="shared" si="130"/>
        <v>2.0265770149648477E-2</v>
      </c>
      <c r="L792" s="70">
        <f t="shared" si="125"/>
        <v>0.95277846677417932</v>
      </c>
      <c r="M792" s="70">
        <f>PRODUCT($L$2:L792)-1</f>
        <v>-2.7671669790404474E-2</v>
      </c>
      <c r="N792" s="70">
        <f>PRODUCT($L$650:L792)-1</f>
        <v>0.41982901109949844</v>
      </c>
      <c r="O792" s="70">
        <f>AVERAGE($G$650:G792)*252</f>
        <v>0.66048889458414339</v>
      </c>
      <c r="P792" s="70">
        <f>STDEV($G$650:G792)*252^0.5</f>
        <v>0.29118652264740391</v>
      </c>
      <c r="Q792" s="70"/>
      <c r="R792" s="70"/>
      <c r="S792" s="70"/>
      <c r="T792" s="70"/>
      <c r="U792" s="70"/>
      <c r="V792" s="70"/>
      <c r="W792" s="70"/>
      <c r="X792" s="70">
        <f t="shared" si="126"/>
        <v>1.7857142857142857E-4</v>
      </c>
      <c r="Y792" s="70">
        <f t="shared" si="127"/>
        <v>-4.7400104654392143E-2</v>
      </c>
      <c r="Z792" s="70">
        <f t="shared" si="128"/>
        <v>-4.7400104654392143E-2</v>
      </c>
      <c r="AA792" s="70">
        <f t="shared" si="129"/>
        <v>2.2467699212473276E-3</v>
      </c>
    </row>
    <row r="793" spans="1:27">
      <c r="A793" s="88">
        <v>45128</v>
      </c>
      <c r="B793" s="76">
        <v>40044335.710000001</v>
      </c>
      <c r="C793" s="6"/>
      <c r="D793" s="67">
        <f t="shared" si="121"/>
        <v>40044335.710000001</v>
      </c>
      <c r="E793" s="67">
        <f t="shared" si="131"/>
        <v>39350311.590000004</v>
      </c>
      <c r="F793" s="67">
        <f t="shared" si="122"/>
        <v>-103440.25</v>
      </c>
      <c r="G793" s="70">
        <f t="shared" si="123"/>
        <v>-2.5764876765044099E-3</v>
      </c>
      <c r="H793" s="70"/>
      <c r="I793" s="70"/>
      <c r="J793" s="67">
        <f t="shared" si="132"/>
        <v>694024.11999999732</v>
      </c>
      <c r="K793" s="70">
        <f t="shared" si="130"/>
        <v>1.7637067966098652E-2</v>
      </c>
      <c r="L793" s="70">
        <f t="shared" si="125"/>
        <v>0.99742351232349558</v>
      </c>
      <c r="M793" s="70">
        <f>PRODUCT($L$2:L793)-1</f>
        <v>-3.0176861750705664E-2</v>
      </c>
      <c r="N793" s="70">
        <f>PRODUCT($L$650:L793)-1</f>
        <v>0.41617083914965702</v>
      </c>
      <c r="O793" s="70">
        <f>AVERAGE($G$650:G793)*252</f>
        <v>0.6513933127156486</v>
      </c>
      <c r="P793" s="70">
        <f>STDEV($G$650:G793)*252^0.5</f>
        <v>0.29024805052140462</v>
      </c>
      <c r="Q793" s="70"/>
      <c r="R793" s="70"/>
      <c r="S793" s="70"/>
      <c r="T793" s="70"/>
      <c r="U793" s="70"/>
      <c r="V793" s="70"/>
      <c r="W793" s="70"/>
      <c r="X793" s="70">
        <f t="shared" si="126"/>
        <v>1.7857142857142857E-4</v>
      </c>
      <c r="Y793" s="70">
        <f t="shared" si="127"/>
        <v>-2.7550591050758385E-3</v>
      </c>
      <c r="Z793" s="70">
        <f t="shared" si="128"/>
        <v>-2.7550591050758385E-3</v>
      </c>
      <c r="AA793" s="70">
        <f t="shared" si="129"/>
        <v>7.5903506724612797E-6</v>
      </c>
    </row>
    <row r="794" spans="1:27">
      <c r="A794" s="88">
        <v>45131</v>
      </c>
      <c r="B794" s="76">
        <v>40042935.759999998</v>
      </c>
      <c r="C794" s="6"/>
      <c r="D794" s="67">
        <f t="shared" si="121"/>
        <v>40042935.759999998</v>
      </c>
      <c r="E794" s="67">
        <f t="shared" si="131"/>
        <v>39350311.590000004</v>
      </c>
      <c r="F794" s="67">
        <f t="shared" si="122"/>
        <v>-1399.9500000029802</v>
      </c>
      <c r="G794" s="70">
        <f t="shared" si="123"/>
        <v>-3.4960000588881792E-5</v>
      </c>
      <c r="H794" s="70"/>
      <c r="I794" s="70"/>
      <c r="J794" s="67">
        <f t="shared" si="132"/>
        <v>692624.16999999434</v>
      </c>
      <c r="K794" s="70">
        <f t="shared" si="130"/>
        <v>1.760149137360334E-2</v>
      </c>
      <c r="L794" s="70">
        <f t="shared" si="125"/>
        <v>0.99996503999941111</v>
      </c>
      <c r="M794" s="70">
        <f>PRODUCT($L$2:L794)-1</f>
        <v>-3.0210766768190012E-2</v>
      </c>
      <c r="N794" s="70">
        <f>PRODUCT($L$650:L794)-1</f>
        <v>0.41612132981628647</v>
      </c>
      <c r="O794" s="70">
        <f>AVERAGE($G$650:G794)*252</f>
        <v>0.6468401869717586</v>
      </c>
      <c r="P794" s="70">
        <f>STDEV($G$650:G794)*252^0.5</f>
        <v>0.28925910886120232</v>
      </c>
      <c r="Q794" s="70"/>
      <c r="R794" s="70"/>
      <c r="S794" s="70"/>
      <c r="T794" s="70"/>
      <c r="U794" s="70"/>
      <c r="V794" s="70"/>
      <c r="W794" s="70"/>
      <c r="X794" s="70">
        <f t="shared" si="126"/>
        <v>1.7857142857142857E-4</v>
      </c>
      <c r="Y794" s="70">
        <f t="shared" si="127"/>
        <v>-2.1353142916031036E-4</v>
      </c>
      <c r="Z794" s="70">
        <f t="shared" si="128"/>
        <v>-2.1353142916031036E-4</v>
      </c>
      <c r="AA794" s="70">
        <f t="shared" si="129"/>
        <v>4.5595671239244639E-8</v>
      </c>
    </row>
    <row r="795" spans="1:27">
      <c r="A795" s="88">
        <v>45132</v>
      </c>
      <c r="B795" s="76">
        <v>40427640.93</v>
      </c>
      <c r="C795" s="6"/>
      <c r="D795" s="67">
        <f t="shared" si="121"/>
        <v>40427640.93</v>
      </c>
      <c r="E795" s="67">
        <f t="shared" si="131"/>
        <v>39350311.590000004</v>
      </c>
      <c r="F795" s="67">
        <f t="shared" si="122"/>
        <v>384705.17000000179</v>
      </c>
      <c r="G795" s="70">
        <f t="shared" si="123"/>
        <v>9.607316813776039E-3</v>
      </c>
      <c r="H795" s="70"/>
      <c r="I795" s="70"/>
      <c r="J795" s="67">
        <f t="shared" si="132"/>
        <v>1077329.3399999961</v>
      </c>
      <c r="K795" s="70">
        <f t="shared" si="130"/>
        <v>2.7377911291400547E-2</v>
      </c>
      <c r="L795" s="70">
        <f t="shared" si="125"/>
        <v>1.009607316813776</v>
      </c>
      <c r="M795" s="70">
        <f>PRODUCT($L$2:L795)-1</f>
        <v>-2.0893694361943105E-2</v>
      </c>
      <c r="N795" s="70">
        <f>PRODUCT($L$650:L795)-1</f>
        <v>0.4297264560785774</v>
      </c>
      <c r="O795" s="70">
        <f>AVERAGE($G$650:G795)*252</f>
        <v>0.65899226676696276</v>
      </c>
      <c r="P795" s="70">
        <f>STDEV($G$650:G795)*252^0.5</f>
        <v>0.28840830161865849</v>
      </c>
      <c r="Q795" s="70"/>
      <c r="R795" s="70"/>
      <c r="S795" s="70"/>
      <c r="T795" s="70"/>
      <c r="U795" s="70"/>
      <c r="V795" s="70"/>
      <c r="W795" s="70"/>
      <c r="X795" s="70">
        <f t="shared" si="126"/>
        <v>1.7857142857142857E-4</v>
      </c>
      <c r="Y795" s="70">
        <f t="shared" si="127"/>
        <v>9.4287453852046101E-3</v>
      </c>
      <c r="Z795" s="70">
        <f t="shared" si="128"/>
        <v>0</v>
      </c>
      <c r="AA795" s="70">
        <f t="shared" si="129"/>
        <v>0</v>
      </c>
    </row>
    <row r="796" spans="1:27">
      <c r="A796" s="88">
        <v>45133</v>
      </c>
      <c r="B796" s="76">
        <v>40417906.490000002</v>
      </c>
      <c r="C796" s="6"/>
      <c r="D796" s="67">
        <f t="shared" si="121"/>
        <v>40417906.490000002</v>
      </c>
      <c r="E796" s="67">
        <f t="shared" si="131"/>
        <v>39350311.590000004</v>
      </c>
      <c r="F796" s="67">
        <f t="shared" si="122"/>
        <v>-9734.4399999976158</v>
      </c>
      <c r="G796" s="70">
        <f t="shared" si="123"/>
        <v>-2.4078674332872124E-4</v>
      </c>
      <c r="H796" s="70"/>
      <c r="I796" s="70"/>
      <c r="J796" s="67">
        <f t="shared" si="132"/>
        <v>1067594.8999999985</v>
      </c>
      <c r="K796" s="70">
        <f t="shared" si="130"/>
        <v>2.7130532309972866E-2</v>
      </c>
      <c r="L796" s="70">
        <f t="shared" si="125"/>
        <v>0.99975921325667128</v>
      </c>
      <c r="M796" s="70">
        <f>PRODUCT($L$2:L796)-1</f>
        <v>-2.1129450180650267E-2</v>
      </c>
      <c r="N796" s="70">
        <f>PRODUCT($L$650:L796)-1</f>
        <v>0.42938219690136736</v>
      </c>
      <c r="O796" s="70">
        <f>AVERAGE($G$650:G796)*252</f>
        <v>0.65409654890243341</v>
      </c>
      <c r="P796" s="70">
        <f>STDEV($G$650:G796)*252^0.5</f>
        <v>0.28744322612017259</v>
      </c>
      <c r="Q796" s="70"/>
      <c r="R796" s="70"/>
      <c r="S796" s="70"/>
      <c r="T796" s="70"/>
      <c r="U796" s="70"/>
      <c r="V796" s="70"/>
      <c r="W796" s="70"/>
      <c r="X796" s="70">
        <f t="shared" si="126"/>
        <v>1.7857142857142857E-4</v>
      </c>
      <c r="Y796" s="70">
        <f t="shared" si="127"/>
        <v>-4.1935817190014981E-4</v>
      </c>
      <c r="Z796" s="70">
        <f t="shared" si="128"/>
        <v>-4.1935817190014981E-4</v>
      </c>
      <c r="AA796" s="70">
        <f t="shared" si="129"/>
        <v>1.758612763394356E-7</v>
      </c>
    </row>
    <row r="797" spans="1:27">
      <c r="A797" s="88">
        <v>45134</v>
      </c>
      <c r="B797" s="76">
        <v>39564724.329999998</v>
      </c>
      <c r="C797" s="6"/>
      <c r="D797" s="67">
        <f t="shared" si="121"/>
        <v>39564724.329999998</v>
      </c>
      <c r="E797" s="67">
        <f t="shared" si="131"/>
        <v>39350311.590000004</v>
      </c>
      <c r="F797" s="67">
        <f t="shared" si="122"/>
        <v>-853182.16000000387</v>
      </c>
      <c r="G797" s="70">
        <f t="shared" si="123"/>
        <v>-2.1109014149733211E-2</v>
      </c>
      <c r="H797" s="70"/>
      <c r="I797" s="70"/>
      <c r="J797" s="67">
        <f t="shared" si="132"/>
        <v>214412.73999999464</v>
      </c>
      <c r="K797" s="70">
        <f t="shared" si="130"/>
        <v>5.4488193698185583E-3</v>
      </c>
      <c r="L797" s="70">
        <f t="shared" si="125"/>
        <v>0.97889098585026679</v>
      </c>
      <c r="M797" s="70">
        <f>PRODUCT($L$2:L797)-1</f>
        <v>-4.17924424675441E-2</v>
      </c>
      <c r="N797" s="70">
        <f>PRODUCT($L$650:L797)-1</f>
        <v>0.39920934788159967</v>
      </c>
      <c r="O797" s="70">
        <f>AVERAGE($G$650:G797)*252</f>
        <v>0.61373460218192533</v>
      </c>
      <c r="P797" s="70">
        <f>STDEV($G$650:G797)*252^0.5</f>
        <v>0.28812897825494083</v>
      </c>
      <c r="Q797" s="70"/>
      <c r="R797" s="70"/>
      <c r="S797" s="70"/>
      <c r="T797" s="70"/>
      <c r="U797" s="70"/>
      <c r="V797" s="70"/>
      <c r="W797" s="70"/>
      <c r="X797" s="70">
        <f t="shared" si="126"/>
        <v>1.7857142857142857E-4</v>
      </c>
      <c r="Y797" s="70">
        <f t="shared" si="127"/>
        <v>-2.1287585578304638E-2</v>
      </c>
      <c r="Z797" s="70">
        <f t="shared" si="128"/>
        <v>-2.1287585578304638E-2</v>
      </c>
      <c r="AA797" s="70">
        <f t="shared" si="129"/>
        <v>4.5316129975364361E-4</v>
      </c>
    </row>
    <row r="798" spans="1:27">
      <c r="A798" s="88">
        <v>45135</v>
      </c>
      <c r="B798" s="76">
        <v>40781857.770000003</v>
      </c>
      <c r="C798" s="6"/>
      <c r="D798" s="67">
        <f t="shared" si="121"/>
        <v>40781857.770000003</v>
      </c>
      <c r="E798" s="67">
        <f t="shared" si="131"/>
        <v>39350311.590000004</v>
      </c>
      <c r="F798" s="67">
        <f t="shared" si="122"/>
        <v>1217133.4400000051</v>
      </c>
      <c r="G798" s="70">
        <f t="shared" si="123"/>
        <v>3.0763096688054319E-2</v>
      </c>
      <c r="H798" s="70"/>
      <c r="I798" s="70"/>
      <c r="J798" s="67">
        <f t="shared" si="132"/>
        <v>1431546.1799999997</v>
      </c>
      <c r="K798" s="70">
        <f t="shared" si="130"/>
        <v>3.6379538614982332E-2</v>
      </c>
      <c r="L798" s="70">
        <f t="shared" si="125"/>
        <v>1.0307630966880543</v>
      </c>
      <c r="M798" s="70">
        <f>PRODUCT($L$2:L798)-1</f>
        <v>-1.2315010727948827E-2</v>
      </c>
      <c r="N798" s="70">
        <f>PRODUCT($L$650:L798)-1</f>
        <v>0.44225336033731066</v>
      </c>
      <c r="O798" s="70">
        <f>AVERAGE($G$650:G798)*252</f>
        <v>0.66164443951889018</v>
      </c>
      <c r="P798" s="70">
        <f>STDEV($G$650:G798)*252^0.5</f>
        <v>0.2895074201335513</v>
      </c>
      <c r="Q798" s="70"/>
      <c r="R798" s="70"/>
      <c r="S798" s="70"/>
      <c r="T798" s="70"/>
      <c r="U798" s="70"/>
      <c r="V798" s="70"/>
      <c r="W798" s="70"/>
      <c r="X798" s="70">
        <f t="shared" si="126"/>
        <v>1.7857142857142857E-4</v>
      </c>
      <c r="Y798" s="70">
        <f t="shared" si="127"/>
        <v>3.0584525259482891E-2</v>
      </c>
      <c r="Z798" s="70">
        <f t="shared" si="128"/>
        <v>0</v>
      </c>
      <c r="AA798" s="70">
        <f t="shared" si="129"/>
        <v>0</v>
      </c>
    </row>
    <row r="799" spans="1:27" s="47" customFormat="1">
      <c r="A799" s="90">
        <v>45138</v>
      </c>
      <c r="B799" s="79">
        <v>40832947.399999999</v>
      </c>
      <c r="C799" s="61"/>
      <c r="D799" s="80">
        <f t="shared" si="121"/>
        <v>40832947.399999999</v>
      </c>
      <c r="E799" s="80">
        <f t="shared" si="131"/>
        <v>39350311.590000004</v>
      </c>
      <c r="F799" s="80">
        <f t="shared" si="122"/>
        <v>51089.629999995232</v>
      </c>
      <c r="G799" s="81">
        <f t="shared" si="123"/>
        <v>1.2527538663914875E-3</v>
      </c>
      <c r="H799" s="81"/>
      <c r="I799" s="81"/>
      <c r="J799" s="80">
        <f t="shared" si="132"/>
        <v>1482635.8099999949</v>
      </c>
      <c r="K799" s="81">
        <f t="shared" si="130"/>
        <v>3.7677867089031425E-2</v>
      </c>
      <c r="L799" s="81">
        <f t="shared" si="125"/>
        <v>1.0012527538663916</v>
      </c>
      <c r="M799" s="81">
        <f>PRODUCT($L$2:L799)-1</f>
        <v>-1.1077684538861376E-2</v>
      </c>
      <c r="N799" s="81">
        <f>PRODUCT($L$650:L799)-1</f>
        <v>0.44406014881078937</v>
      </c>
      <c r="O799" s="81">
        <f>AVERAGE($G$650:G799)*252</f>
        <v>0.65933810308430196</v>
      </c>
      <c r="P799" s="81">
        <f>STDEV($G$650:G799)*252^0.5</f>
        <v>0.2885397698098629</v>
      </c>
      <c r="Q799" s="81"/>
      <c r="R799" s="81"/>
      <c r="S799" s="81"/>
      <c r="T799" s="81"/>
      <c r="U799" s="81"/>
      <c r="V799" s="81"/>
      <c r="W799" s="81"/>
      <c r="X799" s="81">
        <f t="shared" si="126"/>
        <v>1.7857142857142857E-4</v>
      </c>
      <c r="Y799" s="81">
        <f t="shared" si="127"/>
        <v>1.074182437820059E-3</v>
      </c>
      <c r="Z799" s="81">
        <f t="shared" si="128"/>
        <v>0</v>
      </c>
      <c r="AA799" s="81">
        <f t="shared" si="129"/>
        <v>0</v>
      </c>
    </row>
    <row r="800" spans="1:27">
      <c r="A800" s="88">
        <v>45139</v>
      </c>
      <c r="B800" s="76">
        <v>40167398.880000003</v>
      </c>
      <c r="C800" s="6"/>
      <c r="D800" s="67">
        <f t="shared" si="121"/>
        <v>40167398.880000003</v>
      </c>
      <c r="E800" s="67">
        <f t="shared" si="131"/>
        <v>40832947.399999999</v>
      </c>
      <c r="F800" s="67">
        <f t="shared" si="122"/>
        <v>-665548.51999999583</v>
      </c>
      <c r="G800" s="70">
        <f t="shared" si="123"/>
        <v>-1.6299301480255032E-2</v>
      </c>
      <c r="H800" s="70"/>
      <c r="I800" s="70"/>
      <c r="J800" s="67">
        <f t="shared" si="132"/>
        <v>-665548.51999999583</v>
      </c>
      <c r="K800" s="70">
        <f>G800</f>
        <v>-1.6299301480255032E-2</v>
      </c>
      <c r="L800" s="70">
        <f t="shared" si="125"/>
        <v>0.98370069851974495</v>
      </c>
      <c r="M800" s="70">
        <f>PRODUCT($L$2:L800)-1</f>
        <v>-2.7196427499114328E-2</v>
      </c>
      <c r="N800" s="70">
        <f>PRODUCT($L$650:L800)-1</f>
        <v>0.42052297708970032</v>
      </c>
      <c r="O800" s="70">
        <f>AVERAGE($G$650:G800)*252</f>
        <v>0.62777014231537098</v>
      </c>
      <c r="P800" s="70">
        <f>STDEV($G$650:G800)*252^0.5</f>
        <v>0.28861270743000383</v>
      </c>
      <c r="Q800" s="70"/>
      <c r="R800" s="70"/>
      <c r="S800" s="70"/>
      <c r="T800" s="70"/>
      <c r="U800" s="70"/>
      <c r="V800" s="70"/>
      <c r="W800" s="70"/>
      <c r="X800" s="70">
        <f t="shared" si="126"/>
        <v>1.7857142857142857E-4</v>
      </c>
      <c r="Y800" s="70">
        <f t="shared" si="127"/>
        <v>-1.647787290882646E-2</v>
      </c>
      <c r="Z800" s="70">
        <f t="shared" si="128"/>
        <v>-1.647787290882646E-2</v>
      </c>
      <c r="AA800" s="70">
        <f t="shared" si="129"/>
        <v>2.7152029559943699E-4</v>
      </c>
    </row>
    <row r="801" spans="1:27">
      <c r="A801" s="88">
        <v>45140</v>
      </c>
      <c r="B801" s="76">
        <v>38328869.18</v>
      </c>
      <c r="C801" s="6"/>
      <c r="D801" s="67">
        <f t="shared" si="121"/>
        <v>38328869.18</v>
      </c>
      <c r="E801" s="67">
        <f t="shared" si="131"/>
        <v>40832947.399999999</v>
      </c>
      <c r="F801" s="67">
        <f t="shared" si="122"/>
        <v>-1838529.700000003</v>
      </c>
      <c r="G801" s="70">
        <f t="shared" si="123"/>
        <v>-4.5771689262045709E-2</v>
      </c>
      <c r="H801" s="70"/>
      <c r="I801" s="70"/>
      <c r="J801" s="67">
        <f t="shared" si="132"/>
        <v>-2504078.2199999988</v>
      </c>
      <c r="K801" s="70">
        <f t="shared" ref="K801:K822" si="133">(1+K800)*(1+G801)-1</f>
        <v>-6.132494417975809E-2</v>
      </c>
      <c r="L801" s="70">
        <f t="shared" si="125"/>
        <v>0.95422831073795433</v>
      </c>
      <c r="M801" s="70">
        <f>PRODUCT($L$2:L801)-1</f>
        <v>-7.1723290332632805E-2</v>
      </c>
      <c r="N801" s="70">
        <f>PRODUCT($L$650:L801)-1</f>
        <v>0.35550324079275453</v>
      </c>
      <c r="O801" s="70">
        <f>AVERAGE($G$650:G801)*252</f>
        <v>0.54775543286569406</v>
      </c>
      <c r="P801" s="70">
        <f>STDEV($G$650:G801)*252^0.5</f>
        <v>0.29429134262671364</v>
      </c>
      <c r="Q801" s="70"/>
      <c r="R801" s="70"/>
      <c r="S801" s="70"/>
      <c r="T801" s="70"/>
      <c r="U801" s="70"/>
      <c r="V801" s="70"/>
      <c r="W801" s="70"/>
      <c r="X801" s="70">
        <f t="shared" si="126"/>
        <v>1.7857142857142857E-4</v>
      </c>
      <c r="Y801" s="70">
        <f t="shared" si="127"/>
        <v>-4.595026069061714E-2</v>
      </c>
      <c r="Z801" s="70">
        <f t="shared" si="128"/>
        <v>-4.595026069061714E-2</v>
      </c>
      <c r="AA801" s="70">
        <f t="shared" si="129"/>
        <v>2.1114264575356747E-3</v>
      </c>
    </row>
    <row r="802" spans="1:27">
      <c r="A802" s="88">
        <v>45141</v>
      </c>
      <c r="B802" s="76">
        <v>37752555.439999998</v>
      </c>
      <c r="C802" s="6"/>
      <c r="D802" s="67">
        <f t="shared" si="121"/>
        <v>37752555.439999998</v>
      </c>
      <c r="E802" s="67">
        <f t="shared" si="131"/>
        <v>40832947.399999999</v>
      </c>
      <c r="F802" s="67">
        <f t="shared" si="122"/>
        <v>-576313.74000000209</v>
      </c>
      <c r="G802" s="70">
        <f t="shared" si="123"/>
        <v>-1.5036022515913999E-2</v>
      </c>
      <c r="H802" s="70"/>
      <c r="I802" s="70"/>
      <c r="J802" s="67">
        <f t="shared" si="132"/>
        <v>-3080391.9600000009</v>
      </c>
      <c r="K802" s="70">
        <f t="shared" si="133"/>
        <v>-7.5438883454198025E-2</v>
      </c>
      <c r="L802" s="70">
        <f t="shared" si="125"/>
        <v>0.98496397748408604</v>
      </c>
      <c r="M802" s="70">
        <f>PRODUCT($L$2:L802)-1</f>
        <v>-8.5680879840189905E-2</v>
      </c>
      <c r="N802" s="70">
        <f>PRODUCT($L$650:L802)-1</f>
        <v>0.33512186354380025</v>
      </c>
      <c r="O802" s="70">
        <f>AVERAGE($G$650:G802)*252</f>
        <v>0.51941011844166773</v>
      </c>
      <c r="P802" s="70">
        <f>STDEV($G$650:G802)*252^0.5</f>
        <v>0.29415203882227026</v>
      </c>
      <c r="Q802" s="70"/>
      <c r="R802" s="70"/>
      <c r="S802" s="70"/>
      <c r="T802" s="70"/>
      <c r="U802" s="70"/>
      <c r="V802" s="70"/>
      <c r="W802" s="70"/>
      <c r="X802" s="70">
        <f t="shared" si="126"/>
        <v>1.7857142857142857E-4</v>
      </c>
      <c r="Y802" s="70">
        <f t="shared" si="127"/>
        <v>-1.5214593944485428E-2</v>
      </c>
      <c r="Z802" s="70">
        <f t="shared" si="128"/>
        <v>-1.5214593944485428E-2</v>
      </c>
      <c r="AA802" s="70">
        <f t="shared" si="129"/>
        <v>2.3148386889557265E-4</v>
      </c>
    </row>
    <row r="803" spans="1:27">
      <c r="A803" s="88">
        <v>45142</v>
      </c>
      <c r="B803" s="76">
        <v>37802480.859999999</v>
      </c>
      <c r="C803" s="6"/>
      <c r="D803" s="67">
        <f t="shared" si="121"/>
        <v>37802480.859999999</v>
      </c>
      <c r="E803" s="67">
        <f t="shared" si="131"/>
        <v>40832947.399999999</v>
      </c>
      <c r="F803" s="67">
        <f t="shared" si="122"/>
        <v>49925.420000001788</v>
      </c>
      <c r="G803" s="70">
        <f t="shared" si="123"/>
        <v>1.32243816128813E-3</v>
      </c>
      <c r="H803" s="70"/>
      <c r="I803" s="70"/>
      <c r="J803" s="67">
        <f t="shared" si="132"/>
        <v>-3030466.5399999991</v>
      </c>
      <c r="K803" s="70">
        <f t="shared" si="133"/>
        <v>-7.4216208551234675E-2</v>
      </c>
      <c r="L803" s="70">
        <f t="shared" si="125"/>
        <v>1.0013224381612882</v>
      </c>
      <c r="M803" s="70">
        <f>PRODUCT($L$2:L803)-1</f>
        <v>-8.4471749344095182E-2</v>
      </c>
      <c r="N803" s="70">
        <f>PRODUCT($L$650:L803)-1</f>
        <v>0.33688747964612076</v>
      </c>
      <c r="O803" s="70">
        <f>AVERAGE($G$650:G803)*252</f>
        <v>0.5182013151832453</v>
      </c>
      <c r="P803" s="70">
        <f>STDEV($G$650:G803)*252^0.5</f>
        <v>0.29319070460791768</v>
      </c>
      <c r="Q803" s="70"/>
      <c r="R803" s="70"/>
      <c r="S803" s="70"/>
      <c r="T803" s="70"/>
      <c r="U803" s="70"/>
      <c r="V803" s="70"/>
      <c r="W803" s="70"/>
      <c r="X803" s="70">
        <f t="shared" si="126"/>
        <v>1.7857142857142857E-4</v>
      </c>
      <c r="Y803" s="70">
        <f t="shared" si="127"/>
        <v>1.1438667327167014E-3</v>
      </c>
      <c r="Z803" s="70">
        <f t="shared" si="128"/>
        <v>0</v>
      </c>
      <c r="AA803" s="70">
        <f t="shared" si="129"/>
        <v>0</v>
      </c>
    </row>
    <row r="804" spans="1:27">
      <c r="A804" s="88">
        <v>45145</v>
      </c>
      <c r="B804" s="76">
        <v>37993712.399999999</v>
      </c>
      <c r="C804" s="6"/>
      <c r="D804" s="67">
        <f t="shared" si="121"/>
        <v>37993712.399999999</v>
      </c>
      <c r="E804" s="67">
        <f t="shared" si="131"/>
        <v>40832947.399999999</v>
      </c>
      <c r="F804" s="67">
        <f t="shared" si="122"/>
        <v>191231.53999999911</v>
      </c>
      <c r="G804" s="70">
        <f t="shared" si="123"/>
        <v>5.0587034408725072E-3</v>
      </c>
      <c r="H804" s="70"/>
      <c r="I804" s="70"/>
      <c r="J804" s="67">
        <f t="shared" si="132"/>
        <v>-2839235</v>
      </c>
      <c r="K804" s="70">
        <f t="shared" si="133"/>
        <v>-6.953294289992884E-2</v>
      </c>
      <c r="L804" s="70">
        <f t="shared" si="125"/>
        <v>1.0050587034408724</v>
      </c>
      <c r="M804" s="70">
        <f>PRODUCT($L$2:L804)-1</f>
        <v>-7.9840363432286177E-2</v>
      </c>
      <c r="N804" s="70">
        <f>PRODUCT($L$650:L804)-1</f>
        <v>0.34365039693946597</v>
      </c>
      <c r="O804" s="70">
        <f>AVERAGE($G$650:G804)*252</f>
        <v>0.52308255358270739</v>
      </c>
      <c r="P804" s="70">
        <f>STDEV($G$650:G804)*252^0.5</f>
        <v>0.29226230941824949</v>
      </c>
      <c r="Q804" s="70"/>
      <c r="R804" s="70"/>
      <c r="S804" s="70"/>
      <c r="T804" s="70"/>
      <c r="U804" s="70"/>
      <c r="V804" s="70"/>
      <c r="W804" s="70"/>
      <c r="X804" s="70">
        <f t="shared" si="126"/>
        <v>1.7857142857142857E-4</v>
      </c>
      <c r="Y804" s="70">
        <f t="shared" si="127"/>
        <v>4.8801320123010783E-3</v>
      </c>
      <c r="Z804" s="70">
        <f t="shared" si="128"/>
        <v>0</v>
      </c>
      <c r="AA804" s="70">
        <f t="shared" si="129"/>
        <v>0</v>
      </c>
    </row>
    <row r="805" spans="1:27">
      <c r="A805" s="88">
        <v>45146</v>
      </c>
      <c r="B805" s="76">
        <v>37770609.659999996</v>
      </c>
      <c r="C805" s="6"/>
      <c r="D805" s="67">
        <f t="shared" si="121"/>
        <v>37770609.659999996</v>
      </c>
      <c r="E805" s="67">
        <f t="shared" si="131"/>
        <v>40832947.399999999</v>
      </c>
      <c r="F805" s="67">
        <f t="shared" si="122"/>
        <v>-223102.74000000209</v>
      </c>
      <c r="G805" s="70">
        <f t="shared" si="123"/>
        <v>-5.8720963524480987E-3</v>
      </c>
      <c r="H805" s="70"/>
      <c r="I805" s="70"/>
      <c r="J805" s="67">
        <f t="shared" si="132"/>
        <v>-3062337.7400000021</v>
      </c>
      <c r="K805" s="70">
        <f t="shared" si="133"/>
        <v>-7.4996735111999335E-2</v>
      </c>
      <c r="L805" s="70">
        <f t="shared" si="125"/>
        <v>0.99412790364755188</v>
      </c>
      <c r="M805" s="70">
        <f>PRODUCT($L$2:L805)-1</f>
        <v>-8.5243629477845473E-2</v>
      </c>
      <c r="N805" s="70">
        <f>PRODUCT($L$650:L805)-1</f>
        <v>0.3357603523446322</v>
      </c>
      <c r="O805" s="70">
        <f>AVERAGE($G$650:G805)*252</f>
        <v>0.51024376618270983</v>
      </c>
      <c r="P805" s="70">
        <f>STDEV($G$650:G805)*252^0.5</f>
        <v>0.29149308535020041</v>
      </c>
      <c r="Q805" s="70"/>
      <c r="R805" s="70"/>
      <c r="S805" s="70"/>
      <c r="T805" s="70"/>
      <c r="U805" s="70"/>
      <c r="V805" s="70"/>
      <c r="W805" s="70"/>
      <c r="X805" s="70">
        <f t="shared" si="126"/>
        <v>1.7857142857142857E-4</v>
      </c>
      <c r="Y805" s="70">
        <f t="shared" si="127"/>
        <v>-6.0506677810195277E-3</v>
      </c>
      <c r="Z805" s="70">
        <f t="shared" si="128"/>
        <v>-6.0506677810195277E-3</v>
      </c>
      <c r="AA805" s="70">
        <f t="shared" si="129"/>
        <v>3.6610580596267776E-5</v>
      </c>
    </row>
    <row r="806" spans="1:27">
      <c r="A806" s="88">
        <v>45147</v>
      </c>
      <c r="B806" s="76">
        <v>37139780.710000001</v>
      </c>
      <c r="C806" s="6"/>
      <c r="D806" s="67">
        <f t="shared" si="121"/>
        <v>37139780.710000001</v>
      </c>
      <c r="E806" s="67">
        <f t="shared" si="131"/>
        <v>40832947.399999999</v>
      </c>
      <c r="F806" s="67">
        <f t="shared" si="122"/>
        <v>-630828.94999999553</v>
      </c>
      <c r="G806" s="70">
        <f t="shared" si="123"/>
        <v>-1.6701582412318297E-2</v>
      </c>
      <c r="H806" s="70"/>
      <c r="I806" s="70"/>
      <c r="J806" s="67">
        <f t="shared" si="132"/>
        <v>-3693166.6899999976</v>
      </c>
      <c r="K806" s="70">
        <f t="shared" si="133"/>
        <v>-9.0445753372189852E-2</v>
      </c>
      <c r="L806" s="70">
        <f t="shared" si="125"/>
        <v>0.98329841758768166</v>
      </c>
      <c r="M806" s="70">
        <f>PRODUCT($L$2:L806)-1</f>
        <v>-0.10052150838731444</v>
      </c>
      <c r="N806" s="70">
        <f>PRODUCT($L$650:L806)-1</f>
        <v>0.31345104073684094</v>
      </c>
      <c r="O806" s="70">
        <f>AVERAGE($G$650:G806)*252</f>
        <v>0.48018617042419437</v>
      </c>
      <c r="P806" s="70">
        <f>STDEV($G$650:G806)*252^0.5</f>
        <v>0.29152430443178684</v>
      </c>
      <c r="Q806" s="70"/>
      <c r="R806" s="70"/>
      <c r="S806" s="70"/>
      <c r="T806" s="70"/>
      <c r="U806" s="70"/>
      <c r="V806" s="70"/>
      <c r="W806" s="70"/>
      <c r="X806" s="70">
        <f t="shared" si="126"/>
        <v>1.7857142857142857E-4</v>
      </c>
      <c r="Y806" s="70">
        <f t="shared" si="127"/>
        <v>-1.6880153840889724E-2</v>
      </c>
      <c r="Z806" s="70">
        <f t="shared" si="128"/>
        <v>-1.6880153840889724E-2</v>
      </c>
      <c r="AA806" s="70">
        <f t="shared" si="129"/>
        <v>2.8493959369210411E-4</v>
      </c>
    </row>
    <row r="807" spans="1:27">
      <c r="A807" s="88">
        <v>45148</v>
      </c>
      <c r="B807" s="76">
        <v>37059871.32</v>
      </c>
      <c r="C807" s="6"/>
      <c r="D807" s="67">
        <f t="shared" si="121"/>
        <v>37059871.32</v>
      </c>
      <c r="E807" s="67">
        <f t="shared" si="131"/>
        <v>40832947.399999999</v>
      </c>
      <c r="F807" s="67">
        <f t="shared" si="122"/>
        <v>-79909.390000000596</v>
      </c>
      <c r="G807" s="70">
        <f t="shared" si="123"/>
        <v>-2.1515848632483914E-3</v>
      </c>
      <c r="H807" s="70"/>
      <c r="I807" s="70"/>
      <c r="J807" s="67">
        <f t="shared" si="132"/>
        <v>-3773076.0799999982</v>
      </c>
      <c r="K807" s="70">
        <f t="shared" si="133"/>
        <v>-9.2402736521537521E-2</v>
      </c>
      <c r="L807" s="70">
        <f t="shared" si="125"/>
        <v>0.9978484151367516</v>
      </c>
      <c r="M807" s="70">
        <f>PRODUCT($L$2:L807)-1</f>
        <v>-0.10245681269468576</v>
      </c>
      <c r="N807" s="70">
        <f>PRODUCT($L$650:L807)-1</f>
        <v>0.31062503935897379</v>
      </c>
      <c r="O807" s="70">
        <f>AVERAGE($G$650:G807)*252</f>
        <v>0.47371537576620204</v>
      </c>
      <c r="P807" s="70">
        <f>STDEV($G$650:G807)*252^0.5</f>
        <v>0.2906395669284022</v>
      </c>
      <c r="Q807" s="70"/>
      <c r="R807" s="70"/>
      <c r="S807" s="70"/>
      <c r="T807" s="70"/>
      <c r="U807" s="70"/>
      <c r="V807" s="70"/>
      <c r="W807" s="70"/>
      <c r="X807" s="70">
        <f t="shared" si="126"/>
        <v>1.7857142857142857E-4</v>
      </c>
      <c r="Y807" s="70">
        <f t="shared" si="127"/>
        <v>-2.3301562918198199E-3</v>
      </c>
      <c r="Z807" s="70">
        <f t="shared" si="128"/>
        <v>-2.3301562918198199E-3</v>
      </c>
      <c r="AA807" s="70">
        <f t="shared" si="129"/>
        <v>5.4296283443074941E-6</v>
      </c>
    </row>
    <row r="808" spans="1:27">
      <c r="A808" s="88">
        <v>45149</v>
      </c>
      <c r="B808" s="76">
        <v>36509694.07</v>
      </c>
      <c r="C808" s="6"/>
      <c r="D808" s="67">
        <f t="shared" si="121"/>
        <v>36509694.07</v>
      </c>
      <c r="E808" s="67">
        <f t="shared" si="131"/>
        <v>40832947.399999999</v>
      </c>
      <c r="F808" s="67">
        <f t="shared" si="122"/>
        <v>-550177.25</v>
      </c>
      <c r="G808" s="70">
        <f t="shared" si="123"/>
        <v>-1.4845633036590911E-2</v>
      </c>
      <c r="H808" s="70"/>
      <c r="I808" s="70"/>
      <c r="J808" s="67">
        <f t="shared" si="132"/>
        <v>-4323253.3299999982</v>
      </c>
      <c r="K808" s="70">
        <f t="shared" si="133"/>
        <v>-0.10587659244015291</v>
      </c>
      <c r="L808" s="70">
        <f t="shared" si="125"/>
        <v>0.98515436696340908</v>
      </c>
      <c r="M808" s="70">
        <f>PRODUCT($L$2:L808)-1</f>
        <v>-0.1157814094879126</v>
      </c>
      <c r="N808" s="70">
        <f>PRODUCT($L$650:L808)-1</f>
        <v>0.29116798097608299</v>
      </c>
      <c r="O808" s="70">
        <f>AVERAGE($G$650:G808)*252</f>
        <v>0.44720710594867297</v>
      </c>
      <c r="P808" s="70">
        <f>STDEV($G$650:G808)*252^0.5</f>
        <v>0.29048251568106015</v>
      </c>
      <c r="Q808" s="70"/>
      <c r="R808" s="70"/>
      <c r="S808" s="70"/>
      <c r="T808" s="70"/>
      <c r="U808" s="70"/>
      <c r="V808" s="70"/>
      <c r="W808" s="70"/>
      <c r="X808" s="70">
        <f t="shared" si="126"/>
        <v>1.7857142857142857E-4</v>
      </c>
      <c r="Y808" s="70">
        <f t="shared" si="127"/>
        <v>-1.502420446516234E-2</v>
      </c>
      <c r="Z808" s="70">
        <f t="shared" si="128"/>
        <v>-1.502420446516234E-2</v>
      </c>
      <c r="AA808" s="70">
        <f t="shared" si="129"/>
        <v>2.25726719811004E-4</v>
      </c>
    </row>
    <row r="809" spans="1:27">
      <c r="A809" s="88">
        <v>45152</v>
      </c>
      <c r="B809" s="76">
        <v>37075263.310000002</v>
      </c>
      <c r="C809" s="6"/>
      <c r="D809" s="67">
        <f t="shared" si="121"/>
        <v>37075263.310000002</v>
      </c>
      <c r="E809" s="67">
        <f t="shared" si="131"/>
        <v>40832947.399999999</v>
      </c>
      <c r="F809" s="67">
        <f t="shared" si="122"/>
        <v>565569.24000000209</v>
      </c>
      <c r="G809" s="70">
        <f t="shared" si="123"/>
        <v>1.5490933419371763E-2</v>
      </c>
      <c r="H809" s="70"/>
      <c r="I809" s="70"/>
      <c r="J809" s="67">
        <f t="shared" si="132"/>
        <v>-3757684.0899999961</v>
      </c>
      <c r="K809" s="70">
        <f t="shared" si="133"/>
        <v>-9.2025786264941511E-2</v>
      </c>
      <c r="L809" s="70">
        <f t="shared" si="125"/>
        <v>1.0154909334193718</v>
      </c>
      <c r="M809" s="70">
        <f>PRODUCT($L$2:L809)-1</f>
        <v>-0.10208403817411904</v>
      </c>
      <c r="N809" s="70">
        <f>PRODUCT($L$650:L809)-1</f>
        <v>0.31116937820260815</v>
      </c>
      <c r="O809" s="70">
        <f>AVERAGE($G$650:G809)*252</f>
        <v>0.46881028167200428</v>
      </c>
      <c r="P809" s="70">
        <f>STDEV($G$650:G809)*252^0.5</f>
        <v>0.29007880859827306</v>
      </c>
      <c r="Q809" s="70"/>
      <c r="R809" s="70"/>
      <c r="S809" s="70"/>
      <c r="T809" s="70"/>
      <c r="U809" s="70"/>
      <c r="V809" s="70"/>
      <c r="W809" s="70"/>
      <c r="X809" s="70">
        <f t="shared" si="126"/>
        <v>1.7857142857142857E-4</v>
      </c>
      <c r="Y809" s="70">
        <f t="shared" si="127"/>
        <v>1.5312361990800334E-2</v>
      </c>
      <c r="Z809" s="70">
        <f t="shared" si="128"/>
        <v>0</v>
      </c>
      <c r="AA809" s="70">
        <f t="shared" si="129"/>
        <v>0</v>
      </c>
    </row>
    <row r="810" spans="1:27">
      <c r="A810" s="88">
        <v>45153</v>
      </c>
      <c r="B810" s="76">
        <v>36295471.159999996</v>
      </c>
      <c r="C810" s="6"/>
      <c r="D810" s="67">
        <f t="shared" si="121"/>
        <v>36295471.159999996</v>
      </c>
      <c r="E810" s="67">
        <f t="shared" si="131"/>
        <v>40832947.399999999</v>
      </c>
      <c r="F810" s="67">
        <f t="shared" si="122"/>
        <v>-779792.15000000596</v>
      </c>
      <c r="G810" s="70">
        <f t="shared" si="123"/>
        <v>-2.1032680023871309E-2</v>
      </c>
      <c r="H810" s="70"/>
      <c r="I810" s="70"/>
      <c r="J810" s="67">
        <f t="shared" si="132"/>
        <v>-4537476.2400000021</v>
      </c>
      <c r="K810" s="70">
        <f t="shared" si="133"/>
        <v>-0.11112291737235713</v>
      </c>
      <c r="L810" s="70">
        <f t="shared" si="125"/>
        <v>0.97896731997612874</v>
      </c>
      <c r="M810" s="70">
        <f>PRODUCT($L$2:L810)-1</f>
        <v>-0.12096961728752942</v>
      </c>
      <c r="N810" s="70">
        <f>PRODUCT($L$650:L810)-1</f>
        <v>0.28359197221377452</v>
      </c>
      <c r="O810" s="70">
        <f>AVERAGE($G$650:G810)*252</f>
        <v>0.43297770000934849</v>
      </c>
      <c r="P810" s="70">
        <f>STDEV($G$650:G810)*252^0.5</f>
        <v>0.29058582405486005</v>
      </c>
      <c r="Q810" s="70"/>
      <c r="R810" s="70"/>
      <c r="S810" s="70"/>
      <c r="T810" s="70"/>
      <c r="U810" s="70"/>
      <c r="V810" s="70"/>
      <c r="W810" s="70"/>
      <c r="X810" s="70">
        <f t="shared" si="126"/>
        <v>1.7857142857142857E-4</v>
      </c>
      <c r="Y810" s="70">
        <f t="shared" si="127"/>
        <v>-2.1211251452442736E-2</v>
      </c>
      <c r="Z810" s="70">
        <f t="shared" si="128"/>
        <v>-2.1211251452442736E-2</v>
      </c>
      <c r="AA810" s="70">
        <f t="shared" si="129"/>
        <v>4.4991718817875408E-4</v>
      </c>
    </row>
    <row r="811" spans="1:27">
      <c r="A811" s="88">
        <v>45154</v>
      </c>
      <c r="B811" s="76">
        <v>35533364.659999996</v>
      </c>
      <c r="C811" s="6"/>
      <c r="D811" s="67">
        <f t="shared" ref="D811:D874" si="134">B811</f>
        <v>35533364.659999996</v>
      </c>
      <c r="E811" s="67">
        <f t="shared" si="131"/>
        <v>40832947.399999999</v>
      </c>
      <c r="F811" s="67">
        <f t="shared" si="122"/>
        <v>-762106.5</v>
      </c>
      <c r="G811" s="70">
        <f t="shared" si="123"/>
        <v>-2.0997289073351157E-2</v>
      </c>
      <c r="H811" s="70"/>
      <c r="I811" s="70"/>
      <c r="J811" s="67">
        <f t="shared" si="132"/>
        <v>-5299582.7400000021</v>
      </c>
      <c r="K811" s="70">
        <f t="shared" si="133"/>
        <v>-0.12978692642696688</v>
      </c>
      <c r="L811" s="70">
        <f t="shared" si="125"/>
        <v>0.97900271092664881</v>
      </c>
      <c r="M811" s="70">
        <f>PRODUCT($L$2:L811)-1</f>
        <v>-0.13942687233760165</v>
      </c>
      <c r="N811" s="70">
        <f>PRODUCT($L$650:L811)-1</f>
        <v>0.2566400205209689</v>
      </c>
      <c r="O811" s="70">
        <f>AVERAGE($G$650:G811)*252</f>
        <v>0.39764254848778163</v>
      </c>
      <c r="P811" s="70">
        <f>STDEV($G$650:G811)*252^0.5</f>
        <v>0.29106408635884762</v>
      </c>
      <c r="Q811" s="70"/>
      <c r="R811" s="70"/>
      <c r="S811" s="70"/>
      <c r="T811" s="70"/>
      <c r="U811" s="70"/>
      <c r="V811" s="70"/>
      <c r="W811" s="70"/>
      <c r="X811" s="70">
        <f t="shared" si="126"/>
        <v>1.7857142857142857E-4</v>
      </c>
      <c r="Y811" s="70">
        <f t="shared" si="127"/>
        <v>-2.1175860501922585E-2</v>
      </c>
      <c r="Z811" s="70">
        <f t="shared" si="128"/>
        <v>-2.1175860501922585E-2</v>
      </c>
      <c r="AA811" s="70">
        <f t="shared" si="129"/>
        <v>4.4841706799688503E-4</v>
      </c>
    </row>
    <row r="812" spans="1:27">
      <c r="A812" s="88">
        <v>45155</v>
      </c>
      <c r="B812" s="76">
        <v>34553049.789999999</v>
      </c>
      <c r="C812" s="6"/>
      <c r="D812" s="67">
        <f t="shared" si="134"/>
        <v>34553049.789999999</v>
      </c>
      <c r="E812" s="67">
        <f t="shared" si="131"/>
        <v>40832947.399999999</v>
      </c>
      <c r="F812" s="67">
        <f t="shared" ref="F812:F875" si="135">B812-C812-D811</f>
        <v>-980314.86999999732</v>
      </c>
      <c r="G812" s="70">
        <f t="shared" ref="G812:G875" si="136">F812/B811</f>
        <v>-2.7588574270410716E-2</v>
      </c>
      <c r="H812" s="70"/>
      <c r="I812" s="70"/>
      <c r="J812" s="67">
        <f t="shared" si="132"/>
        <v>-6279897.6099999994</v>
      </c>
      <c r="K812" s="70">
        <f t="shared" si="133"/>
        <v>-0.15379486443831891</v>
      </c>
      <c r="L812" s="70">
        <f t="shared" si="125"/>
        <v>0.97241142572958927</v>
      </c>
      <c r="M812" s="70">
        <f>PRODUCT($L$2:L812)-1</f>
        <v>-0.16316885798523539</v>
      </c>
      <c r="N812" s="70">
        <f>PRODUCT($L$650:L812)-1</f>
        <v>0.22197111398365577</v>
      </c>
      <c r="O812" s="70">
        <f>AVERAGE($G$650:G812)*252</f>
        <v>0.35255074931826458</v>
      </c>
      <c r="P812" s="70">
        <f>STDEV($G$650:G812)*252^0.5</f>
        <v>0.29242181995649102</v>
      </c>
      <c r="Q812" s="70"/>
      <c r="R812" s="70"/>
      <c r="S812" s="70"/>
      <c r="T812" s="70"/>
      <c r="U812" s="70"/>
      <c r="V812" s="70"/>
      <c r="W812" s="70"/>
      <c r="X812" s="70">
        <f t="shared" si="126"/>
        <v>1.7857142857142857E-4</v>
      </c>
      <c r="Y812" s="70">
        <f t="shared" si="127"/>
        <v>-2.7767145698982143E-2</v>
      </c>
      <c r="Z812" s="70">
        <f t="shared" si="128"/>
        <v>-2.7767145698982143E-2</v>
      </c>
      <c r="AA812" s="70">
        <f t="shared" si="129"/>
        <v>7.7101438026850255E-4</v>
      </c>
    </row>
    <row r="813" spans="1:27">
      <c r="A813" s="88">
        <v>45156</v>
      </c>
      <c r="B813" s="76">
        <v>34538286.840000004</v>
      </c>
      <c r="C813" s="6"/>
      <c r="D813" s="67">
        <f t="shared" si="134"/>
        <v>34538286.840000004</v>
      </c>
      <c r="E813" s="67">
        <f t="shared" si="131"/>
        <v>40832947.399999999</v>
      </c>
      <c r="F813" s="67">
        <f t="shared" si="135"/>
        <v>-14762.94999999553</v>
      </c>
      <c r="G813" s="70">
        <f t="shared" si="136"/>
        <v>-4.272546154310256E-4</v>
      </c>
      <c r="H813" s="70"/>
      <c r="I813" s="70"/>
      <c r="J813" s="67">
        <f t="shared" si="132"/>
        <v>-6294660.5599999949</v>
      </c>
      <c r="K813" s="70">
        <f t="shared" si="133"/>
        <v>-0.15415640948808906</v>
      </c>
      <c r="L813" s="70">
        <f t="shared" si="125"/>
        <v>0.99957274538456897</v>
      </c>
      <c r="M813" s="70">
        <f>PRODUCT($L$2:L813)-1</f>
        <v>-0.16352639795299762</v>
      </c>
      <c r="N813" s="70">
        <f>PRODUCT($L$650:L813)-1</f>
        <v>0.22144902118528287</v>
      </c>
      <c r="O813" s="70">
        <f>AVERAGE($G$650:G813)*252</f>
        <v>0.34974453643773479</v>
      </c>
      <c r="P813" s="70">
        <f>STDEV($G$650:G813)*252^0.5</f>
        <v>0.29153223021563685</v>
      </c>
      <c r="Q813" s="70"/>
      <c r="R813" s="70"/>
      <c r="S813" s="70"/>
      <c r="T813" s="70"/>
      <c r="U813" s="70"/>
      <c r="V813" s="70"/>
      <c r="W813" s="70"/>
      <c r="X813" s="70">
        <f t="shared" si="126"/>
        <v>1.7857142857142857E-4</v>
      </c>
      <c r="Y813" s="70">
        <f t="shared" si="127"/>
        <v>-6.058260440024542E-4</v>
      </c>
      <c r="Z813" s="70">
        <f t="shared" si="128"/>
        <v>-6.058260440024542E-4</v>
      </c>
      <c r="AA813" s="70">
        <f t="shared" si="129"/>
        <v>3.6702519559166359E-7</v>
      </c>
    </row>
    <row r="814" spans="1:27">
      <c r="A814" s="88">
        <v>45159</v>
      </c>
      <c r="B814" s="76">
        <v>35283365.799999997</v>
      </c>
      <c r="C814" s="6"/>
      <c r="D814" s="67">
        <f t="shared" si="134"/>
        <v>35283365.799999997</v>
      </c>
      <c r="E814" s="67">
        <f t="shared" si="131"/>
        <v>40832947.399999999</v>
      </c>
      <c r="F814" s="67">
        <f t="shared" si="135"/>
        <v>745078.95999999344</v>
      </c>
      <c r="G814" s="70">
        <f t="shared" si="136"/>
        <v>2.157255116478711E-2</v>
      </c>
      <c r="H814" s="70"/>
      <c r="I814" s="70"/>
      <c r="J814" s="67">
        <f t="shared" si="132"/>
        <v>-5549581.6000000015</v>
      </c>
      <c r="K814" s="70">
        <f t="shared" si="133"/>
        <v>-0.13590940535436369</v>
      </c>
      <c r="L814" s="70">
        <f t="shared" si="125"/>
        <v>1.0215725511647871</v>
      </c>
      <c r="M814" s="70">
        <f>PRODUCT($L$2:L814)-1</f>
        <v>-0.14548152837484496</v>
      </c>
      <c r="N814" s="70">
        <f>PRODUCT($L$650:L814)-1</f>
        <v>0.2477987926899814</v>
      </c>
      <c r="O814" s="70">
        <f>AVERAGE($G$650:G814)*252</f>
        <v>0.38057204163221126</v>
      </c>
      <c r="P814" s="70">
        <f>STDEV($G$650:G814)*252^0.5</f>
        <v>0.29171055243671673</v>
      </c>
      <c r="Q814" s="70"/>
      <c r="R814" s="70"/>
      <c r="S814" s="70"/>
      <c r="T814" s="70"/>
      <c r="U814" s="70"/>
      <c r="V814" s="70"/>
      <c r="W814" s="70"/>
      <c r="X814" s="70">
        <f t="shared" si="126"/>
        <v>1.7857142857142857E-4</v>
      </c>
      <c r="Y814" s="70">
        <f t="shared" si="127"/>
        <v>2.1393979736215683E-2</v>
      </c>
      <c r="Z814" s="70">
        <f t="shared" si="128"/>
        <v>0</v>
      </c>
      <c r="AA814" s="70">
        <f t="shared" si="129"/>
        <v>0</v>
      </c>
    </row>
    <row r="815" spans="1:27">
      <c r="A815" s="88">
        <v>45160</v>
      </c>
      <c r="B815" s="76">
        <v>35247069.990000002</v>
      </c>
      <c r="C815" s="6"/>
      <c r="D815" s="67">
        <f t="shared" si="134"/>
        <v>35247069.990000002</v>
      </c>
      <c r="E815" s="67">
        <f t="shared" si="131"/>
        <v>40832947.399999999</v>
      </c>
      <c r="F815" s="67">
        <f t="shared" si="135"/>
        <v>-36295.809999994934</v>
      </c>
      <c r="G815" s="70">
        <f t="shared" si="136"/>
        <v>-1.0286946604168624E-3</v>
      </c>
      <c r="H815" s="70"/>
      <c r="I815" s="70"/>
      <c r="J815" s="67">
        <f t="shared" si="132"/>
        <v>-5585877.4099999964</v>
      </c>
      <c r="K815" s="70">
        <f t="shared" si="133"/>
        <v>-0.13679829073519212</v>
      </c>
      <c r="L815" s="70">
        <f t="shared" si="125"/>
        <v>0.99897130533958312</v>
      </c>
      <c r="M815" s="70">
        <f>PRODUCT($L$2:L815)-1</f>
        <v>-0.14636056696383337</v>
      </c>
      <c r="N815" s="70">
        <f>PRODUCT($L$650:L815)-1</f>
        <v>0.2465151887346666</v>
      </c>
      <c r="O815" s="70">
        <f>AVERAGE($G$650:G815)*252</f>
        <v>0.37671780611379402</v>
      </c>
      <c r="P815" s="70">
        <f>STDEV($G$650:G815)*252^0.5</f>
        <v>0.29084206087164061</v>
      </c>
      <c r="Q815" s="70"/>
      <c r="R815" s="70"/>
      <c r="S815" s="70"/>
      <c r="T815" s="70"/>
      <c r="U815" s="70"/>
      <c r="V815" s="70"/>
      <c r="W815" s="70"/>
      <c r="X815" s="70">
        <f t="shared" si="126"/>
        <v>1.7857142857142857E-4</v>
      </c>
      <c r="Y815" s="70">
        <f t="shared" si="127"/>
        <v>-1.2072660889882909E-3</v>
      </c>
      <c r="Z815" s="70">
        <f t="shared" si="128"/>
        <v>-1.2072660889882909E-3</v>
      </c>
      <c r="AA815" s="70">
        <f t="shared" si="129"/>
        <v>1.457491409621084E-6</v>
      </c>
    </row>
    <row r="816" spans="1:27">
      <c r="A816" s="88">
        <v>45161</v>
      </c>
      <c r="B816" s="76">
        <v>36370235.539999999</v>
      </c>
      <c r="C816" s="6"/>
      <c r="D816" s="67">
        <f t="shared" si="134"/>
        <v>36370235.539999999</v>
      </c>
      <c r="E816" s="67">
        <f t="shared" si="131"/>
        <v>40832947.399999999</v>
      </c>
      <c r="F816" s="67">
        <f t="shared" si="135"/>
        <v>1123165.549999997</v>
      </c>
      <c r="G816" s="70">
        <f t="shared" si="136"/>
        <v>3.1865501169846232E-2</v>
      </c>
      <c r="H816" s="70"/>
      <c r="I816" s="70"/>
      <c r="J816" s="67">
        <f t="shared" si="132"/>
        <v>-4462711.8599999994</v>
      </c>
      <c r="K816" s="70">
        <f t="shared" si="133"/>
        <v>-0.10929193565880102</v>
      </c>
      <c r="L816" s="70">
        <f t="shared" si="125"/>
        <v>1.0318655011698463</v>
      </c>
      <c r="M816" s="70">
        <f>PRODUCT($L$2:L816)-1</f>
        <v>-0.11915891861179251</v>
      </c>
      <c r="N816" s="70">
        <f>PRODUCT($L$650:L816)-1</f>
        <v>0.28623601993952241</v>
      </c>
      <c r="O816" s="70">
        <f>AVERAGE($G$650:G816)*252</f>
        <v>0.42254647969874887</v>
      </c>
      <c r="P816" s="70">
        <f>STDEV($G$650:G816)*252^0.5</f>
        <v>0.29235487899992285</v>
      </c>
      <c r="Q816" s="70"/>
      <c r="R816" s="70"/>
      <c r="S816" s="70"/>
      <c r="T816" s="70"/>
      <c r="U816" s="70"/>
      <c r="V816" s="70"/>
      <c r="W816" s="70"/>
      <c r="X816" s="70">
        <f t="shared" si="126"/>
        <v>1.7857142857142857E-4</v>
      </c>
      <c r="Y816" s="70">
        <f t="shared" si="127"/>
        <v>3.1686929741274801E-2</v>
      </c>
      <c r="Z816" s="70">
        <f t="shared" si="128"/>
        <v>0</v>
      </c>
      <c r="AA816" s="70">
        <f t="shared" si="129"/>
        <v>0</v>
      </c>
    </row>
    <row r="817" spans="1:27">
      <c r="A817" s="88">
        <v>45162</v>
      </c>
      <c r="B817" s="76">
        <v>34962016.630000003</v>
      </c>
      <c r="C817" s="6"/>
      <c r="D817" s="67">
        <f t="shared" si="134"/>
        <v>34962016.630000003</v>
      </c>
      <c r="E817" s="67">
        <f t="shared" si="131"/>
        <v>40832947.399999999</v>
      </c>
      <c r="F817" s="67">
        <f t="shared" si="135"/>
        <v>-1408218.9099999964</v>
      </c>
      <c r="G817" s="70">
        <f t="shared" si="136"/>
        <v>-3.8718993404682156E-2</v>
      </c>
      <c r="H817" s="70"/>
      <c r="I817" s="70"/>
      <c r="J817" s="67">
        <f t="shared" si="132"/>
        <v>-5870930.7699999958</v>
      </c>
      <c r="K817" s="70">
        <f t="shared" si="133"/>
        <v>-0.14377925532752511</v>
      </c>
      <c r="L817" s="70">
        <f t="shared" si="125"/>
        <v>0.9612810065953179</v>
      </c>
      <c r="M817" s="70">
        <f>PRODUCT($L$2:L817)-1</f>
        <v>-0.15326419863263552</v>
      </c>
      <c r="N817" s="70">
        <f>PRODUCT($L$650:L817)-1</f>
        <v>0.23643425596661949</v>
      </c>
      <c r="O817" s="70">
        <f>AVERAGE($G$650:G817)*252</f>
        <v>0.3619528319744712</v>
      </c>
      <c r="P817" s="70">
        <f>STDEV($G$650:G817)*252^0.5</f>
        <v>0.29564725162889044</v>
      </c>
      <c r="Q817" s="70"/>
      <c r="R817" s="70"/>
      <c r="S817" s="70"/>
      <c r="T817" s="70"/>
      <c r="U817" s="70"/>
      <c r="V817" s="70"/>
      <c r="W817" s="70"/>
      <c r="X817" s="70">
        <f t="shared" si="126"/>
        <v>1.7857142857142857E-4</v>
      </c>
      <c r="Y817" s="70">
        <f t="shared" si="127"/>
        <v>-3.8897564833253587E-2</v>
      </c>
      <c r="Z817" s="70">
        <f t="shared" si="128"/>
        <v>-3.8897564833253587E-2</v>
      </c>
      <c r="AA817" s="70">
        <f t="shared" si="129"/>
        <v>1.5130205499571661E-3</v>
      </c>
    </row>
    <row r="818" spans="1:27">
      <c r="A818" s="88">
        <v>45163</v>
      </c>
      <c r="B818" s="76">
        <v>35420054.43</v>
      </c>
      <c r="C818" s="6"/>
      <c r="D818" s="67">
        <f t="shared" si="134"/>
        <v>35420054.43</v>
      </c>
      <c r="E818" s="67">
        <f t="shared" si="131"/>
        <v>40832947.399999999</v>
      </c>
      <c r="F818" s="67">
        <f t="shared" si="135"/>
        <v>458037.79999999702</v>
      </c>
      <c r="G818" s="70">
        <f t="shared" si="136"/>
        <v>1.3101012016765836E-2</v>
      </c>
      <c r="H818" s="70"/>
      <c r="I818" s="70"/>
      <c r="J818" s="67">
        <f t="shared" si="132"/>
        <v>-5412892.9699999988</v>
      </c>
      <c r="K818" s="70">
        <f t="shared" si="133"/>
        <v>-0.13256189706256682</v>
      </c>
      <c r="L818" s="70">
        <f t="shared" si="125"/>
        <v>1.0131010120167658</v>
      </c>
      <c r="M818" s="70">
        <f>PRODUCT($L$2:L818)-1</f>
        <v>-0.14217110272389588</v>
      </c>
      <c r="N818" s="70">
        <f>PRODUCT($L$650:L818)-1</f>
        <v>0.25263279601197919</v>
      </c>
      <c r="O818" s="70">
        <f>AVERAGE($G$650:G818)*252</f>
        <v>0.37934633609429674</v>
      </c>
      <c r="P818" s="70">
        <f>STDEV($G$650:G818)*252^0.5</f>
        <v>0.29510998918877485</v>
      </c>
      <c r="Q818" s="70"/>
      <c r="R818" s="70"/>
      <c r="S818" s="70"/>
      <c r="T818" s="70"/>
      <c r="U818" s="70"/>
      <c r="V818" s="70"/>
      <c r="W818" s="70"/>
      <c r="X818" s="70">
        <f t="shared" si="126"/>
        <v>1.7857142857142857E-4</v>
      </c>
      <c r="Y818" s="70">
        <f t="shared" si="127"/>
        <v>1.2922440588194407E-2</v>
      </c>
      <c r="Z818" s="70">
        <f t="shared" si="128"/>
        <v>0</v>
      </c>
      <c r="AA818" s="70">
        <f t="shared" si="129"/>
        <v>0</v>
      </c>
    </row>
    <row r="819" spans="1:27">
      <c r="A819" s="88">
        <v>45166</v>
      </c>
      <c r="B819" s="76">
        <v>35821945.140000001</v>
      </c>
      <c r="C819" s="6"/>
      <c r="D819" s="67">
        <f t="shared" si="134"/>
        <v>35821945.140000001</v>
      </c>
      <c r="E819" s="67">
        <f t="shared" si="131"/>
        <v>40832947.399999999</v>
      </c>
      <c r="F819" s="67">
        <f t="shared" si="135"/>
        <v>401890.71000000089</v>
      </c>
      <c r="G819" s="70">
        <f t="shared" si="136"/>
        <v>1.13464170642157E-2</v>
      </c>
      <c r="H819" s="70"/>
      <c r="I819" s="70"/>
      <c r="J819" s="67">
        <f t="shared" si="132"/>
        <v>-5011002.2599999979</v>
      </c>
      <c r="K819" s="70">
        <f t="shared" si="133"/>
        <v>-0.12271958256924664</v>
      </c>
      <c r="L819" s="70">
        <f t="shared" si="125"/>
        <v>1.0113464170642157</v>
      </c>
      <c r="M819" s="70">
        <f>PRODUCT($L$2:L819)-1</f>
        <v>-0.13243781828566492</v>
      </c>
      <c r="N819" s="70">
        <f>PRODUCT($L$650:L819)-1</f>
        <v>0.26684569014384563</v>
      </c>
      <c r="O819" s="70">
        <f>AVERAGE($G$650:G819)*252</f>
        <v>0.39393428176540296</v>
      </c>
      <c r="P819" s="70">
        <f>STDEV($G$650:G819)*252^0.5</f>
        <v>0.29447944222418154</v>
      </c>
      <c r="Q819" s="70"/>
      <c r="R819" s="70"/>
      <c r="S819" s="70"/>
      <c r="T819" s="70"/>
      <c r="U819" s="70"/>
      <c r="V819" s="70"/>
      <c r="W819" s="70"/>
      <c r="X819" s="70">
        <f t="shared" si="126"/>
        <v>1.7857142857142857E-4</v>
      </c>
      <c r="Y819" s="70">
        <f t="shared" si="127"/>
        <v>1.1167845635644271E-2</v>
      </c>
      <c r="Z819" s="70">
        <f t="shared" si="128"/>
        <v>0</v>
      </c>
      <c r="AA819" s="70">
        <f t="shared" si="129"/>
        <v>0</v>
      </c>
    </row>
    <row r="820" spans="1:27">
      <c r="A820" s="88">
        <v>45167</v>
      </c>
      <c r="B820" s="76">
        <v>37058477.649999999</v>
      </c>
      <c r="C820" s="6"/>
      <c r="D820" s="67">
        <f t="shared" si="134"/>
        <v>37058477.649999999</v>
      </c>
      <c r="E820" s="67">
        <f t="shared" si="131"/>
        <v>40832947.399999999</v>
      </c>
      <c r="F820" s="67">
        <f t="shared" si="135"/>
        <v>1236532.5099999979</v>
      </c>
      <c r="G820" s="70">
        <f t="shared" si="136"/>
        <v>3.451885443873464E-2</v>
      </c>
      <c r="H820" s="70"/>
      <c r="I820" s="70"/>
      <c r="J820" s="67">
        <f t="shared" si="132"/>
        <v>-3774469.75</v>
      </c>
      <c r="K820" s="70">
        <f t="shared" si="133"/>
        <v>-9.2436867538002065E-2</v>
      </c>
      <c r="L820" s="70">
        <f t="shared" si="125"/>
        <v>1.0345188544387347</v>
      </c>
      <c r="M820" s="70">
        <f>PRODUCT($L$2:L820)-1</f>
        <v>-0.10249056561851666</v>
      </c>
      <c r="N820" s="70">
        <f>PRODUCT($L$650:L820)-1</f>
        <v>0.3105757521182595</v>
      </c>
      <c r="O820" s="70">
        <f>AVERAGE($G$650:G820)*252</f>
        <v>0.44250046326713238</v>
      </c>
      <c r="P820" s="70">
        <f>STDEV($G$650:G820)*252^0.5</f>
        <v>0.29632509841664145</v>
      </c>
      <c r="Q820" s="70"/>
      <c r="R820" s="70"/>
      <c r="S820" s="70"/>
      <c r="T820" s="70"/>
      <c r="U820" s="70"/>
      <c r="V820" s="70"/>
      <c r="W820" s="70"/>
      <c r="X820" s="70">
        <f t="shared" si="126"/>
        <v>1.7857142857142857E-4</v>
      </c>
      <c r="Y820" s="70">
        <f t="shared" si="127"/>
        <v>3.434028301016321E-2</v>
      </c>
      <c r="Z820" s="70">
        <f t="shared" si="128"/>
        <v>0</v>
      </c>
      <c r="AA820" s="70">
        <f t="shared" si="129"/>
        <v>0</v>
      </c>
    </row>
    <row r="821" spans="1:27">
      <c r="A821" s="88">
        <v>45168</v>
      </c>
      <c r="B821" s="76">
        <v>37273081.189999998</v>
      </c>
      <c r="C821" s="6"/>
      <c r="D821" s="67">
        <f t="shared" si="134"/>
        <v>37273081.189999998</v>
      </c>
      <c r="E821" s="67">
        <f t="shared" si="131"/>
        <v>40832947.399999999</v>
      </c>
      <c r="F821" s="67">
        <f t="shared" si="135"/>
        <v>214603.53999999911</v>
      </c>
      <c r="G821" s="70">
        <f t="shared" si="136"/>
        <v>5.7909432229469662E-3</v>
      </c>
      <c r="H821" s="70"/>
      <c r="I821" s="70"/>
      <c r="J821" s="67">
        <f t="shared" si="132"/>
        <v>-3559866.2100000009</v>
      </c>
      <c r="K821" s="70">
        <f t="shared" si="133"/>
        <v>-8.7181220966674688E-2</v>
      </c>
      <c r="L821" s="70">
        <f t="shared" si="125"/>
        <v>1.005790943222947</v>
      </c>
      <c r="M821" s="70">
        <f>PRODUCT($L$2:L821)-1</f>
        <v>-9.7293139441954168E-2</v>
      </c>
      <c r="N821" s="70">
        <f>PRODUCT($L$650:L821)-1</f>
        <v>0.31816522188814744</v>
      </c>
      <c r="O821" s="70">
        <f>AVERAGE($G$650:G821)*252</f>
        <v>0.44841219134222254</v>
      </c>
      <c r="P821" s="70">
        <f>STDEV($G$650:G821)*252^0.5</f>
        <v>0.29549774505979154</v>
      </c>
      <c r="Q821" s="70"/>
      <c r="R821" s="70"/>
      <c r="S821" s="70"/>
      <c r="T821" s="70"/>
      <c r="U821" s="70"/>
      <c r="V821" s="70"/>
      <c r="W821" s="70"/>
      <c r="X821" s="70">
        <f t="shared" si="126"/>
        <v>1.7857142857142857E-4</v>
      </c>
      <c r="Y821" s="70">
        <f t="shared" si="127"/>
        <v>5.6123717943755373E-3</v>
      </c>
      <c r="Z821" s="70">
        <f t="shared" si="128"/>
        <v>0</v>
      </c>
      <c r="AA821" s="70">
        <f t="shared" si="129"/>
        <v>0</v>
      </c>
    </row>
    <row r="822" spans="1:27" s="47" customFormat="1">
      <c r="A822" s="90">
        <v>45169</v>
      </c>
      <c r="B822" s="79">
        <v>37415302.899999999</v>
      </c>
      <c r="C822" s="61"/>
      <c r="D822" s="80">
        <f t="shared" si="134"/>
        <v>37415302.899999999</v>
      </c>
      <c r="E822" s="80">
        <f t="shared" si="131"/>
        <v>40832947.399999999</v>
      </c>
      <c r="F822" s="80">
        <f t="shared" si="135"/>
        <v>142221.71000000089</v>
      </c>
      <c r="G822" s="81">
        <f t="shared" si="136"/>
        <v>3.8156681835618566E-3</v>
      </c>
      <c r="H822" s="81"/>
      <c r="I822" s="81"/>
      <c r="J822" s="80">
        <f t="shared" si="132"/>
        <v>-3417644.5</v>
      </c>
      <c r="K822" s="81">
        <f t="shared" si="133"/>
        <v>-8.3698207394159341E-2</v>
      </c>
      <c r="L822" s="81">
        <f t="shared" si="125"/>
        <v>1.0038156681835619</v>
      </c>
      <c r="M822" s="81">
        <f>PRODUCT($L$2:L822)-1</f>
        <v>-9.384870959503977E-2</v>
      </c>
      <c r="N822" s="81">
        <f>PRODUCT($L$650:L822)-1</f>
        <v>0.32319490298598397</v>
      </c>
      <c r="O822" s="81">
        <f>AVERAGE($G$650:G822)*252</f>
        <v>0.45137829649202238</v>
      </c>
      <c r="P822" s="81">
        <f>STDEV($G$650:G822)*252^0.5</f>
        <v>0.29464773706412045</v>
      </c>
      <c r="Q822" s="81"/>
      <c r="R822" s="81"/>
      <c r="S822" s="81"/>
      <c r="T822" s="81"/>
      <c r="U822" s="81"/>
      <c r="V822" s="81"/>
      <c r="W822" s="81"/>
      <c r="X822" s="81">
        <f t="shared" si="126"/>
        <v>1.7857142857142857E-4</v>
      </c>
      <c r="Y822" s="81">
        <f t="shared" si="127"/>
        <v>3.6370967549904281E-3</v>
      </c>
      <c r="Z822" s="81">
        <f t="shared" si="128"/>
        <v>0</v>
      </c>
      <c r="AA822" s="81">
        <f t="shared" si="129"/>
        <v>0</v>
      </c>
    </row>
    <row r="823" spans="1:27">
      <c r="A823" s="88">
        <v>45170</v>
      </c>
      <c r="B823" s="76">
        <v>37399973.619999997</v>
      </c>
      <c r="C823" s="6"/>
      <c r="D823" s="67">
        <f t="shared" si="134"/>
        <v>37399973.619999997</v>
      </c>
      <c r="E823" s="67">
        <f t="shared" si="131"/>
        <v>37415302.899999999</v>
      </c>
      <c r="F823" s="67">
        <f t="shared" si="135"/>
        <v>-15329.280000001192</v>
      </c>
      <c r="G823" s="70">
        <f t="shared" si="136"/>
        <v>-4.0970615795819716E-4</v>
      </c>
      <c r="H823" s="70"/>
      <c r="I823" s="70"/>
      <c r="J823" s="67">
        <f t="shared" si="132"/>
        <v>-15329.280000001192</v>
      </c>
      <c r="K823" s="70">
        <f>G823</f>
        <v>-4.0970615795819716E-4</v>
      </c>
      <c r="L823" s="70">
        <f t="shared" si="125"/>
        <v>0.99959029384204179</v>
      </c>
      <c r="M823" s="70">
        <f>PRODUCT($L$2:L823)-1</f>
        <v>-9.4219965358760427E-2</v>
      </c>
      <c r="N823" s="70">
        <f>PRODUCT($L$650:L823)-1</f>
        <v>0.32265278188605162</v>
      </c>
      <c r="O823" s="70">
        <f>AVERAGE($G$650:G823)*252</f>
        <v>0.44819080081215174</v>
      </c>
      <c r="P823" s="70">
        <f>STDEV($G$650:G823)*252^0.5</f>
        <v>0.29380685874185958</v>
      </c>
      <c r="Q823" s="70"/>
      <c r="R823" s="70"/>
      <c r="S823" s="70"/>
      <c r="T823" s="70"/>
      <c r="U823" s="70"/>
      <c r="V823" s="70"/>
      <c r="W823" s="70"/>
      <c r="X823" s="70">
        <f t="shared" si="126"/>
        <v>1.7857142857142857E-4</v>
      </c>
      <c r="Y823" s="70">
        <f t="shared" si="127"/>
        <v>-5.8827758652962576E-4</v>
      </c>
      <c r="Z823" s="70">
        <f t="shared" si="128"/>
        <v>-5.8827758652962576E-4</v>
      </c>
      <c r="AA823" s="70">
        <f t="shared" si="129"/>
        <v>3.4607051881312135E-7</v>
      </c>
    </row>
    <row r="824" spans="1:27">
      <c r="A824" s="88">
        <v>45173</v>
      </c>
      <c r="B824" s="76">
        <v>37362875.890000001</v>
      </c>
      <c r="C824" s="6"/>
      <c r="D824" s="67">
        <f t="shared" si="134"/>
        <v>37362875.890000001</v>
      </c>
      <c r="E824" s="67">
        <f t="shared" si="131"/>
        <v>37415302.899999999</v>
      </c>
      <c r="F824" s="67">
        <f t="shared" si="135"/>
        <v>-37097.729999996722</v>
      </c>
      <c r="G824" s="70">
        <f t="shared" si="136"/>
        <v>-9.9191861408582261E-4</v>
      </c>
      <c r="H824" s="70"/>
      <c r="I824" s="70"/>
      <c r="J824" s="67">
        <f t="shared" si="132"/>
        <v>-52427.009999997914</v>
      </c>
      <c r="K824" s="70">
        <f t="shared" ref="K824:K843" si="137">(1+K823)*(1+G824)-1</f>
        <v>-1.401218376879676E-3</v>
      </c>
      <c r="L824" s="70">
        <f t="shared" si="125"/>
        <v>0.99900808138591413</v>
      </c>
      <c r="M824" s="70">
        <f>PRODUCT($L$2:L824)-1</f>
        <v>-9.5118425435388398E-2</v>
      </c>
      <c r="N824" s="70">
        <f>PRODUCT($L$650:L824)-1</f>
        <v>0.32134081797172631</v>
      </c>
      <c r="O824" s="70">
        <f>AVERAGE($G$650:G824)*252</f>
        <v>0.44420134771751296</v>
      </c>
      <c r="P824" s="70">
        <f>STDEV($G$650:G824)*252^0.5</f>
        <v>0.29298023258809341</v>
      </c>
      <c r="Q824" s="70"/>
      <c r="R824" s="70"/>
      <c r="S824" s="70"/>
      <c r="T824" s="70"/>
      <c r="U824" s="70"/>
      <c r="V824" s="70"/>
      <c r="W824" s="70"/>
      <c r="X824" s="70">
        <f t="shared" si="126"/>
        <v>1.7857142857142857E-4</v>
      </c>
      <c r="Y824" s="70">
        <f t="shared" si="127"/>
        <v>-1.1704900426572512E-3</v>
      </c>
      <c r="Z824" s="70">
        <f t="shared" si="128"/>
        <v>-1.1704900426572512E-3</v>
      </c>
      <c r="AA824" s="70">
        <f t="shared" si="129"/>
        <v>1.3700469399597736E-6</v>
      </c>
    </row>
    <row r="825" spans="1:27">
      <c r="A825" s="88">
        <v>45174</v>
      </c>
      <c r="B825" s="76">
        <v>37259332.490000002</v>
      </c>
      <c r="C825" s="6"/>
      <c r="D825" s="67">
        <f t="shared" si="134"/>
        <v>37259332.490000002</v>
      </c>
      <c r="E825" s="67">
        <f t="shared" si="131"/>
        <v>37415302.899999999</v>
      </c>
      <c r="F825" s="67">
        <f t="shared" si="135"/>
        <v>-103543.39999999851</v>
      </c>
      <c r="G825" s="70">
        <f t="shared" si="136"/>
        <v>-2.7712909548194445E-3</v>
      </c>
      <c r="H825" s="70"/>
      <c r="I825" s="70"/>
      <c r="J825" s="67">
        <f t="shared" si="132"/>
        <v>-155970.40999999642</v>
      </c>
      <c r="K825" s="70">
        <f t="shared" si="137"/>
        <v>-4.1686261478854902E-3</v>
      </c>
      <c r="L825" s="70">
        <f t="shared" si="125"/>
        <v>0.99722870904518057</v>
      </c>
      <c r="M825" s="70">
        <f>PRODUCT($L$2:L825)-1</f>
        <v>-9.762611555816203E-2</v>
      </c>
      <c r="N825" s="70">
        <f>PRODUCT($L$650:L825)-1</f>
        <v>0.3176789981146475</v>
      </c>
      <c r="O825" s="70">
        <f>AVERAGE($G$650:G825)*252</f>
        <v>0.43770949164744477</v>
      </c>
      <c r="P825" s="70">
        <f>STDEV($G$650:G825)*252^0.5</f>
        <v>0.29219231886646441</v>
      </c>
      <c r="Q825" s="70"/>
      <c r="R825" s="70"/>
      <c r="S825" s="70"/>
      <c r="T825" s="70"/>
      <c r="U825" s="70"/>
      <c r="V825" s="70"/>
      <c r="W825" s="70"/>
      <c r="X825" s="70">
        <f t="shared" si="126"/>
        <v>1.7857142857142857E-4</v>
      </c>
      <c r="Y825" s="70">
        <f t="shared" si="127"/>
        <v>-2.949862383390873E-3</v>
      </c>
      <c r="Z825" s="70">
        <f t="shared" si="128"/>
        <v>-2.949862383390873E-3</v>
      </c>
      <c r="AA825" s="70">
        <f t="shared" si="129"/>
        <v>8.7016880809444816E-6</v>
      </c>
    </row>
    <row r="826" spans="1:27">
      <c r="A826" s="88">
        <v>45175</v>
      </c>
      <c r="B826" s="76">
        <v>36700729.82</v>
      </c>
      <c r="C826" s="6"/>
      <c r="D826" s="67">
        <f t="shared" si="134"/>
        <v>36700729.82</v>
      </c>
      <c r="E826" s="67">
        <f t="shared" si="131"/>
        <v>37415302.899999999</v>
      </c>
      <c r="F826" s="67">
        <f t="shared" si="135"/>
        <v>-558602.67000000179</v>
      </c>
      <c r="G826" s="70">
        <f t="shared" si="136"/>
        <v>-1.4992288714509973E-2</v>
      </c>
      <c r="H826" s="70"/>
      <c r="I826" s="70"/>
      <c r="J826" s="67">
        <f t="shared" si="132"/>
        <v>-714573.07999999821</v>
      </c>
      <c r="K826" s="70">
        <f t="shared" si="137"/>
        <v>-1.9098417615643459E-2</v>
      </c>
      <c r="L826" s="70">
        <f t="shared" si="125"/>
        <v>0.98500771128549003</v>
      </c>
      <c r="M826" s="70">
        <f>PRODUCT($L$2:L826)-1</f>
        <v>-0.11115476536214797</v>
      </c>
      <c r="N826" s="70">
        <f>PRODUCT($L$650:L826)-1</f>
        <v>0.29792397414186644</v>
      </c>
      <c r="O826" s="70">
        <f>AVERAGE($G$650:G826)*252</f>
        <v>0.41389160324233765</v>
      </c>
      <c r="P826" s="70">
        <f>STDEV($G$650:G826)*252^0.5</f>
        <v>0.292044026236501</v>
      </c>
      <c r="Q826" s="70"/>
      <c r="R826" s="70"/>
      <c r="S826" s="70"/>
      <c r="T826" s="70"/>
      <c r="U826" s="70"/>
      <c r="V826" s="70"/>
      <c r="W826" s="70"/>
      <c r="X826" s="70">
        <f t="shared" si="126"/>
        <v>1.7857142857142857E-4</v>
      </c>
      <c r="Y826" s="70">
        <f t="shared" si="127"/>
        <v>-1.5170860143081402E-2</v>
      </c>
      <c r="Z826" s="70">
        <f t="shared" si="128"/>
        <v>-1.5170860143081402E-2</v>
      </c>
      <c r="AA826" s="70">
        <f t="shared" si="129"/>
        <v>2.3015499748093587E-4</v>
      </c>
    </row>
    <row r="827" spans="1:27">
      <c r="A827" s="88">
        <v>45176</v>
      </c>
      <c r="B827" s="76">
        <v>36420899.32</v>
      </c>
      <c r="C827" s="6"/>
      <c r="D827" s="67">
        <f t="shared" si="134"/>
        <v>36420899.32</v>
      </c>
      <c r="E827" s="67">
        <f t="shared" si="131"/>
        <v>37415302.899999999</v>
      </c>
      <c r="F827" s="67">
        <f t="shared" si="135"/>
        <v>-279830.5</v>
      </c>
      <c r="G827" s="70">
        <f t="shared" si="136"/>
        <v>-7.6246576395738825E-3</v>
      </c>
      <c r="H827" s="70"/>
      <c r="I827" s="70"/>
      <c r="J827" s="67">
        <f t="shared" si="132"/>
        <v>-994403.57999999821</v>
      </c>
      <c r="K827" s="70">
        <f t="shared" si="137"/>
        <v>-2.6577456359440421E-2</v>
      </c>
      <c r="L827" s="70">
        <f t="shared" si="125"/>
        <v>0.99237534236042613</v>
      </c>
      <c r="M827" s="70">
        <f>PRODUCT($L$2:L827)-1</f>
        <v>-0.11793190597082825</v>
      </c>
      <c r="N827" s="70">
        <f>PRODUCT($L$650:L827)-1</f>
        <v>0.28802774819683963</v>
      </c>
      <c r="O827" s="70">
        <f>AVERAGE($G$650:G827)*252</f>
        <v>0.4007719103860739</v>
      </c>
      <c r="P827" s="70">
        <f>STDEV($G$650:G827)*252^0.5</f>
        <v>0.29142654611024849</v>
      </c>
      <c r="Q827" s="70"/>
      <c r="R827" s="70"/>
      <c r="S827" s="70"/>
      <c r="T827" s="70"/>
      <c r="U827" s="70"/>
      <c r="V827" s="70"/>
      <c r="W827" s="70"/>
      <c r="X827" s="70">
        <f t="shared" si="126"/>
        <v>1.7857142857142857E-4</v>
      </c>
      <c r="Y827" s="70">
        <f t="shared" si="127"/>
        <v>-7.8032290681453115E-3</v>
      </c>
      <c r="Z827" s="70">
        <f t="shared" si="128"/>
        <v>-7.8032290681453115E-3</v>
      </c>
      <c r="AA827" s="70">
        <f t="shared" si="129"/>
        <v>6.0890383889947949E-5</v>
      </c>
    </row>
    <row r="828" spans="1:27">
      <c r="A828" s="88">
        <v>45177</v>
      </c>
      <c r="B828" s="76">
        <v>36587448.170000002</v>
      </c>
      <c r="C828" s="6"/>
      <c r="D828" s="67">
        <f t="shared" si="134"/>
        <v>36587448.170000002</v>
      </c>
      <c r="E828" s="67">
        <f t="shared" si="131"/>
        <v>37415302.899999999</v>
      </c>
      <c r="F828" s="67">
        <f t="shared" si="135"/>
        <v>166548.85000000149</v>
      </c>
      <c r="G828" s="70">
        <f t="shared" si="136"/>
        <v>4.5728922983662747E-3</v>
      </c>
      <c r="H828" s="70"/>
      <c r="I828" s="70"/>
      <c r="J828" s="67">
        <f t="shared" si="132"/>
        <v>-827854.72999999672</v>
      </c>
      <c r="K828" s="70">
        <f t="shared" si="137"/>
        <v>-2.2126099906570329E-2</v>
      </c>
      <c r="L828" s="70">
        <f t="shared" si="125"/>
        <v>1.0045728922983663</v>
      </c>
      <c r="M828" s="70">
        <f>PRODUCT($L$2:L828)-1</f>
        <v>-0.11389830357700759</v>
      </c>
      <c r="N828" s="70">
        <f>PRODUCT($L$650:L828)-1</f>
        <v>0.29391776036665118</v>
      </c>
      <c r="O828" s="70">
        <f>AVERAGE($G$650:G828)*252</f>
        <v>0.40497077602184051</v>
      </c>
      <c r="P828" s="70">
        <f>STDEV($G$650:G828)*252^0.5</f>
        <v>0.29062832513553921</v>
      </c>
      <c r="Q828" s="70"/>
      <c r="R828" s="70"/>
      <c r="S828" s="70"/>
      <c r="T828" s="70"/>
      <c r="U828" s="70"/>
      <c r="V828" s="70"/>
      <c r="W828" s="70"/>
      <c r="X828" s="70">
        <f t="shared" si="126"/>
        <v>1.7857142857142857E-4</v>
      </c>
      <c r="Y828" s="70">
        <f t="shared" si="127"/>
        <v>4.3943208697948457E-3</v>
      </c>
      <c r="Z828" s="70">
        <f t="shared" si="128"/>
        <v>0</v>
      </c>
      <c r="AA828" s="70">
        <f t="shared" si="129"/>
        <v>0</v>
      </c>
    </row>
    <row r="829" spans="1:27">
      <c r="A829" s="88">
        <v>45180</v>
      </c>
      <c r="B829" s="76">
        <v>37295364.140000001</v>
      </c>
      <c r="C829" s="6"/>
      <c r="D829" s="67">
        <f t="shared" si="134"/>
        <v>37295364.140000001</v>
      </c>
      <c r="E829" s="67">
        <f t="shared" si="131"/>
        <v>37415302.899999999</v>
      </c>
      <c r="F829" s="67">
        <f t="shared" si="135"/>
        <v>707915.96999999881</v>
      </c>
      <c r="G829" s="70">
        <f t="shared" si="136"/>
        <v>1.9348601922460851E-2</v>
      </c>
      <c r="H829" s="70"/>
      <c r="I829" s="70"/>
      <c r="J829" s="67">
        <f t="shared" si="132"/>
        <v>-119938.75999999791</v>
      </c>
      <c r="K829" s="70">
        <f t="shared" si="137"/>
        <v>-3.2056070832982009E-3</v>
      </c>
      <c r="L829" s="70">
        <f t="shared" si="125"/>
        <v>1.0193486019224609</v>
      </c>
      <c r="M829" s="70">
        <f>PRODUCT($L$2:L829)-1</f>
        <v>-9.6753474590101751E-2</v>
      </c>
      <c r="N829" s="70">
        <f>PRODUCT($L$650:L829)-1</f>
        <v>0.31895326003238766</v>
      </c>
      <c r="O829" s="70">
        <f>AVERAGE($G$650:G829)*252</f>
        <v>0.42980898106871995</v>
      </c>
      <c r="P829" s="70">
        <f>STDEV($G$650:G829)*252^0.5</f>
        <v>0.29057464054524584</v>
      </c>
      <c r="Q829" s="70"/>
      <c r="R829" s="70"/>
      <c r="S829" s="70"/>
      <c r="T829" s="70"/>
      <c r="U829" s="70"/>
      <c r="V829" s="70"/>
      <c r="W829" s="70"/>
      <c r="X829" s="70">
        <f t="shared" si="126"/>
        <v>1.7857142857142857E-4</v>
      </c>
      <c r="Y829" s="70">
        <f t="shared" si="127"/>
        <v>1.9170030493889424E-2</v>
      </c>
      <c r="Z829" s="70">
        <f t="shared" si="128"/>
        <v>0</v>
      </c>
      <c r="AA829" s="70">
        <f t="shared" si="129"/>
        <v>0</v>
      </c>
    </row>
    <row r="830" spans="1:27">
      <c r="A830" s="88">
        <v>45181</v>
      </c>
      <c r="B830" s="76">
        <v>36577928.909999996</v>
      </c>
      <c r="C830" s="6"/>
      <c r="D830" s="67">
        <f t="shared" si="134"/>
        <v>36577928.909999996</v>
      </c>
      <c r="E830" s="67">
        <f t="shared" si="131"/>
        <v>37415302.899999999</v>
      </c>
      <c r="F830" s="67">
        <f t="shared" si="135"/>
        <v>-717435.23000000417</v>
      </c>
      <c r="G830" s="70">
        <f t="shared" si="136"/>
        <v>-1.9236579305322857E-2</v>
      </c>
      <c r="H830" s="70"/>
      <c r="I830" s="70"/>
      <c r="J830" s="67">
        <f t="shared" si="132"/>
        <v>-837373.99000000209</v>
      </c>
      <c r="K830" s="70">
        <f t="shared" si="137"/>
        <v>-2.2380521473741477E-2</v>
      </c>
      <c r="L830" s="70">
        <f t="shared" si="125"/>
        <v>0.98076342069467715</v>
      </c>
      <c r="M830" s="70">
        <f>PRODUCT($L$2:L830)-1</f>
        <v>-0.11412884800840661</v>
      </c>
      <c r="N830" s="70">
        <f>PRODUCT($L$650:L830)-1</f>
        <v>0.29358111104576046</v>
      </c>
      <c r="O830" s="70">
        <f>AVERAGE($G$650:G830)*252</f>
        <v>0.40065192600789079</v>
      </c>
      <c r="P830" s="70">
        <f>STDEV($G$650:G830)*252^0.5</f>
        <v>0.29081808415243898</v>
      </c>
      <c r="Q830" s="70"/>
      <c r="R830" s="70"/>
      <c r="S830" s="70"/>
      <c r="T830" s="70"/>
      <c r="U830" s="70"/>
      <c r="V830" s="70"/>
      <c r="W830" s="70"/>
      <c r="X830" s="70">
        <f t="shared" si="126"/>
        <v>1.7857142857142857E-4</v>
      </c>
      <c r="Y830" s="70">
        <f t="shared" si="127"/>
        <v>-1.9415150733894285E-2</v>
      </c>
      <c r="Z830" s="70">
        <f t="shared" si="128"/>
        <v>-1.9415150733894285E-2</v>
      </c>
      <c r="AA830" s="70">
        <f t="shared" si="129"/>
        <v>3.7694807801983576E-4</v>
      </c>
    </row>
    <row r="831" spans="1:27">
      <c r="A831" s="88">
        <v>45182</v>
      </c>
      <c r="B831" s="76">
        <v>36780790.390000001</v>
      </c>
      <c r="C831" s="6"/>
      <c r="D831" s="67">
        <f t="shared" si="134"/>
        <v>36780790.390000001</v>
      </c>
      <c r="E831" s="67">
        <f t="shared" si="131"/>
        <v>37415302.899999999</v>
      </c>
      <c r="F831" s="67">
        <f t="shared" si="135"/>
        <v>202861.48000000417</v>
      </c>
      <c r="G831" s="70">
        <f t="shared" si="136"/>
        <v>5.546007826171484E-3</v>
      </c>
      <c r="H831" s="70"/>
      <c r="I831" s="70"/>
      <c r="J831" s="67">
        <f t="shared" si="132"/>
        <v>-634512.50999999791</v>
      </c>
      <c r="K831" s="70">
        <f t="shared" si="137"/>
        <v>-1.6958636194817078E-2</v>
      </c>
      <c r="L831" s="70">
        <f t="shared" si="125"/>
        <v>1.0055460078261715</v>
      </c>
      <c r="M831" s="70">
        <f>PRODUCT($L$2:L831)-1</f>
        <v>-0.10921579966648165</v>
      </c>
      <c r="N831" s="70">
        <f>PRODUCT($L$650:L831)-1</f>
        <v>0.30075532201140787</v>
      </c>
      <c r="O831" s="70">
        <f>AVERAGE($G$650:G831)*252</f>
        <v>0.40612962955837056</v>
      </c>
      <c r="P831" s="70">
        <f>STDEV($G$650:G831)*252^0.5</f>
        <v>0.2900509652660489</v>
      </c>
      <c r="Q831" s="70"/>
      <c r="R831" s="70"/>
      <c r="S831" s="70"/>
      <c r="T831" s="70"/>
      <c r="U831" s="70"/>
      <c r="V831" s="70"/>
      <c r="W831" s="70"/>
      <c r="X831" s="70">
        <f t="shared" si="126"/>
        <v>1.7857142857142857E-4</v>
      </c>
      <c r="Y831" s="70">
        <f t="shared" si="127"/>
        <v>5.367436397600055E-3</v>
      </c>
      <c r="Z831" s="70">
        <f t="shared" si="128"/>
        <v>0</v>
      </c>
      <c r="AA831" s="70">
        <f t="shared" si="129"/>
        <v>0</v>
      </c>
    </row>
    <row r="832" spans="1:27">
      <c r="A832" s="88">
        <v>45183</v>
      </c>
      <c r="B832" s="76">
        <v>37479882.950000003</v>
      </c>
      <c r="C832" s="6"/>
      <c r="D832" s="67">
        <f t="shared" si="134"/>
        <v>37479882.950000003</v>
      </c>
      <c r="E832" s="67">
        <f t="shared" si="131"/>
        <v>37415302.899999999</v>
      </c>
      <c r="F832" s="67">
        <f t="shared" si="135"/>
        <v>699092.56000000238</v>
      </c>
      <c r="G832" s="70">
        <f t="shared" si="136"/>
        <v>1.900700209504123E-2</v>
      </c>
      <c r="H832" s="70"/>
      <c r="I832" s="70"/>
      <c r="J832" s="67">
        <f t="shared" si="132"/>
        <v>64580.05000000447</v>
      </c>
      <c r="K832" s="70">
        <f t="shared" si="137"/>
        <v>1.726033066540289E-3</v>
      </c>
      <c r="L832" s="70">
        <f t="shared" si="125"/>
        <v>1.0190070020950412</v>
      </c>
      <c r="M832" s="70">
        <f>PRODUCT($L$2:L832)-1</f>
        <v>-9.2284662504512838E-2</v>
      </c>
      <c r="N832" s="70">
        <f>PRODUCT($L$650:L832)-1</f>
        <v>0.32547878114201478</v>
      </c>
      <c r="O832" s="70">
        <f>AVERAGE($G$650:G832)*252</f>
        <v>0.43008391862062206</v>
      </c>
      <c r="P832" s="70">
        <f>STDEV($G$650:G832)*252^0.5</f>
        <v>0.28997242280532687</v>
      </c>
      <c r="Q832" s="70"/>
      <c r="R832" s="70"/>
      <c r="S832" s="70"/>
      <c r="T832" s="70"/>
      <c r="U832" s="70"/>
      <c r="V832" s="70"/>
      <c r="W832" s="70"/>
      <c r="X832" s="70">
        <f t="shared" si="126"/>
        <v>1.7857142857142857E-4</v>
      </c>
      <c r="Y832" s="70">
        <f t="shared" si="127"/>
        <v>1.8828430666469803E-2</v>
      </c>
      <c r="Z832" s="70">
        <f t="shared" si="128"/>
        <v>0</v>
      </c>
      <c r="AA832" s="70">
        <f t="shared" si="129"/>
        <v>0</v>
      </c>
    </row>
    <row r="833" spans="1:27">
      <c r="A833" s="88">
        <v>45184</v>
      </c>
      <c r="B833" s="76">
        <v>36247106.350000001</v>
      </c>
      <c r="C833" s="6"/>
      <c r="D833" s="67">
        <f t="shared" si="134"/>
        <v>36247106.350000001</v>
      </c>
      <c r="E833" s="67">
        <f t="shared" si="131"/>
        <v>37415302.899999999</v>
      </c>
      <c r="F833" s="67">
        <f t="shared" si="135"/>
        <v>-1232776.6000000015</v>
      </c>
      <c r="G833" s="70">
        <f t="shared" si="136"/>
        <v>-3.2891687565956E-2</v>
      </c>
      <c r="H833" s="70"/>
      <c r="I833" s="70"/>
      <c r="J833" s="67">
        <f t="shared" si="132"/>
        <v>-1168196.549999997</v>
      </c>
      <c r="K833" s="70">
        <f t="shared" si="137"/>
        <v>-3.1222426639768819E-2</v>
      </c>
      <c r="L833" s="70">
        <f t="shared" si="125"/>
        <v>0.96710831243404405</v>
      </c>
      <c r="M833" s="70">
        <f>PRODUCT($L$2:L833)-1</f>
        <v>-0.12214095178424067</v>
      </c>
      <c r="N833" s="70">
        <f>PRODUCT($L$650:L833)-1</f>
        <v>0.28188154719738745</v>
      </c>
      <c r="O833" s="70">
        <f>AVERAGE($G$650:G833)*252</f>
        <v>0.38269919478778763</v>
      </c>
      <c r="P833" s="70">
        <f>STDEV($G$650:G833)*252^0.5</f>
        <v>0.29199993962714416</v>
      </c>
      <c r="Q833" s="70"/>
      <c r="R833" s="70"/>
      <c r="S833" s="70"/>
      <c r="T833" s="70"/>
      <c r="U833" s="70"/>
      <c r="V833" s="70"/>
      <c r="W833" s="70"/>
      <c r="X833" s="70">
        <f t="shared" si="126"/>
        <v>1.7857142857142857E-4</v>
      </c>
      <c r="Y833" s="70">
        <f t="shared" si="127"/>
        <v>-3.3070258994527431E-2</v>
      </c>
      <c r="Z833" s="70">
        <f t="shared" si="128"/>
        <v>-3.3070258994527431E-2</v>
      </c>
      <c r="AA833" s="70">
        <f t="shared" si="129"/>
        <v>1.0936420299651225E-3</v>
      </c>
    </row>
    <row r="834" spans="1:27">
      <c r="A834" s="88">
        <v>45187</v>
      </c>
      <c r="B834" s="76">
        <v>36112396.079999998</v>
      </c>
      <c r="C834" s="6"/>
      <c r="D834" s="67">
        <f t="shared" si="134"/>
        <v>36112396.079999998</v>
      </c>
      <c r="E834" s="67">
        <f t="shared" si="131"/>
        <v>37415302.899999999</v>
      </c>
      <c r="F834" s="67">
        <f t="shared" si="135"/>
        <v>-134710.27000000328</v>
      </c>
      <c r="G834" s="70">
        <f t="shared" si="136"/>
        <v>-3.7164420436558042E-3</v>
      </c>
      <c r="H834" s="70"/>
      <c r="I834" s="70"/>
      <c r="J834" s="67">
        <f t="shared" si="132"/>
        <v>-1302906.8200000003</v>
      </c>
      <c r="K834" s="70">
        <f t="shared" si="137"/>
        <v>-3.4822832344355681E-2</v>
      </c>
      <c r="L834" s="70">
        <f t="shared" ref="L834:L897" si="138">1+G834</f>
        <v>0.99628355795634416</v>
      </c>
      <c r="M834" s="70">
        <f>PRODUCT($L$2:L834)-1</f>
        <v>-0.12540346405943337</v>
      </c>
      <c r="N834" s="70">
        <f>PRODUCT($L$650:L834)-1</f>
        <v>0.27711750872039653</v>
      </c>
      <c r="O834" s="70">
        <f>AVERAGE($G$650:G834)*252</f>
        <v>0.37556815376190089</v>
      </c>
      <c r="P834" s="70">
        <f>STDEV($G$650:G834)*252^0.5</f>
        <v>0.29126947191310254</v>
      </c>
      <c r="Q834" s="70"/>
      <c r="R834" s="70"/>
      <c r="S834" s="70"/>
      <c r="T834" s="70"/>
      <c r="U834" s="70"/>
      <c r="V834" s="70"/>
      <c r="W834" s="70"/>
      <c r="X834" s="70">
        <f t="shared" si="126"/>
        <v>1.7857142857142857E-4</v>
      </c>
      <c r="Y834" s="70">
        <f t="shared" si="127"/>
        <v>-3.8950134722272327E-3</v>
      </c>
      <c r="Z834" s="70">
        <f t="shared" si="128"/>
        <v>-3.8950134722272327E-3</v>
      </c>
      <c r="AA834" s="70">
        <f t="shared" si="129"/>
        <v>1.5171129948831644E-5</v>
      </c>
    </row>
    <row r="835" spans="1:27">
      <c r="A835" s="88">
        <v>45188</v>
      </c>
      <c r="B835" s="76">
        <v>35938288.780000001</v>
      </c>
      <c r="C835" s="6"/>
      <c r="D835" s="67">
        <f t="shared" si="134"/>
        <v>35938288.780000001</v>
      </c>
      <c r="E835" s="67">
        <f t="shared" si="131"/>
        <v>37415302.899999999</v>
      </c>
      <c r="F835" s="67">
        <f t="shared" si="135"/>
        <v>-174107.29999999702</v>
      </c>
      <c r="G835" s="70">
        <f t="shared" si="136"/>
        <v>-4.8212613644992184E-3</v>
      </c>
      <c r="H835" s="70"/>
      <c r="I835" s="70"/>
      <c r="J835" s="67">
        <f t="shared" si="132"/>
        <v>-1477014.1199999973</v>
      </c>
      <c r="K835" s="70">
        <f t="shared" si="137"/>
        <v>-3.9476203732670689E-2</v>
      </c>
      <c r="L835" s="70">
        <f t="shared" si="138"/>
        <v>0.99517873863550077</v>
      </c>
      <c r="M835" s="70">
        <f>PRODUCT($L$2:L835)-1</f>
        <v>-0.12962012254768851</v>
      </c>
      <c r="N835" s="70">
        <f>PRODUCT($L$650:L835)-1</f>
        <v>0.27096019141767735</v>
      </c>
      <c r="O835" s="70">
        <f>AVERAGE($G$650:G835)*252</f>
        <v>0.36701693861342932</v>
      </c>
      <c r="P835" s="70">
        <f>STDEV($G$650:G835)*252^0.5</f>
        <v>0.29057407651399009</v>
      </c>
      <c r="Q835" s="70"/>
      <c r="R835" s="70"/>
      <c r="S835" s="70"/>
      <c r="T835" s="70"/>
      <c r="U835" s="70"/>
      <c r="V835" s="70"/>
      <c r="W835" s="70"/>
      <c r="X835" s="70">
        <f t="shared" si="126"/>
        <v>1.7857142857142857E-4</v>
      </c>
      <c r="Y835" s="70">
        <f t="shared" si="127"/>
        <v>-4.9998327930706474E-3</v>
      </c>
      <c r="Z835" s="70">
        <f t="shared" si="128"/>
        <v>-4.9998327930706474E-3</v>
      </c>
      <c r="AA835" s="70">
        <f t="shared" si="129"/>
        <v>2.499832795866463E-5</v>
      </c>
    </row>
    <row r="836" spans="1:27">
      <c r="A836" s="88">
        <v>45189</v>
      </c>
      <c r="B836" s="76">
        <v>35018269.920000002</v>
      </c>
      <c r="C836" s="6"/>
      <c r="D836" s="67">
        <f t="shared" si="134"/>
        <v>35018269.920000002</v>
      </c>
      <c r="E836" s="67">
        <f t="shared" si="131"/>
        <v>37415302.899999999</v>
      </c>
      <c r="F836" s="67">
        <f t="shared" si="135"/>
        <v>-920018.8599999994</v>
      </c>
      <c r="G836" s="70">
        <f t="shared" si="136"/>
        <v>-2.5599962915095687E-2</v>
      </c>
      <c r="H836" s="70"/>
      <c r="I836" s="70"/>
      <c r="J836" s="67">
        <f t="shared" si="132"/>
        <v>-2397032.9799999967</v>
      </c>
      <c r="K836" s="70">
        <f t="shared" si="137"/>
        <v>-6.4065577296181231E-2</v>
      </c>
      <c r="L836" s="70">
        <f t="shared" si="138"/>
        <v>0.9744000370849043</v>
      </c>
      <c r="M836" s="70">
        <f>PRODUCT($L$2:L836)-1</f>
        <v>-0.15190181513251322</v>
      </c>
      <c r="N836" s="70">
        <f>PRODUCT($L$650:L836)-1</f>
        <v>0.23842365765082185</v>
      </c>
      <c r="O836" s="70">
        <f>AVERAGE($G$650:G836)*252</f>
        <v>0.33055593544114298</v>
      </c>
      <c r="P836" s="70">
        <f>STDEV($G$650:G836)*252^0.5</f>
        <v>0.29148902935494742</v>
      </c>
      <c r="Q836" s="70"/>
      <c r="R836" s="70"/>
      <c r="S836" s="70"/>
      <c r="T836" s="70"/>
      <c r="U836" s="70"/>
      <c r="V836" s="70"/>
      <c r="W836" s="70"/>
      <c r="X836" s="70">
        <f t="shared" si="126"/>
        <v>1.7857142857142857E-4</v>
      </c>
      <c r="Y836" s="70">
        <f t="shared" si="127"/>
        <v>-2.5778534343667114E-2</v>
      </c>
      <c r="Z836" s="70">
        <f t="shared" si="128"/>
        <v>-2.5778534343667114E-2</v>
      </c>
      <c r="AA836" s="70">
        <f t="shared" si="129"/>
        <v>6.6453283290762494E-4</v>
      </c>
    </row>
    <row r="837" spans="1:27">
      <c r="A837" s="88">
        <v>45190</v>
      </c>
      <c r="B837" s="76">
        <v>33662396.439999998</v>
      </c>
      <c r="C837" s="6"/>
      <c r="D837" s="67">
        <f t="shared" si="134"/>
        <v>33662396.439999998</v>
      </c>
      <c r="E837" s="67">
        <f t="shared" si="131"/>
        <v>37415302.899999999</v>
      </c>
      <c r="F837" s="67">
        <f t="shared" si="135"/>
        <v>-1355873.4800000042</v>
      </c>
      <c r="G837" s="70">
        <f t="shared" si="136"/>
        <v>-3.8719031040012161E-2</v>
      </c>
      <c r="H837" s="70"/>
      <c r="I837" s="70"/>
      <c r="J837" s="67">
        <f t="shared" si="132"/>
        <v>-3752906.4600000009</v>
      </c>
      <c r="K837" s="70">
        <f t="shared" si="137"/>
        <v>-0.10030405126026631</v>
      </c>
      <c r="L837" s="70">
        <f t="shared" si="138"/>
        <v>0.96128096895998782</v>
      </c>
      <c r="M837" s="70">
        <f>PRODUCT($L$2:L837)-1</f>
        <v>-0.18473935507737538</v>
      </c>
      <c r="N837" s="70">
        <f>PRODUCT($L$650:L837)-1</f>
        <v>0.19047309360955422</v>
      </c>
      <c r="O837" s="70">
        <f>AVERAGE($G$650:G837)*252</f>
        <v>0.27689768141175891</v>
      </c>
      <c r="P837" s="70">
        <f>STDEV($G$650:G837)*252^0.5</f>
        <v>0.29437980928906582</v>
      </c>
      <c r="Q837" s="70"/>
      <c r="R837" s="70"/>
      <c r="S837" s="70"/>
      <c r="T837" s="70"/>
      <c r="U837" s="70"/>
      <c r="V837" s="70"/>
      <c r="W837" s="70"/>
      <c r="X837" s="70">
        <f t="shared" si="126"/>
        <v>1.7857142857142857E-4</v>
      </c>
      <c r="Y837" s="70">
        <f t="shared" si="127"/>
        <v>-3.8897602468583592E-2</v>
      </c>
      <c r="Z837" s="70">
        <f t="shared" si="128"/>
        <v>-3.8897602468583592E-2</v>
      </c>
      <c r="AA837" s="70">
        <f t="shared" si="129"/>
        <v>1.5130234778039603E-3</v>
      </c>
    </row>
    <row r="838" spans="1:27">
      <c r="A838" s="88">
        <v>45191</v>
      </c>
      <c r="B838" s="76">
        <v>33821012.450000003</v>
      </c>
      <c r="C838" s="6"/>
      <c r="D838" s="67">
        <f t="shared" si="134"/>
        <v>33821012.450000003</v>
      </c>
      <c r="E838" s="67">
        <f t="shared" si="131"/>
        <v>37415302.899999999</v>
      </c>
      <c r="F838" s="67">
        <f t="shared" si="135"/>
        <v>158616.01000000536</v>
      </c>
      <c r="G838" s="70">
        <f t="shared" si="136"/>
        <v>4.7119642917497935E-3</v>
      </c>
      <c r="H838" s="70"/>
      <c r="I838" s="70"/>
      <c r="J838" s="67">
        <f t="shared" si="132"/>
        <v>-3594290.4499999955</v>
      </c>
      <c r="K838" s="70">
        <f t="shared" si="137"/>
        <v>-9.6064716076372791E-2</v>
      </c>
      <c r="L838" s="70">
        <f t="shared" si="138"/>
        <v>1.0047119642917497</v>
      </c>
      <c r="M838" s="70">
        <f>PRODUCT($L$2:L838)-1</f>
        <v>-0.18089787603003116</v>
      </c>
      <c r="N838" s="70">
        <f>PRODUCT($L$650:L838)-1</f>
        <v>0.19608256031693116</v>
      </c>
      <c r="O838" s="70">
        <f>AVERAGE($G$650:G838)*252</f>
        <v>0.28171523337000859</v>
      </c>
      <c r="P838" s="70">
        <f>STDEV($G$650:G838)*252^0.5</f>
        <v>0.29362548268721333</v>
      </c>
      <c r="Q838" s="70"/>
      <c r="R838" s="70"/>
      <c r="S838" s="70"/>
      <c r="T838" s="70"/>
      <c r="U838" s="70"/>
      <c r="V838" s="70"/>
      <c r="W838" s="70"/>
      <c r="X838" s="70">
        <f t="shared" si="126"/>
        <v>1.7857142857142857E-4</v>
      </c>
      <c r="Y838" s="70">
        <f t="shared" si="127"/>
        <v>4.5333928631783645E-3</v>
      </c>
      <c r="Z838" s="70">
        <f t="shared" si="128"/>
        <v>0</v>
      </c>
      <c r="AA838" s="70">
        <f t="shared" si="129"/>
        <v>0</v>
      </c>
    </row>
    <row r="839" spans="1:27">
      <c r="A839" s="88">
        <v>45194</v>
      </c>
      <c r="B839" s="76">
        <v>33891403.340000004</v>
      </c>
      <c r="C839" s="6"/>
      <c r="D839" s="67">
        <f t="shared" si="134"/>
        <v>33891403.340000004</v>
      </c>
      <c r="E839" s="67">
        <f t="shared" si="131"/>
        <v>37415302.899999999</v>
      </c>
      <c r="F839" s="67">
        <f t="shared" si="135"/>
        <v>70390.890000000596</v>
      </c>
      <c r="G839" s="70">
        <f t="shared" si="136"/>
        <v>2.0812768424382454E-3</v>
      </c>
      <c r="H839" s="70"/>
      <c r="I839" s="70"/>
      <c r="J839" s="67">
        <f t="shared" si="132"/>
        <v>-3523899.5599999949</v>
      </c>
      <c r="K839" s="70">
        <f t="shared" si="137"/>
        <v>-9.4183376502879668E-2</v>
      </c>
      <c r="L839" s="70">
        <f t="shared" si="138"/>
        <v>1.0020812768424383</v>
      </c>
      <c r="M839" s="70">
        <f>PRODUCT($L$2:L839)-1</f>
        <v>-0.17919309774782044</v>
      </c>
      <c r="N839" s="70">
        <f>PRODUCT($L$650:L839)-1</f>
        <v>0.19857193925136318</v>
      </c>
      <c r="O839" s="70">
        <f>AVERAGE($G$650:G839)*252</f>
        <v>0.2829929519538214</v>
      </c>
      <c r="P839" s="70">
        <f>STDEV($G$650:G839)*252^0.5</f>
        <v>0.29284976707318994</v>
      </c>
      <c r="Q839" s="70"/>
      <c r="R839" s="70"/>
      <c r="S839" s="70"/>
      <c r="T839" s="70"/>
      <c r="U839" s="70"/>
      <c r="V839" s="70"/>
      <c r="W839" s="70"/>
      <c r="X839" s="70">
        <f t="shared" si="126"/>
        <v>1.7857142857142857E-4</v>
      </c>
      <c r="Y839" s="70">
        <f t="shared" si="127"/>
        <v>1.9027054138668169E-3</v>
      </c>
      <c r="Z839" s="70">
        <f t="shared" si="128"/>
        <v>0</v>
      </c>
      <c r="AA839" s="70">
        <f t="shared" si="129"/>
        <v>0</v>
      </c>
    </row>
    <row r="840" spans="1:27">
      <c r="A840" s="88">
        <v>45195</v>
      </c>
      <c r="B840" s="76">
        <v>33065531.489999998</v>
      </c>
      <c r="C840" s="6"/>
      <c r="D840" s="67">
        <f t="shared" si="134"/>
        <v>33065531.489999998</v>
      </c>
      <c r="E840" s="67">
        <f t="shared" si="131"/>
        <v>37415302.899999999</v>
      </c>
      <c r="F840" s="67">
        <f t="shared" si="135"/>
        <v>-825871.85000000522</v>
      </c>
      <c r="G840" s="70">
        <f t="shared" si="136"/>
        <v>-2.436818097246737E-2</v>
      </c>
      <c r="H840" s="70"/>
      <c r="I840" s="70"/>
      <c r="J840" s="67">
        <f t="shared" si="132"/>
        <v>-4349771.41</v>
      </c>
      <c r="K840" s="70">
        <f t="shared" si="137"/>
        <v>-0.11625647991212684</v>
      </c>
      <c r="L840" s="70">
        <f t="shared" si="138"/>
        <v>0.9756318190275326</v>
      </c>
      <c r="M840" s="70">
        <f>PRODUCT($L$2:L840)-1</f>
        <v>-0.19919466888535187</v>
      </c>
      <c r="N840" s="70">
        <f>PRODUCT($L$650:L840)-1</f>
        <v>0.16936492132716485</v>
      </c>
      <c r="O840" s="70">
        <f>AVERAGE($G$650:G840)*252</f>
        <v>0.24936062443017951</v>
      </c>
      <c r="P840" s="70">
        <f>STDEV($G$650:G840)*252^0.5</f>
        <v>0.29354205798238653</v>
      </c>
      <c r="Q840" s="70"/>
      <c r="R840" s="70"/>
      <c r="S840" s="70"/>
      <c r="T840" s="70"/>
      <c r="U840" s="70"/>
      <c r="V840" s="70"/>
      <c r="W840" s="70"/>
      <c r="X840" s="70">
        <f t="shared" si="126"/>
        <v>1.7857142857142857E-4</v>
      </c>
      <c r="Y840" s="70">
        <f t="shared" si="127"/>
        <v>-2.4546752401038797E-2</v>
      </c>
      <c r="Z840" s="70">
        <f t="shared" si="128"/>
        <v>-2.4546752401038797E-2</v>
      </c>
      <c r="AA840" s="70">
        <f t="shared" si="129"/>
        <v>6.0254305343790393E-4</v>
      </c>
    </row>
    <row r="841" spans="1:27">
      <c r="A841" s="88">
        <v>45196</v>
      </c>
      <c r="B841" s="76">
        <v>33292196.699999999</v>
      </c>
      <c r="C841" s="6"/>
      <c r="D841" s="67">
        <f t="shared" si="134"/>
        <v>33292196.699999999</v>
      </c>
      <c r="E841" s="67">
        <f t="shared" si="131"/>
        <v>37415302.899999999</v>
      </c>
      <c r="F841" s="67">
        <f t="shared" si="135"/>
        <v>226665.21000000089</v>
      </c>
      <c r="G841" s="70">
        <f t="shared" si="136"/>
        <v>6.8550299900230309E-3</v>
      </c>
      <c r="H841" s="70"/>
      <c r="I841" s="70"/>
      <c r="J841" s="67">
        <f t="shared" si="132"/>
        <v>-4123106.1999999993</v>
      </c>
      <c r="K841" s="70">
        <f t="shared" si="137"/>
        <v>-0.11019839157843603</v>
      </c>
      <c r="L841" s="70">
        <f t="shared" si="138"/>
        <v>1.006855029990023</v>
      </c>
      <c r="M841" s="70">
        <f>PRODUCT($L$2:L841)-1</f>
        <v>-0.19370512432439069</v>
      </c>
      <c r="N841" s="70">
        <f>PRODUCT($L$650:L841)-1</f>
        <v>0.17738095293214351</v>
      </c>
      <c r="O841" s="70">
        <f>AVERAGE($G$650:G841)*252</f>
        <v>0.25705909803984417</v>
      </c>
      <c r="P841" s="70">
        <f>STDEV($G$650:G841)*252^0.5</f>
        <v>0.29284972156295741</v>
      </c>
      <c r="Q841" s="70"/>
      <c r="R841" s="70"/>
      <c r="S841" s="70"/>
      <c r="T841" s="70"/>
      <c r="U841" s="70"/>
      <c r="V841" s="70"/>
      <c r="W841" s="70"/>
      <c r="X841" s="70">
        <f t="shared" si="126"/>
        <v>1.7857142857142857E-4</v>
      </c>
      <c r="Y841" s="70">
        <f t="shared" si="127"/>
        <v>6.6764585614516019E-3</v>
      </c>
      <c r="Z841" s="70">
        <f t="shared" si="128"/>
        <v>0</v>
      </c>
      <c r="AA841" s="70">
        <f t="shared" si="129"/>
        <v>0</v>
      </c>
    </row>
    <row r="842" spans="1:27">
      <c r="A842" s="88">
        <v>45197</v>
      </c>
      <c r="B842" s="76">
        <v>33568674.93</v>
      </c>
      <c r="C842" s="6"/>
      <c r="D842" s="67">
        <f t="shared" si="134"/>
        <v>33568674.93</v>
      </c>
      <c r="E842" s="67">
        <f t="shared" si="131"/>
        <v>37415302.899999999</v>
      </c>
      <c r="F842" s="67">
        <f t="shared" si="135"/>
        <v>276478.23000000045</v>
      </c>
      <c r="G842" s="70">
        <f t="shared" si="136"/>
        <v>8.3045955931168834E-3</v>
      </c>
      <c r="H842" s="70"/>
      <c r="I842" s="70"/>
      <c r="J842" s="67">
        <f t="shared" si="132"/>
        <v>-3846627.9699999988</v>
      </c>
      <c r="K842" s="70">
        <f t="shared" si="137"/>
        <v>-0.10280894906239002</v>
      </c>
      <c r="L842" s="70">
        <f t="shared" si="138"/>
        <v>1.0083045955931169</v>
      </c>
      <c r="M842" s="70">
        <f>PRODUCT($L$2:L842)-1</f>
        <v>-0.18700917145310225</v>
      </c>
      <c r="N842" s="70">
        <f>PRODUCT($L$650:L842)-1</f>
        <v>0.18715862560528351</v>
      </c>
      <c r="O842" s="70">
        <f>AVERAGE($G$650:G842)*252</f>
        <v>0.26657049177780073</v>
      </c>
      <c r="P842" s="70">
        <f>STDEV($G$650:G842)*252^0.5</f>
        <v>0.29220467773794634</v>
      </c>
      <c r="Q842" s="70"/>
      <c r="R842" s="70"/>
      <c r="S842" s="70"/>
      <c r="T842" s="70"/>
      <c r="U842" s="70"/>
      <c r="V842" s="70"/>
      <c r="W842" s="70"/>
      <c r="X842" s="70">
        <f t="shared" si="126"/>
        <v>1.7857142857142857E-4</v>
      </c>
      <c r="Y842" s="70">
        <f t="shared" si="127"/>
        <v>8.1260241645454544E-3</v>
      </c>
      <c r="Z842" s="70">
        <f t="shared" si="128"/>
        <v>0</v>
      </c>
      <c r="AA842" s="70">
        <f t="shared" si="129"/>
        <v>0</v>
      </c>
    </row>
    <row r="843" spans="1:27" s="47" customFormat="1">
      <c r="A843" s="90">
        <v>45198</v>
      </c>
      <c r="B843" s="79">
        <v>33459347.530000001</v>
      </c>
      <c r="C843" s="61"/>
      <c r="D843" s="80">
        <f t="shared" si="134"/>
        <v>33459347.530000001</v>
      </c>
      <c r="E843" s="80">
        <f t="shared" si="131"/>
        <v>37415302.899999999</v>
      </c>
      <c r="F843" s="80">
        <f t="shared" si="135"/>
        <v>-109327.39999999851</v>
      </c>
      <c r="G843" s="81">
        <f t="shared" si="136"/>
        <v>-3.2568279870437682E-3</v>
      </c>
      <c r="H843" s="81"/>
      <c r="I843" s="81"/>
      <c r="J843" s="80">
        <f t="shared" si="132"/>
        <v>-3955955.3699999973</v>
      </c>
      <c r="K843" s="81">
        <f t="shared" si="137"/>
        <v>-0.10573094598680877</v>
      </c>
      <c r="L843" s="81">
        <f t="shared" si="138"/>
        <v>0.99674317201295626</v>
      </c>
      <c r="M843" s="81">
        <f>PRODUCT($L$2:L843)-1</f>
        <v>-0.18965694273672362</v>
      </c>
      <c r="N843" s="81">
        <f>PRODUCT($L$650:L843)-1</f>
        <v>0.18329225416835193</v>
      </c>
      <c r="O843" s="81">
        <f>AVERAGE($G$650:G843)*252</f>
        <v>0.26096589824938404</v>
      </c>
      <c r="P843" s="81">
        <f>STDEV($G$650:G843)*252^0.5</f>
        <v>0.29148817060148163</v>
      </c>
      <c r="Q843" s="81"/>
      <c r="R843" s="81"/>
      <c r="S843" s="81"/>
      <c r="T843" s="81"/>
      <c r="U843" s="81"/>
      <c r="V843" s="81"/>
      <c r="W843" s="81"/>
      <c r="X843" s="81">
        <f t="shared" ref="X843:X906" si="139">4.5%/252</f>
        <v>1.7857142857142857E-4</v>
      </c>
      <c r="Y843" s="81">
        <f t="shared" ref="Y843:Y906" si="140">G843-X843</f>
        <v>-3.4353994156151968E-3</v>
      </c>
      <c r="Z843" s="81">
        <f t="shared" ref="Z843:Z906" si="141">IF(Y843&lt;0,Y843,0)</f>
        <v>-3.4353994156151968E-3</v>
      </c>
      <c r="AA843" s="81">
        <f t="shared" ref="AA843:AA906" si="142">Z843^2</f>
        <v>1.1801969144809236E-5</v>
      </c>
    </row>
    <row r="844" spans="1:27">
      <c r="A844" s="88">
        <v>45201</v>
      </c>
      <c r="B844" s="76">
        <v>33582101.109999999</v>
      </c>
      <c r="C844" s="6"/>
      <c r="D844" s="67">
        <f t="shared" si="134"/>
        <v>33582101.109999999</v>
      </c>
      <c r="E844" s="67">
        <f t="shared" si="131"/>
        <v>33459347.530000001</v>
      </c>
      <c r="F844" s="67">
        <f t="shared" si="135"/>
        <v>122753.57999999821</v>
      </c>
      <c r="G844" s="70">
        <f t="shared" si="136"/>
        <v>3.6687380078148884E-3</v>
      </c>
      <c r="H844" s="70"/>
      <c r="I844" s="70"/>
      <c r="J844" s="67">
        <f t="shared" si="132"/>
        <v>122753.57999999821</v>
      </c>
      <c r="K844" s="70">
        <f>G844</f>
        <v>3.6687380078148884E-3</v>
      </c>
      <c r="L844" s="70">
        <f t="shared" si="138"/>
        <v>1.0036687380078149</v>
      </c>
      <c r="M844" s="70">
        <f>PRODUCT($L$2:L844)-1</f>
        <v>-0.18668400636317295</v>
      </c>
      <c r="N844" s="70">
        <f>PRODUCT($L$650:L844)-1</f>
        <v>0.1876334434355722</v>
      </c>
      <c r="O844" s="70">
        <f>AVERAGE($G$650:G844)*252</f>
        <v>0.26436874994025572</v>
      </c>
      <c r="P844" s="70">
        <f>STDEV($G$650:G844)*252^0.5</f>
        <v>0.29075135100305721</v>
      </c>
      <c r="Q844" s="70"/>
      <c r="R844" s="70"/>
      <c r="S844" s="70"/>
      <c r="T844" s="70"/>
      <c r="U844" s="70"/>
      <c r="V844" s="70"/>
      <c r="W844" s="70"/>
      <c r="X844" s="70">
        <f t="shared" si="139"/>
        <v>1.7857142857142857E-4</v>
      </c>
      <c r="Y844" s="70">
        <f t="shared" si="140"/>
        <v>3.4901665792434599E-3</v>
      </c>
      <c r="Z844" s="70">
        <f t="shared" si="141"/>
        <v>0</v>
      </c>
      <c r="AA844" s="70">
        <f t="shared" si="142"/>
        <v>0</v>
      </c>
    </row>
    <row r="845" spans="1:27">
      <c r="A845" s="88">
        <v>45202</v>
      </c>
      <c r="B845" s="76">
        <v>32417340</v>
      </c>
      <c r="C845" s="6"/>
      <c r="D845" s="67">
        <f t="shared" si="134"/>
        <v>32417340</v>
      </c>
      <c r="E845" s="67">
        <f t="shared" si="131"/>
        <v>33459347.530000001</v>
      </c>
      <c r="F845" s="67">
        <f t="shared" si="135"/>
        <v>-1164761.1099999994</v>
      </c>
      <c r="G845" s="70">
        <f t="shared" si="136"/>
        <v>-3.4683985560783136E-2</v>
      </c>
      <c r="H845" s="70"/>
      <c r="I845" s="70"/>
      <c r="J845" s="67">
        <f t="shared" si="132"/>
        <v>-1042007.5300000012</v>
      </c>
      <c r="K845" s="70">
        <f t="shared" ref="K845:K865" si="143">(1+K844)*(1+G845)-1</f>
        <v>-3.1142494009057553E-2</v>
      </c>
      <c r="L845" s="70">
        <f t="shared" si="138"/>
        <v>0.96531601443921689</v>
      </c>
      <c r="M845" s="70">
        <f>PRODUCT($L$2:L845)-1</f>
        <v>-0.21489304654282659</v>
      </c>
      <c r="N845" s="70">
        <f>PRODUCT($L$650:L845)-1</f>
        <v>0.14644158223194959</v>
      </c>
      <c r="O845" s="70">
        <f>AVERAGE($G$650:G845)*252</f>
        <v>0.21842623406649242</v>
      </c>
      <c r="P845" s="70">
        <f>STDEV($G$650:G845)*252^0.5</f>
        <v>0.29282161022626457</v>
      </c>
      <c r="Q845" s="70"/>
      <c r="R845" s="70"/>
      <c r="S845" s="70"/>
      <c r="T845" s="70"/>
      <c r="U845" s="70"/>
      <c r="V845" s="70"/>
      <c r="W845" s="70"/>
      <c r="X845" s="70">
        <f t="shared" si="139"/>
        <v>1.7857142857142857E-4</v>
      </c>
      <c r="Y845" s="70">
        <f t="shared" si="140"/>
        <v>-3.4862556989354566E-2</v>
      </c>
      <c r="Z845" s="70">
        <f t="shared" si="141"/>
        <v>-3.4862556989354566E-2</v>
      </c>
      <c r="AA845" s="70">
        <f t="shared" si="142"/>
        <v>1.2153978798359949E-3</v>
      </c>
    </row>
    <row r="846" spans="1:27">
      <c r="A846" s="88">
        <v>45203</v>
      </c>
      <c r="B846" s="76">
        <v>33251791.859999999</v>
      </c>
      <c r="C846" s="6"/>
      <c r="D846" s="67">
        <f t="shared" si="134"/>
        <v>33251791.859999999</v>
      </c>
      <c r="E846" s="67">
        <f t="shared" si="131"/>
        <v>33459347.530000001</v>
      </c>
      <c r="F846" s="67">
        <f t="shared" si="135"/>
        <v>834451.8599999994</v>
      </c>
      <c r="G846" s="70">
        <f t="shared" si="136"/>
        <v>2.5740910882879331E-2</v>
      </c>
      <c r="H846" s="70"/>
      <c r="I846" s="70"/>
      <c r="J846" s="67">
        <f t="shared" si="132"/>
        <v>-207555.67000000179</v>
      </c>
      <c r="K846" s="70">
        <f t="shared" si="143"/>
        <v>-6.2032192891360305E-3</v>
      </c>
      <c r="L846" s="70">
        <f t="shared" si="138"/>
        <v>1.0257409108828792</v>
      </c>
      <c r="M846" s="70">
        <f>PRODUCT($L$2:L846)-1</f>
        <v>-0.19468367842035672</v>
      </c>
      <c r="N846" s="70">
        <f>PRODUCT($L$650:L846)-1</f>
        <v>0.17595203283260918</v>
      </c>
      <c r="O846" s="70">
        <f>AVERAGE($G$650:G846)*252</f>
        <v>0.25024493106354367</v>
      </c>
      <c r="P846" s="70">
        <f>STDEV($G$650:G846)*252^0.5</f>
        <v>0.29342543554952383</v>
      </c>
      <c r="Q846" s="70"/>
      <c r="R846" s="70"/>
      <c r="S846" s="70"/>
      <c r="T846" s="70"/>
      <c r="U846" s="70"/>
      <c r="V846" s="70"/>
      <c r="W846" s="70"/>
      <c r="X846" s="70">
        <f t="shared" si="139"/>
        <v>1.7857142857142857E-4</v>
      </c>
      <c r="Y846" s="70">
        <f t="shared" si="140"/>
        <v>2.5562339454307904E-2</v>
      </c>
      <c r="Z846" s="70">
        <f t="shared" si="141"/>
        <v>0</v>
      </c>
      <c r="AA846" s="70">
        <f t="shared" si="142"/>
        <v>0</v>
      </c>
    </row>
    <row r="847" spans="1:27">
      <c r="A847" s="88">
        <v>45204</v>
      </c>
      <c r="B847" s="76">
        <v>32927746.440000001</v>
      </c>
      <c r="C847" s="6"/>
      <c r="D847" s="67">
        <f t="shared" si="134"/>
        <v>32927746.440000001</v>
      </c>
      <c r="E847" s="67">
        <f t="shared" si="131"/>
        <v>33459347.530000001</v>
      </c>
      <c r="F847" s="67">
        <f t="shared" si="135"/>
        <v>-324045.41999999806</v>
      </c>
      <c r="G847" s="70">
        <f t="shared" si="136"/>
        <v>-9.7452017432421781E-3</v>
      </c>
      <c r="H847" s="70"/>
      <c r="I847" s="70"/>
      <c r="J847" s="67">
        <f t="shared" si="132"/>
        <v>-531601.08999999985</v>
      </c>
      <c r="K847" s="70">
        <f t="shared" si="143"/>
        <v>-1.5887969408948099E-2</v>
      </c>
      <c r="L847" s="70">
        <f t="shared" si="138"/>
        <v>0.99025479825675777</v>
      </c>
      <c r="M847" s="70">
        <f>PRODUCT($L$2:L847)-1</f>
        <v>-0.20253164844127602</v>
      </c>
      <c r="N847" s="70">
        <f>PRODUCT($L$650:L847)-1</f>
        <v>0.16449214303227966</v>
      </c>
      <c r="O847" s="70">
        <f>AVERAGE($G$650:G847)*252</f>
        <v>0.23657808373849026</v>
      </c>
      <c r="P847" s="70">
        <f>STDEV($G$650:G847)*252^0.5</f>
        <v>0.29293036019184249</v>
      </c>
      <c r="Q847" s="70"/>
      <c r="R847" s="70"/>
      <c r="S847" s="70"/>
      <c r="T847" s="70"/>
      <c r="U847" s="70"/>
      <c r="V847" s="70"/>
      <c r="W847" s="70"/>
      <c r="X847" s="70">
        <f t="shared" si="139"/>
        <v>1.7857142857142857E-4</v>
      </c>
      <c r="Y847" s="70">
        <f t="shared" si="140"/>
        <v>-9.9237731718136071E-3</v>
      </c>
      <c r="Z847" s="70">
        <f t="shared" si="141"/>
        <v>-9.9237731718136071E-3</v>
      </c>
      <c r="AA847" s="70">
        <f t="shared" si="142"/>
        <v>9.8481273965607505E-5</v>
      </c>
    </row>
    <row r="848" spans="1:27">
      <c r="A848" s="88">
        <v>45205</v>
      </c>
      <c r="B848" s="76">
        <v>34153038.799999997</v>
      </c>
      <c r="C848" s="6"/>
      <c r="D848" s="67">
        <f t="shared" si="134"/>
        <v>34153038.799999997</v>
      </c>
      <c r="E848" s="67">
        <f t="shared" si="131"/>
        <v>33459347.530000001</v>
      </c>
      <c r="F848" s="67">
        <f t="shared" si="135"/>
        <v>1225292.3599999957</v>
      </c>
      <c r="G848" s="70">
        <f t="shared" si="136"/>
        <v>3.7211546263352352E-2</v>
      </c>
      <c r="H848" s="70"/>
      <c r="I848" s="70"/>
      <c r="J848" s="67">
        <f t="shared" si="132"/>
        <v>693691.26999999583</v>
      </c>
      <c r="K848" s="70">
        <f t="shared" si="143"/>
        <v>2.0732360945712625E-2</v>
      </c>
      <c r="L848" s="70">
        <f t="shared" si="138"/>
        <v>1.0372115462633524</v>
      </c>
      <c r="M848" s="70">
        <f>PRODUCT($L$2:L848)-1</f>
        <v>-0.17285661798368912</v>
      </c>
      <c r="N848" s="70">
        <f>PRODUCT($L$650:L848)-1</f>
        <v>0.20782469628603573</v>
      </c>
      <c r="O848" s="70">
        <f>AVERAGE($G$650:G848)*252</f>
        <v>0.28251140823409981</v>
      </c>
      <c r="P848" s="70">
        <f>STDEV($G$650:G848)*252^0.5</f>
        <v>0.29502703084892273</v>
      </c>
      <c r="Q848" s="70"/>
      <c r="R848" s="70"/>
      <c r="S848" s="70"/>
      <c r="T848" s="70"/>
      <c r="U848" s="70"/>
      <c r="V848" s="70"/>
      <c r="W848" s="70"/>
      <c r="X848" s="70">
        <f t="shared" si="139"/>
        <v>1.7857142857142857E-4</v>
      </c>
      <c r="Y848" s="70">
        <f t="shared" si="140"/>
        <v>3.7032974834780921E-2</v>
      </c>
      <c r="Z848" s="70">
        <f t="shared" si="141"/>
        <v>0</v>
      </c>
      <c r="AA848" s="70">
        <f t="shared" si="142"/>
        <v>0</v>
      </c>
    </row>
    <row r="849" spans="1:27">
      <c r="A849" s="88">
        <v>45208</v>
      </c>
      <c r="B849" s="76">
        <v>34353813.350000001</v>
      </c>
      <c r="C849" s="6"/>
      <c r="D849" s="67">
        <f t="shared" si="134"/>
        <v>34353813.350000001</v>
      </c>
      <c r="E849" s="67">
        <f t="shared" si="131"/>
        <v>33459347.530000001</v>
      </c>
      <c r="F849" s="67">
        <f t="shared" si="135"/>
        <v>200774.55000000447</v>
      </c>
      <c r="G849" s="70">
        <f t="shared" si="136"/>
        <v>5.8786730860389642E-3</v>
      </c>
      <c r="H849" s="70"/>
      <c r="I849" s="70"/>
      <c r="J849" s="67">
        <f t="shared" si="132"/>
        <v>894465.8200000003</v>
      </c>
      <c r="K849" s="70">
        <f t="shared" si="143"/>
        <v>2.673291280405321E-2</v>
      </c>
      <c r="L849" s="70">
        <f t="shared" si="138"/>
        <v>1.005878673086039</v>
      </c>
      <c r="M849" s="70">
        <f>PRODUCT($L$2:L849)-1</f>
        <v>-0.16799411244553464</v>
      </c>
      <c r="N849" s="70">
        <f>PRODUCT($L$650:L849)-1</f>
        <v>0.21492510282074573</v>
      </c>
      <c r="O849" s="70">
        <f>AVERAGE($G$650:G849)*252</f>
        <v>0.28850597928133842</v>
      </c>
      <c r="P849" s="70">
        <f>STDEV($G$650:G849)*252^0.5</f>
        <v>0.29433327534617754</v>
      </c>
      <c r="Q849" s="70"/>
      <c r="R849" s="70"/>
      <c r="S849" s="70"/>
      <c r="T849" s="70"/>
      <c r="U849" s="70"/>
      <c r="V849" s="70"/>
      <c r="W849" s="70"/>
      <c r="X849" s="70">
        <f t="shared" si="139"/>
        <v>1.7857142857142857E-4</v>
      </c>
      <c r="Y849" s="70">
        <f t="shared" si="140"/>
        <v>5.7001016574675352E-3</v>
      </c>
      <c r="Z849" s="70">
        <f t="shared" si="141"/>
        <v>0</v>
      </c>
      <c r="AA849" s="70">
        <f t="shared" si="142"/>
        <v>0</v>
      </c>
    </row>
    <row r="850" spans="1:27">
      <c r="A850" s="88">
        <v>45209</v>
      </c>
      <c r="B850" s="76">
        <v>34646738.810000002</v>
      </c>
      <c r="C850" s="6"/>
      <c r="D850" s="67">
        <f t="shared" si="134"/>
        <v>34646738.810000002</v>
      </c>
      <c r="E850" s="67">
        <f t="shared" si="131"/>
        <v>33459347.530000001</v>
      </c>
      <c r="F850" s="67">
        <f t="shared" si="135"/>
        <v>292925.46000000089</v>
      </c>
      <c r="G850" s="70">
        <f t="shared" si="136"/>
        <v>8.5267232785964028E-3</v>
      </c>
      <c r="H850" s="70"/>
      <c r="I850" s="70"/>
      <c r="J850" s="67">
        <f t="shared" si="132"/>
        <v>1187391.2800000012</v>
      </c>
      <c r="K850" s="70">
        <f t="shared" si="143"/>
        <v>3.5487580232560489E-2</v>
      </c>
      <c r="L850" s="70">
        <f t="shared" si="138"/>
        <v>1.0085267232785964</v>
      </c>
      <c r="M850" s="70">
        <f>PRODUCT($L$2:L850)-1</f>
        <v>-0.16089982847619477</v>
      </c>
      <c r="N850" s="70">
        <f>PRODUCT($L$650:L850)-1</f>
        <v>0.22528443297671852</v>
      </c>
      <c r="O850" s="70">
        <f>AVERAGE($G$650:G850)*252</f>
        <v>0.29776084638046757</v>
      </c>
      <c r="P850" s="70">
        <f>STDEV($G$650:G850)*252^0.5</f>
        <v>0.2937128439623779</v>
      </c>
      <c r="Q850" s="70"/>
      <c r="R850" s="70"/>
      <c r="S850" s="70"/>
      <c r="T850" s="70"/>
      <c r="U850" s="70"/>
      <c r="V850" s="70"/>
      <c r="W850" s="70"/>
      <c r="X850" s="70">
        <f t="shared" si="139"/>
        <v>1.7857142857142857E-4</v>
      </c>
      <c r="Y850" s="70">
        <f t="shared" si="140"/>
        <v>8.3481518500249739E-3</v>
      </c>
      <c r="Z850" s="70">
        <f t="shared" si="141"/>
        <v>0</v>
      </c>
      <c r="AA850" s="70">
        <f t="shared" si="142"/>
        <v>0</v>
      </c>
    </row>
    <row r="851" spans="1:27">
      <c r="A851" s="88">
        <v>45210</v>
      </c>
      <c r="B851" s="76">
        <v>35021657.939999998</v>
      </c>
      <c r="C851" s="6"/>
      <c r="D851" s="67">
        <f t="shared" si="134"/>
        <v>35021657.939999998</v>
      </c>
      <c r="E851" s="67">
        <f t="shared" si="131"/>
        <v>33459347.530000001</v>
      </c>
      <c r="F851" s="67">
        <f t="shared" si="135"/>
        <v>374919.12999999523</v>
      </c>
      <c r="G851" s="70">
        <f t="shared" si="136"/>
        <v>1.0821195381649693E-2</v>
      </c>
      <c r="H851" s="70"/>
      <c r="I851" s="70"/>
      <c r="J851" s="67">
        <f t="shared" si="132"/>
        <v>1562310.4099999964</v>
      </c>
      <c r="K851" s="70">
        <f t="shared" si="143"/>
        <v>4.669279365352863E-2</v>
      </c>
      <c r="L851" s="70">
        <f t="shared" si="138"/>
        <v>1.0108211953816497</v>
      </c>
      <c r="M851" s="70">
        <f>PRODUCT($L$2:L851)-1</f>
        <v>-0.15181976157535992</v>
      </c>
      <c r="N851" s="70">
        <f>PRODUCT($L$650:L851)-1</f>
        <v>0.23854347522405339</v>
      </c>
      <c r="O851" s="70">
        <f>AVERAGE($G$650:G851)*252</f>
        <v>0.30978649187450352</v>
      </c>
      <c r="P851" s="70">
        <f>STDEV($G$650:G851)*252^0.5</f>
        <v>0.29317906977668151</v>
      </c>
      <c r="Q851" s="70"/>
      <c r="R851" s="70"/>
      <c r="S851" s="70"/>
      <c r="T851" s="70"/>
      <c r="U851" s="70"/>
      <c r="V851" s="70"/>
      <c r="W851" s="70"/>
      <c r="X851" s="70">
        <f t="shared" si="139"/>
        <v>1.7857142857142857E-4</v>
      </c>
      <c r="Y851" s="70">
        <f t="shared" si="140"/>
        <v>1.0642623953078264E-2</v>
      </c>
      <c r="Z851" s="70">
        <f t="shared" si="141"/>
        <v>0</v>
      </c>
      <c r="AA851" s="70">
        <f t="shared" si="142"/>
        <v>0</v>
      </c>
    </row>
    <row r="852" spans="1:27">
      <c r="A852" s="88">
        <v>45211</v>
      </c>
      <c r="B852" s="76">
        <v>34789840.979999997</v>
      </c>
      <c r="C852" s="6"/>
      <c r="D852" s="67">
        <f t="shared" si="134"/>
        <v>34789840.979999997</v>
      </c>
      <c r="E852" s="67">
        <f t="shared" si="131"/>
        <v>33459347.530000001</v>
      </c>
      <c r="F852" s="67">
        <f t="shared" si="135"/>
        <v>-231816.96000000089</v>
      </c>
      <c r="G852" s="70">
        <f t="shared" si="136"/>
        <v>-6.6192457363713521E-3</v>
      </c>
      <c r="H852" s="70"/>
      <c r="I852" s="70"/>
      <c r="J852" s="67">
        <f t="shared" si="132"/>
        <v>1330493.4499999955</v>
      </c>
      <c r="K852" s="70">
        <f t="shared" si="143"/>
        <v>3.9764476841846808E-2</v>
      </c>
      <c r="L852" s="70">
        <f t="shared" si="138"/>
        <v>0.9933807542636286</v>
      </c>
      <c r="M852" s="70">
        <f>PRODUCT($L$2:L852)-1</f>
        <v>-0.15743407500222673</v>
      </c>
      <c r="N852" s="70">
        <f>PRODUCT($L$650:L852)-1</f>
        <v>0.23034525160636599</v>
      </c>
      <c r="O852" s="70">
        <f>AVERAGE($G$650:G852)*252</f>
        <v>0.30004345533538973</v>
      </c>
      <c r="P852" s="70">
        <f>STDEV($G$650:G852)*252^0.5</f>
        <v>0.29258318654174242</v>
      </c>
      <c r="Q852" s="70"/>
      <c r="R852" s="70"/>
      <c r="S852" s="70"/>
      <c r="T852" s="70"/>
      <c r="U852" s="70"/>
      <c r="V852" s="70"/>
      <c r="W852" s="70"/>
      <c r="X852" s="70">
        <f t="shared" si="139"/>
        <v>1.7857142857142857E-4</v>
      </c>
      <c r="Y852" s="70">
        <f t="shared" si="140"/>
        <v>-6.7978171649427811E-3</v>
      </c>
      <c r="Z852" s="70">
        <f t="shared" si="141"/>
        <v>-6.7978171649427811E-3</v>
      </c>
      <c r="AA852" s="70">
        <f t="shared" si="142"/>
        <v>4.6210318207990712E-5</v>
      </c>
    </row>
    <row r="853" spans="1:27">
      <c r="A853" s="88">
        <v>45212</v>
      </c>
      <c r="B853" s="76">
        <v>34131488.700000003</v>
      </c>
      <c r="C853" s="6"/>
      <c r="D853" s="67">
        <f t="shared" si="134"/>
        <v>34131488.700000003</v>
      </c>
      <c r="E853" s="67">
        <f t="shared" si="131"/>
        <v>33459347.530000001</v>
      </c>
      <c r="F853" s="67">
        <f t="shared" si="135"/>
        <v>-658352.27999999374</v>
      </c>
      <c r="G853" s="70">
        <f t="shared" si="136"/>
        <v>-1.8923693280991645E-2</v>
      </c>
      <c r="H853" s="70"/>
      <c r="I853" s="70"/>
      <c r="J853" s="67">
        <f t="shared" si="132"/>
        <v>672141.17000000179</v>
      </c>
      <c r="K853" s="70">
        <f t="shared" si="143"/>
        <v>2.0088292797620921E-2</v>
      </c>
      <c r="L853" s="70">
        <f t="shared" si="138"/>
        <v>0.98107630671900836</v>
      </c>
      <c r="M853" s="70">
        <f>PRODUCT($L$2:L853)-1</f>
        <v>-0.17337853413589954</v>
      </c>
      <c r="N853" s="70">
        <f>PRODUCT($L$650:L853)-1</f>
        <v>0.20706257543524265</v>
      </c>
      <c r="O853" s="70">
        <f>AVERAGE($G$650:G853)*252</f>
        <v>0.27519632708957958</v>
      </c>
      <c r="P853" s="70">
        <f>STDEV($G$650:G853)*252^0.5</f>
        <v>0.29271659597904859</v>
      </c>
      <c r="Q853" s="70"/>
      <c r="R853" s="70"/>
      <c r="S853" s="70"/>
      <c r="T853" s="70"/>
      <c r="U853" s="70"/>
      <c r="V853" s="70"/>
      <c r="W853" s="70"/>
      <c r="X853" s="70">
        <f t="shared" si="139"/>
        <v>1.7857142857142857E-4</v>
      </c>
      <c r="Y853" s="70">
        <f t="shared" si="140"/>
        <v>-1.9102264709563072E-2</v>
      </c>
      <c r="Z853" s="70">
        <f t="shared" si="141"/>
        <v>-1.9102264709563072E-2</v>
      </c>
      <c r="AA853" s="70">
        <f t="shared" si="142"/>
        <v>3.6489651703421874E-4</v>
      </c>
    </row>
    <row r="854" spans="1:27">
      <c r="A854" s="88">
        <v>45215</v>
      </c>
      <c r="B854" s="76">
        <v>34693326.259999998</v>
      </c>
      <c r="C854" s="6"/>
      <c r="D854" s="67">
        <f t="shared" si="134"/>
        <v>34693326.259999998</v>
      </c>
      <c r="E854" s="67">
        <f t="shared" ref="E854:E917" si="144">IF(MONTH(A854)=MONTH(A853),E853,D853)</f>
        <v>33459347.530000001</v>
      </c>
      <c r="F854" s="67">
        <f t="shared" si="135"/>
        <v>561837.55999999493</v>
      </c>
      <c r="G854" s="70">
        <f t="shared" si="136"/>
        <v>1.6460974349472041E-2</v>
      </c>
      <c r="H854" s="70"/>
      <c r="I854" s="70"/>
      <c r="J854" s="67">
        <f t="shared" ref="J854:J917" si="145">IF(MONTH(A854)=MONTH(A853),J853+F854,F854)</f>
        <v>1233978.7299999967</v>
      </c>
      <c r="K854" s="70">
        <f t="shared" si="143"/>
        <v>3.687994001955941E-2</v>
      </c>
      <c r="L854" s="70">
        <f t="shared" si="138"/>
        <v>1.0164609743494721</v>
      </c>
      <c r="M854" s="70">
        <f>PRODUCT($L$2:L854)-1</f>
        <v>-0.15977153938958755</v>
      </c>
      <c r="N854" s="70">
        <f>PRODUCT($L$650:L854)-1</f>
        <v>0.22693200152768989</v>
      </c>
      <c r="O854" s="70">
        <f>AVERAGE($G$650:G854)*252</f>
        <v>0.29408885981629851</v>
      </c>
      <c r="P854" s="70">
        <f>STDEV($G$650:G854)*252^0.5</f>
        <v>0.29249504056500469</v>
      </c>
      <c r="Q854" s="70"/>
      <c r="R854" s="70"/>
      <c r="S854" s="70"/>
      <c r="T854" s="70"/>
      <c r="U854" s="70"/>
      <c r="V854" s="70"/>
      <c r="W854" s="70"/>
      <c r="X854" s="70">
        <f t="shared" si="139"/>
        <v>1.7857142857142857E-4</v>
      </c>
      <c r="Y854" s="70">
        <f t="shared" si="140"/>
        <v>1.6282402920900614E-2</v>
      </c>
      <c r="Z854" s="70">
        <f t="shared" si="141"/>
        <v>0</v>
      </c>
      <c r="AA854" s="70">
        <f t="shared" si="142"/>
        <v>0</v>
      </c>
    </row>
    <row r="855" spans="1:27">
      <c r="A855" s="88">
        <v>45216</v>
      </c>
      <c r="B855" s="76">
        <v>34467856.270000003</v>
      </c>
      <c r="C855" s="6"/>
      <c r="D855" s="67">
        <f t="shared" si="134"/>
        <v>34467856.270000003</v>
      </c>
      <c r="E855" s="67">
        <f t="shared" si="144"/>
        <v>33459347.530000001</v>
      </c>
      <c r="F855" s="67">
        <f t="shared" si="135"/>
        <v>-225469.98999999464</v>
      </c>
      <c r="G855" s="70">
        <f t="shared" si="136"/>
        <v>-6.4989441574517578E-3</v>
      </c>
      <c r="H855" s="70"/>
      <c r="I855" s="70"/>
      <c r="J855" s="67">
        <f t="shared" si="145"/>
        <v>1008508.7400000021</v>
      </c>
      <c r="K855" s="70">
        <f t="shared" si="143"/>
        <v>3.0141315191390294E-2</v>
      </c>
      <c r="L855" s="70">
        <f t="shared" si="138"/>
        <v>0.99350105584254822</v>
      </c>
      <c r="M855" s="70">
        <f>PRODUCT($L$2:L855)-1</f>
        <v>-0.16523213723459629</v>
      </c>
      <c r="N855" s="70">
        <f>PRODUCT($L$650:L855)-1</f>
        <v>0.21895823896477085</v>
      </c>
      <c r="O855" s="70">
        <f>AVERAGE($G$650:G855)*252</f>
        <v>0.28471107929448225</v>
      </c>
      <c r="P855" s="70">
        <f>STDEV($G$650:G855)*252^0.5</f>
        <v>0.29190393123288627</v>
      </c>
      <c r="Q855" s="70"/>
      <c r="R855" s="70"/>
      <c r="S855" s="70"/>
      <c r="T855" s="70"/>
      <c r="U855" s="70"/>
      <c r="V855" s="70"/>
      <c r="W855" s="70"/>
      <c r="X855" s="70">
        <f t="shared" si="139"/>
        <v>1.7857142857142857E-4</v>
      </c>
      <c r="Y855" s="70">
        <f t="shared" si="140"/>
        <v>-6.6775155860231868E-3</v>
      </c>
      <c r="Z855" s="70">
        <f t="shared" si="141"/>
        <v>-6.6775155860231868E-3</v>
      </c>
      <c r="AA855" s="70">
        <f t="shared" si="142"/>
        <v>4.4589214401582584E-5</v>
      </c>
    </row>
    <row r="856" spans="1:27">
      <c r="A856" s="88">
        <v>45217</v>
      </c>
      <c r="B856" s="76">
        <v>33645284.57</v>
      </c>
      <c r="C856" s="6"/>
      <c r="D856" s="67">
        <f t="shared" si="134"/>
        <v>33645284.57</v>
      </c>
      <c r="E856" s="67">
        <f t="shared" si="144"/>
        <v>33459347.530000001</v>
      </c>
      <c r="F856" s="67">
        <f t="shared" si="135"/>
        <v>-822571.70000000298</v>
      </c>
      <c r="G856" s="70">
        <f t="shared" si="136"/>
        <v>-2.3864892947112283E-2</v>
      </c>
      <c r="H856" s="70"/>
      <c r="I856" s="70"/>
      <c r="J856" s="67">
        <f t="shared" si="145"/>
        <v>185937.03999999911</v>
      </c>
      <c r="K856" s="70">
        <f t="shared" si="143"/>
        <v>5.5571029839502906E-3</v>
      </c>
      <c r="L856" s="70">
        <f t="shared" si="138"/>
        <v>0.97613510705288775</v>
      </c>
      <c r="M856" s="70">
        <f>PRODUCT($L$2:L856)-1</f>
        <v>-0.18515378291518236</v>
      </c>
      <c r="N856" s="70">
        <f>PRODUCT($L$650:L856)-1</f>
        <v>0.1898679310848761</v>
      </c>
      <c r="O856" s="70">
        <f>AVERAGE($G$650:G856)*252</f>
        <v>0.25428275029947367</v>
      </c>
      <c r="P856" s="70">
        <f>STDEV($G$650:G856)*252^0.5</f>
        <v>0.29249755790574783</v>
      </c>
      <c r="Q856" s="70"/>
      <c r="R856" s="70"/>
      <c r="S856" s="70"/>
      <c r="T856" s="70"/>
      <c r="U856" s="70"/>
      <c r="V856" s="70"/>
      <c r="W856" s="70"/>
      <c r="X856" s="70">
        <f t="shared" si="139"/>
        <v>1.7857142857142857E-4</v>
      </c>
      <c r="Y856" s="70">
        <f t="shared" si="140"/>
        <v>-2.404346437568371E-2</v>
      </c>
      <c r="Z856" s="70">
        <f t="shared" si="141"/>
        <v>-2.404346437568371E-2</v>
      </c>
      <c r="AA856" s="70">
        <f t="shared" si="142"/>
        <v>5.7808817918477166E-4</v>
      </c>
    </row>
    <row r="857" spans="1:27">
      <c r="A857" s="88">
        <v>45218</v>
      </c>
      <c r="B857" s="76">
        <v>33028653.09</v>
      </c>
      <c r="C857" s="6"/>
      <c r="D857" s="67">
        <f t="shared" si="134"/>
        <v>33028653.09</v>
      </c>
      <c r="E857" s="67">
        <f t="shared" si="144"/>
        <v>33459347.530000001</v>
      </c>
      <c r="F857" s="67">
        <f t="shared" si="135"/>
        <v>-616631.48000000045</v>
      </c>
      <c r="G857" s="70">
        <f t="shared" si="136"/>
        <v>-1.8327426499160099E-2</v>
      </c>
      <c r="H857" s="70"/>
      <c r="I857" s="70"/>
      <c r="J857" s="67">
        <f t="shared" si="145"/>
        <v>-430694.44000000134</v>
      </c>
      <c r="K857" s="70">
        <f t="shared" si="143"/>
        <v>-1.2872170911696457E-2</v>
      </c>
      <c r="L857" s="70">
        <f t="shared" si="138"/>
        <v>0.98167257350083992</v>
      </c>
      <c r="M857" s="70">
        <f>PRODUCT($L$2:L857)-1</f>
        <v>-0.20008781706692302</v>
      </c>
      <c r="N857" s="70">
        <f>PRODUCT($L$650:L857)-1</f>
        <v>0.1680607140342103</v>
      </c>
      <c r="O857" s="70">
        <f>AVERAGE($G$650:G857)*252</f>
        <v>0.23085585497212838</v>
      </c>
      <c r="P857" s="70">
        <f>STDEV($G$650:G857)*252^0.5</f>
        <v>0.29256538905998875</v>
      </c>
      <c r="Q857" s="70"/>
      <c r="R857" s="70"/>
      <c r="S857" s="70"/>
      <c r="T857" s="70"/>
      <c r="U857" s="70"/>
      <c r="V857" s="70"/>
      <c r="W857" s="70"/>
      <c r="X857" s="70">
        <f t="shared" si="139"/>
        <v>1.7857142857142857E-4</v>
      </c>
      <c r="Y857" s="70">
        <f t="shared" si="140"/>
        <v>-1.8505997927731527E-2</v>
      </c>
      <c r="Z857" s="70">
        <f t="shared" si="141"/>
        <v>-1.8505997927731527E-2</v>
      </c>
      <c r="AA857" s="70">
        <f t="shared" si="142"/>
        <v>3.4247195930120359E-4</v>
      </c>
    </row>
    <row r="858" spans="1:27">
      <c r="A858" s="88">
        <v>45219</v>
      </c>
      <c r="B858" s="76">
        <v>32034188.760000002</v>
      </c>
      <c r="C858" s="6"/>
      <c r="D858" s="67">
        <f t="shared" si="134"/>
        <v>32034188.760000002</v>
      </c>
      <c r="E858" s="67">
        <f t="shared" si="144"/>
        <v>33459347.530000001</v>
      </c>
      <c r="F858" s="67">
        <f t="shared" si="135"/>
        <v>-994464.32999999821</v>
      </c>
      <c r="G858" s="70">
        <f t="shared" si="136"/>
        <v>-3.0109139700313411E-2</v>
      </c>
      <c r="H858" s="70"/>
      <c r="I858" s="70"/>
      <c r="J858" s="67">
        <f t="shared" si="145"/>
        <v>-1425158.7699999996</v>
      </c>
      <c r="K858" s="70">
        <f t="shared" si="143"/>
        <v>-4.2593740619783271E-2</v>
      </c>
      <c r="L858" s="70">
        <f t="shared" si="138"/>
        <v>0.96989086029968663</v>
      </c>
      <c r="M858" s="70">
        <f>PRODUCT($L$2:L858)-1</f>
        <v>-0.22417248473083762</v>
      </c>
      <c r="N858" s="70">
        <f>PRODUCT($L$650:L858)-1</f>
        <v>0.13289141081690659</v>
      </c>
      <c r="O858" s="70">
        <f>AVERAGE($G$650:G858)*252</f>
        <v>0.19344743841973072</v>
      </c>
      <c r="P858" s="70">
        <f>STDEV($G$650:G858)*252^0.5</f>
        <v>0.29384281463772111</v>
      </c>
      <c r="Q858" s="70"/>
      <c r="R858" s="70"/>
      <c r="S858" s="70"/>
      <c r="T858" s="70"/>
      <c r="U858" s="70"/>
      <c r="V858" s="70"/>
      <c r="W858" s="70"/>
      <c r="X858" s="70">
        <f t="shared" si="139"/>
        <v>1.7857142857142857E-4</v>
      </c>
      <c r="Y858" s="70">
        <f t="shared" si="140"/>
        <v>-3.0287711128884839E-2</v>
      </c>
      <c r="Z858" s="70">
        <f t="shared" si="141"/>
        <v>-3.0287711128884839E-2</v>
      </c>
      <c r="AA858" s="70">
        <f t="shared" si="142"/>
        <v>9.1734544542677453E-4</v>
      </c>
    </row>
    <row r="859" spans="1:27">
      <c r="A859" s="88">
        <v>45222</v>
      </c>
      <c r="B859" s="76">
        <v>32134884.280000001</v>
      </c>
      <c r="C859" s="6"/>
      <c r="D859" s="67">
        <f t="shared" si="134"/>
        <v>32134884.280000001</v>
      </c>
      <c r="E859" s="67">
        <f t="shared" si="144"/>
        <v>33459347.530000001</v>
      </c>
      <c r="F859" s="67">
        <f t="shared" si="135"/>
        <v>100695.51999999955</v>
      </c>
      <c r="G859" s="70">
        <f t="shared" si="136"/>
        <v>3.1433766203480267E-3</v>
      </c>
      <c r="H859" s="70"/>
      <c r="I859" s="70"/>
      <c r="J859" s="67">
        <f t="shared" si="145"/>
        <v>-1324463.25</v>
      </c>
      <c r="K859" s="70">
        <f t="shared" si="143"/>
        <v>-3.9584252167872536E-2</v>
      </c>
      <c r="L859" s="70">
        <f t="shared" si="138"/>
        <v>1.0031433766203481</v>
      </c>
      <c r="M859" s="70">
        <f>PRODUCT($L$2:L859)-1</f>
        <v>-0.22173376665791777</v>
      </c>
      <c r="N859" s="70">
        <f>PRODUCT($L$650:L859)-1</f>
        <v>0.13645251519106161</v>
      </c>
      <c r="O859" s="70">
        <f>AVERAGE($G$650:G859)*252</f>
        <v>0.19629831208595916</v>
      </c>
      <c r="P859" s="70">
        <f>STDEV($G$650:G859)*252^0.5</f>
        <v>0.29315055064490136</v>
      </c>
      <c r="Q859" s="70"/>
      <c r="R859" s="70"/>
      <c r="S859" s="70"/>
      <c r="T859" s="70"/>
      <c r="U859" s="70"/>
      <c r="V859" s="70"/>
      <c r="W859" s="70"/>
      <c r="X859" s="70">
        <f t="shared" si="139"/>
        <v>1.7857142857142857E-4</v>
      </c>
      <c r="Y859" s="70">
        <f t="shared" si="140"/>
        <v>2.9648051917765981E-3</v>
      </c>
      <c r="Z859" s="70">
        <f t="shared" si="141"/>
        <v>0</v>
      </c>
      <c r="AA859" s="70">
        <f t="shared" si="142"/>
        <v>0</v>
      </c>
    </row>
    <row r="860" spans="1:27">
      <c r="A860" s="88">
        <v>45223</v>
      </c>
      <c r="B860" s="76">
        <v>32743690.68</v>
      </c>
      <c r="C860" s="6"/>
      <c r="D860" s="67">
        <f t="shared" si="134"/>
        <v>32743690.68</v>
      </c>
      <c r="E860" s="67">
        <f t="shared" si="144"/>
        <v>33459347.530000001</v>
      </c>
      <c r="F860" s="67">
        <f t="shared" si="135"/>
        <v>608806.39999999851</v>
      </c>
      <c r="G860" s="70">
        <f t="shared" si="136"/>
        <v>1.8945342845964608E-2</v>
      </c>
      <c r="H860" s="70"/>
      <c r="I860" s="70"/>
      <c r="J860" s="67">
        <f t="shared" si="145"/>
        <v>-715656.85000000149</v>
      </c>
      <c r="K860" s="70">
        <f t="shared" si="143"/>
        <v>-2.1388846550529528E-2</v>
      </c>
      <c r="L860" s="70">
        <f t="shared" si="138"/>
        <v>1.0189453428459645</v>
      </c>
      <c r="M860" s="70">
        <f>PRODUCT($L$2:L860)-1</f>
        <v>-0.20698924604181457</v>
      </c>
      <c r="N860" s="70">
        <f>PRODUCT($L$650:L860)-1</f>
        <v>0.15798299771951485</v>
      </c>
      <c r="O860" s="70">
        <f>AVERAGE($G$650:G860)*252</f>
        <v>0.21799465372149052</v>
      </c>
      <c r="P860" s="70">
        <f>STDEV($G$650:G860)*252^0.5</f>
        <v>0.29312482730115813</v>
      </c>
      <c r="Q860" s="70"/>
      <c r="R860" s="70"/>
      <c r="S860" s="70"/>
      <c r="T860" s="70"/>
      <c r="U860" s="70"/>
      <c r="V860" s="70"/>
      <c r="W860" s="70"/>
      <c r="X860" s="70">
        <f t="shared" si="139"/>
        <v>1.7857142857142857E-4</v>
      </c>
      <c r="Y860" s="70">
        <f t="shared" si="140"/>
        <v>1.8766771417393181E-2</v>
      </c>
      <c r="Z860" s="70">
        <f t="shared" si="141"/>
        <v>0</v>
      </c>
      <c r="AA860" s="70">
        <f t="shared" si="142"/>
        <v>0</v>
      </c>
    </row>
    <row r="861" spans="1:27">
      <c r="A861" s="88">
        <v>45224</v>
      </c>
      <c r="B861" s="76">
        <v>31269814.98</v>
      </c>
      <c r="C861" s="6"/>
      <c r="D861" s="67">
        <f t="shared" si="134"/>
        <v>31269814.98</v>
      </c>
      <c r="E861" s="67">
        <f t="shared" si="144"/>
        <v>33459347.530000001</v>
      </c>
      <c r="F861" s="67">
        <f t="shared" si="135"/>
        <v>-1473875.6999999993</v>
      </c>
      <c r="G861" s="70">
        <f t="shared" si="136"/>
        <v>-4.5012509872634776E-2</v>
      </c>
      <c r="H861" s="70"/>
      <c r="I861" s="70"/>
      <c r="J861" s="67">
        <f t="shared" si="145"/>
        <v>-2189532.5500000007</v>
      </c>
      <c r="K861" s="70">
        <f t="shared" si="143"/>
        <v>-6.5438590756644377E-2</v>
      </c>
      <c r="L861" s="70">
        <f t="shared" si="138"/>
        <v>0.95498749012736517</v>
      </c>
      <c r="M861" s="70">
        <f>PRODUCT($L$2:L861)-1</f>
        <v>-0.24268465043346299</v>
      </c>
      <c r="N861" s="70">
        <f>PRODUCT($L$650:L861)-1</f>
        <v>0.10585927660232186</v>
      </c>
      <c r="O861" s="70">
        <f>AVERAGE($G$650:G861)*252</f>
        <v>0.16346094078929499</v>
      </c>
      <c r="P861" s="70">
        <f>STDEV($G$650:G861)*252^0.5</f>
        <v>0.29667629574284249</v>
      </c>
      <c r="Q861" s="70"/>
      <c r="R861" s="70"/>
      <c r="S861" s="70"/>
      <c r="T861" s="70"/>
      <c r="U861" s="70"/>
      <c r="V861" s="70"/>
      <c r="W861" s="70"/>
      <c r="X861" s="70">
        <f t="shared" si="139"/>
        <v>1.7857142857142857E-4</v>
      </c>
      <c r="Y861" s="70">
        <f t="shared" si="140"/>
        <v>-4.5191081301206207E-2</v>
      </c>
      <c r="Z861" s="70">
        <f t="shared" si="141"/>
        <v>-4.5191081301206207E-2</v>
      </c>
      <c r="AA861" s="70">
        <f t="shared" si="142"/>
        <v>2.0422338291722292E-3</v>
      </c>
    </row>
    <row r="862" spans="1:27">
      <c r="A862" s="88">
        <v>45225</v>
      </c>
      <c r="B862" s="76">
        <v>30045087.829999998</v>
      </c>
      <c r="C862" s="6"/>
      <c r="D862" s="67">
        <f t="shared" si="134"/>
        <v>30045087.829999998</v>
      </c>
      <c r="E862" s="67">
        <f t="shared" si="144"/>
        <v>33459347.530000001</v>
      </c>
      <c r="F862" s="67">
        <f t="shared" si="135"/>
        <v>-1224727.1500000022</v>
      </c>
      <c r="G862" s="70">
        <f t="shared" si="136"/>
        <v>-3.9166434172486497E-2</v>
      </c>
      <c r="H862" s="70"/>
      <c r="I862" s="70"/>
      <c r="J862" s="67">
        <f t="shared" si="145"/>
        <v>-3414259.700000003</v>
      </c>
      <c r="K862" s="70">
        <f t="shared" si="143"/>
        <v>-0.10204202867192047</v>
      </c>
      <c r="L862" s="70">
        <f t="shared" si="138"/>
        <v>0.96083356582751356</v>
      </c>
      <c r="M862" s="70">
        <f>PRODUCT($L$2:L862)-1</f>
        <v>-0.27234599222007427</v>
      </c>
      <c r="N862" s="70">
        <f>PRODUCT($L$650:L862)-1</f>
        <v>6.2546712041243513E-2</v>
      </c>
      <c r="O862" s="70">
        <f>AVERAGE($G$650:G862)*252</f>
        <v>0.11635576542659128</v>
      </c>
      <c r="P862" s="70">
        <f>STDEV($G$650:G862)*252^0.5</f>
        <v>0.29912730983763419</v>
      </c>
      <c r="Q862" s="70"/>
      <c r="R862" s="70"/>
      <c r="S862" s="70"/>
      <c r="T862" s="70"/>
      <c r="U862" s="70"/>
      <c r="V862" s="70"/>
      <c r="W862" s="70"/>
      <c r="X862" s="70">
        <f t="shared" si="139"/>
        <v>1.7857142857142857E-4</v>
      </c>
      <c r="Y862" s="70">
        <f t="shared" si="140"/>
        <v>-3.9345005601057928E-2</v>
      </c>
      <c r="Z862" s="70">
        <f t="shared" si="141"/>
        <v>-3.9345005601057928E-2</v>
      </c>
      <c r="AA862" s="70">
        <f t="shared" si="142"/>
        <v>1.5480294657472797E-3</v>
      </c>
    </row>
    <row r="863" spans="1:27">
      <c r="A863" s="88">
        <v>45226</v>
      </c>
      <c r="B863" s="76">
        <v>30323770.329999998</v>
      </c>
      <c r="C863" s="6"/>
      <c r="D863" s="67">
        <f t="shared" si="134"/>
        <v>30323770.329999998</v>
      </c>
      <c r="E863" s="67">
        <f t="shared" si="144"/>
        <v>33459347.530000001</v>
      </c>
      <c r="F863" s="67">
        <f t="shared" si="135"/>
        <v>278682.5</v>
      </c>
      <c r="G863" s="70">
        <f t="shared" si="136"/>
        <v>9.2754762967188174E-3</v>
      </c>
      <c r="H863" s="70"/>
      <c r="I863" s="70"/>
      <c r="J863" s="67">
        <f t="shared" si="145"/>
        <v>-3135577.200000003</v>
      </c>
      <c r="K863" s="70">
        <f t="shared" si="143"/>
        <v>-9.3713040793417135E-2</v>
      </c>
      <c r="L863" s="70">
        <f t="shared" si="138"/>
        <v>1.0092754762967189</v>
      </c>
      <c r="M863" s="70">
        <f>PRODUCT($L$2:L863)-1</f>
        <v>-0.26559665471869909</v>
      </c>
      <c r="N863" s="70">
        <f>PRODUCT($L$650:L863)-1</f>
        <v>7.2402338882938677E-2</v>
      </c>
      <c r="O863" s="70">
        <f>AVERAGE($G$650:G863)*252</f>
        <v>0.1267345703861546</v>
      </c>
      <c r="P863" s="70">
        <f>STDEV($G$650:G863)*252^0.5</f>
        <v>0.29857753289194283</v>
      </c>
      <c r="Q863" s="70"/>
      <c r="R863" s="70"/>
      <c r="S863" s="70"/>
      <c r="T863" s="70"/>
      <c r="U863" s="70"/>
      <c r="V863" s="70"/>
      <c r="W863" s="70"/>
      <c r="X863" s="70">
        <f t="shared" si="139"/>
        <v>1.7857142857142857E-4</v>
      </c>
      <c r="Y863" s="70">
        <f t="shared" si="140"/>
        <v>9.0969048681473885E-3</v>
      </c>
      <c r="Z863" s="70">
        <f t="shared" si="141"/>
        <v>0</v>
      </c>
      <c r="AA863" s="70">
        <f t="shared" si="142"/>
        <v>0</v>
      </c>
    </row>
    <row r="864" spans="1:27">
      <c r="A864" s="88">
        <v>45229</v>
      </c>
      <c r="B864" s="76">
        <v>30973224.079999998</v>
      </c>
      <c r="C864" s="6"/>
      <c r="D864" s="67">
        <f t="shared" si="134"/>
        <v>30973224.079999998</v>
      </c>
      <c r="E864" s="67">
        <f t="shared" si="144"/>
        <v>33459347.530000001</v>
      </c>
      <c r="F864" s="67">
        <f t="shared" si="135"/>
        <v>649453.75</v>
      </c>
      <c r="G864" s="70">
        <f t="shared" si="136"/>
        <v>2.1417315292006436E-2</v>
      </c>
      <c r="H864" s="70"/>
      <c r="I864" s="70"/>
      <c r="J864" s="67">
        <f t="shared" si="145"/>
        <v>-2486123.450000003</v>
      </c>
      <c r="K864" s="70">
        <f t="shared" si="143"/>
        <v>-7.4302807243055935E-2</v>
      </c>
      <c r="L864" s="70">
        <f t="shared" si="138"/>
        <v>1.0214173152920065</v>
      </c>
      <c r="M864" s="70">
        <f>PRODUCT($L$2:L864)-1</f>
        <v>-0.24986770672130509</v>
      </c>
      <c r="N864" s="70">
        <f>PRODUCT($L$650:L864)-1</f>
        <v>9.5370317894679868E-2</v>
      </c>
      <c r="O864" s="70">
        <f>AVERAGE($G$650:G864)*252</f>
        <v>0.15124819309871027</v>
      </c>
      <c r="P864" s="70">
        <f>STDEV($G$650:G864)*252^0.5</f>
        <v>0.29873842887962315</v>
      </c>
      <c r="Q864" s="70"/>
      <c r="R864" s="70"/>
      <c r="S864" s="70"/>
      <c r="T864" s="70"/>
      <c r="U864" s="70"/>
      <c r="V864" s="70"/>
      <c r="W864" s="70"/>
      <c r="X864" s="70">
        <f t="shared" si="139"/>
        <v>1.7857142857142857E-4</v>
      </c>
      <c r="Y864" s="70">
        <f t="shared" si="140"/>
        <v>2.1238743863435008E-2</v>
      </c>
      <c r="Z864" s="70">
        <f t="shared" si="141"/>
        <v>0</v>
      </c>
      <c r="AA864" s="70">
        <f t="shared" si="142"/>
        <v>0</v>
      </c>
    </row>
    <row r="865" spans="1:27" s="47" customFormat="1">
      <c r="A865" s="90">
        <v>45230</v>
      </c>
      <c r="B865" s="79">
        <v>31329200.68</v>
      </c>
      <c r="C865" s="61"/>
      <c r="D865" s="80">
        <f t="shared" si="134"/>
        <v>31329200.68</v>
      </c>
      <c r="E865" s="80">
        <f t="shared" si="144"/>
        <v>33459347.530000001</v>
      </c>
      <c r="F865" s="80">
        <f t="shared" si="135"/>
        <v>355976.60000000149</v>
      </c>
      <c r="G865" s="81">
        <f t="shared" si="136"/>
        <v>1.1493043122684227E-2</v>
      </c>
      <c r="H865" s="81"/>
      <c r="I865" s="81"/>
      <c r="J865" s="80">
        <f t="shared" si="145"/>
        <v>-2130146.8500000015</v>
      </c>
      <c r="K865" s="81">
        <f t="shared" si="143"/>
        <v>-6.3663729488152576E-2</v>
      </c>
      <c r="L865" s="81">
        <f t="shared" si="138"/>
        <v>1.0114930431226843</v>
      </c>
      <c r="M865" s="81">
        <f>PRODUCT($L$2:L865)-1</f>
        <v>-0.24124640392693497</v>
      </c>
      <c r="N865" s="81">
        <f>PRODUCT($L$650:L865)-1</f>
        <v>0.10795945619355174</v>
      </c>
      <c r="O865" s="81">
        <f>AVERAGE($G$650:G865)*252</f>
        <v>0.16395652029231084</v>
      </c>
      <c r="P865" s="81">
        <f>STDEV($G$650:G865)*252^0.5</f>
        <v>0.29827501978048288</v>
      </c>
      <c r="Q865" s="81"/>
      <c r="R865" s="81"/>
      <c r="S865" s="81"/>
      <c r="T865" s="81"/>
      <c r="U865" s="81"/>
      <c r="V865" s="81"/>
      <c r="W865" s="81"/>
      <c r="X865" s="81">
        <f t="shared" si="139"/>
        <v>1.7857142857142857E-4</v>
      </c>
      <c r="Y865" s="81">
        <f t="shared" si="140"/>
        <v>1.1314471694112798E-2</v>
      </c>
      <c r="Z865" s="81">
        <f t="shared" si="141"/>
        <v>0</v>
      </c>
      <c r="AA865" s="81">
        <f t="shared" si="142"/>
        <v>0</v>
      </c>
    </row>
    <row r="866" spans="1:27">
      <c r="A866" s="88">
        <v>45231</v>
      </c>
      <c r="B866" s="76">
        <v>32439650.43</v>
      </c>
      <c r="C866" s="6"/>
      <c r="D866" s="67">
        <f t="shared" si="134"/>
        <v>32439650.43</v>
      </c>
      <c r="E866" s="67">
        <f t="shared" si="144"/>
        <v>31329200.68</v>
      </c>
      <c r="F866" s="67">
        <f t="shared" si="135"/>
        <v>1110449.75</v>
      </c>
      <c r="G866" s="70">
        <f t="shared" si="136"/>
        <v>3.5444560534507709E-2</v>
      </c>
      <c r="H866" s="70"/>
      <c r="I866" s="70"/>
      <c r="J866" s="67">
        <f t="shared" si="145"/>
        <v>1110449.75</v>
      </c>
      <c r="K866" s="70">
        <f>G866</f>
        <v>3.5444560534507709E-2</v>
      </c>
      <c r="L866" s="70">
        <f t="shared" si="138"/>
        <v>1.0354445605345077</v>
      </c>
      <c r="M866" s="70">
        <f>PRODUCT($L$2:L866)-1</f>
        <v>-0.21435271616014784</v>
      </c>
      <c r="N866" s="70">
        <f>PRODUCT($L$650:L866)-1</f>
        <v>0.1472305922083843</v>
      </c>
      <c r="O866" s="70">
        <f>AVERAGE($G$650:G866)*252</f>
        <v>0.20436238542781143</v>
      </c>
      <c r="P866" s="70">
        <f>STDEV($G$650:G866)*252^0.5</f>
        <v>0.29993662300259971</v>
      </c>
      <c r="Q866" s="70"/>
      <c r="R866" s="70"/>
      <c r="S866" s="70"/>
      <c r="T866" s="70"/>
      <c r="U866" s="70"/>
      <c r="V866" s="70"/>
      <c r="W866" s="70"/>
      <c r="X866" s="70">
        <f t="shared" si="139"/>
        <v>1.7857142857142857E-4</v>
      </c>
      <c r="Y866" s="70">
        <f t="shared" si="140"/>
        <v>3.5265989105936278E-2</v>
      </c>
      <c r="Z866" s="70">
        <f t="shared" si="141"/>
        <v>0</v>
      </c>
      <c r="AA866" s="70">
        <f t="shared" si="142"/>
        <v>0</v>
      </c>
    </row>
    <row r="867" spans="1:27">
      <c r="A867" s="88">
        <v>45232</v>
      </c>
      <c r="B867" s="76">
        <v>33624806.539999999</v>
      </c>
      <c r="C867" s="6"/>
      <c r="D867" s="67">
        <f t="shared" si="134"/>
        <v>33624806.539999999</v>
      </c>
      <c r="E867" s="67">
        <f t="shared" si="144"/>
        <v>31329200.68</v>
      </c>
      <c r="F867" s="67">
        <f t="shared" si="135"/>
        <v>1185156.1099999994</v>
      </c>
      <c r="G867" s="70">
        <f t="shared" si="136"/>
        <v>3.6534182529413879E-2</v>
      </c>
      <c r="H867" s="70"/>
      <c r="I867" s="70"/>
      <c r="J867" s="67">
        <f t="shared" si="145"/>
        <v>2295605.8599999994</v>
      </c>
      <c r="K867" s="70">
        <f t="shared" ref="K867:K887" si="146">(1+K866)*(1+G867)-1</f>
        <v>7.3273681108164235E-2</v>
      </c>
      <c r="L867" s="70">
        <f t="shared" si="138"/>
        <v>1.0365341825294139</v>
      </c>
      <c r="M867" s="70">
        <f>PRODUCT($L$2:L867)-1</f>
        <v>-0.18564973488860448</v>
      </c>
      <c r="N867" s="70">
        <f>PRODUCT($L$650:L867)-1</f>
        <v>0.18914372406745295</v>
      </c>
      <c r="O867" s="70">
        <f>AVERAGE($G$650:G867)*252</f>
        <v>0.24565711759287787</v>
      </c>
      <c r="P867" s="70">
        <f>STDEV($G$650:G867)*252^0.5</f>
        <v>0.30169949837878246</v>
      </c>
      <c r="Q867" s="70"/>
      <c r="R867" s="70"/>
      <c r="S867" s="70"/>
      <c r="T867" s="70"/>
      <c r="U867" s="70"/>
      <c r="V867" s="70"/>
      <c r="W867" s="70"/>
      <c r="X867" s="70">
        <f t="shared" si="139"/>
        <v>1.7857142857142857E-4</v>
      </c>
      <c r="Y867" s="70">
        <f t="shared" si="140"/>
        <v>3.6355611100842448E-2</v>
      </c>
      <c r="Z867" s="70">
        <f t="shared" si="141"/>
        <v>0</v>
      </c>
      <c r="AA867" s="70">
        <f t="shared" si="142"/>
        <v>0</v>
      </c>
    </row>
    <row r="868" spans="1:27">
      <c r="A868" s="88">
        <v>45233</v>
      </c>
      <c r="B868" s="76">
        <v>34226118.82</v>
      </c>
      <c r="C868" s="6"/>
      <c r="D868" s="67">
        <f t="shared" si="134"/>
        <v>34226118.82</v>
      </c>
      <c r="E868" s="67">
        <f t="shared" si="144"/>
        <v>31329200.68</v>
      </c>
      <c r="F868" s="67">
        <f t="shared" si="135"/>
        <v>601312.28000000119</v>
      </c>
      <c r="G868" s="70">
        <f t="shared" si="136"/>
        <v>1.788299597455472E-2</v>
      </c>
      <c r="H868" s="70"/>
      <c r="I868" s="70"/>
      <c r="J868" s="67">
        <f t="shared" si="145"/>
        <v>2896918.1400000006</v>
      </c>
      <c r="K868" s="70">
        <f t="shared" si="146"/>
        <v>9.2467030027017172E-2</v>
      </c>
      <c r="L868" s="70">
        <f t="shared" si="138"/>
        <v>1.0178829959745548</v>
      </c>
      <c r="M868" s="70">
        <f>PRODUCT($L$2:L868)-1</f>
        <v>-0.1710867123757398</v>
      </c>
      <c r="N868" s="70">
        <f>PRODUCT($L$650:L868)-1</f>
        <v>0.21040917649811819</v>
      </c>
      <c r="O868" s="70">
        <f>AVERAGE($G$650:G868)*252</f>
        <v>0.26511308959285462</v>
      </c>
      <c r="P868" s="70">
        <f>STDEV($G$650:G868)*252^0.5</f>
        <v>0.30155267752886156</v>
      </c>
      <c r="Q868" s="70"/>
      <c r="R868" s="70"/>
      <c r="S868" s="70"/>
      <c r="T868" s="70"/>
      <c r="U868" s="70"/>
      <c r="V868" s="70"/>
      <c r="W868" s="70"/>
      <c r="X868" s="70">
        <f t="shared" si="139"/>
        <v>1.7857142857142857E-4</v>
      </c>
      <c r="Y868" s="70">
        <f t="shared" si="140"/>
        <v>1.7704424545983293E-2</v>
      </c>
      <c r="Z868" s="70">
        <f t="shared" si="141"/>
        <v>0</v>
      </c>
      <c r="AA868" s="70">
        <f t="shared" si="142"/>
        <v>0</v>
      </c>
    </row>
    <row r="869" spans="1:27">
      <c r="A869" s="88">
        <v>45236</v>
      </c>
      <c r="B869" s="76">
        <v>34475574.600000001</v>
      </c>
      <c r="C869" s="6"/>
      <c r="D869" s="67">
        <f t="shared" si="134"/>
        <v>34475574.600000001</v>
      </c>
      <c r="E869" s="67">
        <f t="shared" si="144"/>
        <v>31329200.68</v>
      </c>
      <c r="F869" s="67">
        <f t="shared" si="135"/>
        <v>249455.78000000119</v>
      </c>
      <c r="G869" s="70">
        <f t="shared" si="136"/>
        <v>7.2884623965669146E-3</v>
      </c>
      <c r="H869" s="70"/>
      <c r="I869" s="70"/>
      <c r="J869" s="67">
        <f t="shared" si="145"/>
        <v>3146373.9200000018</v>
      </c>
      <c r="K869" s="70">
        <f t="shared" si="146"/>
        <v>0.10042943489485823</v>
      </c>
      <c r="L869" s="70">
        <f t="shared" si="138"/>
        <v>1.007288462396567</v>
      </c>
      <c r="M869" s="70">
        <f>PRODUCT($L$2:L869)-1</f>
        <v>-0.16504520904887565</v>
      </c>
      <c r="N869" s="70">
        <f>PRODUCT($L$650:L869)-1</f>
        <v>0.21923119826548443</v>
      </c>
      <c r="O869" s="70">
        <f>AVERAGE($G$650:G869)*252</f>
        <v>0.27225663247622739</v>
      </c>
      <c r="P869" s="70">
        <f>STDEV($G$650:G869)*252^0.5</f>
        <v>0.3009374414730222</v>
      </c>
      <c r="Q869" s="70"/>
      <c r="R869" s="70"/>
      <c r="S869" s="70"/>
      <c r="T869" s="70"/>
      <c r="U869" s="70"/>
      <c r="V869" s="70"/>
      <c r="W869" s="70"/>
      <c r="X869" s="70">
        <f t="shared" si="139"/>
        <v>1.7857142857142857E-4</v>
      </c>
      <c r="Y869" s="70">
        <f t="shared" si="140"/>
        <v>7.1098909679954856E-3</v>
      </c>
      <c r="Z869" s="70">
        <f t="shared" si="141"/>
        <v>0</v>
      </c>
      <c r="AA869" s="70">
        <f t="shared" si="142"/>
        <v>0</v>
      </c>
    </row>
    <row r="870" spans="1:27">
      <c r="A870" s="88">
        <v>45237</v>
      </c>
      <c r="B870" s="76">
        <v>35099145.649999999</v>
      </c>
      <c r="C870" s="6"/>
      <c r="D870" s="67">
        <f t="shared" si="134"/>
        <v>35099145.649999999</v>
      </c>
      <c r="E870" s="67">
        <f t="shared" si="144"/>
        <v>31329200.68</v>
      </c>
      <c r="F870" s="67">
        <f t="shared" si="135"/>
        <v>623571.04999999702</v>
      </c>
      <c r="G870" s="70">
        <f t="shared" si="136"/>
        <v>1.8087328702564888E-2</v>
      </c>
      <c r="H870" s="70"/>
      <c r="I870" s="70"/>
      <c r="J870" s="67">
        <f t="shared" si="145"/>
        <v>3769944.9699999988</v>
      </c>
      <c r="K870" s="70">
        <f t="shared" si="146"/>
        <v>0.1203332637977792</v>
      </c>
      <c r="L870" s="70">
        <f t="shared" si="138"/>
        <v>1.0180873287025649</v>
      </c>
      <c r="M870" s="70">
        <f>PRODUCT($L$2:L870)-1</f>
        <v>-0.14994310729316129</v>
      </c>
      <c r="N870" s="70">
        <f>PRODUCT($L$650:L870)-1</f>
        <v>0.24128383371293438</v>
      </c>
      <c r="O870" s="70">
        <f>AVERAGE($G$650:G870)*252</f>
        <v>0.29164916732043611</v>
      </c>
      <c r="P870" s="70">
        <f>STDEV($G$650:G870)*252^0.5</f>
        <v>0.30080142934552778</v>
      </c>
      <c r="Q870" s="70"/>
      <c r="R870" s="70"/>
      <c r="S870" s="70"/>
      <c r="T870" s="70"/>
      <c r="U870" s="70"/>
      <c r="V870" s="70"/>
      <c r="W870" s="70"/>
      <c r="X870" s="70">
        <f t="shared" si="139"/>
        <v>1.7857142857142857E-4</v>
      </c>
      <c r="Y870" s="70">
        <f t="shared" si="140"/>
        <v>1.7908757273993461E-2</v>
      </c>
      <c r="Z870" s="70">
        <f t="shared" si="141"/>
        <v>0</v>
      </c>
      <c r="AA870" s="70">
        <f t="shared" si="142"/>
        <v>0</v>
      </c>
    </row>
    <row r="871" spans="1:27">
      <c r="A871" s="88">
        <v>45238</v>
      </c>
      <c r="B871" s="76">
        <v>35210134.43</v>
      </c>
      <c r="C871" s="6"/>
      <c r="D871" s="67">
        <f t="shared" si="134"/>
        <v>35210134.43</v>
      </c>
      <c r="E871" s="67">
        <f t="shared" si="144"/>
        <v>31329200.68</v>
      </c>
      <c r="F871" s="67">
        <f t="shared" si="135"/>
        <v>110988.78000000119</v>
      </c>
      <c r="G871" s="70">
        <f t="shared" si="136"/>
        <v>3.162150472457474E-3</v>
      </c>
      <c r="H871" s="70"/>
      <c r="I871" s="70"/>
      <c r="J871" s="67">
        <f t="shared" si="145"/>
        <v>3880933.75</v>
      </c>
      <c r="K871" s="70">
        <f t="shared" si="146"/>
        <v>0.12387592615720711</v>
      </c>
      <c r="L871" s="70">
        <f t="shared" si="138"/>
        <v>1.0031621504724575</v>
      </c>
      <c r="M871" s="70">
        <f>PRODUCT($L$2:L871)-1</f>
        <v>-0.14725509948827264</v>
      </c>
      <c r="N871" s="70">
        <f>PRODUCT($L$650:L871)-1</f>
        <v>0.24520895997416359</v>
      </c>
      <c r="O871" s="70">
        <f>AVERAGE($G$650:G871)*252</f>
        <v>0.29392490043637687</v>
      </c>
      <c r="P871" s="70">
        <f>STDEV($G$650:G871)*252^0.5</f>
        <v>0.30012771242082714</v>
      </c>
      <c r="Q871" s="70"/>
      <c r="R871" s="70"/>
      <c r="S871" s="70"/>
      <c r="T871" s="70"/>
      <c r="U871" s="70"/>
      <c r="V871" s="70"/>
      <c r="W871" s="70"/>
      <c r="X871" s="70">
        <f t="shared" si="139"/>
        <v>1.7857142857142857E-4</v>
      </c>
      <c r="Y871" s="70">
        <f t="shared" si="140"/>
        <v>2.9835790438860455E-3</v>
      </c>
      <c r="Z871" s="70">
        <f t="shared" si="141"/>
        <v>0</v>
      </c>
      <c r="AA871" s="70">
        <f t="shared" si="142"/>
        <v>0</v>
      </c>
    </row>
    <row r="872" spans="1:27">
      <c r="A872" s="88">
        <v>45239</v>
      </c>
      <c r="B872" s="76">
        <v>34554023.880000003</v>
      </c>
      <c r="C872" s="6"/>
      <c r="D872" s="67">
        <f t="shared" si="134"/>
        <v>34554023.880000003</v>
      </c>
      <c r="E872" s="67">
        <f t="shared" si="144"/>
        <v>31329200.68</v>
      </c>
      <c r="F872" s="67">
        <f t="shared" si="135"/>
        <v>-656110.54999999702</v>
      </c>
      <c r="G872" s="70">
        <f t="shared" si="136"/>
        <v>-1.8634139307374325E-2</v>
      </c>
      <c r="H872" s="70"/>
      <c r="I872" s="70"/>
      <c r="J872" s="67">
        <f t="shared" si="145"/>
        <v>3224823.200000003</v>
      </c>
      <c r="K872" s="70">
        <f t="shared" si="146"/>
        <v>0.10293346558498939</v>
      </c>
      <c r="L872" s="70">
        <f t="shared" si="138"/>
        <v>0.98136586069262566</v>
      </c>
      <c r="M872" s="70">
        <f>PRODUCT($L$2:L872)-1</f>
        <v>-0.16314526675806129</v>
      </c>
      <c r="N872" s="70">
        <f>PRODUCT($L$650:L872)-1</f>
        <v>0.22200556274721439</v>
      </c>
      <c r="O872" s="70">
        <f>AVERAGE($G$650:G872)*252</f>
        <v>0.27154943852653513</v>
      </c>
      <c r="P872" s="70">
        <f>STDEV($G$650:G872)*252^0.5</f>
        <v>0.30018983764782919</v>
      </c>
      <c r="Q872" s="70"/>
      <c r="R872" s="70"/>
      <c r="S872" s="70"/>
      <c r="T872" s="70"/>
      <c r="U872" s="70"/>
      <c r="V872" s="70"/>
      <c r="W872" s="70"/>
      <c r="X872" s="70">
        <f t="shared" si="139"/>
        <v>1.7857142857142857E-4</v>
      </c>
      <c r="Y872" s="70">
        <f t="shared" si="140"/>
        <v>-1.8812710735945752E-2</v>
      </c>
      <c r="Z872" s="70">
        <f t="shared" si="141"/>
        <v>-1.8812710735945752E-2</v>
      </c>
      <c r="AA872" s="70">
        <f t="shared" si="142"/>
        <v>3.5391808523436855E-4</v>
      </c>
    </row>
    <row r="873" spans="1:27">
      <c r="A873" s="88">
        <v>45240</v>
      </c>
      <c r="B873" s="76">
        <v>36077402.18</v>
      </c>
      <c r="C873" s="6"/>
      <c r="D873" s="67">
        <f t="shared" si="134"/>
        <v>36077402.18</v>
      </c>
      <c r="E873" s="67">
        <f t="shared" si="144"/>
        <v>31329200.68</v>
      </c>
      <c r="F873" s="67">
        <f t="shared" si="135"/>
        <v>1523378.299999997</v>
      </c>
      <c r="G873" s="70">
        <f t="shared" si="136"/>
        <v>4.4086856722980218E-2</v>
      </c>
      <c r="H873" s="70"/>
      <c r="I873" s="70"/>
      <c r="J873" s="67">
        <f t="shared" si="145"/>
        <v>4748201.5</v>
      </c>
      <c r="K873" s="70">
        <f t="shared" si="146"/>
        <v>0.15155833525721474</v>
      </c>
      <c r="L873" s="70">
        <f t="shared" si="138"/>
        <v>1.0440868567229802</v>
      </c>
      <c r="M873" s="70">
        <f>PRODUCT($L$2:L873)-1</f>
        <v>-0.12625097203567615</v>
      </c>
      <c r="N873" s="70">
        <f>PRODUCT($L$650:L873)-1</f>
        <v>0.27587994690673567</v>
      </c>
      <c r="O873" s="70">
        <f>AVERAGE($G$650:G873)*252</f>
        <v>0.3199348780607516</v>
      </c>
      <c r="P873" s="70">
        <f>STDEV($G$650:G873)*252^0.5</f>
        <v>0.30297006971704948</v>
      </c>
      <c r="Q873" s="70"/>
      <c r="R873" s="70"/>
      <c r="S873" s="70"/>
      <c r="T873" s="70"/>
      <c r="U873" s="70"/>
      <c r="V873" s="70"/>
      <c r="W873" s="70"/>
      <c r="X873" s="70">
        <f t="shared" si="139"/>
        <v>1.7857142857142857E-4</v>
      </c>
      <c r="Y873" s="70">
        <f t="shared" si="140"/>
        <v>4.3908285294408787E-2</v>
      </c>
      <c r="Z873" s="70">
        <f t="shared" si="141"/>
        <v>0</v>
      </c>
      <c r="AA873" s="70">
        <f t="shared" si="142"/>
        <v>0</v>
      </c>
    </row>
    <row r="874" spans="1:27">
      <c r="A874" s="88">
        <v>45243</v>
      </c>
      <c r="B874" s="76">
        <v>35881743.649999999</v>
      </c>
      <c r="C874" s="6"/>
      <c r="D874" s="67">
        <f t="shared" si="134"/>
        <v>35881743.649999999</v>
      </c>
      <c r="E874" s="67">
        <f t="shared" si="144"/>
        <v>31329200.68</v>
      </c>
      <c r="F874" s="67">
        <f t="shared" si="135"/>
        <v>-195658.53000000119</v>
      </c>
      <c r="G874" s="70">
        <f t="shared" si="136"/>
        <v>-5.4232987459520345E-3</v>
      </c>
      <c r="H874" s="70"/>
      <c r="I874" s="70"/>
      <c r="J874" s="67">
        <f t="shared" si="145"/>
        <v>4552542.9699999988</v>
      </c>
      <c r="K874" s="70">
        <f t="shared" si="146"/>
        <v>0.14531309038172369</v>
      </c>
      <c r="L874" s="70">
        <f t="shared" si="138"/>
        <v>0.99457670125404796</v>
      </c>
      <c r="M874" s="70">
        <f>PRODUCT($L$2:L874)-1</f>
        <v>-0.13098957404331191</v>
      </c>
      <c r="N874" s="70">
        <f>PRODUCT($L$650:L874)-1</f>
        <v>0.26896046879069102</v>
      </c>
      <c r="O874" s="70">
        <f>AVERAGE($G$650:G874)*252</f>
        <v>0.31243885067390414</v>
      </c>
      <c r="P874" s="70">
        <f>STDEV($G$650:G874)*252^0.5</f>
        <v>0.30237601182807566</v>
      </c>
      <c r="Q874" s="70"/>
      <c r="R874" s="70"/>
      <c r="S874" s="70"/>
      <c r="T874" s="70"/>
      <c r="U874" s="70"/>
      <c r="V874" s="70"/>
      <c r="W874" s="70"/>
      <c r="X874" s="70">
        <f t="shared" si="139"/>
        <v>1.7857142857142857E-4</v>
      </c>
      <c r="Y874" s="70">
        <f t="shared" si="140"/>
        <v>-5.6018701745234635E-3</v>
      </c>
      <c r="Z874" s="70">
        <f t="shared" si="141"/>
        <v>-5.6018701745234635E-3</v>
      </c>
      <c r="AA874" s="70">
        <f t="shared" si="142"/>
        <v>3.1380949452215539E-5</v>
      </c>
    </row>
    <row r="875" spans="1:27">
      <c r="A875" s="88">
        <v>45244</v>
      </c>
      <c r="B875" s="76">
        <v>36023683.670000002</v>
      </c>
      <c r="C875" s="6"/>
      <c r="D875" s="67">
        <f t="shared" ref="D875:D938" si="147">B875</f>
        <v>36023683.670000002</v>
      </c>
      <c r="E875" s="67">
        <f t="shared" si="144"/>
        <v>31329200.68</v>
      </c>
      <c r="F875" s="67">
        <f t="shared" si="135"/>
        <v>141940.02000000328</v>
      </c>
      <c r="G875" s="70">
        <f t="shared" si="136"/>
        <v>3.9557726454021776E-3</v>
      </c>
      <c r="H875" s="70"/>
      <c r="I875" s="70"/>
      <c r="J875" s="67">
        <f t="shared" si="145"/>
        <v>4694482.9900000021</v>
      </c>
      <c r="K875" s="70">
        <f t="shared" si="146"/>
        <v>0.14984368857507691</v>
      </c>
      <c r="L875" s="70">
        <f t="shared" si="138"/>
        <v>1.0039557726454023</v>
      </c>
      <c r="M875" s="70">
        <f>PRODUCT($L$2:L875)-1</f>
        <v>-0.12755196637174304</v>
      </c>
      <c r="N875" s="70">
        <f>PRODUCT($L$650:L875)-1</f>
        <v>0.27398018790123002</v>
      </c>
      <c r="O875" s="70">
        <f>AVERAGE($G$650:G875)*252</f>
        <v>0.31546723941712296</v>
      </c>
      <c r="P875" s="70">
        <f>STDEV($G$650:G875)*252^0.5</f>
        <v>0.30171694734720866</v>
      </c>
      <c r="Q875" s="70"/>
      <c r="R875" s="70"/>
      <c r="S875" s="70"/>
      <c r="T875" s="70"/>
      <c r="U875" s="70"/>
      <c r="V875" s="70"/>
      <c r="W875" s="70"/>
      <c r="X875" s="70">
        <f t="shared" si="139"/>
        <v>1.7857142857142857E-4</v>
      </c>
      <c r="Y875" s="70">
        <f t="shared" si="140"/>
        <v>3.7772012168307491E-3</v>
      </c>
      <c r="Z875" s="70">
        <f t="shared" si="141"/>
        <v>0</v>
      </c>
      <c r="AA875" s="70">
        <f t="shared" si="142"/>
        <v>0</v>
      </c>
    </row>
    <row r="876" spans="1:27">
      <c r="A876" s="88">
        <v>45245</v>
      </c>
      <c r="B876" s="76">
        <v>36021272.039999999</v>
      </c>
      <c r="C876" s="6"/>
      <c r="D876" s="67">
        <f t="shared" si="147"/>
        <v>36021272.039999999</v>
      </c>
      <c r="E876" s="67">
        <f t="shared" si="144"/>
        <v>31329200.68</v>
      </c>
      <c r="F876" s="67">
        <f t="shared" ref="F876:F939" si="148">B876-C876-D875</f>
        <v>-2411.6300000026822</v>
      </c>
      <c r="G876" s="70">
        <f t="shared" ref="G876:G939" si="149">F876/B875</f>
        <v>-6.6945680016923214E-5</v>
      </c>
      <c r="H876" s="70"/>
      <c r="I876" s="70"/>
      <c r="J876" s="67">
        <f t="shared" si="145"/>
        <v>4692071.3599999994</v>
      </c>
      <c r="K876" s="70">
        <f t="shared" si="146"/>
        <v>0.14976671150743193</v>
      </c>
      <c r="L876" s="70">
        <f t="shared" si="138"/>
        <v>0.99993305431998303</v>
      </c>
      <c r="M876" s="70">
        <f>PRODUCT($L$2:L876)-1</f>
        <v>-0.12761037299863376</v>
      </c>
      <c r="N876" s="70">
        <f>PRODUCT($L$650:L876)-1</f>
        <v>0.27389490043122278</v>
      </c>
      <c r="O876" s="70">
        <f>AVERAGE($G$650:G876)*252</f>
        <v>0.31400319734319615</v>
      </c>
      <c r="P876" s="70">
        <f>STDEV($G$650:G876)*252^0.5</f>
        <v>0.30105189867411369</v>
      </c>
      <c r="Q876" s="70"/>
      <c r="R876" s="70"/>
      <c r="S876" s="70"/>
      <c r="T876" s="70"/>
      <c r="U876" s="70"/>
      <c r="V876" s="70"/>
      <c r="W876" s="70"/>
      <c r="X876" s="70">
        <f t="shared" si="139"/>
        <v>1.7857142857142857E-4</v>
      </c>
      <c r="Y876" s="70">
        <f t="shared" si="140"/>
        <v>-2.455171085883518E-4</v>
      </c>
      <c r="Z876" s="70">
        <f t="shared" si="141"/>
        <v>-2.455171085883518E-4</v>
      </c>
      <c r="AA876" s="70">
        <f t="shared" si="142"/>
        <v>6.0278650609584526E-8</v>
      </c>
    </row>
    <row r="877" spans="1:27">
      <c r="A877" s="88">
        <v>45246</v>
      </c>
      <c r="B877" s="76">
        <v>36056897.119999997</v>
      </c>
      <c r="C877" s="6"/>
      <c r="D877" s="67">
        <f t="shared" si="147"/>
        <v>36056897.119999997</v>
      </c>
      <c r="E877" s="67">
        <f t="shared" si="144"/>
        <v>31329200.68</v>
      </c>
      <c r="F877" s="67">
        <f t="shared" si="148"/>
        <v>35625.079999998212</v>
      </c>
      <c r="G877" s="70">
        <f t="shared" si="149"/>
        <v>9.8900116465732162E-4</v>
      </c>
      <c r="H877" s="70"/>
      <c r="I877" s="70"/>
      <c r="J877" s="67">
        <f t="shared" si="145"/>
        <v>4727696.4399999976</v>
      </c>
      <c r="K877" s="70">
        <f t="shared" si="146"/>
        <v>0.15090383212419711</v>
      </c>
      <c r="L877" s="70">
        <f t="shared" si="138"/>
        <v>1.0009890011646574</v>
      </c>
      <c r="M877" s="70">
        <f>PRODUCT($L$2:L877)-1</f>
        <v>-0.12674757864149433</v>
      </c>
      <c r="N877" s="70">
        <f>PRODUCT($L$650:L877)-1</f>
        <v>0.27515478397140036</v>
      </c>
      <c r="O877" s="70">
        <f>AVERAGE($G$650:G877)*252</f>
        <v>0.31371909688771565</v>
      </c>
      <c r="P877" s="70">
        <f>STDEV($G$650:G877)*252^0.5</f>
        <v>0.30038817840778337</v>
      </c>
      <c r="Q877" s="70"/>
      <c r="R877" s="70"/>
      <c r="S877" s="70"/>
      <c r="T877" s="70"/>
      <c r="U877" s="70"/>
      <c r="V877" s="70"/>
      <c r="W877" s="70"/>
      <c r="X877" s="70">
        <f t="shared" si="139"/>
        <v>1.7857142857142857E-4</v>
      </c>
      <c r="Y877" s="70">
        <f t="shared" si="140"/>
        <v>8.1042973608589307E-4</v>
      </c>
      <c r="Z877" s="70">
        <f t="shared" si="141"/>
        <v>0</v>
      </c>
      <c r="AA877" s="70">
        <f t="shared" si="142"/>
        <v>0</v>
      </c>
    </row>
    <row r="878" spans="1:27">
      <c r="A878" s="88">
        <v>45247</v>
      </c>
      <c r="B878" s="76">
        <v>36111369.109999999</v>
      </c>
      <c r="C878" s="6"/>
      <c r="D878" s="67">
        <f t="shared" si="147"/>
        <v>36111369.109999999</v>
      </c>
      <c r="E878" s="67">
        <f t="shared" si="144"/>
        <v>31329200.68</v>
      </c>
      <c r="F878" s="67">
        <f t="shared" si="148"/>
        <v>54471.990000002086</v>
      </c>
      <c r="G878" s="70">
        <f t="shared" si="149"/>
        <v>1.5107231722883783E-3</v>
      </c>
      <c r="H878" s="70"/>
      <c r="I878" s="70"/>
      <c r="J878" s="67">
        <f t="shared" si="145"/>
        <v>4782168.43</v>
      </c>
      <c r="K878" s="70">
        <f t="shared" si="146"/>
        <v>0.15264252921246269</v>
      </c>
      <c r="L878" s="70">
        <f t="shared" si="138"/>
        <v>1.0015107231722884</v>
      </c>
      <c r="M878" s="70">
        <f>PRODUCT($L$2:L878)-1</f>
        <v>-0.12542833597329106</v>
      </c>
      <c r="N878" s="70">
        <f>PRODUCT($L$650:L878)-1</f>
        <v>0.27708118985180041</v>
      </c>
      <c r="O878" s="70">
        <f>AVERAGE($G$650:G878)*252</f>
        <v>0.31401159969351905</v>
      </c>
      <c r="P878" s="70">
        <f>STDEV($G$650:G878)*252^0.5</f>
        <v>0.29972883820390639</v>
      </c>
      <c r="Q878" s="70"/>
      <c r="R878" s="70"/>
      <c r="S878" s="70"/>
      <c r="T878" s="70"/>
      <c r="U878" s="70"/>
      <c r="V878" s="70"/>
      <c r="W878" s="70"/>
      <c r="X878" s="70">
        <f t="shared" si="139"/>
        <v>1.7857142857142857E-4</v>
      </c>
      <c r="Y878" s="70">
        <f t="shared" si="140"/>
        <v>1.3321517437169497E-3</v>
      </c>
      <c r="Z878" s="70">
        <f t="shared" si="141"/>
        <v>0</v>
      </c>
      <c r="AA878" s="70">
        <f t="shared" si="142"/>
        <v>0</v>
      </c>
    </row>
    <row r="879" spans="1:27">
      <c r="A879" s="88">
        <v>45250</v>
      </c>
      <c r="B879" s="76">
        <v>36678699.289999999</v>
      </c>
      <c r="C879" s="6"/>
      <c r="D879" s="67">
        <f t="shared" si="147"/>
        <v>36678699.289999999</v>
      </c>
      <c r="E879" s="67">
        <f t="shared" si="144"/>
        <v>31329200.68</v>
      </c>
      <c r="F879" s="67">
        <f t="shared" si="148"/>
        <v>567330.1799999997</v>
      </c>
      <c r="G879" s="70">
        <f t="shared" si="149"/>
        <v>1.5710569662197992E-2</v>
      </c>
      <c r="H879" s="70"/>
      <c r="I879" s="70"/>
      <c r="J879" s="67">
        <f t="shared" si="145"/>
        <v>5349498.6099999994</v>
      </c>
      <c r="K879" s="70">
        <f t="shared" si="146"/>
        <v>0.17075119996326715</v>
      </c>
      <c r="L879" s="70">
        <f t="shared" si="138"/>
        <v>1.015710569662198</v>
      </c>
      <c r="M879" s="70">
        <f>PRODUCT($L$2:L879)-1</f>
        <v>-0.111688316921015</v>
      </c>
      <c r="N879" s="70">
        <f>PRODUCT($L$650:L879)-1</f>
        <v>0.2971448628492499</v>
      </c>
      <c r="O879" s="70">
        <f>AVERAGE($G$650:G879)*252</f>
        <v>0.32985965167256409</v>
      </c>
      <c r="P879" s="70">
        <f>STDEV($G$650:G879)*252^0.5</f>
        <v>0.29945668721266311</v>
      </c>
      <c r="Q879" s="70"/>
      <c r="R879" s="70"/>
      <c r="S879" s="70"/>
      <c r="T879" s="70"/>
      <c r="U879" s="70"/>
      <c r="V879" s="70"/>
      <c r="W879" s="70"/>
      <c r="X879" s="70">
        <f t="shared" si="139"/>
        <v>1.7857142857142857E-4</v>
      </c>
      <c r="Y879" s="70">
        <f t="shared" si="140"/>
        <v>1.5531998233626563E-2</v>
      </c>
      <c r="Z879" s="70">
        <f t="shared" si="141"/>
        <v>0</v>
      </c>
      <c r="AA879" s="70">
        <f t="shared" si="142"/>
        <v>0</v>
      </c>
    </row>
    <row r="880" spans="1:27">
      <c r="A880" s="88">
        <v>45251</v>
      </c>
      <c r="B880" s="76">
        <v>36597581.859999999</v>
      </c>
      <c r="C880" s="6"/>
      <c r="D880" s="67">
        <f t="shared" si="147"/>
        <v>36597581.859999999</v>
      </c>
      <c r="E880" s="67">
        <f t="shared" si="144"/>
        <v>31329200.68</v>
      </c>
      <c r="F880" s="67">
        <f t="shared" si="148"/>
        <v>-81117.429999999702</v>
      </c>
      <c r="G880" s="70">
        <f t="shared" si="149"/>
        <v>-2.2115677919395406E-3</v>
      </c>
      <c r="H880" s="70"/>
      <c r="I880" s="70"/>
      <c r="J880" s="67">
        <f t="shared" si="145"/>
        <v>5268381.18</v>
      </c>
      <c r="K880" s="70">
        <f t="shared" si="146"/>
        <v>0.16816200431705375</v>
      </c>
      <c r="L880" s="70">
        <f t="shared" si="138"/>
        <v>0.99778843220806046</v>
      </c>
      <c r="M880" s="70">
        <f>PRODUCT($L$2:L880)-1</f>
        <v>-0.11365287842851612</v>
      </c>
      <c r="N880" s="70">
        <f>PRODUCT($L$650:L880)-1</f>
        <v>0.29427613904909267</v>
      </c>
      <c r="O880" s="70">
        <f>AVERAGE($G$650:G880)*252</f>
        <v>0.32601906840312106</v>
      </c>
      <c r="P880" s="70">
        <f>STDEV($G$650:G880)*252^0.5</f>
        <v>0.29882760938267067</v>
      </c>
      <c r="Q880" s="70"/>
      <c r="R880" s="70"/>
      <c r="S880" s="70"/>
      <c r="T880" s="70"/>
      <c r="U880" s="70"/>
      <c r="V880" s="70"/>
      <c r="W880" s="70"/>
      <c r="X880" s="70">
        <f t="shared" si="139"/>
        <v>1.7857142857142857E-4</v>
      </c>
      <c r="Y880" s="70">
        <f t="shared" si="140"/>
        <v>-2.3901392205109692E-3</v>
      </c>
      <c r="Z880" s="70">
        <f t="shared" si="141"/>
        <v>-2.3901392205109692E-3</v>
      </c>
      <c r="AA880" s="70">
        <f t="shared" si="142"/>
        <v>5.7127654934247835E-6</v>
      </c>
    </row>
    <row r="881" spans="1:27">
      <c r="A881" s="88">
        <v>45252</v>
      </c>
      <c r="B881" s="76">
        <v>36978088.909999996</v>
      </c>
      <c r="C881" s="6"/>
      <c r="D881" s="67">
        <f t="shared" si="147"/>
        <v>36978088.909999996</v>
      </c>
      <c r="E881" s="67">
        <f t="shared" si="144"/>
        <v>31329200.68</v>
      </c>
      <c r="F881" s="67">
        <f t="shared" si="148"/>
        <v>380507.04999999702</v>
      </c>
      <c r="G881" s="70">
        <f t="shared" si="149"/>
        <v>1.0397054413474219E-2</v>
      </c>
      <c r="H881" s="70"/>
      <c r="I881" s="70"/>
      <c r="J881" s="67">
        <f t="shared" si="145"/>
        <v>5648888.2299999967</v>
      </c>
      <c r="K881" s="70">
        <f t="shared" si="146"/>
        <v>0.18030744823969114</v>
      </c>
      <c r="L881" s="70">
        <f t="shared" si="138"/>
        <v>1.0103970544134742</v>
      </c>
      <c r="M881" s="70">
        <f>PRODUCT($L$2:L881)-1</f>
        <v>-0.10443747917631119</v>
      </c>
      <c r="N881" s="70">
        <f>PRODUCT($L$650:L881)-1</f>
        <v>0.30773279849284729</v>
      </c>
      <c r="O881" s="70">
        <f>AVERAGE($G$650:G881)*252</f>
        <v>0.33590716600567444</v>
      </c>
      <c r="P881" s="70">
        <f>STDEV($G$650:G881)*252^0.5</f>
        <v>0.29833099663840473</v>
      </c>
      <c r="Q881" s="70"/>
      <c r="R881" s="70"/>
      <c r="S881" s="70"/>
      <c r="T881" s="70"/>
      <c r="U881" s="70"/>
      <c r="V881" s="70"/>
      <c r="W881" s="70"/>
      <c r="X881" s="70">
        <f t="shared" si="139"/>
        <v>1.7857142857142857E-4</v>
      </c>
      <c r="Y881" s="70">
        <f t="shared" si="140"/>
        <v>1.021848298490279E-2</v>
      </c>
      <c r="Z881" s="70">
        <f t="shared" si="141"/>
        <v>0</v>
      </c>
      <c r="AA881" s="70">
        <f t="shared" si="142"/>
        <v>0</v>
      </c>
    </row>
    <row r="882" spans="1:27">
      <c r="A882" s="88">
        <v>45253</v>
      </c>
      <c r="B882" s="76">
        <v>37003134.520195402</v>
      </c>
      <c r="C882" s="6"/>
      <c r="D882" s="67">
        <f t="shared" si="147"/>
        <v>37003134.520195402</v>
      </c>
      <c r="E882" s="67">
        <f t="shared" si="144"/>
        <v>31329200.68</v>
      </c>
      <c r="F882" s="67">
        <f t="shared" si="148"/>
        <v>25045.610195405781</v>
      </c>
      <c r="G882" s="70">
        <f t="shared" si="149"/>
        <v>6.7730948065930713E-4</v>
      </c>
      <c r="H882" s="70"/>
      <c r="I882" s="70"/>
      <c r="J882" s="67">
        <f t="shared" si="145"/>
        <v>5673933.8401954025</v>
      </c>
      <c r="K882" s="70">
        <f t="shared" si="146"/>
        <v>0.18110688166447675</v>
      </c>
      <c r="L882" s="70">
        <f t="shared" si="138"/>
        <v>1.0006773094806594</v>
      </c>
      <c r="M882" s="70">
        <f>PRODUCT($L$2:L882)-1</f>
        <v>-0.10383090619043411</v>
      </c>
      <c r="N882" s="70">
        <f>PRODUCT($L$650:L882)-1</f>
        <v>0.30861853831543562</v>
      </c>
      <c r="O882" s="70">
        <f>AVERAGE($G$650:G882)*252</f>
        <v>0.33519804507486106</v>
      </c>
      <c r="P882" s="70">
        <f>STDEV($G$650:G882)*252^0.5</f>
        <v>0.29768812848520043</v>
      </c>
      <c r="Q882" s="70"/>
      <c r="R882" s="70"/>
      <c r="S882" s="70"/>
      <c r="T882" s="70"/>
      <c r="U882" s="70"/>
      <c r="V882" s="70"/>
      <c r="W882" s="70"/>
      <c r="X882" s="70">
        <f t="shared" si="139"/>
        <v>1.7857142857142857E-4</v>
      </c>
      <c r="Y882" s="70">
        <f t="shared" si="140"/>
        <v>4.9873805208787859E-4</v>
      </c>
      <c r="Z882" s="70">
        <f t="shared" si="141"/>
        <v>0</v>
      </c>
      <c r="AA882" s="70">
        <f t="shared" si="142"/>
        <v>0</v>
      </c>
    </row>
    <row r="883" spans="1:27">
      <c r="A883" s="88">
        <v>45254</v>
      </c>
      <c r="B883" s="76">
        <v>36909701.759999998</v>
      </c>
      <c r="C883" s="6"/>
      <c r="D883" s="67">
        <f t="shared" si="147"/>
        <v>36909701.759999998</v>
      </c>
      <c r="E883" s="67">
        <f t="shared" si="144"/>
        <v>31329200.68</v>
      </c>
      <c r="F883" s="67">
        <f t="shared" si="148"/>
        <v>-93432.760195404291</v>
      </c>
      <c r="G883" s="70">
        <f t="shared" si="149"/>
        <v>-2.5249958255404276E-3</v>
      </c>
      <c r="H883" s="70"/>
      <c r="I883" s="70"/>
      <c r="J883" s="67">
        <f t="shared" si="145"/>
        <v>5580501.0799999982</v>
      </c>
      <c r="K883" s="70">
        <f t="shared" si="146"/>
        <v>0.17812459171875683</v>
      </c>
      <c r="L883" s="70">
        <f t="shared" si="138"/>
        <v>0.99747500417445956</v>
      </c>
      <c r="M883" s="70">
        <f>PRODUCT($L$2:L883)-1</f>
        <v>-0.10609372941128159</v>
      </c>
      <c r="N883" s="70">
        <f>PRODUCT($L$650:L883)-1</f>
        <v>0.30531428196896426</v>
      </c>
      <c r="O883" s="70">
        <f>AVERAGE($G$650:G883)*252</f>
        <v>0.33104634852310438</v>
      </c>
      <c r="P883" s="70">
        <f>STDEV($G$650:G883)*252^0.5</f>
        <v>0.29707556534429647</v>
      </c>
      <c r="Q883" s="70"/>
      <c r="R883" s="70"/>
      <c r="S883" s="70"/>
      <c r="T883" s="70"/>
      <c r="U883" s="70"/>
      <c r="V883" s="70"/>
      <c r="W883" s="70"/>
      <c r="X883" s="70">
        <f t="shared" si="139"/>
        <v>1.7857142857142857E-4</v>
      </c>
      <c r="Y883" s="70">
        <f t="shared" si="140"/>
        <v>-2.7035672541118562E-3</v>
      </c>
      <c r="Z883" s="70">
        <f t="shared" si="141"/>
        <v>-2.7035672541118562E-3</v>
      </c>
      <c r="AA883" s="70">
        <f t="shared" si="142"/>
        <v>7.3092758975059215E-6</v>
      </c>
    </row>
    <row r="884" spans="1:27">
      <c r="A884" s="88">
        <v>45257</v>
      </c>
      <c r="B884" s="76">
        <v>37044870.829999998</v>
      </c>
      <c r="C884" s="6"/>
      <c r="D884" s="67">
        <f t="shared" si="147"/>
        <v>37044870.829999998</v>
      </c>
      <c r="E884" s="67">
        <f t="shared" si="144"/>
        <v>31329200.68</v>
      </c>
      <c r="F884" s="67">
        <f t="shared" si="148"/>
        <v>135169.0700000003</v>
      </c>
      <c r="G884" s="70">
        <f t="shared" si="149"/>
        <v>3.662155573050079E-3</v>
      </c>
      <c r="H884" s="70"/>
      <c r="I884" s="70"/>
      <c r="J884" s="67">
        <f t="shared" si="145"/>
        <v>5715670.1499999985</v>
      </c>
      <c r="K884" s="70">
        <f t="shared" si="146"/>
        <v>0.18243906725806691</v>
      </c>
      <c r="L884" s="70">
        <f t="shared" si="138"/>
        <v>1.0036621555730501</v>
      </c>
      <c r="M884" s="70">
        <f>PRODUCT($L$2:L884)-1</f>
        <v>-0.10282010558066068</v>
      </c>
      <c r="N884" s="70">
        <f>PRODUCT($L$650:L884)-1</f>
        <v>0.31009454594125874</v>
      </c>
      <c r="O884" s="70">
        <f>AVERAGE($G$650:G884)*252</f>
        <v>0.33356471812261718</v>
      </c>
      <c r="P884" s="70">
        <f>STDEV($G$650:G884)*252^0.5</f>
        <v>0.29645008430028491</v>
      </c>
      <c r="Q884" s="70"/>
      <c r="R884" s="70"/>
      <c r="S884" s="70"/>
      <c r="T884" s="70"/>
      <c r="U884" s="70"/>
      <c r="V884" s="70"/>
      <c r="W884" s="70"/>
      <c r="X884" s="70">
        <f t="shared" si="139"/>
        <v>1.7857142857142857E-4</v>
      </c>
      <c r="Y884" s="70">
        <f t="shared" si="140"/>
        <v>3.4835841444786505E-3</v>
      </c>
      <c r="Z884" s="70">
        <f t="shared" si="141"/>
        <v>0</v>
      </c>
      <c r="AA884" s="70">
        <f t="shared" si="142"/>
        <v>0</v>
      </c>
    </row>
    <row r="885" spans="1:27">
      <c r="A885" s="88">
        <v>45258</v>
      </c>
      <c r="B885" s="76">
        <v>37374282.979999997</v>
      </c>
      <c r="C885" s="6"/>
      <c r="D885" s="67">
        <f t="shared" si="147"/>
        <v>37374282.979999997</v>
      </c>
      <c r="E885" s="67">
        <f t="shared" si="144"/>
        <v>31329200.68</v>
      </c>
      <c r="F885" s="67">
        <f t="shared" si="148"/>
        <v>329412.14999999851</v>
      </c>
      <c r="G885" s="70">
        <f t="shared" si="149"/>
        <v>8.8922472293581634E-3</v>
      </c>
      <c r="H885" s="70"/>
      <c r="I885" s="70"/>
      <c r="J885" s="67">
        <f t="shared" si="145"/>
        <v>6045082.299999997</v>
      </c>
      <c r="K885" s="70">
        <f t="shared" si="146"/>
        <v>0.19295360777777737</v>
      </c>
      <c r="L885" s="70">
        <f t="shared" si="138"/>
        <v>1.0088922472293582</v>
      </c>
      <c r="M885" s="70">
        <f>PRODUCT($L$2:L885)-1</f>
        <v>-9.4842160150274357E-2</v>
      </c>
      <c r="N885" s="70">
        <f>PRODUCT($L$650:L885)-1</f>
        <v>0.32174423053760215</v>
      </c>
      <c r="O885" s="70">
        <f>AVERAGE($G$650:G885)*252</f>
        <v>0.34164641974836146</v>
      </c>
      <c r="P885" s="70">
        <f>STDEV($G$650:G885)*252^0.5</f>
        <v>0.29592203489177571</v>
      </c>
      <c r="Q885" s="70"/>
      <c r="R885" s="70"/>
      <c r="S885" s="70"/>
      <c r="T885" s="70"/>
      <c r="U885" s="70"/>
      <c r="V885" s="70"/>
      <c r="W885" s="70"/>
      <c r="X885" s="70">
        <f t="shared" si="139"/>
        <v>1.7857142857142857E-4</v>
      </c>
      <c r="Y885" s="70">
        <f t="shared" si="140"/>
        <v>8.7136758007867344E-3</v>
      </c>
      <c r="Z885" s="70">
        <f t="shared" si="141"/>
        <v>0</v>
      </c>
      <c r="AA885" s="70">
        <f t="shared" si="142"/>
        <v>0</v>
      </c>
    </row>
    <row r="886" spans="1:27">
      <c r="A886" s="88">
        <v>45259</v>
      </c>
      <c r="B886" s="76">
        <v>37126830.009999998</v>
      </c>
      <c r="C886" s="6"/>
      <c r="D886" s="67">
        <f t="shared" si="147"/>
        <v>37126830.009999998</v>
      </c>
      <c r="E886" s="67">
        <f t="shared" si="144"/>
        <v>31329200.68</v>
      </c>
      <c r="F886" s="67">
        <f t="shared" si="148"/>
        <v>-247452.96999999881</v>
      </c>
      <c r="G886" s="70">
        <f t="shared" si="149"/>
        <v>-6.6209422701812813E-3</v>
      </c>
      <c r="H886" s="70"/>
      <c r="I886" s="70"/>
      <c r="J886" s="67">
        <f t="shared" si="145"/>
        <v>5797629.3299999982</v>
      </c>
      <c r="K886" s="70">
        <f t="shared" si="146"/>
        <v>0.18505513080967617</v>
      </c>
      <c r="L886" s="70">
        <f t="shared" si="138"/>
        <v>0.99337905772981872</v>
      </c>
      <c r="M886" s="70">
        <f>PRODUCT($L$2:L886)-1</f>
        <v>-0.10083515795332143</v>
      </c>
      <c r="N886" s="70">
        <f>PRODUCT($L$650:L886)-1</f>
        <v>0.31299303829126757</v>
      </c>
      <c r="O886" s="70">
        <f>AVERAGE($G$650:G886)*252</f>
        <v>0.33316488442416714</v>
      </c>
      <c r="P886" s="70">
        <f>STDEV($G$650:G886)*252^0.5</f>
        <v>0.29540894799472972</v>
      </c>
      <c r="Q886" s="70"/>
      <c r="R886" s="70"/>
      <c r="S886" s="70"/>
      <c r="T886" s="70"/>
      <c r="U886" s="70"/>
      <c r="V886" s="70"/>
      <c r="W886" s="70"/>
      <c r="X886" s="70">
        <f t="shared" si="139"/>
        <v>1.7857142857142857E-4</v>
      </c>
      <c r="Y886" s="70">
        <f t="shared" si="140"/>
        <v>-6.7995136987527103E-3</v>
      </c>
      <c r="Z886" s="70">
        <f t="shared" si="141"/>
        <v>-6.7995136987527103E-3</v>
      </c>
      <c r="AA886" s="70">
        <f t="shared" si="142"/>
        <v>4.6233386539525766E-5</v>
      </c>
    </row>
    <row r="887" spans="1:27" s="47" customFormat="1">
      <c r="A887" s="90">
        <v>45260</v>
      </c>
      <c r="B887" s="79">
        <v>36995922.5</v>
      </c>
      <c r="C887" s="61"/>
      <c r="D887" s="80">
        <f t="shared" si="147"/>
        <v>36995922.5</v>
      </c>
      <c r="E887" s="80">
        <f t="shared" si="144"/>
        <v>31329200.68</v>
      </c>
      <c r="F887" s="80">
        <f t="shared" si="148"/>
        <v>-130907.50999999791</v>
      </c>
      <c r="G887" s="81">
        <f t="shared" si="149"/>
        <v>-3.5259544099169892E-3</v>
      </c>
      <c r="H887" s="81"/>
      <c r="I887" s="81"/>
      <c r="J887" s="80">
        <f t="shared" si="145"/>
        <v>5666721.8200000003</v>
      </c>
      <c r="K887" s="81">
        <f t="shared" si="146"/>
        <v>0.18087668044520311</v>
      </c>
      <c r="L887" s="81">
        <f t="shared" si="138"/>
        <v>0.99647404559008301</v>
      </c>
      <c r="M887" s="81">
        <f>PRODUCT($L$2:L887)-1</f>
        <v>-0.10400557219337825</v>
      </c>
      <c r="N887" s="81">
        <f>PRODUCT($L$650:L887)-1</f>
        <v>0.30836348469771413</v>
      </c>
      <c r="O887" s="81">
        <f>AVERAGE($G$650:G887)*252</f>
        <v>0.32803166847575016</v>
      </c>
      <c r="P887" s="81">
        <f>STDEV($G$650:G887)*252^0.5</f>
        <v>0.29482727099608153</v>
      </c>
      <c r="Q887" s="81"/>
      <c r="R887" s="81"/>
      <c r="S887" s="81"/>
      <c r="T887" s="81"/>
      <c r="U887" s="81"/>
      <c r="V887" s="81"/>
      <c r="W887" s="81"/>
      <c r="X887" s="81">
        <f t="shared" si="139"/>
        <v>1.7857142857142857E-4</v>
      </c>
      <c r="Y887" s="81">
        <f t="shared" si="140"/>
        <v>-3.7045258384884178E-3</v>
      </c>
      <c r="Z887" s="81">
        <f t="shared" si="141"/>
        <v>-3.7045258384884178E-3</v>
      </c>
      <c r="AA887" s="81">
        <f t="shared" si="142"/>
        <v>1.3723511688028315E-5</v>
      </c>
    </row>
    <row r="888" spans="1:27">
      <c r="A888" s="88">
        <v>45261</v>
      </c>
      <c r="B888" s="76">
        <v>38594135.009999998</v>
      </c>
      <c r="C888" s="6"/>
      <c r="D888" s="67">
        <f t="shared" si="147"/>
        <v>38594135.009999998</v>
      </c>
      <c r="E888" s="67">
        <f t="shared" si="144"/>
        <v>36995922.5</v>
      </c>
      <c r="F888" s="67">
        <f t="shared" si="148"/>
        <v>1598212.5099999979</v>
      </c>
      <c r="G888" s="70">
        <f t="shared" si="149"/>
        <v>4.3199693425674084E-2</v>
      </c>
      <c r="H888" s="70"/>
      <c r="I888" s="70"/>
      <c r="J888" s="67">
        <f t="shared" si="145"/>
        <v>1598212.5099999979</v>
      </c>
      <c r="K888" s="70">
        <f>G888</f>
        <v>4.3199693425674084E-2</v>
      </c>
      <c r="L888" s="70">
        <f t="shared" si="138"/>
        <v>1.043199693425674</v>
      </c>
      <c r="M888" s="70">
        <f>PRODUCT($L$2:L888)-1</f>
        <v>-6.5298887601019984E-2</v>
      </c>
      <c r="N888" s="70">
        <f>PRODUCT($L$650:L888)-1</f>
        <v>0.36488438612600183</v>
      </c>
      <c r="O888" s="70">
        <f>AVERAGE($G$650:G888)*252</f>
        <v>0.37220861857949122</v>
      </c>
      <c r="P888" s="70">
        <f>STDEV($G$650:G888)*252^0.5</f>
        <v>0.29733620957245527</v>
      </c>
      <c r="Q888" s="70"/>
      <c r="R888" s="70"/>
      <c r="S888" s="70"/>
      <c r="T888" s="70"/>
      <c r="U888" s="70"/>
      <c r="V888" s="70"/>
      <c r="W888" s="70"/>
      <c r="X888" s="70">
        <f t="shared" si="139"/>
        <v>1.7857142857142857E-4</v>
      </c>
      <c r="Y888" s="70">
        <f t="shared" si="140"/>
        <v>4.3021121997102653E-2</v>
      </c>
      <c r="Z888" s="70">
        <f t="shared" si="141"/>
        <v>0</v>
      </c>
      <c r="AA888" s="70">
        <f t="shared" si="142"/>
        <v>0</v>
      </c>
    </row>
    <row r="889" spans="1:27">
      <c r="A889" s="88">
        <v>45264</v>
      </c>
      <c r="B889" s="76">
        <v>37561980.659999996</v>
      </c>
      <c r="C889" s="6"/>
      <c r="D889" s="67">
        <f t="shared" si="147"/>
        <v>37561980.659999996</v>
      </c>
      <c r="E889" s="67">
        <f t="shared" si="144"/>
        <v>36995922.5</v>
      </c>
      <c r="F889" s="67">
        <f t="shared" si="148"/>
        <v>-1032154.3500000015</v>
      </c>
      <c r="G889" s="70">
        <f t="shared" si="149"/>
        <v>-2.6743813528469117E-2</v>
      </c>
      <c r="H889" s="70"/>
      <c r="I889" s="70"/>
      <c r="J889" s="67">
        <f t="shared" si="145"/>
        <v>566058.15999999642</v>
      </c>
      <c r="K889" s="70">
        <f t="shared" ref="K889:K908" si="150">(1+K888)*(1+G889)-1</f>
        <v>1.5300555351741574E-2</v>
      </c>
      <c r="L889" s="70">
        <f t="shared" si="138"/>
        <v>0.97325618647153089</v>
      </c>
      <c r="M889" s="70">
        <f>PRODUCT($L$2:L889)-1</f>
        <v>-9.0296359855870922E-2</v>
      </c>
      <c r="N889" s="70">
        <f>PRODUCT($L$650:L889)-1</f>
        <v>0.32838217261552893</v>
      </c>
      <c r="O889" s="70">
        <f>AVERAGE($G$650:G889)*252</f>
        <v>0.34257674513051745</v>
      </c>
      <c r="P889" s="70">
        <f>STDEV($G$650:G889)*252^0.5</f>
        <v>0.29811934900971543</v>
      </c>
      <c r="Q889" s="70"/>
      <c r="R889" s="70"/>
      <c r="S889" s="70"/>
      <c r="T889" s="70"/>
      <c r="U889" s="70"/>
      <c r="V889" s="70"/>
      <c r="W889" s="70"/>
      <c r="X889" s="70">
        <f t="shared" si="139"/>
        <v>1.7857142857142857E-4</v>
      </c>
      <c r="Y889" s="70">
        <f t="shared" si="140"/>
        <v>-2.6922384957040545E-2</v>
      </c>
      <c r="Z889" s="70">
        <f t="shared" si="141"/>
        <v>-2.6922384957040545E-2</v>
      </c>
      <c r="AA889" s="70">
        <f t="shared" si="142"/>
        <v>7.2481481177508298E-4</v>
      </c>
    </row>
    <row r="890" spans="1:27">
      <c r="A890" s="88">
        <v>45265</v>
      </c>
      <c r="B890" s="76">
        <v>38177834.869999997</v>
      </c>
      <c r="C890" s="6"/>
      <c r="D890" s="67">
        <f t="shared" si="147"/>
        <v>38177834.869999997</v>
      </c>
      <c r="E890" s="67">
        <f t="shared" si="144"/>
        <v>36995922.5</v>
      </c>
      <c r="F890" s="67">
        <f t="shared" si="148"/>
        <v>615854.21000000089</v>
      </c>
      <c r="G890" s="70">
        <f t="shared" si="149"/>
        <v>1.6395679865088376E-2</v>
      </c>
      <c r="H890" s="70"/>
      <c r="I890" s="70"/>
      <c r="J890" s="67">
        <f t="shared" si="145"/>
        <v>1181912.3699999973</v>
      </c>
      <c r="K890" s="70">
        <f t="shared" si="150"/>
        <v>3.1947098224135217E-2</v>
      </c>
      <c r="L890" s="70">
        <f t="shared" si="138"/>
        <v>1.0163956798650884</v>
      </c>
      <c r="M890" s="70">
        <f>PRODUCT($L$2:L890)-1</f>
        <v>-7.5381150199962166E-2</v>
      </c>
      <c r="N890" s="70">
        <f>PRODUCT($L$650:L890)-1</f>
        <v>0.35016190145622383</v>
      </c>
      <c r="O890" s="70">
        <f>AVERAGE($G$650:G890)*252</f>
        <v>0.35829929525861604</v>
      </c>
      <c r="P890" s="70">
        <f>STDEV($G$650:G890)*252^0.5</f>
        <v>0.29789468157857185</v>
      </c>
      <c r="Q890" s="70"/>
      <c r="R890" s="70"/>
      <c r="S890" s="70"/>
      <c r="T890" s="70"/>
      <c r="U890" s="70"/>
      <c r="V890" s="70"/>
      <c r="W890" s="70"/>
      <c r="X890" s="70">
        <f t="shared" si="139"/>
        <v>1.7857142857142857E-4</v>
      </c>
      <c r="Y890" s="70">
        <f t="shared" si="140"/>
        <v>1.6217108436516948E-2</v>
      </c>
      <c r="Z890" s="70">
        <f t="shared" si="141"/>
        <v>0</v>
      </c>
      <c r="AA890" s="70">
        <f t="shared" si="142"/>
        <v>0</v>
      </c>
    </row>
    <row r="891" spans="1:27">
      <c r="A891" s="88">
        <v>45266</v>
      </c>
      <c r="B891" s="76">
        <v>37549062.479999997</v>
      </c>
      <c r="C891" s="6"/>
      <c r="D891" s="67">
        <f t="shared" si="147"/>
        <v>37549062.479999997</v>
      </c>
      <c r="E891" s="67">
        <f t="shared" si="144"/>
        <v>36995922.5</v>
      </c>
      <c r="F891" s="67">
        <f t="shared" si="148"/>
        <v>-628772.3900000006</v>
      </c>
      <c r="G891" s="70">
        <f t="shared" si="149"/>
        <v>-1.6469566494303416E-2</v>
      </c>
      <c r="H891" s="70"/>
      <c r="I891" s="70"/>
      <c r="J891" s="67">
        <f t="shared" si="145"/>
        <v>553139.97999999672</v>
      </c>
      <c r="K891" s="70">
        <f t="shared" si="150"/>
        <v>1.4951376871329414E-2</v>
      </c>
      <c r="L891" s="70">
        <f t="shared" si="138"/>
        <v>0.98353043350569658</v>
      </c>
      <c r="M891" s="70">
        <f>PRODUCT($L$2:L891)-1</f>
        <v>-9.0609221828630293E-2</v>
      </c>
      <c r="N891" s="70">
        <f>PRODUCT($L$650:L891)-1</f>
        <v>0.32792532024211551</v>
      </c>
      <c r="O891" s="70">
        <f>AVERAGE($G$650:G891)*252</f>
        <v>0.33966859256513227</v>
      </c>
      <c r="P891" s="70">
        <f>STDEV($G$650:G891)*252^0.5</f>
        <v>0.2978361118895459</v>
      </c>
      <c r="Q891" s="70"/>
      <c r="R891" s="70"/>
      <c r="S891" s="70"/>
      <c r="T891" s="70"/>
      <c r="U891" s="70"/>
      <c r="V891" s="70"/>
      <c r="W891" s="70"/>
      <c r="X891" s="70">
        <f t="shared" si="139"/>
        <v>1.7857142857142857E-4</v>
      </c>
      <c r="Y891" s="70">
        <f t="shared" si="140"/>
        <v>-1.6648137922874843E-2</v>
      </c>
      <c r="Z891" s="70">
        <f t="shared" si="141"/>
        <v>-1.6648137922874843E-2</v>
      </c>
      <c r="AA891" s="70">
        <f t="shared" si="142"/>
        <v>2.7716049629906351E-4</v>
      </c>
    </row>
    <row r="892" spans="1:27">
      <c r="A892" s="88">
        <v>45267</v>
      </c>
      <c r="B892" s="76">
        <v>38790657.57</v>
      </c>
      <c r="C892" s="6"/>
      <c r="D892" s="67">
        <f t="shared" si="147"/>
        <v>38790657.57</v>
      </c>
      <c r="E892" s="67">
        <f t="shared" si="144"/>
        <v>36995922.5</v>
      </c>
      <c r="F892" s="67">
        <f t="shared" si="148"/>
        <v>1241595.0900000036</v>
      </c>
      <c r="G892" s="70">
        <f t="shared" si="149"/>
        <v>3.3065941144637699E-2</v>
      </c>
      <c r="H892" s="70"/>
      <c r="I892" s="70"/>
      <c r="J892" s="67">
        <f t="shared" si="145"/>
        <v>1794735.0700000003</v>
      </c>
      <c r="K892" s="70">
        <f t="shared" si="150"/>
        <v>4.8511699363625871E-2</v>
      </c>
      <c r="L892" s="70">
        <f t="shared" si="138"/>
        <v>1.0330659411446377</v>
      </c>
      <c r="M892" s="70">
        <f>PRODUCT($L$2:L892)-1</f>
        <v>-6.0539359880139476E-2</v>
      </c>
      <c r="N892" s="70">
        <f>PRODUCT($L$650:L892)-1</f>
        <v>0.37183442072571538</v>
      </c>
      <c r="O892" s="70">
        <f>AVERAGE($G$650:G892)*252</f>
        <v>0.37256138505848024</v>
      </c>
      <c r="P892" s="70">
        <f>STDEV($G$650:G892)*252^0.5</f>
        <v>0.29897004802465882</v>
      </c>
      <c r="Q892" s="70"/>
      <c r="R892" s="70"/>
      <c r="S892" s="70"/>
      <c r="T892" s="70"/>
      <c r="U892" s="70"/>
      <c r="V892" s="70"/>
      <c r="W892" s="70"/>
      <c r="X892" s="70">
        <f t="shared" si="139"/>
        <v>1.7857142857142857E-4</v>
      </c>
      <c r="Y892" s="70">
        <f t="shared" si="140"/>
        <v>3.2887369716066268E-2</v>
      </c>
      <c r="Z892" s="70">
        <f t="shared" si="141"/>
        <v>0</v>
      </c>
      <c r="AA892" s="70">
        <f t="shared" si="142"/>
        <v>0</v>
      </c>
    </row>
    <row r="893" spans="1:27">
      <c r="A893" s="88">
        <v>45268</v>
      </c>
      <c r="B893" s="76">
        <v>39149343.200000003</v>
      </c>
      <c r="C893" s="6"/>
      <c r="D893" s="67">
        <f t="shared" si="147"/>
        <v>39149343.200000003</v>
      </c>
      <c r="E893" s="67">
        <f t="shared" si="144"/>
        <v>36995922.5</v>
      </c>
      <c r="F893" s="67">
        <f t="shared" si="148"/>
        <v>358685.63000000268</v>
      </c>
      <c r="G893" s="70">
        <f t="shared" si="149"/>
        <v>9.2467014603383191E-3</v>
      </c>
      <c r="H893" s="70"/>
      <c r="I893" s="70"/>
      <c r="J893" s="67">
        <f t="shared" si="145"/>
        <v>2153420.700000003</v>
      </c>
      <c r="K893" s="70">
        <f t="shared" si="150"/>
        <v>5.8206974025313274E-2</v>
      </c>
      <c r="L893" s="70">
        <f t="shared" si="138"/>
        <v>1.0092467014603383</v>
      </c>
      <c r="M893" s="70">
        <f>PRODUCT($L$2:L893)-1</f>
        <v>-5.1852447807212765E-2</v>
      </c>
      <c r="N893" s="70">
        <f>PRODUCT($L$650:L893)-1</f>
        <v>0.38451936406718223</v>
      </c>
      <c r="O893" s="70">
        <f>AVERAGE($G$650:G893)*252</f>
        <v>0.380584366136131</v>
      </c>
      <c r="P893" s="70">
        <f>STDEV($G$650:G893)*252^0.5</f>
        <v>0.29845867848163382</v>
      </c>
      <c r="Q893" s="70"/>
      <c r="R893" s="70"/>
      <c r="S893" s="70"/>
      <c r="T893" s="70"/>
      <c r="U893" s="70"/>
      <c r="V893" s="70"/>
      <c r="W893" s="70"/>
      <c r="X893" s="70">
        <f t="shared" si="139"/>
        <v>1.7857142857142857E-4</v>
      </c>
      <c r="Y893" s="70">
        <f t="shared" si="140"/>
        <v>9.0681300317668901E-3</v>
      </c>
      <c r="Z893" s="70">
        <f t="shared" si="141"/>
        <v>0</v>
      </c>
      <c r="AA893" s="70">
        <f t="shared" si="142"/>
        <v>0</v>
      </c>
    </row>
    <row r="894" spans="1:27">
      <c r="A894" s="88">
        <v>45271</v>
      </c>
      <c r="B894" s="76">
        <v>39725194.030000001</v>
      </c>
      <c r="C894" s="6"/>
      <c r="D894" s="67">
        <f t="shared" si="147"/>
        <v>39725194.030000001</v>
      </c>
      <c r="E894" s="67">
        <f t="shared" si="144"/>
        <v>36995922.5</v>
      </c>
      <c r="F894" s="67">
        <f t="shared" si="148"/>
        <v>575850.82999999821</v>
      </c>
      <c r="G894" s="70">
        <f t="shared" si="149"/>
        <v>1.4709080227941044E-2</v>
      </c>
      <c r="H894" s="70"/>
      <c r="I894" s="70"/>
      <c r="J894" s="67">
        <f t="shared" si="145"/>
        <v>2729271.5300000012</v>
      </c>
      <c r="K894" s="70">
        <f t="shared" si="150"/>
        <v>7.377222530401828E-2</v>
      </c>
      <c r="L894" s="70">
        <f t="shared" si="138"/>
        <v>1.014709080227941</v>
      </c>
      <c r="M894" s="70">
        <f>PRODUCT($L$2:L894)-1</f>
        <v>-3.7906069394083142E-2</v>
      </c>
      <c r="N894" s="70">
        <f>PRODUCT($L$650:L894)-1</f>
        <v>0.40488437047038439</v>
      </c>
      <c r="O894" s="70">
        <f>AVERAGE($G$650:G894)*252</f>
        <v>0.39416030022309023</v>
      </c>
      <c r="P894" s="70">
        <f>STDEV($G$650:G894)*252^0.5</f>
        <v>0.29814710643591591</v>
      </c>
      <c r="Q894" s="70"/>
      <c r="R894" s="70"/>
      <c r="S894" s="70"/>
      <c r="T894" s="70"/>
      <c r="U894" s="70"/>
      <c r="V894" s="70"/>
      <c r="W894" s="70"/>
      <c r="X894" s="70">
        <f t="shared" si="139"/>
        <v>1.7857142857142857E-4</v>
      </c>
      <c r="Y894" s="70">
        <f t="shared" si="140"/>
        <v>1.4530508799369615E-2</v>
      </c>
      <c r="Z894" s="70">
        <f t="shared" si="141"/>
        <v>0</v>
      </c>
      <c r="AA894" s="70">
        <f t="shared" si="142"/>
        <v>0</v>
      </c>
    </row>
    <row r="895" spans="1:27">
      <c r="A895" s="88">
        <v>45272</v>
      </c>
      <c r="B895" s="76">
        <v>41136965.759999998</v>
      </c>
      <c r="C895" s="6"/>
      <c r="D895" s="67">
        <f t="shared" si="147"/>
        <v>41136965.759999998</v>
      </c>
      <c r="E895" s="67">
        <f t="shared" si="144"/>
        <v>36995922.5</v>
      </c>
      <c r="F895" s="67">
        <f t="shared" si="148"/>
        <v>1411771.7299999967</v>
      </c>
      <c r="G895" s="70">
        <f t="shared" si="149"/>
        <v>3.5538447689741758E-2</v>
      </c>
      <c r="H895" s="70"/>
      <c r="I895" s="70"/>
      <c r="J895" s="67">
        <f t="shared" si="145"/>
        <v>4141043.2599999979</v>
      </c>
      <c r="K895" s="70">
        <f t="shared" si="150"/>
        <v>0.1119324233636827</v>
      </c>
      <c r="L895" s="70">
        <f t="shared" si="138"/>
        <v>1.0355384476897418</v>
      </c>
      <c r="M895" s="70">
        <f>PRODUCT($L$2:L895)-1</f>
        <v>-3.7147445686267488E-3</v>
      </c>
      <c r="N895" s="70">
        <f>PRODUCT($L$650:L895)-1</f>
        <v>0.45481178018048207</v>
      </c>
      <c r="O895" s="70">
        <f>AVERAGE($G$650:G895)*252</f>
        <v>0.42896326167671556</v>
      </c>
      <c r="P895" s="70">
        <f>STDEV($G$650:G895)*252^0.5</f>
        <v>0.29951841471803564</v>
      </c>
      <c r="Q895" s="70"/>
      <c r="R895" s="70"/>
      <c r="S895" s="70"/>
      <c r="T895" s="70"/>
      <c r="U895" s="70"/>
      <c r="V895" s="70"/>
      <c r="W895" s="70"/>
      <c r="X895" s="70">
        <f t="shared" si="139"/>
        <v>1.7857142857142857E-4</v>
      </c>
      <c r="Y895" s="70">
        <f t="shared" si="140"/>
        <v>3.5359876261170327E-2</v>
      </c>
      <c r="Z895" s="70">
        <f t="shared" si="141"/>
        <v>0</v>
      </c>
      <c r="AA895" s="70">
        <f t="shared" si="142"/>
        <v>0</v>
      </c>
    </row>
    <row r="896" spans="1:27">
      <c r="A896" s="88">
        <v>45273</v>
      </c>
      <c r="B896" s="76">
        <v>46884649.829999998</v>
      </c>
      <c r="C896" s="6"/>
      <c r="D896" s="67">
        <f t="shared" si="147"/>
        <v>46884649.829999998</v>
      </c>
      <c r="E896" s="67">
        <f t="shared" si="144"/>
        <v>36995922.5</v>
      </c>
      <c r="F896" s="67">
        <f t="shared" si="148"/>
        <v>5747684.0700000003</v>
      </c>
      <c r="G896" s="70">
        <f t="shared" si="149"/>
        <v>0.13972066154642906</v>
      </c>
      <c r="H896" s="70"/>
      <c r="I896" s="70"/>
      <c r="J896" s="67">
        <f t="shared" si="145"/>
        <v>9888727.3299999982</v>
      </c>
      <c r="K896" s="70">
        <f t="shared" si="150"/>
        <v>0.26729235715098043</v>
      </c>
      <c r="L896" s="70">
        <f t="shared" si="138"/>
        <v>1.139720661546429</v>
      </c>
      <c r="M896" s="70">
        <f>PRODUCT($L$2:L896)-1</f>
        <v>0.1354868904091977</v>
      </c>
      <c r="N896" s="70">
        <f>PRODUCT($L$650:L896)-1</f>
        <v>0.65807904453283705</v>
      </c>
      <c r="O896" s="70">
        <f>AVERAGE($G$650:G896)*252</f>
        <v>0.56977558332863221</v>
      </c>
      <c r="P896" s="70">
        <f>STDEV($G$650:G896)*252^0.5</f>
        <v>0.32982009611543439</v>
      </c>
      <c r="Q896" s="70"/>
      <c r="R896" s="70"/>
      <c r="S896" s="70"/>
      <c r="T896" s="70"/>
      <c r="U896" s="70"/>
      <c r="V896" s="70"/>
      <c r="W896" s="70"/>
      <c r="X896" s="70">
        <f t="shared" si="139"/>
        <v>1.7857142857142857E-4</v>
      </c>
      <c r="Y896" s="70">
        <f t="shared" si="140"/>
        <v>0.13954209011785765</v>
      </c>
      <c r="Z896" s="70">
        <f t="shared" si="141"/>
        <v>0</v>
      </c>
      <c r="AA896" s="70">
        <f t="shared" si="142"/>
        <v>0</v>
      </c>
    </row>
    <row r="897" spans="1:31">
      <c r="A897" s="88">
        <v>45274</v>
      </c>
      <c r="B897" s="76">
        <v>49482174.890000001</v>
      </c>
      <c r="C897" s="6"/>
      <c r="D897" s="67">
        <f t="shared" si="147"/>
        <v>49482174.890000001</v>
      </c>
      <c r="E897" s="67">
        <f t="shared" si="144"/>
        <v>36995922.5</v>
      </c>
      <c r="F897" s="67">
        <f t="shared" si="148"/>
        <v>2597525.0600000024</v>
      </c>
      <c r="G897" s="70">
        <f t="shared" si="149"/>
        <v>5.5402462627286778E-2</v>
      </c>
      <c r="H897" s="70"/>
      <c r="I897" s="70"/>
      <c r="J897" s="67">
        <f t="shared" si="145"/>
        <v>12486252.390000001</v>
      </c>
      <c r="K897" s="70">
        <f t="shared" si="150"/>
        <v>0.33750347460588381</v>
      </c>
      <c r="L897" s="70">
        <f t="shared" si="138"/>
        <v>1.0554024626272869</v>
      </c>
      <c r="M897" s="70">
        <f>PRODUCT($L$2:L897)-1</f>
        <v>0.19839566041886747</v>
      </c>
      <c r="N897" s="70">
        <f>PRODUCT($L$650:L897)-1</f>
        <v>0.74994070683065517</v>
      </c>
      <c r="O897" s="70">
        <f>AVERAGE($G$650:G897)*252</f>
        <v>0.6237741518719695</v>
      </c>
      <c r="P897" s="70">
        <f>STDEV($G$650:G897)*252^0.5</f>
        <v>0.33348230513997507</v>
      </c>
      <c r="Q897" s="70"/>
      <c r="R897" s="70"/>
      <c r="S897" s="70"/>
      <c r="T897" s="70"/>
      <c r="U897" s="70"/>
      <c r="V897" s="70"/>
      <c r="W897" s="70"/>
      <c r="X897" s="70">
        <f t="shared" si="139"/>
        <v>1.7857142857142857E-4</v>
      </c>
      <c r="Y897" s="70">
        <f t="shared" si="140"/>
        <v>5.5223891198715347E-2</v>
      </c>
      <c r="Z897" s="70">
        <f t="shared" si="141"/>
        <v>0</v>
      </c>
      <c r="AA897" s="70">
        <f t="shared" si="142"/>
        <v>0</v>
      </c>
    </row>
    <row r="898" spans="1:31">
      <c r="A898" s="88">
        <v>45275</v>
      </c>
      <c r="B898" s="76">
        <v>48910448.460830003</v>
      </c>
      <c r="C898" s="6"/>
      <c r="D898" s="67">
        <f t="shared" si="147"/>
        <v>48910448.460830003</v>
      </c>
      <c r="E898" s="67">
        <f t="shared" si="144"/>
        <v>36995922.5</v>
      </c>
      <c r="F898" s="67">
        <f t="shared" si="148"/>
        <v>-571726.42916999757</v>
      </c>
      <c r="G898" s="70">
        <f t="shared" si="149"/>
        <v>-1.1554189573133323E-2</v>
      </c>
      <c r="H898" s="70"/>
      <c r="I898" s="70"/>
      <c r="J898" s="67">
        <f t="shared" si="145"/>
        <v>11914525.960830003</v>
      </c>
      <c r="K898" s="70">
        <f t="shared" si="150"/>
        <v>0.32204970590556292</v>
      </c>
      <c r="L898" s="70">
        <f t="shared" ref="L898:L961" si="151">1+G898</f>
        <v>0.98844581042686663</v>
      </c>
      <c r="M898" s="70">
        <f>PRODUCT($L$2:L898)-1</f>
        <v>0.18454916977476743</v>
      </c>
      <c r="N898" s="70">
        <f>PRODUCT($L$650:L898)-1</f>
        <v>0.7297215601621907</v>
      </c>
      <c r="O898" s="70">
        <f>AVERAGE($G$650:G898)*252</f>
        <v>0.60957563811975424</v>
      </c>
      <c r="P898" s="70">
        <f>STDEV($G$650:G898)*252^0.5</f>
        <v>0.33310841543760583</v>
      </c>
      <c r="Q898" s="70"/>
      <c r="R898" s="70"/>
      <c r="S898" s="70"/>
      <c r="T898" s="70"/>
      <c r="U898" s="70"/>
      <c r="V898" s="70"/>
      <c r="W898" s="70"/>
      <c r="X898" s="70">
        <f t="shared" si="139"/>
        <v>1.7857142857142857E-4</v>
      </c>
      <c r="Y898" s="70">
        <f t="shared" si="140"/>
        <v>-1.1732761001704752E-2</v>
      </c>
      <c r="Z898" s="70">
        <f t="shared" si="141"/>
        <v>-1.1732761001704752E-2</v>
      </c>
      <c r="AA898" s="70">
        <f t="shared" si="142"/>
        <v>1.3765768072312391E-4</v>
      </c>
    </row>
    <row r="899" spans="1:31">
      <c r="A899" s="88">
        <v>45278</v>
      </c>
      <c r="B899" s="76">
        <v>49294721.960000001</v>
      </c>
      <c r="C899" s="6"/>
      <c r="D899" s="67">
        <f t="shared" si="147"/>
        <v>49294721.960000001</v>
      </c>
      <c r="E899" s="67">
        <f t="shared" si="144"/>
        <v>36995922.5</v>
      </c>
      <c r="F899" s="67">
        <f t="shared" si="148"/>
        <v>384273.49916999787</v>
      </c>
      <c r="G899" s="70">
        <f t="shared" si="149"/>
        <v>7.8566750308524322E-3</v>
      </c>
      <c r="H899" s="70"/>
      <c r="I899" s="70"/>
      <c r="J899" s="67">
        <f t="shared" si="145"/>
        <v>12298799.460000001</v>
      </c>
      <c r="K899" s="70">
        <f t="shared" si="150"/>
        <v>0.33243662081949688</v>
      </c>
      <c r="L899" s="70">
        <f t="shared" si="151"/>
        <v>1.0078566750308524</v>
      </c>
      <c r="M899" s="70">
        <f>PRODUCT($L$2:L899)-1</f>
        <v>0.19385578765975375</v>
      </c>
      <c r="N899" s="70">
        <f>PRODUCT($L$650:L899)-1</f>
        <v>0.74331142035424413</v>
      </c>
      <c r="O899" s="70">
        <f>AVERAGE($G$650:G899)*252</f>
        <v>0.61505686399837445</v>
      </c>
      <c r="P899" s="70">
        <f>STDEV($G$650:G899)*252^0.5</f>
        <v>0.33248367547007596</v>
      </c>
      <c r="Q899" s="70"/>
      <c r="R899" s="70"/>
      <c r="S899" s="70"/>
      <c r="T899" s="70"/>
      <c r="U899" s="70"/>
      <c r="V899" s="70"/>
      <c r="W899" s="70"/>
      <c r="X899" s="70">
        <f t="shared" si="139"/>
        <v>1.7857142857142857E-4</v>
      </c>
      <c r="Y899" s="70">
        <f t="shared" si="140"/>
        <v>7.6781036022810032E-3</v>
      </c>
      <c r="Z899" s="70">
        <f t="shared" si="141"/>
        <v>0</v>
      </c>
      <c r="AA899" s="70">
        <f t="shared" si="142"/>
        <v>0</v>
      </c>
    </row>
    <row r="900" spans="1:31">
      <c r="A900" s="88">
        <v>45279</v>
      </c>
      <c r="B900" s="76">
        <v>52082520.380000003</v>
      </c>
      <c r="C900" s="6"/>
      <c r="D900" s="67">
        <f t="shared" si="147"/>
        <v>52082520.380000003</v>
      </c>
      <c r="E900" s="67">
        <f t="shared" si="144"/>
        <v>36995922.5</v>
      </c>
      <c r="F900" s="67">
        <f t="shared" si="148"/>
        <v>2787798.4200000018</v>
      </c>
      <c r="G900" s="70">
        <f t="shared" si="149"/>
        <v>5.6553689911511204E-2</v>
      </c>
      <c r="H900" s="70"/>
      <c r="I900" s="70"/>
      <c r="J900" s="67">
        <f t="shared" si="145"/>
        <v>15086597.880000003</v>
      </c>
      <c r="K900" s="70">
        <f t="shared" si="150"/>
        <v>0.40779082830006441</v>
      </c>
      <c r="L900" s="70">
        <f t="shared" si="151"/>
        <v>1.0565536899115111</v>
      </c>
      <c r="M900" s="70">
        <f>PRODUCT($L$2:L900)-1</f>
        <v>0.26137273767412639</v>
      </c>
      <c r="N900" s="70">
        <f>PRODUCT($L$650:L900)-1</f>
        <v>0.84190211384015412</v>
      </c>
      <c r="O900" s="70">
        <f>AVERAGE($G$650:G900)*252</f>
        <v>0.66938544166252767</v>
      </c>
      <c r="P900" s="70">
        <f>STDEV($G$650:G900)*252^0.5</f>
        <v>0.33621881944841864</v>
      </c>
      <c r="Q900" s="70"/>
      <c r="R900" s="70"/>
      <c r="S900" s="70"/>
      <c r="T900" s="70"/>
      <c r="U900" s="70"/>
      <c r="V900" s="70"/>
      <c r="W900" s="70"/>
      <c r="X900" s="70">
        <f t="shared" si="139"/>
        <v>1.7857142857142857E-4</v>
      </c>
      <c r="Y900" s="70">
        <f t="shared" si="140"/>
        <v>5.6375118482939773E-2</v>
      </c>
      <c r="Z900" s="70">
        <f t="shared" si="141"/>
        <v>0</v>
      </c>
      <c r="AA900" s="70">
        <f t="shared" si="142"/>
        <v>0</v>
      </c>
    </row>
    <row r="901" spans="1:31">
      <c r="A901" s="88">
        <v>45280</v>
      </c>
      <c r="B901" s="76">
        <v>47655985.399999999</v>
      </c>
      <c r="C901" s="6"/>
      <c r="D901" s="67">
        <f t="shared" si="147"/>
        <v>47655985.399999999</v>
      </c>
      <c r="E901" s="67">
        <f t="shared" si="144"/>
        <v>36995922.5</v>
      </c>
      <c r="F901" s="67">
        <f t="shared" si="148"/>
        <v>-4426534.9800000042</v>
      </c>
      <c r="G901" s="70">
        <f t="shared" si="149"/>
        <v>-8.4990798212212088E-2</v>
      </c>
      <c r="H901" s="70"/>
      <c r="I901" s="70"/>
      <c r="J901" s="67">
        <f t="shared" si="145"/>
        <v>10660062.899999999</v>
      </c>
      <c r="K901" s="70">
        <f t="shared" si="150"/>
        <v>0.28814156208701069</v>
      </c>
      <c r="L901" s="70">
        <f t="shared" si="151"/>
        <v>0.91500920178778788</v>
      </c>
      <c r="M901" s="70">
        <f>PRODUCT($L$2:L901)-1</f>
        <v>0.15416766185607922</v>
      </c>
      <c r="N901" s="70">
        <f>PRODUCT($L$650:L901)-1</f>
        <v>0.68535738295611859</v>
      </c>
      <c r="O901" s="70">
        <f>AVERAGE($G$650:G901)*252</f>
        <v>0.58173835201514679</v>
      </c>
      <c r="P901" s="70">
        <f>STDEV($G$650:G901)*252^0.5</f>
        <v>0.34680648203330583</v>
      </c>
      <c r="Q901" s="70"/>
      <c r="R901" s="70"/>
      <c r="S901" s="70"/>
      <c r="T901" s="70"/>
      <c r="U901" s="70"/>
      <c r="V901" s="70"/>
      <c r="W901" s="70"/>
      <c r="X901" s="70">
        <f t="shared" si="139"/>
        <v>1.7857142857142857E-4</v>
      </c>
      <c r="Y901" s="70">
        <f t="shared" si="140"/>
        <v>-8.5169369640783518E-2</v>
      </c>
      <c r="Z901" s="70">
        <f t="shared" si="141"/>
        <v>-8.5169369640783518E-2</v>
      </c>
      <c r="AA901" s="70">
        <f t="shared" si="142"/>
        <v>7.2538215250084175E-3</v>
      </c>
    </row>
    <row r="902" spans="1:31">
      <c r="A902" s="88">
        <v>45281</v>
      </c>
      <c r="B902" s="76">
        <v>50776899.990000002</v>
      </c>
      <c r="C902" s="6"/>
      <c r="D902" s="67">
        <f t="shared" si="147"/>
        <v>50776899.990000002</v>
      </c>
      <c r="E902" s="67">
        <f t="shared" si="144"/>
        <v>36995922.5</v>
      </c>
      <c r="F902" s="67">
        <f t="shared" si="148"/>
        <v>3120914.5900000036</v>
      </c>
      <c r="G902" s="70">
        <f t="shared" si="149"/>
        <v>6.5488407464553311E-2</v>
      </c>
      <c r="H902" s="70"/>
      <c r="I902" s="70"/>
      <c r="J902" s="67">
        <f t="shared" si="145"/>
        <v>13780977.490000002</v>
      </c>
      <c r="K902" s="70">
        <f t="shared" si="150"/>
        <v>0.3724999015769912</v>
      </c>
      <c r="L902" s="70">
        <f t="shared" si="151"/>
        <v>1.0654884074645534</v>
      </c>
      <c r="M902" s="70">
        <f>PRODUCT($L$2:L902)-1</f>
        <v>0.2297522639781211</v>
      </c>
      <c r="N902" s="70">
        <f>PRODUCT($L$650:L902)-1</f>
        <v>0.79572875397454235</v>
      </c>
      <c r="O902" s="70">
        <f>AVERAGE($G$650:G902)*252</f>
        <v>0.64466855094420727</v>
      </c>
      <c r="P902" s="70">
        <f>STDEV($G$650:G902)*252^0.5</f>
        <v>0.35181441178273637</v>
      </c>
      <c r="Q902" s="70"/>
      <c r="R902" s="70"/>
      <c r="S902" s="70"/>
      <c r="T902" s="70"/>
      <c r="U902" s="70"/>
      <c r="V902" s="70"/>
      <c r="W902" s="70"/>
      <c r="X902" s="70">
        <f t="shared" si="139"/>
        <v>1.7857142857142857E-4</v>
      </c>
      <c r="Y902" s="70">
        <f t="shared" si="140"/>
        <v>6.530983603598188E-2</v>
      </c>
      <c r="Z902" s="70">
        <f t="shared" si="141"/>
        <v>0</v>
      </c>
      <c r="AA902" s="70">
        <f t="shared" si="142"/>
        <v>0</v>
      </c>
    </row>
    <row r="903" spans="1:31">
      <c r="A903" s="88">
        <v>45282</v>
      </c>
      <c r="B903" s="76">
        <v>51308342.950000003</v>
      </c>
      <c r="C903" s="6"/>
      <c r="D903" s="67">
        <f t="shared" si="147"/>
        <v>51308342.950000003</v>
      </c>
      <c r="E903" s="67">
        <f t="shared" si="144"/>
        <v>36995922.5</v>
      </c>
      <c r="F903" s="67">
        <f t="shared" si="148"/>
        <v>531442.96000000089</v>
      </c>
      <c r="G903" s="70">
        <f t="shared" si="149"/>
        <v>1.0466234845070558E-2</v>
      </c>
      <c r="H903" s="70"/>
      <c r="I903" s="70"/>
      <c r="J903" s="67">
        <f t="shared" si="145"/>
        <v>14312420.450000003</v>
      </c>
      <c r="K903" s="70">
        <f t="shared" si="150"/>
        <v>0.38686480787173227</v>
      </c>
      <c r="L903" s="70">
        <f t="shared" si="151"/>
        <v>1.0104662348450706</v>
      </c>
      <c r="M903" s="70">
        <f>PRODUCT($L$2:L903)-1</f>
        <v>0.2426231399741734</v>
      </c>
      <c r="N903" s="70">
        <f>PRODUCT($L$650:L903)-1</f>
        <v>0.8145232728316858</v>
      </c>
      <c r="O903" s="70">
        <f>AVERAGE($G$650:G903)*252</f>
        <v>0.65251430933008747</v>
      </c>
      <c r="P903" s="70">
        <f>STDEV($G$650:G903)*252^0.5</f>
        <v>0.35120677948265899</v>
      </c>
      <c r="Q903" s="70"/>
      <c r="R903" s="70"/>
      <c r="S903" s="70"/>
      <c r="T903" s="70"/>
      <c r="U903" s="70"/>
      <c r="V903" s="70"/>
      <c r="W903" s="70"/>
      <c r="X903" s="70">
        <f t="shared" si="139"/>
        <v>1.7857142857142857E-4</v>
      </c>
      <c r="Y903" s="70">
        <f t="shared" si="140"/>
        <v>1.0287663416499129E-2</v>
      </c>
      <c r="Z903" s="70">
        <f t="shared" si="141"/>
        <v>0</v>
      </c>
      <c r="AA903" s="70">
        <f t="shared" si="142"/>
        <v>0</v>
      </c>
    </row>
    <row r="904" spans="1:31">
      <c r="A904" s="88">
        <v>45285</v>
      </c>
      <c r="B904" s="76">
        <v>51291662.140000001</v>
      </c>
      <c r="C904" s="6"/>
      <c r="D904" s="67">
        <f t="shared" si="147"/>
        <v>51291662.140000001</v>
      </c>
      <c r="E904" s="67">
        <f t="shared" si="144"/>
        <v>36995922.5</v>
      </c>
      <c r="F904" s="67">
        <f t="shared" si="148"/>
        <v>-16680.810000002384</v>
      </c>
      <c r="G904" s="70">
        <f t="shared" si="149"/>
        <v>-3.251091156122083E-4</v>
      </c>
      <c r="H904" s="70"/>
      <c r="I904" s="70"/>
      <c r="J904" s="67">
        <f t="shared" si="145"/>
        <v>14295739.640000001</v>
      </c>
      <c r="K904" s="70">
        <f t="shared" si="150"/>
        <v>0.38641392548057141</v>
      </c>
      <c r="L904" s="70">
        <f t="shared" si="151"/>
        <v>0.99967489088438777</v>
      </c>
      <c r="M904" s="70">
        <f>PRODUCT($L$2:L904)-1</f>
        <v>0.24221915186409704</v>
      </c>
      <c r="N904" s="70">
        <f>PRODUCT($L$650:L904)-1</f>
        <v>0.81393335477519768</v>
      </c>
      <c r="O904" s="70">
        <f>AVERAGE($G$650:G904)*252</f>
        <v>0.64963414538316844</v>
      </c>
      <c r="P904" s="70">
        <f>STDEV($G$650:G904)*252^0.5</f>
        <v>0.35052671950183284</v>
      </c>
      <c r="Q904" s="70"/>
      <c r="R904" s="70"/>
      <c r="S904" s="70"/>
      <c r="T904" s="70"/>
      <c r="U904" s="70"/>
      <c r="V904" s="70"/>
      <c r="W904" s="70"/>
      <c r="X904" s="70">
        <f t="shared" si="139"/>
        <v>1.7857142857142857E-4</v>
      </c>
      <c r="Y904" s="70">
        <f t="shared" si="140"/>
        <v>-5.036805441836369E-4</v>
      </c>
      <c r="Z904" s="70">
        <f t="shared" si="141"/>
        <v>-5.036805441836369E-4</v>
      </c>
      <c r="AA904" s="70">
        <f t="shared" si="142"/>
        <v>2.536940905891246E-7</v>
      </c>
    </row>
    <row r="905" spans="1:31">
      <c r="A905" s="88">
        <v>45286</v>
      </c>
      <c r="B905" s="76">
        <v>53575337.75</v>
      </c>
      <c r="C905" s="6"/>
      <c r="D905" s="67">
        <f t="shared" si="147"/>
        <v>53575337.75</v>
      </c>
      <c r="E905" s="67">
        <f t="shared" si="144"/>
        <v>36995922.5</v>
      </c>
      <c r="F905" s="67">
        <f t="shared" si="148"/>
        <v>2283675.6099999994</v>
      </c>
      <c r="G905" s="70">
        <f t="shared" si="149"/>
        <v>4.4523330200661723E-2</v>
      </c>
      <c r="H905" s="70"/>
      <c r="I905" s="70"/>
      <c r="J905" s="67">
        <f t="shared" si="145"/>
        <v>16579415.25</v>
      </c>
      <c r="K905" s="70">
        <f t="shared" si="150"/>
        <v>0.44814169047953856</v>
      </c>
      <c r="L905" s="70">
        <f t="shared" si="151"/>
        <v>1.0445233302006618</v>
      </c>
      <c r="M905" s="70">
        <f>PRODUCT($L$2:L905)-1</f>
        <v>0.29752688534412819</v>
      </c>
      <c r="N905" s="70">
        <f>PRODUCT($L$650:L905)-1</f>
        <v>0.8946957084918481</v>
      </c>
      <c r="O905" s="70">
        <f>AVERAGE($G$650:G905)*252</f>
        <v>0.69092416516904165</v>
      </c>
      <c r="P905" s="70">
        <f>STDEV($G$650:G905)*252^0.5</f>
        <v>0.35230536333979018</v>
      </c>
      <c r="Q905" s="70"/>
      <c r="R905" s="70"/>
      <c r="S905" s="70"/>
      <c r="T905" s="70"/>
      <c r="U905" s="70"/>
      <c r="V905" s="70"/>
      <c r="W905" s="70"/>
      <c r="X905" s="70">
        <f t="shared" si="139"/>
        <v>1.7857142857142857E-4</v>
      </c>
      <c r="Y905" s="70">
        <f t="shared" si="140"/>
        <v>4.4344758772090292E-2</v>
      </c>
      <c r="Z905" s="70">
        <f t="shared" si="141"/>
        <v>0</v>
      </c>
      <c r="AA905" s="70">
        <f t="shared" si="142"/>
        <v>0</v>
      </c>
    </row>
    <row r="906" spans="1:31">
      <c r="A906" s="88">
        <v>45287</v>
      </c>
      <c r="B906" s="76">
        <v>55664006.329999998</v>
      </c>
      <c r="C906" s="6"/>
      <c r="D906" s="67">
        <f t="shared" si="147"/>
        <v>55664006.329999998</v>
      </c>
      <c r="E906" s="67">
        <f t="shared" si="144"/>
        <v>36995922.5</v>
      </c>
      <c r="F906" s="67">
        <f t="shared" si="148"/>
        <v>2088668.5799999982</v>
      </c>
      <c r="G906" s="70">
        <f t="shared" si="149"/>
        <v>3.8985635326209363E-2</v>
      </c>
      <c r="H906" s="70"/>
      <c r="I906" s="70"/>
      <c r="J906" s="67">
        <f t="shared" si="145"/>
        <v>18668083.829999998</v>
      </c>
      <c r="K906" s="70">
        <f t="shared" si="150"/>
        <v>0.50459841432525443</v>
      </c>
      <c r="L906" s="70">
        <f t="shared" si="151"/>
        <v>1.0389856353262095</v>
      </c>
      <c r="M906" s="70">
        <f>PRODUCT($L$2:L906)-1</f>
        <v>0.34811179532210668</v>
      </c>
      <c r="N906" s="70">
        <f>PRODUCT($L$650:L906)-1</f>
        <v>0.96856162443724547</v>
      </c>
      <c r="O906" s="70">
        <f>AVERAGE($G$650:G906)*252</f>
        <v>0.72646290422365534</v>
      </c>
      <c r="P906" s="70">
        <f>STDEV($G$650:G906)*252^0.5</f>
        <v>0.35344347562391354</v>
      </c>
      <c r="Q906" s="70"/>
      <c r="R906" s="70"/>
      <c r="S906" s="70"/>
      <c r="T906" s="70"/>
      <c r="U906" s="70"/>
      <c r="V906" s="70"/>
      <c r="W906" s="70"/>
      <c r="X906" s="70">
        <f t="shared" si="139"/>
        <v>1.7857142857142857E-4</v>
      </c>
      <c r="Y906" s="70">
        <f t="shared" si="140"/>
        <v>3.8807063897637932E-2</v>
      </c>
      <c r="Z906" s="70">
        <f t="shared" si="141"/>
        <v>0</v>
      </c>
      <c r="AA906" s="70">
        <f t="shared" si="142"/>
        <v>0</v>
      </c>
    </row>
    <row r="907" spans="1:31">
      <c r="A907" s="88">
        <v>45288</v>
      </c>
      <c r="B907" s="76">
        <v>54811503.920000002</v>
      </c>
      <c r="C907" s="6"/>
      <c r="D907" s="67">
        <f t="shared" si="147"/>
        <v>54811503.920000002</v>
      </c>
      <c r="E907" s="67">
        <f t="shared" si="144"/>
        <v>36995922.5</v>
      </c>
      <c r="F907" s="67">
        <f t="shared" si="148"/>
        <v>-852502.40999999642</v>
      </c>
      <c r="G907" s="70">
        <f t="shared" si="149"/>
        <v>-1.5315146469084495E-2</v>
      </c>
      <c r="H907" s="70"/>
      <c r="I907" s="70"/>
      <c r="J907" s="67">
        <f t="shared" si="145"/>
        <v>17815581.420000002</v>
      </c>
      <c r="K907" s="70">
        <f t="shared" si="150"/>
        <v>0.48155526923271097</v>
      </c>
      <c r="L907" s="70">
        <f t="shared" si="151"/>
        <v>0.9846848535309155</v>
      </c>
      <c r="M907" s="70">
        <f>PRODUCT($L$2:L907)-1</f>
        <v>0.32746526572004808</v>
      </c>
      <c r="N907" s="70">
        <f>PRODUCT($L$650:L907)-1</f>
        <v>0.93841281482557015</v>
      </c>
      <c r="O907" s="70">
        <f>AVERAGE($G$650:G907)*252</f>
        <v>0.70868817626073699</v>
      </c>
      <c r="P907" s="70">
        <f>STDEV($G$650:G907)*252^0.5</f>
        <v>0.35321335601549325</v>
      </c>
      <c r="Q907" s="70"/>
      <c r="R907" s="70"/>
      <c r="S907" s="70"/>
      <c r="T907" s="70"/>
      <c r="U907" s="70"/>
      <c r="V907" s="70"/>
      <c r="W907" s="70"/>
      <c r="X907" s="70">
        <f>4.5%/252</f>
        <v>1.7857142857142857E-4</v>
      </c>
      <c r="Y907" s="70">
        <f>G907-X907</f>
        <v>-1.5493717897655924E-2</v>
      </c>
      <c r="Z907" s="70">
        <f>IF(Y907&lt;0,Y907,0)</f>
        <v>-1.5493717897655924E-2</v>
      </c>
      <c r="AA907" s="70">
        <f>Z907^2</f>
        <v>2.400552942921435E-4</v>
      </c>
    </row>
    <row r="908" spans="1:31" s="47" customFormat="1">
      <c r="A908" s="90">
        <v>45289</v>
      </c>
      <c r="B908" s="79">
        <v>52252121.409999996</v>
      </c>
      <c r="C908" s="61"/>
      <c r="D908" s="80">
        <f t="shared" si="147"/>
        <v>52252121.409999996</v>
      </c>
      <c r="E908" s="80">
        <f t="shared" si="144"/>
        <v>36995922.5</v>
      </c>
      <c r="F908" s="80">
        <f t="shared" si="148"/>
        <v>-2559382.5100000054</v>
      </c>
      <c r="G908" s="81">
        <f t="shared" si="149"/>
        <v>-4.6694258083769168E-2</v>
      </c>
      <c r="H908" s="81"/>
      <c r="I908" s="81"/>
      <c r="J908" s="80">
        <f t="shared" si="145"/>
        <v>15256198.909999996</v>
      </c>
      <c r="K908" s="81">
        <f t="shared" si="150"/>
        <v>0.41237514512579065</v>
      </c>
      <c r="L908" s="81">
        <f t="shared" si="151"/>
        <v>0.95330574191623085</v>
      </c>
      <c r="M908" s="81">
        <f>PRODUCT($L$2:L908)-1</f>
        <v>0.26548026000527702</v>
      </c>
      <c r="N908" s="81">
        <f>PRODUCT($L$650:L908)-1</f>
        <v>0.84790006657721961</v>
      </c>
      <c r="O908" s="81">
        <f>AVERAGE($G$650:G908)*252</f>
        <v>0.66051967736741435</v>
      </c>
      <c r="P908" s="81">
        <f>STDEV($G$650:G908)*252^0.5</f>
        <v>0.35589431667440091</v>
      </c>
      <c r="Q908" s="81"/>
      <c r="R908" s="81"/>
      <c r="S908" s="81"/>
      <c r="T908" s="81"/>
      <c r="U908" s="81"/>
      <c r="V908" s="81"/>
      <c r="W908" s="308">
        <f t="shared" ref="W908:W940" si="152">O908/P908</f>
        <v>1.8559433135643686</v>
      </c>
      <c r="X908" s="81">
        <f>4.5%/252</f>
        <v>1.7857142857142857E-4</v>
      </c>
      <c r="Y908" s="81">
        <f>G908-X908</f>
        <v>-4.6872829512340598E-2</v>
      </c>
      <c r="Z908" s="81">
        <f>IF(Y908&lt;0,Y908,0)</f>
        <v>-4.6872829512340598E-2</v>
      </c>
      <c r="AA908" s="81">
        <f>Z908^2</f>
        <v>2.1970621464929476E-3</v>
      </c>
    </row>
    <row r="909" spans="1:31">
      <c r="A909" s="88">
        <v>45292</v>
      </c>
      <c r="B909" s="128">
        <v>52235624.579999998</v>
      </c>
      <c r="D909" s="67">
        <f t="shared" si="147"/>
        <v>52235624.579999998</v>
      </c>
      <c r="E909" s="67">
        <f t="shared" si="144"/>
        <v>52252121.409999996</v>
      </c>
      <c r="F909" s="67">
        <f t="shared" si="148"/>
        <v>-16496.829999998212</v>
      </c>
      <c r="G909" s="70">
        <f t="shared" si="149"/>
        <v>-3.1571598539616521E-4</v>
      </c>
      <c r="H909" s="70"/>
      <c r="I909" s="70"/>
      <c r="J909" s="67">
        <f t="shared" si="145"/>
        <v>-16496.829999998212</v>
      </c>
      <c r="K909" s="70">
        <f>G909</f>
        <v>-3.1571598539616521E-4</v>
      </c>
      <c r="L909" s="70">
        <f t="shared" si="151"/>
        <v>0.99968428401460385</v>
      </c>
      <c r="M909" s="70">
        <f>PRODUCT($L$2:L909)-1</f>
        <v>0.26508072765799007</v>
      </c>
      <c r="N909" s="85">
        <f>PRODUCT($L$909:L909)-1</f>
        <v>-3.1571598539614776E-4</v>
      </c>
      <c r="O909" s="85">
        <f>AVERAGE($G$909:G909)*252</f>
        <v>-7.9560428319833634E-2</v>
      </c>
      <c r="P909" s="85" t="e">
        <f>STDEV($G$909:G909)*252^0.5</f>
        <v>#DIV/0!</v>
      </c>
      <c r="Q909" s="67">
        <f t="shared" ref="Q909:Q940" si="153">B909-C909-D880</f>
        <v>15638042.719999999</v>
      </c>
      <c r="R909" s="70">
        <f t="shared" ref="R909:R972" si="154">Q909/B878</f>
        <v>0.43305039674249002</v>
      </c>
      <c r="S909" s="67">
        <f t="shared" ref="S909:S940" si="155">B909-C909-D820</f>
        <v>15177146.93</v>
      </c>
      <c r="T909" s="70">
        <f t="shared" ref="T909:T972" si="156">S909/B818</f>
        <v>0.42849022042002549</v>
      </c>
      <c r="U909" s="67">
        <f t="shared" ref="U909:U940" si="157">B909-C909-D545</f>
        <v>10687214.030000001</v>
      </c>
      <c r="V909" s="70">
        <f t="shared" ref="V909:V972" si="158">U909/B543</f>
        <v>0.25087968199871136</v>
      </c>
      <c r="W909" s="86" t="e">
        <f t="shared" si="152"/>
        <v>#DIV/0!</v>
      </c>
      <c r="X909" s="138">
        <f>4.5%/252</f>
        <v>1.7857142857142857E-4</v>
      </c>
      <c r="Y909" s="138">
        <f>G909-X909</f>
        <v>-4.9428741396759376E-4</v>
      </c>
      <c r="Z909" s="138">
        <f>IF(Y909&lt;0,Y909,0)</f>
        <v>-4.9428741396759376E-4</v>
      </c>
      <c r="AA909" s="138">
        <f>Z909^2</f>
        <v>2.4432004760677138E-7</v>
      </c>
      <c r="AB909" s="140">
        <f>AVERAGE(Y658:Y909)/AVERAGE(AA658:AA909)</f>
        <v>10.862753770151159</v>
      </c>
      <c r="AC909" s="140">
        <f>AVERAGE(G880:G909)-_xlfn.NORM.S.INV(0.95)*_xlfn.STDEV.S(G880:G909)</f>
        <v>-5.2082859904471958E-2</v>
      </c>
      <c r="AD909" s="140">
        <f>AVERAGE(G820:G909)-_xlfn.NORM.S.INV(0.95)*_xlfn.STDEV.S(G820:G909)</f>
        <v>-4.1868441458356012E-2</v>
      </c>
      <c r="AE909" s="140">
        <f>AVERAGE(G545:G909)-_xlfn.NORM.S.INV(0.95)*_xlfn.STDEV.S(G545:G909)</f>
        <v>-3.5077409479119914E-2</v>
      </c>
    </row>
    <row r="910" spans="1:31">
      <c r="A910" s="88">
        <v>45293</v>
      </c>
      <c r="B910" s="128">
        <v>48929359.710000001</v>
      </c>
      <c r="D910" s="67">
        <f t="shared" si="147"/>
        <v>48929359.710000001</v>
      </c>
      <c r="E910" s="67">
        <f t="shared" si="144"/>
        <v>52252121.409999996</v>
      </c>
      <c r="F910" s="67">
        <f t="shared" si="148"/>
        <v>-3306264.8699999973</v>
      </c>
      <c r="G910" s="70">
        <f t="shared" si="149"/>
        <v>-6.3295210817980757E-2</v>
      </c>
      <c r="H910" s="70"/>
      <c r="I910" s="70"/>
      <c r="J910" s="67">
        <f t="shared" si="145"/>
        <v>-3322761.6999999955</v>
      </c>
      <c r="K910" s="70">
        <f t="shared" ref="K910:K931" si="159">(1+K909)*(1+G910)-1</f>
        <v>-6.3590943493522567E-2</v>
      </c>
      <c r="L910" s="70">
        <f t="shared" si="151"/>
        <v>0.93670478918201927</v>
      </c>
      <c r="M910" s="70">
        <f>PRODUCT($L$2:L910)-1</f>
        <v>0.18500717629911323</v>
      </c>
      <c r="N910" s="70">
        <f>PRODUCT($L$909:L910)-1</f>
        <v>-6.3590943493522567E-2</v>
      </c>
      <c r="O910" s="70">
        <f>AVERAGE($G$909:G910)*252</f>
        <v>-8.0149767772254918</v>
      </c>
      <c r="P910" s="70">
        <f>STDEV($G$909:G910)*252^0.5</f>
        <v>0.70694307616689445</v>
      </c>
      <c r="Q910" s="67">
        <f t="shared" si="153"/>
        <v>11951270.800000004</v>
      </c>
      <c r="R910" s="70">
        <f t="shared" si="154"/>
        <v>0.3258368216797255</v>
      </c>
      <c r="S910" s="67">
        <f t="shared" si="155"/>
        <v>11656278.520000003</v>
      </c>
      <c r="T910" s="70">
        <f t="shared" si="156"/>
        <v>0.32539490735203563</v>
      </c>
      <c r="U910" s="67">
        <f t="shared" si="157"/>
        <v>7864534</v>
      </c>
      <c r="V910" s="70">
        <f t="shared" si="158"/>
        <v>0.19018499135902478</v>
      </c>
      <c r="W910" s="87">
        <f t="shared" si="152"/>
        <v>-11.337513651994978</v>
      </c>
      <c r="X910" s="138">
        <f>4.5%/252</f>
        <v>1.7857142857142857E-4</v>
      </c>
      <c r="Y910" s="135">
        <f t="shared" ref="Y910:Y973" si="160">G910-X910</f>
        <v>-6.3473782246552188E-2</v>
      </c>
      <c r="Z910" s="135">
        <f t="shared" ref="Z910:Z973" si="161">IF(Y910&lt;0,Y910,0)</f>
        <v>-6.3473782246552188E-2</v>
      </c>
      <c r="AA910" s="135">
        <f t="shared" ref="AA910:AA973" si="162">Z910^2</f>
        <v>4.0289210326827241E-3</v>
      </c>
      <c r="AB910" s="140">
        <f t="shared" ref="AB910:AB973" si="163">AVERAGE(Y659:Y910)/AVERAGE(AA659:AA910)</f>
        <v>8.7012884371435515</v>
      </c>
      <c r="AC910" s="140">
        <f t="shared" ref="AC910:AC973" si="164">AVERAGE(G881:G910)-_xlfn.NORM.S.INV(0.95)*_xlfn.STDEV.S(G881:G910)</f>
        <v>-5.7913282446722635E-2</v>
      </c>
      <c r="AD910" s="140">
        <f t="shared" ref="AD910:AD973" si="165">AVERAGE(G821:G910)-_xlfn.NORM.S.INV(0.95)*_xlfn.STDEV.S(G821:G910)</f>
        <v>-4.4120407911699182E-2</v>
      </c>
      <c r="AE910" s="140">
        <f t="shared" ref="AE910:AE973" si="166">AVERAGE(G546:G910)-_xlfn.NORM.S.INV(0.95)*_xlfn.STDEV.S(G546:G910)</f>
        <v>-3.5684403581288299E-2</v>
      </c>
    </row>
    <row r="911" spans="1:31">
      <c r="A911" s="88">
        <v>45294</v>
      </c>
      <c r="B911" s="128">
        <v>45991020.350000001</v>
      </c>
      <c r="D911" s="67">
        <f t="shared" si="147"/>
        <v>45991020.350000001</v>
      </c>
      <c r="E911" s="67">
        <f t="shared" si="144"/>
        <v>52252121.409999996</v>
      </c>
      <c r="F911" s="67">
        <f t="shared" si="148"/>
        <v>-2938339.3599999994</v>
      </c>
      <c r="G911" s="70">
        <f t="shared" si="149"/>
        <v>-6.0052683652826802E-2</v>
      </c>
      <c r="H911" s="70"/>
      <c r="I911" s="70"/>
      <c r="J911" s="67">
        <f t="shared" si="145"/>
        <v>-6261101.0599999949</v>
      </c>
      <c r="K911" s="70">
        <f t="shared" si="159"/>
        <v>-0.11982482033354802</v>
      </c>
      <c r="L911" s="70">
        <f t="shared" si="151"/>
        <v>0.93994731634717321</v>
      </c>
      <c r="M911" s="70">
        <f>PRODUCT($L$2:L911)-1</f>
        <v>0.11384431521449301</v>
      </c>
      <c r="N911" s="70">
        <f>PRODUCT($L$909:L911)-1</f>
        <v>-0.11982482033354802</v>
      </c>
      <c r="O911" s="70">
        <f>AVERAGE($G$909:G911)*252</f>
        <v>-10.387743278321112</v>
      </c>
      <c r="P911" s="70">
        <f>STDEV($G$909:G911)*252^0.5</f>
        <v>0.56294610259875377</v>
      </c>
      <c r="Q911" s="67">
        <f t="shared" si="153"/>
        <v>8987885.8298045993</v>
      </c>
      <c r="R911" s="70">
        <f t="shared" si="154"/>
        <v>0.24558687686489131</v>
      </c>
      <c r="S911" s="67">
        <f t="shared" si="155"/>
        <v>8575717.450000003</v>
      </c>
      <c r="T911" s="70">
        <f t="shared" si="156"/>
        <v>0.23141040846290684</v>
      </c>
      <c r="U911" s="67">
        <f t="shared" si="157"/>
        <v>3452003.1300000027</v>
      </c>
      <c r="V911" s="70">
        <f t="shared" si="158"/>
        <v>8.3083879366355279E-2</v>
      </c>
      <c r="W911" s="87">
        <f t="shared" si="152"/>
        <v>-18.452465041267182</v>
      </c>
      <c r="X911" s="138">
        <f>4.5%/252</f>
        <v>1.7857142857142857E-4</v>
      </c>
      <c r="Y911" s="135">
        <f t="shared" si="160"/>
        <v>-6.0231255081398233E-2</v>
      </c>
      <c r="Z911" s="135">
        <f t="shared" si="161"/>
        <v>-6.0231255081398233E-2</v>
      </c>
      <c r="AA911" s="135">
        <f t="shared" si="162"/>
        <v>3.6278040886804606E-3</v>
      </c>
      <c r="AB911" s="140">
        <f t="shared" si="163"/>
        <v>7.0897836188470125</v>
      </c>
      <c r="AC911" s="140">
        <f t="shared" si="164"/>
        <v>-6.3469883780326558E-2</v>
      </c>
      <c r="AD911" s="140">
        <f t="shared" si="165"/>
        <v>-4.6107566040296484E-2</v>
      </c>
      <c r="AE911" s="140">
        <f t="shared" si="166"/>
        <v>-3.6176064662886386E-2</v>
      </c>
    </row>
    <row r="912" spans="1:31">
      <c r="A912" s="88">
        <v>45295</v>
      </c>
      <c r="B912" s="128">
        <v>45589269.280000001</v>
      </c>
      <c r="D912" s="67">
        <f t="shared" si="147"/>
        <v>45589269.280000001</v>
      </c>
      <c r="E912" s="67">
        <f t="shared" si="144"/>
        <v>52252121.409999996</v>
      </c>
      <c r="F912" s="67">
        <f t="shared" si="148"/>
        <v>-401751.0700000003</v>
      </c>
      <c r="G912" s="70">
        <f t="shared" si="149"/>
        <v>-8.7354241532934442E-3</v>
      </c>
      <c r="H912" s="70"/>
      <c r="I912" s="70"/>
      <c r="J912" s="67">
        <f t="shared" si="145"/>
        <v>-6662852.1299999952</v>
      </c>
      <c r="K912" s="70">
        <f t="shared" si="159"/>
        <v>-0.12751352385713577</v>
      </c>
      <c r="L912" s="70">
        <f t="shared" si="151"/>
        <v>0.99126457584670657</v>
      </c>
      <c r="M912" s="70">
        <f>PRODUCT($L$2:L912)-1</f>
        <v>0.1041144126803597</v>
      </c>
      <c r="N912" s="70">
        <f>PRODUCT($L$909:L912)-1</f>
        <v>-0.12751352385713577</v>
      </c>
      <c r="O912" s="70">
        <f>AVERAGE($G$909:G912)*252</f>
        <v>-8.3411391803983221</v>
      </c>
      <c r="P912" s="70">
        <f>STDEV($G$909:G912)*252^0.5</f>
        <v>0.52702726563818159</v>
      </c>
      <c r="Q912" s="67">
        <f t="shared" si="153"/>
        <v>8679567.5200000033</v>
      </c>
      <c r="R912" s="70">
        <f t="shared" si="154"/>
        <v>0.23472190629226339</v>
      </c>
      <c r="S912" s="67">
        <f t="shared" si="155"/>
        <v>8189295.6600000039</v>
      </c>
      <c r="T912" s="70">
        <f t="shared" si="156"/>
        <v>0.21971072416189494</v>
      </c>
      <c r="U912" s="67">
        <f t="shared" si="157"/>
        <v>3842107.8700000048</v>
      </c>
      <c r="V912" s="70">
        <f t="shared" si="158"/>
        <v>9.3562015753652264E-2</v>
      </c>
      <c r="W912" s="87">
        <f t="shared" si="152"/>
        <v>-15.826769740836784</v>
      </c>
      <c r="X912" s="138">
        <f t="shared" ref="X912:X975" si="167">4.5%/252</f>
        <v>1.7857142857142857E-4</v>
      </c>
      <c r="Y912" s="135">
        <f t="shared" si="160"/>
        <v>-8.9139955818648732E-3</v>
      </c>
      <c r="Z912" s="135">
        <f t="shared" si="161"/>
        <v>-8.9139955818648732E-3</v>
      </c>
      <c r="AA912" s="135">
        <f t="shared" si="162"/>
        <v>7.9459317233506485E-5</v>
      </c>
      <c r="AB912" s="140">
        <f t="shared" si="163"/>
        <v>7.0086610027689016</v>
      </c>
      <c r="AC912" s="140">
        <f t="shared" si="164"/>
        <v>-6.3931392382366586E-2</v>
      </c>
      <c r="AD912" s="140">
        <f t="shared" si="165"/>
        <v>-4.6287274862539585E-2</v>
      </c>
      <c r="AE912" s="140">
        <f t="shared" si="166"/>
        <v>-3.6181172865485278E-2</v>
      </c>
    </row>
    <row r="913" spans="1:31">
      <c r="A913" s="88">
        <v>45296</v>
      </c>
      <c r="B913" s="128">
        <v>45625206.32</v>
      </c>
      <c r="D913" s="67">
        <f t="shared" si="147"/>
        <v>45625206.32</v>
      </c>
      <c r="E913" s="67">
        <f t="shared" si="144"/>
        <v>52252121.409999996</v>
      </c>
      <c r="F913" s="67">
        <f t="shared" si="148"/>
        <v>35937.039999999106</v>
      </c>
      <c r="G913" s="70">
        <f t="shared" si="149"/>
        <v>7.8827848236130151E-4</v>
      </c>
      <c r="H913" s="70"/>
      <c r="I913" s="70"/>
      <c r="J913" s="67">
        <f t="shared" si="145"/>
        <v>-6626915.0899999961</v>
      </c>
      <c r="K913" s="70">
        <f t="shared" si="159"/>
        <v>-0.126825761541841</v>
      </c>
      <c r="L913" s="70">
        <f t="shared" si="151"/>
        <v>1.0007882784823614</v>
      </c>
      <c r="M913" s="70">
        <f>PRODUCT($L$2:L913)-1</f>
        <v>0.10498476231394083</v>
      </c>
      <c r="N913" s="70">
        <f>PRODUCT($L$909:L913)-1</f>
        <v>-0.126825761541841</v>
      </c>
      <c r="O913" s="70">
        <f>AVERAGE($G$909:G913)*252</f>
        <v>-6.6331821088076479</v>
      </c>
      <c r="P913" s="70">
        <f>STDEV($G$909:G913)*252^0.5</f>
        <v>0.5159434239440821</v>
      </c>
      <c r="Q913" s="67">
        <f t="shared" si="153"/>
        <v>8580335.4900000021</v>
      </c>
      <c r="R913" s="70">
        <f t="shared" si="154"/>
        <v>0.23188131495500916</v>
      </c>
      <c r="S913" s="67">
        <f t="shared" si="155"/>
        <v>8262330.4299999997</v>
      </c>
      <c r="T913" s="70">
        <f t="shared" si="156"/>
        <v>0.2208275702613649</v>
      </c>
      <c r="U913" s="67">
        <f t="shared" si="157"/>
        <v>2724823.25</v>
      </c>
      <c r="V913" s="70">
        <f t="shared" si="158"/>
        <v>6.4054682690668899E-2</v>
      </c>
      <c r="W913" s="87">
        <f t="shared" si="152"/>
        <v>-12.85641370928017</v>
      </c>
      <c r="X913" s="138">
        <f t="shared" si="167"/>
        <v>1.7857142857142857E-4</v>
      </c>
      <c r="Y913" s="135">
        <f t="shared" si="160"/>
        <v>6.0970705378987297E-4</v>
      </c>
      <c r="Z913" s="135">
        <f t="shared" si="161"/>
        <v>0</v>
      </c>
      <c r="AA913" s="135">
        <f t="shared" si="162"/>
        <v>0</v>
      </c>
      <c r="AB913" s="140">
        <f t="shared" si="163"/>
        <v>6.9291722044828337</v>
      </c>
      <c r="AC913" s="140">
        <f t="shared" si="164"/>
        <v>-6.3783027039708506E-2</v>
      </c>
      <c r="AD913" s="140">
        <f t="shared" si="165"/>
        <v>-4.6272142704630176E-2</v>
      </c>
      <c r="AE913" s="140">
        <f t="shared" si="166"/>
        <v>-3.6090784938544028E-2</v>
      </c>
    </row>
    <row r="914" spans="1:31">
      <c r="A914" s="88">
        <v>45299</v>
      </c>
      <c r="B914" s="128">
        <v>46933520.700000003</v>
      </c>
      <c r="D914" s="67">
        <f t="shared" si="147"/>
        <v>46933520.700000003</v>
      </c>
      <c r="E914" s="67">
        <f t="shared" si="144"/>
        <v>52252121.409999996</v>
      </c>
      <c r="F914" s="67">
        <f t="shared" si="148"/>
        <v>1308314.3800000027</v>
      </c>
      <c r="G914" s="70">
        <f t="shared" si="149"/>
        <v>2.8675253999377481E-2</v>
      </c>
      <c r="H914" s="70"/>
      <c r="I914" s="70"/>
      <c r="J914" s="67">
        <f t="shared" si="145"/>
        <v>-5318600.7099999934</v>
      </c>
      <c r="K914" s="70">
        <f t="shared" si="159"/>
        <v>-0.10178726846834019</v>
      </c>
      <c r="L914" s="70">
        <f t="shared" si="151"/>
        <v>1.0286752539993775</v>
      </c>
      <c r="M914" s="70">
        <f>PRODUCT($L$2:L914)-1</f>
        <v>0.13667048103873491</v>
      </c>
      <c r="N914" s="70">
        <f>PRODUCT($L$909:L914)-1</f>
        <v>-0.10178726846834019</v>
      </c>
      <c r="O914" s="70">
        <f>AVERAGE($G$909:G914)*252</f>
        <v>-4.3232910893658527</v>
      </c>
      <c r="P914" s="70">
        <f>STDEV($G$909:G914)*252^0.5</f>
        <v>0.58309185021769239</v>
      </c>
      <c r="Q914" s="67">
        <f t="shared" si="153"/>
        <v>9559237.7200000063</v>
      </c>
      <c r="R914" s="70">
        <f t="shared" si="154"/>
        <v>0.25898983909860795</v>
      </c>
      <c r="S914" s="67">
        <f t="shared" si="155"/>
        <v>9674188.2100000009</v>
      </c>
      <c r="T914" s="70">
        <f t="shared" si="156"/>
        <v>0.2586683164082938</v>
      </c>
      <c r="U914" s="67">
        <f t="shared" si="157"/>
        <v>3466500.5700000003</v>
      </c>
      <c r="V914" s="70">
        <f t="shared" si="158"/>
        <v>8.303559937777337E-2</v>
      </c>
      <c r="W914" s="87">
        <f t="shared" si="152"/>
        <v>-7.41442551075236</v>
      </c>
      <c r="X914" s="138">
        <f t="shared" si="167"/>
        <v>1.7857142857142857E-4</v>
      </c>
      <c r="Y914" s="135">
        <f t="shared" si="160"/>
        <v>2.8496682570806054E-2</v>
      </c>
      <c r="Z914" s="135">
        <f t="shared" si="161"/>
        <v>0</v>
      </c>
      <c r="AA914" s="135">
        <f t="shared" si="162"/>
        <v>0</v>
      </c>
      <c r="AB914" s="140">
        <f t="shared" si="163"/>
        <v>7.5286779031822197</v>
      </c>
      <c r="AC914" s="140">
        <f t="shared" si="164"/>
        <v>-6.3200991071602E-2</v>
      </c>
      <c r="AD914" s="140">
        <f t="shared" si="165"/>
        <v>-4.6145540173811256E-2</v>
      </c>
      <c r="AE914" s="140">
        <f t="shared" si="166"/>
        <v>-3.6093776484001333E-2</v>
      </c>
    </row>
    <row r="915" spans="1:31">
      <c r="A915" s="88">
        <v>45300</v>
      </c>
      <c r="B915" s="128">
        <v>46407459.329999998</v>
      </c>
      <c r="D915" s="67">
        <f t="shared" si="147"/>
        <v>46407459.329999998</v>
      </c>
      <c r="E915" s="67">
        <f t="shared" si="144"/>
        <v>52252121.409999996</v>
      </c>
      <c r="F915" s="67">
        <f t="shared" si="148"/>
        <v>-526061.37000000477</v>
      </c>
      <c r="G915" s="70">
        <f t="shared" si="149"/>
        <v>-1.120864921603899E-2</v>
      </c>
      <c r="H915" s="70"/>
      <c r="I915" s="70"/>
      <c r="J915" s="67">
        <f t="shared" si="145"/>
        <v>-5844662.0799999982</v>
      </c>
      <c r="K915" s="70">
        <f t="shared" si="159"/>
        <v>-0.11185501989745883</v>
      </c>
      <c r="L915" s="70">
        <f t="shared" si="151"/>
        <v>0.98879135078396097</v>
      </c>
      <c r="M915" s="70">
        <f>PRODUCT($L$2:L915)-1</f>
        <v>0.12392994034254534</v>
      </c>
      <c r="N915" s="70">
        <f>PRODUCT($L$909:L915)-1</f>
        <v>-0.11185501989745883</v>
      </c>
      <c r="O915" s="70">
        <f>AVERAGE($G$909:G915)*252</f>
        <v>-4.1091894483767062</v>
      </c>
      <c r="P915" s="70">
        <f>STDEV($G$909:G915)*252^0.5</f>
        <v>0.53348234080903123</v>
      </c>
      <c r="Q915" s="67">
        <f t="shared" si="153"/>
        <v>9280629.3200000003</v>
      </c>
      <c r="R915" s="70">
        <f t="shared" si="154"/>
        <v>0.25052400270442515</v>
      </c>
      <c r="S915" s="67">
        <f t="shared" si="155"/>
        <v>9706729.5099999979</v>
      </c>
      <c r="T915" s="70">
        <f t="shared" si="156"/>
        <v>0.25979610184659147</v>
      </c>
      <c r="U915" s="67">
        <f t="shared" si="157"/>
        <v>3237033.0899999961</v>
      </c>
      <c r="V915" s="70">
        <f t="shared" si="158"/>
        <v>7.545464302074345E-2</v>
      </c>
      <c r="W915" s="87">
        <f t="shared" si="152"/>
        <v>-7.7025781999551848</v>
      </c>
      <c r="X915" s="138">
        <f t="shared" si="167"/>
        <v>1.7857142857142857E-4</v>
      </c>
      <c r="Y915" s="135">
        <f t="shared" si="160"/>
        <v>-1.1387220644610419E-2</v>
      </c>
      <c r="Z915" s="135">
        <f t="shared" si="161"/>
        <v>-1.1387220644610419E-2</v>
      </c>
      <c r="AA915" s="135">
        <f t="shared" si="162"/>
        <v>1.2966879400904172E-4</v>
      </c>
      <c r="AB915" s="140">
        <f t="shared" si="163"/>
        <v>7.0504472094076567</v>
      </c>
      <c r="AC915" s="140">
        <f t="shared" si="164"/>
        <v>-6.41218790696024E-2</v>
      </c>
      <c r="AD915" s="140">
        <f t="shared" si="165"/>
        <v>-4.6291036691684606E-2</v>
      </c>
      <c r="AE915" s="140">
        <f t="shared" si="166"/>
        <v>-3.6158472517288751E-2</v>
      </c>
    </row>
    <row r="916" spans="1:31">
      <c r="A916" s="88">
        <v>45301</v>
      </c>
      <c r="B916" s="128">
        <v>46671583.950000003</v>
      </c>
      <c r="D916" s="67">
        <f t="shared" si="147"/>
        <v>46671583.950000003</v>
      </c>
      <c r="E916" s="67">
        <f t="shared" si="144"/>
        <v>52252121.409999996</v>
      </c>
      <c r="F916" s="67">
        <f t="shared" si="148"/>
        <v>264124.62000000477</v>
      </c>
      <c r="G916" s="70">
        <f t="shared" si="149"/>
        <v>5.6914259865388063E-3</v>
      </c>
      <c r="H916" s="70"/>
      <c r="I916" s="70"/>
      <c r="J916" s="67">
        <f t="shared" si="145"/>
        <v>-5580537.4599999934</v>
      </c>
      <c r="K916" s="70">
        <f t="shared" si="159"/>
        <v>-0.10680020847788918</v>
      </c>
      <c r="L916" s="70">
        <f t="shared" si="151"/>
        <v>1.0056914259865388</v>
      </c>
      <c r="M916" s="70">
        <f>PRODUCT($L$2:L916)-1</f>
        <v>0.13032670441205996</v>
      </c>
      <c r="N916" s="70">
        <f>PRODUCT($L$909:L916)-1</f>
        <v>-0.10680020847788918</v>
      </c>
      <c r="O916" s="70">
        <f>AVERAGE($G$909:G916)*252</f>
        <v>-3.4162608487536454</v>
      </c>
      <c r="P916" s="70">
        <f>STDEV($G$909:G916)*252^0.5</f>
        <v>0.50910572260825226</v>
      </c>
      <c r="Q916" s="67">
        <f t="shared" si="153"/>
        <v>9675661.450000003</v>
      </c>
      <c r="R916" s="70">
        <f t="shared" si="154"/>
        <v>0.25888554049793316</v>
      </c>
      <c r="S916" s="67">
        <f t="shared" si="155"/>
        <v>10250684.630000003</v>
      </c>
      <c r="T916" s="70">
        <f t="shared" si="156"/>
        <v>0.27511723761425877</v>
      </c>
      <c r="U916" s="67">
        <f t="shared" si="157"/>
        <v>4437010.5900000036</v>
      </c>
      <c r="V916" s="70">
        <f t="shared" si="158"/>
        <v>0.10207763441638996</v>
      </c>
      <c r="W916" s="87">
        <f t="shared" si="152"/>
        <v>-6.7103171248035585</v>
      </c>
      <c r="X916" s="138">
        <f t="shared" si="167"/>
        <v>1.7857142857142857E-4</v>
      </c>
      <c r="Y916" s="135">
        <f t="shared" si="160"/>
        <v>5.5128545579673774E-3</v>
      </c>
      <c r="Z916" s="135">
        <f t="shared" si="161"/>
        <v>0</v>
      </c>
      <c r="AA916" s="135">
        <f t="shared" si="162"/>
        <v>0</v>
      </c>
      <c r="AB916" s="140">
        <f t="shared" si="163"/>
        <v>6.8483163400451295</v>
      </c>
      <c r="AC916" s="140">
        <f t="shared" si="164"/>
        <v>-6.357102229902753E-2</v>
      </c>
      <c r="AD916" s="140">
        <f t="shared" si="165"/>
        <v>-4.5963377368330963E-2</v>
      </c>
      <c r="AE916" s="140">
        <f t="shared" si="166"/>
        <v>-3.61213830794226E-2</v>
      </c>
    </row>
    <row r="917" spans="1:31">
      <c r="A917" s="88">
        <v>45302</v>
      </c>
      <c r="B917" s="128">
        <v>46305466.200000003</v>
      </c>
      <c r="D917" s="67">
        <f t="shared" si="147"/>
        <v>46305466.200000003</v>
      </c>
      <c r="E917" s="67">
        <f t="shared" si="144"/>
        <v>52252121.409999996</v>
      </c>
      <c r="F917" s="67">
        <f t="shared" si="148"/>
        <v>-366117.75</v>
      </c>
      <c r="G917" s="70">
        <f t="shared" si="149"/>
        <v>-7.8445537737100949E-3</v>
      </c>
      <c r="H917" s="70"/>
      <c r="I917" s="70"/>
      <c r="J917" s="67">
        <f t="shared" si="145"/>
        <v>-5946655.2099999934</v>
      </c>
      <c r="K917" s="70">
        <f t="shared" si="159"/>
        <v>-0.11380696227315101</v>
      </c>
      <c r="L917" s="70">
        <f t="shared" si="151"/>
        <v>0.99215544622628993</v>
      </c>
      <c r="M917" s="70">
        <f>PRODUCT($L$2:L917)-1</f>
        <v>0.12145979579743904</v>
      </c>
      <c r="N917" s="70">
        <f>PRODUCT($L$909:L917)-1</f>
        <v>-0.11380696227315101</v>
      </c>
      <c r="O917" s="70">
        <f>AVERAGE($G$909:G917)*252</f>
        <v>-3.2563238156671233</v>
      </c>
      <c r="P917" s="70">
        <f>STDEV($G$909:G917)*252^0.5</f>
        <v>0.47718300831801458</v>
      </c>
      <c r="Q917" s="67">
        <f t="shared" si="153"/>
        <v>7711331.1900000051</v>
      </c>
      <c r="R917" s="70">
        <f t="shared" si="154"/>
        <v>0.20770238633147461</v>
      </c>
      <c r="S917" s="67">
        <f t="shared" si="155"/>
        <v>9718018.0300000012</v>
      </c>
      <c r="T917" s="70">
        <f t="shared" si="156"/>
        <v>0.26479086594905216</v>
      </c>
      <c r="U917" s="67">
        <f t="shared" si="157"/>
        <v>3836896.8900000006</v>
      </c>
      <c r="V917" s="70">
        <f t="shared" si="158"/>
        <v>8.8877901475174326E-2</v>
      </c>
      <c r="W917" s="87">
        <f t="shared" si="152"/>
        <v>-6.8240565127100536</v>
      </c>
      <c r="X917" s="138">
        <f t="shared" si="167"/>
        <v>1.7857142857142857E-4</v>
      </c>
      <c r="Y917" s="135">
        <f t="shared" si="160"/>
        <v>-8.0231252022815239E-3</v>
      </c>
      <c r="Z917" s="135">
        <f t="shared" si="161"/>
        <v>-8.0231252022815239E-3</v>
      </c>
      <c r="AA917" s="135">
        <f t="shared" si="162"/>
        <v>6.437053801148494E-5</v>
      </c>
      <c r="AB917" s="140">
        <f t="shared" si="163"/>
        <v>6.6038904142900243</v>
      </c>
      <c r="AC917" s="140">
        <f t="shared" si="164"/>
        <v>-6.3794141846392469E-2</v>
      </c>
      <c r="AD917" s="140">
        <f t="shared" si="165"/>
        <v>-4.5967297476433439E-2</v>
      </c>
      <c r="AE917" s="140">
        <f t="shared" si="166"/>
        <v>-3.6040463559103127E-2</v>
      </c>
    </row>
    <row r="918" spans="1:31">
      <c r="A918" s="88">
        <v>45303</v>
      </c>
      <c r="B918" s="128">
        <v>46067597.759999998</v>
      </c>
      <c r="D918" s="67">
        <f t="shared" si="147"/>
        <v>46067597.759999998</v>
      </c>
      <c r="E918" s="67">
        <f t="shared" ref="E918:E981" si="168">IF(MONTH(A918)=MONTH(A917),E917,D917)</f>
        <v>52252121.409999996</v>
      </c>
      <c r="F918" s="67">
        <f t="shared" si="148"/>
        <v>-237868.44000000507</v>
      </c>
      <c r="G918" s="70">
        <f t="shared" si="149"/>
        <v>-5.136940830540759E-3</v>
      </c>
      <c r="H918" s="70"/>
      <c r="I918" s="70"/>
      <c r="J918" s="67">
        <f t="shared" ref="J918:J981" si="169">IF(MONTH(A918)=MONTH(A917),J917+F918,F918)</f>
        <v>-6184523.6499999985</v>
      </c>
      <c r="K918" s="70">
        <f t="shared" si="159"/>
        <v>-0.118359283472391</v>
      </c>
      <c r="L918" s="70">
        <f t="shared" si="151"/>
        <v>0.99486305916945927</v>
      </c>
      <c r="M918" s="70">
        <f>PRODUCT($L$2:L918)-1</f>
        <v>0.11569892318259734</v>
      </c>
      <c r="N918" s="70">
        <f>PRODUCT($L$909:L918)-1</f>
        <v>-0.118359283472391</v>
      </c>
      <c r="O918" s="70">
        <f>AVERAGE($G$909:G918)*252</f>
        <v>-3.0601423430300381</v>
      </c>
      <c r="P918" s="70">
        <f>STDEV($G$909:G918)*252^0.5</f>
        <v>0.45158663563413054</v>
      </c>
      <c r="Q918" s="67">
        <f t="shared" si="153"/>
        <v>8505617.1000000015</v>
      </c>
      <c r="R918" s="70">
        <f t="shared" si="154"/>
        <v>0.22990687960274545</v>
      </c>
      <c r="S918" s="67">
        <f t="shared" si="155"/>
        <v>8772233.6199999973</v>
      </c>
      <c r="T918" s="70">
        <f t="shared" si="156"/>
        <v>0.24085713927395677</v>
      </c>
      <c r="U918" s="67">
        <f t="shared" si="157"/>
        <v>6150083.2399999946</v>
      </c>
      <c r="V918" s="70">
        <f t="shared" si="158"/>
        <v>0.14561726923527268</v>
      </c>
      <c r="W918" s="87">
        <f t="shared" si="152"/>
        <v>-6.7764236174369969</v>
      </c>
      <c r="X918" s="138">
        <f t="shared" si="167"/>
        <v>1.7857142857142857E-4</v>
      </c>
      <c r="Y918" s="135">
        <f t="shared" si="160"/>
        <v>-5.315512259112188E-3</v>
      </c>
      <c r="Z918" s="135">
        <f t="shared" si="161"/>
        <v>-5.315512259112188E-3</v>
      </c>
      <c r="AA918" s="135">
        <f t="shared" si="162"/>
        <v>2.8254670576771958E-5</v>
      </c>
      <c r="AB918" s="140">
        <f t="shared" si="163"/>
        <v>6.5108385796554913</v>
      </c>
      <c r="AC918" s="140">
        <f t="shared" si="164"/>
        <v>-6.4689249143734764E-2</v>
      </c>
      <c r="AD918" s="140">
        <f t="shared" si="165"/>
        <v>-4.6095231289061782E-2</v>
      </c>
      <c r="AE918" s="140">
        <f t="shared" si="166"/>
        <v>-3.607053455939558E-2</v>
      </c>
    </row>
    <row r="919" spans="1:31">
      <c r="A919" s="88">
        <v>45306</v>
      </c>
      <c r="B919" s="128">
        <v>46041315.93</v>
      </c>
      <c r="D919" s="67">
        <f t="shared" si="147"/>
        <v>46041315.93</v>
      </c>
      <c r="E919" s="67">
        <f t="shared" si="168"/>
        <v>52252121.409999996</v>
      </c>
      <c r="F919" s="67">
        <f t="shared" si="148"/>
        <v>-26281.829999998212</v>
      </c>
      <c r="G919" s="70">
        <f t="shared" si="149"/>
        <v>-5.7050576279057562E-4</v>
      </c>
      <c r="H919" s="70"/>
      <c r="I919" s="70"/>
      <c r="J919" s="67">
        <f t="shared" si="169"/>
        <v>-6210805.4799999967</v>
      </c>
      <c r="K919" s="70">
        <f t="shared" si="159"/>
        <v>-0.11886226458188087</v>
      </c>
      <c r="L919" s="70">
        <f t="shared" si="151"/>
        <v>0.99942949423720939</v>
      </c>
      <c r="M919" s="70">
        <f>PRODUCT($L$2:L919)-1</f>
        <v>0.11506241051738231</v>
      </c>
      <c r="N919" s="70">
        <f>PRODUCT($L$909:L919)-1</f>
        <v>-0.11886226458188087</v>
      </c>
      <c r="O919" s="70">
        <f>AVERAGE($G$909:G919)*252</f>
        <v>-2.7950173529566911</v>
      </c>
      <c r="P919" s="70">
        <f>STDEV($G$909:G919)*252^0.5</f>
        <v>0.43197883031059181</v>
      </c>
      <c r="Q919" s="67">
        <f t="shared" si="153"/>
        <v>7863481.0600000024</v>
      </c>
      <c r="R919" s="70">
        <f t="shared" si="154"/>
        <v>0.20374808395012667</v>
      </c>
      <c r="S919" s="67">
        <f t="shared" si="155"/>
        <v>9463387.0200000033</v>
      </c>
      <c r="T919" s="70">
        <f t="shared" si="156"/>
        <v>0.25865119032159062</v>
      </c>
      <c r="U919" s="67">
        <f t="shared" si="157"/>
        <v>7687791.0600000024</v>
      </c>
      <c r="V919" s="70">
        <f t="shared" si="158"/>
        <v>0.18102307623981512</v>
      </c>
      <c r="W919" s="87">
        <f t="shared" si="152"/>
        <v>-6.4702646445592711</v>
      </c>
      <c r="X919" s="138">
        <f t="shared" si="167"/>
        <v>1.7857142857142857E-4</v>
      </c>
      <c r="Y919" s="135">
        <f t="shared" si="160"/>
        <v>-7.4907719136200416E-4</v>
      </c>
      <c r="Z919" s="135">
        <f t="shared" si="161"/>
        <v>-7.4907719136200416E-4</v>
      </c>
      <c r="AA919" s="135">
        <f t="shared" si="162"/>
        <v>5.6111663861878861E-7</v>
      </c>
      <c r="AB919" s="140">
        <f t="shared" si="163"/>
        <v>6.0083548527650716</v>
      </c>
      <c r="AC919" s="140">
        <f t="shared" si="164"/>
        <v>-6.3099215220968521E-2</v>
      </c>
      <c r="AD919" s="140">
        <f t="shared" si="165"/>
        <v>-4.6236288452643208E-2</v>
      </c>
      <c r="AE919" s="140">
        <f t="shared" si="166"/>
        <v>-3.5871644799467611E-2</v>
      </c>
    </row>
    <row r="920" spans="1:31">
      <c r="A920" s="88">
        <v>45307</v>
      </c>
      <c r="B920" s="128">
        <v>45092421.030000001</v>
      </c>
      <c r="D920" s="67">
        <f t="shared" si="147"/>
        <v>45092421.030000001</v>
      </c>
      <c r="E920" s="67">
        <f t="shared" si="168"/>
        <v>52252121.409999996</v>
      </c>
      <c r="F920" s="67">
        <f t="shared" si="148"/>
        <v>-948894.89999999851</v>
      </c>
      <c r="G920" s="70">
        <f t="shared" si="149"/>
        <v>-2.0609638991263265E-2</v>
      </c>
      <c r="H920" s="70"/>
      <c r="I920" s="70"/>
      <c r="J920" s="67">
        <f t="shared" si="169"/>
        <v>-7159700.3799999952</v>
      </c>
      <c r="K920" s="70">
        <f t="shared" si="159"/>
        <v>-0.13702219521042747</v>
      </c>
      <c r="L920" s="70">
        <f t="shared" si="151"/>
        <v>0.97939036100873678</v>
      </c>
      <c r="M920" s="70">
        <f>PRODUCT($L$2:L920)-1</f>
        <v>9.2081376783891278E-2</v>
      </c>
      <c r="N920" s="70">
        <f>PRODUCT($L$909:L920)-1</f>
        <v>-0.13702219521042747</v>
      </c>
      <c r="O920" s="70">
        <f>AVERAGE($G$909:G920)*252</f>
        <v>-2.9949016590268287</v>
      </c>
      <c r="P920" s="70">
        <f>STDEV($G$909:G920)*252^0.5</f>
        <v>0.4141788421021399</v>
      </c>
      <c r="Q920" s="67">
        <f t="shared" si="153"/>
        <v>7543358.5500000045</v>
      </c>
      <c r="R920" s="70">
        <f t="shared" si="154"/>
        <v>0.20082430205904922</v>
      </c>
      <c r="S920" s="67">
        <f t="shared" si="155"/>
        <v>8311630.6400000006</v>
      </c>
      <c r="T920" s="70">
        <f t="shared" si="156"/>
        <v>0.22285961892742631</v>
      </c>
      <c r="U920" s="67">
        <f t="shared" si="157"/>
        <v>6702077.8100000024</v>
      </c>
      <c r="V920" s="70">
        <f t="shared" si="158"/>
        <v>0.16311713882662965</v>
      </c>
      <c r="W920" s="87">
        <f t="shared" si="152"/>
        <v>-7.2309383159853962</v>
      </c>
      <c r="X920" s="138">
        <f t="shared" si="167"/>
        <v>1.7857142857142857E-4</v>
      </c>
      <c r="Y920" s="135">
        <f t="shared" si="160"/>
        <v>-2.0788210419834693E-2</v>
      </c>
      <c r="Z920" s="135">
        <f t="shared" si="161"/>
        <v>-2.0788210419834693E-2</v>
      </c>
      <c r="AA920" s="135">
        <f t="shared" si="162"/>
        <v>4.3214969245932371E-4</v>
      </c>
      <c r="AB920" s="140">
        <f t="shared" si="163"/>
        <v>5.5896575965356101</v>
      </c>
      <c r="AC920" s="140">
        <f t="shared" si="164"/>
        <v>-6.4778897399616453E-2</v>
      </c>
      <c r="AD920" s="140">
        <f t="shared" si="165"/>
        <v>-4.6270865602616937E-2</v>
      </c>
      <c r="AE920" s="140">
        <f t="shared" si="166"/>
        <v>-3.5705039233227299E-2</v>
      </c>
    </row>
    <row r="921" spans="1:31">
      <c r="A921" s="88">
        <v>45308</v>
      </c>
      <c r="B921" s="128">
        <v>44532926.369999997</v>
      </c>
      <c r="D921" s="67">
        <f t="shared" si="147"/>
        <v>44532926.369999997</v>
      </c>
      <c r="E921" s="67">
        <f t="shared" si="168"/>
        <v>52252121.409999996</v>
      </c>
      <c r="F921" s="67">
        <f t="shared" si="148"/>
        <v>-559494.66000000387</v>
      </c>
      <c r="G921" s="70">
        <f t="shared" si="149"/>
        <v>-1.2407731659113444E-2</v>
      </c>
      <c r="H921" s="70"/>
      <c r="I921" s="70"/>
      <c r="J921" s="67">
        <f t="shared" si="169"/>
        <v>-7719195.0399999991</v>
      </c>
      <c r="K921" s="70">
        <f t="shared" si="159"/>
        <v>-0.14772979224002725</v>
      </c>
      <c r="L921" s="70">
        <f t="shared" si="151"/>
        <v>0.98759226834088654</v>
      </c>
      <c r="M921" s="70">
        <f>PRODUCT($L$2:L921)-1</f>
        <v>7.853112411084151E-2</v>
      </c>
      <c r="N921" s="70">
        <f>PRODUCT($L$909:L921)-1</f>
        <v>-0.14772979224002725</v>
      </c>
      <c r="O921" s="70">
        <f>AVERAGE($G$909:G921)*252</f>
        <v>-3.0050437143398869</v>
      </c>
      <c r="P921" s="70">
        <f>STDEV($G$909:G921)*252^0.5</f>
        <v>0.39655274152479147</v>
      </c>
      <c r="Q921" s="67">
        <f t="shared" si="153"/>
        <v>5742268.799999997</v>
      </c>
      <c r="R921" s="70">
        <f t="shared" si="154"/>
        <v>0.15040844562173564</v>
      </c>
      <c r="S921" s="67">
        <f t="shared" si="155"/>
        <v>7053043.4199999943</v>
      </c>
      <c r="T921" s="70">
        <f t="shared" si="156"/>
        <v>0.19282238306477137</v>
      </c>
      <c r="U921" s="67">
        <f t="shared" si="157"/>
        <v>5986057.2299999967</v>
      </c>
      <c r="V921" s="70">
        <f t="shared" si="158"/>
        <v>0.15607580399167617</v>
      </c>
      <c r="W921" s="87">
        <f t="shared" si="152"/>
        <v>-7.5779168813337261</v>
      </c>
      <c r="X921" s="138">
        <f t="shared" si="167"/>
        <v>1.7857142857142857E-4</v>
      </c>
      <c r="Y921" s="135">
        <f t="shared" si="160"/>
        <v>-1.2586303087684873E-2</v>
      </c>
      <c r="Z921" s="135">
        <f t="shared" si="161"/>
        <v>-1.2586303087684873E-2</v>
      </c>
      <c r="AA921" s="135">
        <f t="shared" si="162"/>
        <v>1.5841502541506577E-4</v>
      </c>
      <c r="AB921" s="140">
        <f t="shared" si="163"/>
        <v>6.0256006546913667</v>
      </c>
      <c r="AC921" s="140">
        <f t="shared" si="164"/>
        <v>-6.4531913188445714E-2</v>
      </c>
      <c r="AD921" s="140">
        <f t="shared" si="165"/>
        <v>-4.6538116479177979E-2</v>
      </c>
      <c r="AE921" s="140">
        <f t="shared" si="166"/>
        <v>-3.575914851871341E-2</v>
      </c>
    </row>
    <row r="922" spans="1:31">
      <c r="A922" s="88">
        <v>45309</v>
      </c>
      <c r="B922" s="128">
        <v>44796623.079999998</v>
      </c>
      <c r="D922" s="67">
        <f t="shared" si="147"/>
        <v>44796623.079999998</v>
      </c>
      <c r="E922" s="67">
        <f t="shared" si="168"/>
        <v>52252121.409999996</v>
      </c>
      <c r="F922" s="67">
        <f t="shared" si="148"/>
        <v>263696.71000000089</v>
      </c>
      <c r="G922" s="70">
        <f t="shared" si="149"/>
        <v>5.921387420379419E-3</v>
      </c>
      <c r="H922" s="70"/>
      <c r="I922" s="70"/>
      <c r="J922" s="67">
        <f t="shared" si="169"/>
        <v>-7455498.3299999982</v>
      </c>
      <c r="K922" s="70">
        <f t="shared" si="159"/>
        <v>-0.14268317015303322</v>
      </c>
      <c r="L922" s="70">
        <f t="shared" si="151"/>
        <v>1.0059213874203794</v>
      </c>
      <c r="M922" s="70">
        <f>PRODUCT($L$2:L922)-1</f>
        <v>8.4917524741639161E-2</v>
      </c>
      <c r="N922" s="70">
        <f>PRODUCT($L$909:L922)-1</f>
        <v>-0.14268317015303322</v>
      </c>
      <c r="O922" s="70">
        <f>AVERAGE($G$909:G922)*252</f>
        <v>-2.683812761177351</v>
      </c>
      <c r="P922" s="70">
        <f>STDEV($G$909:G922)*252^0.5</f>
        <v>0.38844607046101398</v>
      </c>
      <c r="Q922" s="67">
        <f t="shared" si="153"/>
        <v>5647279.8799999952</v>
      </c>
      <c r="R922" s="70">
        <f t="shared" si="154"/>
        <v>0.15039736033377513</v>
      </c>
      <c r="S922" s="67">
        <f t="shared" si="155"/>
        <v>8549516.7299999967</v>
      </c>
      <c r="T922" s="70">
        <f t="shared" si="156"/>
        <v>0.23244516062179155</v>
      </c>
      <c r="U922" s="67">
        <f t="shared" si="157"/>
        <v>5169490.4799999967</v>
      </c>
      <c r="V922" s="70">
        <f t="shared" si="158"/>
        <v>0.13465601102797323</v>
      </c>
      <c r="W922" s="87">
        <f t="shared" si="152"/>
        <v>-6.9091000405594505</v>
      </c>
      <c r="X922" s="138">
        <f t="shared" si="167"/>
        <v>1.7857142857142857E-4</v>
      </c>
      <c r="Y922" s="135">
        <f t="shared" si="160"/>
        <v>5.74281599180799E-3</v>
      </c>
      <c r="Z922" s="135">
        <f t="shared" si="161"/>
        <v>0</v>
      </c>
      <c r="AA922" s="135">
        <f t="shared" si="162"/>
        <v>0</v>
      </c>
      <c r="AB922" s="140">
        <f t="shared" si="163"/>
        <v>5.7684573989552934</v>
      </c>
      <c r="AC922" s="140">
        <f t="shared" si="164"/>
        <v>-6.4959497821427903E-2</v>
      </c>
      <c r="AD922" s="140">
        <f t="shared" si="165"/>
        <v>-4.6602626525068587E-2</v>
      </c>
      <c r="AE922" s="140">
        <f t="shared" si="166"/>
        <v>-3.5755725497871135E-2</v>
      </c>
    </row>
    <row r="923" spans="1:31">
      <c r="A923" s="88">
        <v>45310</v>
      </c>
      <c r="B923" s="128">
        <v>45867324.280000001</v>
      </c>
      <c r="D923" s="67">
        <f t="shared" si="147"/>
        <v>45867324.280000001</v>
      </c>
      <c r="E923" s="67">
        <f t="shared" si="168"/>
        <v>52252121.409999996</v>
      </c>
      <c r="F923" s="67">
        <f t="shared" si="148"/>
        <v>1070701.200000003</v>
      </c>
      <c r="G923" s="70">
        <f t="shared" si="149"/>
        <v>2.3901381987831816E-2</v>
      </c>
      <c r="H923" s="70"/>
      <c r="I923" s="70"/>
      <c r="J923" s="67">
        <f t="shared" si="169"/>
        <v>-6384797.1299999952</v>
      </c>
      <c r="K923" s="70">
        <f t="shared" si="159"/>
        <v>-0.12219211311826395</v>
      </c>
      <c r="L923" s="70">
        <f t="shared" si="151"/>
        <v>1.0239013819878318</v>
      </c>
      <c r="M923" s="70">
        <f>PRODUCT($L$2:L923)-1</f>
        <v>0.11084855292578188</v>
      </c>
      <c r="N923" s="70">
        <f>PRODUCT($L$909:L923)-1</f>
        <v>-0.12219211311826395</v>
      </c>
      <c r="O923" s="70">
        <f>AVERAGE($G$909:G923)*252</f>
        <v>-2.1033486930366196</v>
      </c>
      <c r="P923" s="70">
        <f>STDEV($G$909:G923)*252^0.5</f>
        <v>0.40021036053715481</v>
      </c>
      <c r="Q923" s="67">
        <f t="shared" si="153"/>
        <v>6142130.25</v>
      </c>
      <c r="R923" s="70">
        <f t="shared" si="154"/>
        <v>0.15834045192237767</v>
      </c>
      <c r="S923" s="67">
        <f t="shared" si="155"/>
        <v>9754928.200000003</v>
      </c>
      <c r="T923" s="70">
        <f t="shared" si="156"/>
        <v>0.26027104228189707</v>
      </c>
      <c r="U923" s="67">
        <f t="shared" si="157"/>
        <v>8619179.5500000045</v>
      </c>
      <c r="V923" s="70">
        <f t="shared" si="158"/>
        <v>0.22360258413454132</v>
      </c>
      <c r="W923" s="87">
        <f t="shared" si="152"/>
        <v>-5.2556078013911103</v>
      </c>
      <c r="X923" s="138">
        <f t="shared" si="167"/>
        <v>1.7857142857142857E-4</v>
      </c>
      <c r="Y923" s="135">
        <f t="shared" si="160"/>
        <v>2.3722810559260388E-2</v>
      </c>
      <c r="Z923" s="135">
        <f t="shared" si="161"/>
        <v>0</v>
      </c>
      <c r="AA923" s="135">
        <f t="shared" si="162"/>
        <v>0</v>
      </c>
      <c r="AB923" s="140">
        <f t="shared" si="163"/>
        <v>5.4677097869812741</v>
      </c>
      <c r="AC923" s="140">
        <f t="shared" si="164"/>
        <v>-6.467674944916299E-2</v>
      </c>
      <c r="AD923" s="140">
        <f t="shared" si="165"/>
        <v>-4.5716398044424816E-2</v>
      </c>
      <c r="AE923" s="140">
        <f t="shared" si="166"/>
        <v>-3.5745732539613599E-2</v>
      </c>
    </row>
    <row r="924" spans="1:31">
      <c r="A924" s="88">
        <v>45313</v>
      </c>
      <c r="B924" s="128">
        <v>46441982.039999999</v>
      </c>
      <c r="D924" s="67">
        <f t="shared" si="147"/>
        <v>46441982.039999999</v>
      </c>
      <c r="E924" s="67">
        <f t="shared" si="168"/>
        <v>52252121.409999996</v>
      </c>
      <c r="F924" s="67">
        <f t="shared" si="148"/>
        <v>574657.75999999791</v>
      </c>
      <c r="G924" s="70">
        <f t="shared" si="149"/>
        <v>1.2528695951217103E-2</v>
      </c>
      <c r="H924" s="70"/>
      <c r="I924" s="70"/>
      <c r="J924" s="67">
        <f t="shared" si="169"/>
        <v>-5810139.3699999973</v>
      </c>
      <c r="K924" s="70">
        <f t="shared" si="159"/>
        <v>-0.1111943249999422</v>
      </c>
      <c r="L924" s="70">
        <f t="shared" si="151"/>
        <v>1.0125286959512172</v>
      </c>
      <c r="M924" s="70">
        <f>PRODUCT($L$2:L924)-1</f>
        <v>0.1247660366932386</v>
      </c>
      <c r="N924" s="70">
        <f>PRODUCT($L$909:L924)-1</f>
        <v>-0.1111943249999422</v>
      </c>
      <c r="O924" s="70">
        <f>AVERAGE($G$909:G924)*252</f>
        <v>-1.7745624384901617</v>
      </c>
      <c r="P924" s="70">
        <f>STDEV($G$909:G924)*252^0.5</f>
        <v>0.39541618754296803</v>
      </c>
      <c r="Q924" s="67">
        <f t="shared" si="153"/>
        <v>5305016.2800000012</v>
      </c>
      <c r="R924" s="70">
        <f t="shared" si="154"/>
        <v>0.13550715915969699</v>
      </c>
      <c r="S924" s="67">
        <f t="shared" si="155"/>
        <v>10503693.259999998</v>
      </c>
      <c r="T924" s="70">
        <f t="shared" si="156"/>
        <v>0.28978018710174908</v>
      </c>
      <c r="U924" s="67">
        <f t="shared" si="157"/>
        <v>9707312.9699999988</v>
      </c>
      <c r="V924" s="70">
        <f t="shared" si="158"/>
        <v>0.2449663231500126</v>
      </c>
      <c r="W924" s="87">
        <f t="shared" si="152"/>
        <v>-4.4878345763154384</v>
      </c>
      <c r="X924" s="138">
        <f t="shared" si="167"/>
        <v>1.7857142857142857E-4</v>
      </c>
      <c r="Y924" s="135">
        <f t="shared" si="160"/>
        <v>1.2350124522645674E-2</v>
      </c>
      <c r="Z924" s="135">
        <f t="shared" si="161"/>
        <v>0</v>
      </c>
      <c r="AA924" s="135">
        <f t="shared" si="162"/>
        <v>0</v>
      </c>
      <c r="AB924" s="140">
        <f t="shared" si="163"/>
        <v>5.0533181245168821</v>
      </c>
      <c r="AC924" s="140">
        <f t="shared" si="164"/>
        <v>-6.4727940736665185E-2</v>
      </c>
      <c r="AD924" s="140">
        <f t="shared" si="165"/>
        <v>-4.5548744312893796E-2</v>
      </c>
      <c r="AE924" s="140">
        <f t="shared" si="166"/>
        <v>-3.5181953101091366E-2</v>
      </c>
    </row>
    <row r="925" spans="1:31">
      <c r="A925" s="88">
        <v>45314</v>
      </c>
      <c r="B925" s="128">
        <v>46567678.450000003</v>
      </c>
      <c r="D925" s="67">
        <f t="shared" si="147"/>
        <v>46567678.450000003</v>
      </c>
      <c r="E925" s="67">
        <f t="shared" si="168"/>
        <v>52252121.409999996</v>
      </c>
      <c r="F925" s="67">
        <f t="shared" si="148"/>
        <v>125696.41000000387</v>
      </c>
      <c r="G925" s="70">
        <f t="shared" si="149"/>
        <v>2.7065255288144865E-3</v>
      </c>
      <c r="H925" s="70"/>
      <c r="I925" s="70"/>
      <c r="J925" s="67">
        <f t="shared" si="169"/>
        <v>-5684442.9599999934</v>
      </c>
      <c r="K925" s="70">
        <f t="shared" si="159"/>
        <v>-0.10878874975039932</v>
      </c>
      <c r="L925" s="70">
        <f t="shared" si="151"/>
        <v>1.0027065255288146</v>
      </c>
      <c r="M925" s="70">
        <f>PRODUCT($L$2:L925)-1</f>
        <v>0.12781024468549251</v>
      </c>
      <c r="N925" s="70">
        <f>PRODUCT($L$909:L925)-1</f>
        <v>-0.10878874975039932</v>
      </c>
      <c r="O925" s="70">
        <f>AVERAGE($G$909:G925)*252</f>
        <v>-1.6300561519165493</v>
      </c>
      <c r="P925" s="70">
        <f>STDEV($G$909:G925)*252^0.5</f>
        <v>0.38469539852314688</v>
      </c>
      <c r="Q925" s="67">
        <f t="shared" si="153"/>
        <v>-316971.37999999523</v>
      </c>
      <c r="R925" s="70">
        <f t="shared" si="154"/>
        <v>-7.979102122462188E-3</v>
      </c>
      <c r="S925" s="67">
        <f t="shared" si="155"/>
        <v>11549408.530000001</v>
      </c>
      <c r="T925" s="70">
        <f t="shared" si="156"/>
        <v>0.31981839433790354</v>
      </c>
      <c r="U925" s="67">
        <f t="shared" si="157"/>
        <v>10601997.240000002</v>
      </c>
      <c r="V925" s="70">
        <f t="shared" si="158"/>
        <v>0.28463155190280004</v>
      </c>
      <c r="W925" s="87">
        <f t="shared" si="152"/>
        <v>-4.2372644907486974</v>
      </c>
      <c r="X925" s="138">
        <f t="shared" si="167"/>
        <v>1.7857142857142857E-4</v>
      </c>
      <c r="Y925" s="135">
        <f t="shared" si="160"/>
        <v>2.527954100243058E-3</v>
      </c>
      <c r="Z925" s="135">
        <f t="shared" si="161"/>
        <v>0</v>
      </c>
      <c r="AA925" s="135">
        <f t="shared" si="162"/>
        <v>0</v>
      </c>
      <c r="AB925" s="140">
        <f t="shared" si="163"/>
        <v>5.7726992168028266</v>
      </c>
      <c r="AC925" s="140">
        <f t="shared" si="164"/>
        <v>-6.523302373857387E-2</v>
      </c>
      <c r="AD925" s="140">
        <f t="shared" si="165"/>
        <v>-4.5444798463007537E-2</v>
      </c>
      <c r="AE925" s="140">
        <f t="shared" si="166"/>
        <v>-3.511492470443256E-2</v>
      </c>
    </row>
    <row r="926" spans="1:31">
      <c r="A926" s="88">
        <v>45315</v>
      </c>
      <c r="B926" s="128">
        <v>46282903.090000004</v>
      </c>
      <c r="D926" s="67">
        <f t="shared" si="147"/>
        <v>46282903.090000004</v>
      </c>
      <c r="E926" s="67">
        <f t="shared" si="168"/>
        <v>52252121.409999996</v>
      </c>
      <c r="F926" s="67">
        <f t="shared" si="148"/>
        <v>-284775.3599999994</v>
      </c>
      <c r="G926" s="70">
        <f t="shared" si="149"/>
        <v>-6.1153007725253993E-3</v>
      </c>
      <c r="H926" s="70"/>
      <c r="I926" s="70"/>
      <c r="J926" s="67">
        <f t="shared" si="169"/>
        <v>-5969218.3199999928</v>
      </c>
      <c r="K926" s="70">
        <f t="shared" si="159"/>
        <v>-0.11423877459753407</v>
      </c>
      <c r="L926" s="70">
        <f t="shared" si="151"/>
        <v>0.99388469922747458</v>
      </c>
      <c r="M926" s="70">
        <f>PRODUCT($L$2:L926)-1</f>
        <v>0.12091334582490521</v>
      </c>
      <c r="N926" s="70">
        <f>PRODUCT($L$909:L926)-1</f>
        <v>-0.11423877459753407</v>
      </c>
      <c r="O926" s="70">
        <f>AVERAGE($G$909:G926)*252</f>
        <v>-1.6251116876254297</v>
      </c>
      <c r="P926" s="70">
        <f>STDEV($G$909:G926)*252^0.5</f>
        <v>0.37321169523664061</v>
      </c>
      <c r="Q926" s="67">
        <f t="shared" si="153"/>
        <v>-3199271.799999997</v>
      </c>
      <c r="R926" s="70">
        <f t="shared" si="154"/>
        <v>-7.7771214791705567E-2</v>
      </c>
      <c r="S926" s="67">
        <f t="shared" si="155"/>
        <v>12620506.650000006</v>
      </c>
      <c r="T926" s="70">
        <f t="shared" si="156"/>
        <v>0.35117160773173589</v>
      </c>
      <c r="U926" s="67">
        <f t="shared" si="157"/>
        <v>10776517.560000002</v>
      </c>
      <c r="V926" s="70">
        <f t="shared" si="158"/>
        <v>0.2933609539115416</v>
      </c>
      <c r="W926" s="87">
        <f t="shared" si="152"/>
        <v>-4.3543964681894618</v>
      </c>
      <c r="X926" s="138">
        <f t="shared" si="167"/>
        <v>1.7857142857142857E-4</v>
      </c>
      <c r="Y926" s="135">
        <f t="shared" si="160"/>
        <v>-6.2938722010968283E-3</v>
      </c>
      <c r="Z926" s="135">
        <f t="shared" si="161"/>
        <v>-6.2938722010968283E-3</v>
      </c>
      <c r="AA926" s="135">
        <f t="shared" si="162"/>
        <v>3.9612827283739431E-5</v>
      </c>
      <c r="AB926" s="140">
        <f t="shared" si="163"/>
        <v>6.0881952375052268</v>
      </c>
      <c r="AC926" s="140">
        <f t="shared" si="164"/>
        <v>-5.6297707488872778E-2</v>
      </c>
      <c r="AD926" s="140">
        <f t="shared" si="165"/>
        <v>-4.4993545690817142E-2</v>
      </c>
      <c r="AE926" s="140">
        <f t="shared" si="166"/>
        <v>-3.503011666912359E-2</v>
      </c>
    </row>
    <row r="927" spans="1:31">
      <c r="A927" s="88">
        <v>45316</v>
      </c>
      <c r="B927" s="128">
        <v>45868180.719999999</v>
      </c>
      <c r="D927" s="67">
        <f t="shared" si="147"/>
        <v>45868180.719999999</v>
      </c>
      <c r="E927" s="67">
        <f t="shared" si="168"/>
        <v>52252121.409999996</v>
      </c>
      <c r="F927" s="67">
        <f t="shared" si="148"/>
        <v>-414722.37000000477</v>
      </c>
      <c r="G927" s="70">
        <f t="shared" si="149"/>
        <v>-8.9605954318282745E-3</v>
      </c>
      <c r="H927" s="70"/>
      <c r="I927" s="70"/>
      <c r="J927" s="67">
        <f t="shared" si="169"/>
        <v>-6383940.6899999976</v>
      </c>
      <c r="K927" s="70">
        <f t="shared" si="159"/>
        <v>-0.12217572258756604</v>
      </c>
      <c r="L927" s="70">
        <f t="shared" si="151"/>
        <v>0.99103940456817174</v>
      </c>
      <c r="M927" s="70">
        <f>PRODUCT($L$2:L927)-1</f>
        <v>0.11086929481883123</v>
      </c>
      <c r="N927" s="70">
        <f>PRODUCT($L$909:L927)-1</f>
        <v>-0.12217572258756604</v>
      </c>
      <c r="O927" s="70">
        <f>AVERAGE($G$909:G927)*252</f>
        <v>-1.658425285583077</v>
      </c>
      <c r="P927" s="70">
        <f>STDEV($G$909:G927)*252^0.5</f>
        <v>0.36281190660197121</v>
      </c>
      <c r="Q927" s="67">
        <f t="shared" si="153"/>
        <v>-3042267.7408300042</v>
      </c>
      <c r="R927" s="70">
        <f t="shared" si="154"/>
        <v>-6.4888353690622083E-2</v>
      </c>
      <c r="S927" s="67">
        <f t="shared" si="155"/>
        <v>12047168.269999996</v>
      </c>
      <c r="T927" s="70">
        <f t="shared" si="156"/>
        <v>0.34402522733196167</v>
      </c>
      <c r="U927" s="67">
        <f t="shared" si="157"/>
        <v>10559720.229999997</v>
      </c>
      <c r="V927" s="70">
        <f t="shared" si="158"/>
        <v>0.29360545594403875</v>
      </c>
      <c r="W927" s="87">
        <f t="shared" si="152"/>
        <v>-4.571033241757636</v>
      </c>
      <c r="X927" s="138">
        <f t="shared" si="167"/>
        <v>1.7857142857142857E-4</v>
      </c>
      <c r="Y927" s="135">
        <f t="shared" si="160"/>
        <v>-9.1391668603997035E-3</v>
      </c>
      <c r="Z927" s="135">
        <f t="shared" si="161"/>
        <v>-9.1391668603997035E-3</v>
      </c>
      <c r="AA927" s="135">
        <f t="shared" si="162"/>
        <v>8.3524370902228169E-5</v>
      </c>
      <c r="AB927" s="140">
        <f t="shared" si="163"/>
        <v>5.5689490716958758</v>
      </c>
      <c r="AC927" s="140">
        <f t="shared" si="164"/>
        <v>-5.5812594424229985E-2</v>
      </c>
      <c r="AD927" s="140">
        <f t="shared" si="165"/>
        <v>-4.4146825361653506E-2</v>
      </c>
      <c r="AE927" s="140">
        <f t="shared" si="166"/>
        <v>-3.5010377141031952E-2</v>
      </c>
    </row>
    <row r="928" spans="1:31">
      <c r="A928" s="88">
        <v>45317</v>
      </c>
      <c r="B928" s="128">
        <v>47691210.270000003</v>
      </c>
      <c r="C928" s="129">
        <v>2059481</v>
      </c>
      <c r="D928" s="67">
        <f t="shared" si="147"/>
        <v>47691210.270000003</v>
      </c>
      <c r="E928" s="67">
        <f t="shared" si="168"/>
        <v>52252121.409999996</v>
      </c>
      <c r="F928" s="67">
        <f t="shared" si="148"/>
        <v>-236451.44999999553</v>
      </c>
      <c r="G928" s="70">
        <f t="shared" si="149"/>
        <v>-5.1550213304382289E-3</v>
      </c>
      <c r="H928" s="70"/>
      <c r="I928" s="70"/>
      <c r="J928" s="67">
        <f t="shared" si="169"/>
        <v>-6620392.1399999931</v>
      </c>
      <c r="K928" s="70">
        <f t="shared" si="159"/>
        <v>-0.12670092546200362</v>
      </c>
      <c r="L928" s="70">
        <f t="shared" si="151"/>
        <v>0.99484497866956179</v>
      </c>
      <c r="M928" s="70">
        <f>PRODUCT($L$2:L928)-1</f>
        <v>0.10514273990871126</v>
      </c>
      <c r="N928" s="70">
        <f>PRODUCT($L$909:L928)-1</f>
        <v>-0.12670092546200362</v>
      </c>
      <c r="O928" s="70">
        <f>AVERAGE($G$909:G928)*252</f>
        <v>-1.640457290067445</v>
      </c>
      <c r="P928" s="70">
        <f>STDEV($G$909:G928)*252^0.5</f>
        <v>0.35317145589237614</v>
      </c>
      <c r="Q928" s="67">
        <f t="shared" si="153"/>
        <v>-3662992.6899999976</v>
      </c>
      <c r="R928" s="70">
        <f t="shared" si="154"/>
        <v>-7.4026509508583915E-2</v>
      </c>
      <c r="S928" s="67">
        <f t="shared" si="155"/>
        <v>11740325.93</v>
      </c>
      <c r="T928" s="70">
        <f t="shared" si="156"/>
        <v>0.34876678940330369</v>
      </c>
      <c r="U928" s="67">
        <f t="shared" si="157"/>
        <v>10878710.450000003</v>
      </c>
      <c r="V928" s="70">
        <f t="shared" si="158"/>
        <v>0.30638743672763818</v>
      </c>
      <c r="W928" s="87">
        <f t="shared" si="152"/>
        <v>-4.6449316973321606</v>
      </c>
      <c r="X928" s="138">
        <f t="shared" si="167"/>
        <v>1.7857142857142857E-4</v>
      </c>
      <c r="Y928" s="135">
        <f t="shared" si="160"/>
        <v>-5.3335927590096579E-3</v>
      </c>
      <c r="Z928" s="135">
        <f t="shared" si="161"/>
        <v>-5.3335927590096579E-3</v>
      </c>
      <c r="AA928" s="135">
        <f t="shared" si="162"/>
        <v>2.8447211718960256E-5</v>
      </c>
      <c r="AB928" s="140">
        <f t="shared" si="163"/>
        <v>5.7911102367895273</v>
      </c>
      <c r="AC928" s="140">
        <f t="shared" si="164"/>
        <v>-5.5527573332180918E-2</v>
      </c>
      <c r="AD928" s="140">
        <f t="shared" si="165"/>
        <v>-4.4281601785617047E-2</v>
      </c>
      <c r="AE928" s="140">
        <f t="shared" si="166"/>
        <v>-3.5008680549556644E-2</v>
      </c>
    </row>
    <row r="929" spans="1:31">
      <c r="A929" s="88">
        <v>45320</v>
      </c>
      <c r="B929" s="128">
        <v>49078804.469999999</v>
      </c>
      <c r="D929" s="67">
        <f t="shared" si="147"/>
        <v>49078804.469999999</v>
      </c>
      <c r="E929" s="67">
        <f t="shared" si="168"/>
        <v>52252121.409999996</v>
      </c>
      <c r="F929" s="67">
        <f t="shared" si="148"/>
        <v>1387594.1999999955</v>
      </c>
      <c r="G929" s="70">
        <f t="shared" si="149"/>
        <v>2.9095386595228787E-2</v>
      </c>
      <c r="H929" s="70"/>
      <c r="I929" s="70"/>
      <c r="J929" s="67">
        <f t="shared" si="169"/>
        <v>-5232797.9399999976</v>
      </c>
      <c r="K929" s="70">
        <f t="shared" si="159"/>
        <v>-0.10129195127506507</v>
      </c>
      <c r="L929" s="70">
        <f t="shared" si="151"/>
        <v>1.0290953865952288</v>
      </c>
      <c r="M929" s="70">
        <f>PRODUCT($L$2:L929)-1</f>
        <v>0.1372972951692657</v>
      </c>
      <c r="N929" s="70">
        <f>PRODUCT($L$909:L929)-1</f>
        <v>-0.10129195127506507</v>
      </c>
      <c r="O929" s="70">
        <f>AVERAGE($G$909:G929)*252</f>
        <v>-1.2131956371119641</v>
      </c>
      <c r="P929" s="70">
        <f>STDEV($G$909:G929)*252^0.5</f>
        <v>0.36565869797048595</v>
      </c>
      <c r="Q929" s="67">
        <f t="shared" si="153"/>
        <v>-3003715.9100000039</v>
      </c>
      <c r="R929" s="70">
        <f t="shared" si="154"/>
        <v>-6.1412561211855045E-2</v>
      </c>
      <c r="S929" s="67">
        <f t="shared" si="155"/>
        <v>16013272.98</v>
      </c>
      <c r="T929" s="70">
        <f t="shared" si="156"/>
        <v>0.4734711299276908</v>
      </c>
      <c r="U929" s="67">
        <f t="shared" si="157"/>
        <v>14315425.079999998</v>
      </c>
      <c r="V929" s="70">
        <f t="shared" si="158"/>
        <v>0.4054389480972807</v>
      </c>
      <c r="W929" s="87">
        <f t="shared" si="152"/>
        <v>-3.3178361238104253</v>
      </c>
      <c r="X929" s="138">
        <f t="shared" si="167"/>
        <v>1.7857142857142857E-4</v>
      </c>
      <c r="Y929" s="135">
        <f t="shared" si="160"/>
        <v>2.891681516665736E-2</v>
      </c>
      <c r="Z929" s="135">
        <f t="shared" si="161"/>
        <v>0</v>
      </c>
      <c r="AA929" s="135">
        <f t="shared" si="162"/>
        <v>0</v>
      </c>
      <c r="AB929" s="140">
        <f t="shared" si="163"/>
        <v>6.672611237702708</v>
      </c>
      <c r="AC929" s="140">
        <f t="shared" si="164"/>
        <v>-5.5548792907093525E-2</v>
      </c>
      <c r="AD929" s="140">
        <f t="shared" si="165"/>
        <v>-4.4180895652827901E-2</v>
      </c>
      <c r="AE929" s="140">
        <f t="shared" si="166"/>
        <v>-3.4938304993747935E-2</v>
      </c>
    </row>
    <row r="930" spans="1:31">
      <c r="A930" s="88">
        <v>45321</v>
      </c>
      <c r="B930" s="128">
        <v>48902992.630000003</v>
      </c>
      <c r="D930" s="67">
        <f t="shared" si="147"/>
        <v>48902992.630000003</v>
      </c>
      <c r="E930" s="67">
        <f t="shared" si="168"/>
        <v>52252121.409999996</v>
      </c>
      <c r="F930" s="67">
        <f t="shared" si="148"/>
        <v>-175811.83999999613</v>
      </c>
      <c r="G930" s="70">
        <f t="shared" si="149"/>
        <v>-3.5822355882255282E-3</v>
      </c>
      <c r="H930" s="70"/>
      <c r="I930" s="70"/>
      <c r="J930" s="67">
        <f t="shared" si="169"/>
        <v>-5408609.7799999937</v>
      </c>
      <c r="K930" s="70">
        <f t="shared" si="159"/>
        <v>-0.10451133523063227</v>
      </c>
      <c r="L930" s="70">
        <f t="shared" si="151"/>
        <v>0.99641776441177443</v>
      </c>
      <c r="M930" s="70">
        <f>PRODUCT($L$2:L930)-1</f>
        <v>0.1332232283241177</v>
      </c>
      <c r="N930" s="70">
        <f>PRODUCT($L$909:L930)-1</f>
        <v>-0.10451133523063227</v>
      </c>
      <c r="O930" s="70">
        <f>AVERAGE($G$909:G930)*252</f>
        <v>-1.1990832612538216</v>
      </c>
      <c r="P930" s="70">
        <f>STDEV($G$909:G930)*252^0.5</f>
        <v>0.35687071109203866</v>
      </c>
      <c r="Q930" s="67">
        <f t="shared" si="153"/>
        <v>1247007.2300000042</v>
      </c>
      <c r="R930" s="70">
        <f t="shared" si="154"/>
        <v>2.529697258485164E-2</v>
      </c>
      <c r="S930" s="67">
        <f t="shared" si="155"/>
        <v>15610795.930000003</v>
      </c>
      <c r="T930" s="70">
        <f t="shared" si="156"/>
        <v>0.46061226126849436</v>
      </c>
      <c r="U930" s="67">
        <f t="shared" si="157"/>
        <v>14606666.200000003</v>
      </c>
      <c r="V930" s="70">
        <f t="shared" si="158"/>
        <v>0.42029920553531941</v>
      </c>
      <c r="W930" s="87">
        <f t="shared" si="152"/>
        <v>-3.3599934765859008</v>
      </c>
      <c r="X930" s="138">
        <f t="shared" si="167"/>
        <v>1.7857142857142857E-4</v>
      </c>
      <c r="Y930" s="135">
        <f t="shared" si="160"/>
        <v>-3.7608070167969567E-3</v>
      </c>
      <c r="Z930" s="135">
        <f t="shared" si="161"/>
        <v>-3.7608070167969567E-3</v>
      </c>
      <c r="AA930" s="135">
        <f t="shared" si="162"/>
        <v>1.4143669417589225E-5</v>
      </c>
      <c r="AB930" s="140">
        <f t="shared" si="163"/>
        <v>6.8040210993697228</v>
      </c>
      <c r="AC930" s="140">
        <f t="shared" si="164"/>
        <v>-5.4526650831508511E-2</v>
      </c>
      <c r="AD930" s="140">
        <f t="shared" si="165"/>
        <v>-4.3711697751237608E-2</v>
      </c>
      <c r="AE930" s="140">
        <f t="shared" si="166"/>
        <v>-3.4951110931935904E-2</v>
      </c>
    </row>
    <row r="931" spans="1:31" s="47" customFormat="1">
      <c r="A931" s="90">
        <v>45322</v>
      </c>
      <c r="B931" s="130">
        <v>47476839.770000003</v>
      </c>
      <c r="C931" s="131"/>
      <c r="D931" s="80">
        <f t="shared" si="147"/>
        <v>47476839.770000003</v>
      </c>
      <c r="E931" s="80">
        <f t="shared" si="168"/>
        <v>52252121.409999996</v>
      </c>
      <c r="F931" s="80">
        <f t="shared" si="148"/>
        <v>-1426152.8599999994</v>
      </c>
      <c r="G931" s="81">
        <f t="shared" si="149"/>
        <v>-2.9162895424218117E-2</v>
      </c>
      <c r="H931" s="81"/>
      <c r="I931" s="81"/>
      <c r="J931" s="80">
        <f t="shared" si="169"/>
        <v>-6834762.6399999931</v>
      </c>
      <c r="K931" s="81">
        <f t="shared" si="159"/>
        <v>-0.13062637751487405</v>
      </c>
      <c r="L931" s="81">
        <f t="shared" si="151"/>
        <v>0.97083710457578187</v>
      </c>
      <c r="M931" s="81">
        <f>PRODUCT($L$2:L931)-1</f>
        <v>0.1001751578242065</v>
      </c>
      <c r="N931" s="81">
        <f>PRODUCT($L$909:L931)-1</f>
        <v>-0.13062637751487405</v>
      </c>
      <c r="O931" s="81">
        <f>AVERAGE($G$909:G931)*252</f>
        <v>-1.4664731041081323</v>
      </c>
      <c r="P931" s="81">
        <f>STDEV($G$909:G931)*252^0.5</f>
        <v>0.35790126167428499</v>
      </c>
      <c r="Q931" s="80">
        <f t="shared" si="153"/>
        <v>-3300060.2199999988</v>
      </c>
      <c r="R931" s="81">
        <f t="shared" si="154"/>
        <v>-6.3362145224969593E-2</v>
      </c>
      <c r="S931" s="80">
        <f t="shared" si="155"/>
        <v>13908164.840000004</v>
      </c>
      <c r="T931" s="81">
        <f t="shared" si="156"/>
        <v>0.42062426379585782</v>
      </c>
      <c r="U931" s="80">
        <f t="shared" si="157"/>
        <v>12235508.030000001</v>
      </c>
      <c r="V931" s="81">
        <f t="shared" si="158"/>
        <v>0.35196543732798474</v>
      </c>
      <c r="W931" s="132">
        <f>O931/P931</f>
        <v>-4.0974236783851428</v>
      </c>
      <c r="X931" s="139">
        <f t="shared" si="167"/>
        <v>1.7857142857142857E-4</v>
      </c>
      <c r="Y931" s="136">
        <f t="shared" si="160"/>
        <v>-2.9341466852789544E-2</v>
      </c>
      <c r="Z931" s="136">
        <f t="shared" si="161"/>
        <v>-2.9341466852789544E-2</v>
      </c>
      <c r="AA931" s="136">
        <f t="shared" si="162"/>
        <v>8.6092167707334754E-4</v>
      </c>
      <c r="AB931" s="141">
        <f t="shared" si="163"/>
        <v>5.8372450714821271</v>
      </c>
      <c r="AC931" s="141">
        <f t="shared" si="164"/>
        <v>-4.676662570212238E-2</v>
      </c>
      <c r="AD931" s="141">
        <f t="shared" si="165"/>
        <v>-4.4458202239178492E-2</v>
      </c>
      <c r="AE931" s="141">
        <f t="shared" si="166"/>
        <v>-3.5066651330024338E-2</v>
      </c>
    </row>
    <row r="932" spans="1:31">
      <c r="A932" s="88">
        <v>45323</v>
      </c>
      <c r="B932" s="128">
        <v>48246638.729999997</v>
      </c>
      <c r="D932" s="67">
        <f t="shared" si="147"/>
        <v>48246638.729999997</v>
      </c>
      <c r="E932" s="67">
        <f t="shared" si="168"/>
        <v>47476839.770000003</v>
      </c>
      <c r="F932" s="67">
        <f t="shared" si="148"/>
        <v>769798.95999999344</v>
      </c>
      <c r="G932" s="70">
        <f t="shared" si="149"/>
        <v>1.6214199675657844E-2</v>
      </c>
      <c r="H932" s="70"/>
      <c r="I932" s="70"/>
      <c r="J932" s="67">
        <f t="shared" si="169"/>
        <v>769798.95999999344</v>
      </c>
      <c r="K932" s="70">
        <f>G932</f>
        <v>1.6214199675657844E-2</v>
      </c>
      <c r="L932" s="70">
        <f t="shared" si="151"/>
        <v>1.0162141996756577</v>
      </c>
      <c r="M932" s="70">
        <f>PRODUCT($L$2:L932)-1</f>
        <v>0.11801361751136641</v>
      </c>
      <c r="N932" s="70">
        <f>PRODUCT($L$909:L932)-1</f>
        <v>-0.11653018000715032</v>
      </c>
      <c r="O932" s="70">
        <f>AVERAGE($G$909:G932)*252</f>
        <v>-1.2351209615092194</v>
      </c>
      <c r="P932" s="70">
        <f>STDEV($G$909:G932)*252^0.5</f>
        <v>0.35724157752056585</v>
      </c>
      <c r="Q932" s="67">
        <f t="shared" si="153"/>
        <v>-3061704.2200000063</v>
      </c>
      <c r="R932" s="70">
        <f t="shared" si="154"/>
        <v>-6.4245953457926108E-2</v>
      </c>
      <c r="S932" s="67">
        <f t="shared" si="155"/>
        <v>14787291.199999996</v>
      </c>
      <c r="T932" s="70">
        <f t="shared" si="156"/>
        <v>0.4441668819047917</v>
      </c>
      <c r="U932" s="67">
        <f t="shared" si="157"/>
        <v>12840065.379999995</v>
      </c>
      <c r="V932" s="70">
        <f t="shared" si="158"/>
        <v>0.37438602662611742</v>
      </c>
      <c r="W932" s="87">
        <f t="shared" si="152"/>
        <v>-3.4573830125865328</v>
      </c>
      <c r="X932" s="138">
        <f t="shared" si="167"/>
        <v>1.7857142857142857E-4</v>
      </c>
      <c r="Y932" s="135">
        <f t="shared" si="160"/>
        <v>1.6035628247086417E-2</v>
      </c>
      <c r="Z932" s="135">
        <f t="shared" si="161"/>
        <v>0</v>
      </c>
      <c r="AA932" s="135">
        <f t="shared" si="162"/>
        <v>0</v>
      </c>
      <c r="AB932" s="140">
        <f t="shared" si="163"/>
        <v>5.9834943377964214</v>
      </c>
      <c r="AC932" s="140">
        <f t="shared" si="164"/>
        <v>-4.3851118213630781E-2</v>
      </c>
      <c r="AD932" s="140">
        <f t="shared" si="165"/>
        <v>-4.4411764794122656E-2</v>
      </c>
      <c r="AE932" s="140">
        <f t="shared" si="166"/>
        <v>-3.5048938334142181E-2</v>
      </c>
    </row>
    <row r="933" spans="1:31">
      <c r="A933" s="88">
        <v>45324</v>
      </c>
      <c r="B933" s="128">
        <v>48037651.530000001</v>
      </c>
      <c r="D933" s="67">
        <f t="shared" si="147"/>
        <v>48037651.530000001</v>
      </c>
      <c r="E933" s="67">
        <f t="shared" si="168"/>
        <v>47476839.770000003</v>
      </c>
      <c r="F933" s="67">
        <f t="shared" si="148"/>
        <v>-208987.19999999553</v>
      </c>
      <c r="G933" s="70">
        <f t="shared" si="149"/>
        <v>-4.3316426905828419E-3</v>
      </c>
      <c r="H933" s="70"/>
      <c r="I933" s="70"/>
      <c r="J933" s="67">
        <f t="shared" si="169"/>
        <v>560811.75999999791</v>
      </c>
      <c r="K933" s="70">
        <f t="shared" ref="K933:K951" si="170">(1+K932)*(1+G933)-1</f>
        <v>1.1812322865566216E-2</v>
      </c>
      <c r="L933" s="70">
        <f t="shared" si="151"/>
        <v>0.99566835730941716</v>
      </c>
      <c r="M933" s="70">
        <f>PRODUCT($L$2:L933)-1</f>
        <v>0.11317078199710129</v>
      </c>
      <c r="N933" s="70">
        <f>PRODUCT($L$909:L933)-1</f>
        <v>-0.12035705559527288</v>
      </c>
      <c r="O933" s="70">
        <f>AVERAGE($G$909:G933)*252</f>
        <v>-1.2293790813699255</v>
      </c>
      <c r="P933" s="70">
        <f>STDEV($G$909:G933)*252^0.5</f>
        <v>0.34972453602688941</v>
      </c>
      <c r="Q933" s="67">
        <f t="shared" si="153"/>
        <v>-3254010.6099999994</v>
      </c>
      <c r="R933" s="70">
        <f t="shared" si="154"/>
        <v>-6.4084467752872742E-2</v>
      </c>
      <c r="S933" s="67">
        <f t="shared" si="155"/>
        <v>14455550.420000002</v>
      </c>
      <c r="T933" s="70">
        <f t="shared" si="156"/>
        <v>0.43062618498179733</v>
      </c>
      <c r="U933" s="67">
        <f t="shared" si="157"/>
        <v>11492607.370000005</v>
      </c>
      <c r="V933" s="70">
        <f t="shared" si="158"/>
        <v>0.32611160823288465</v>
      </c>
      <c r="W933" s="87">
        <f t="shared" si="152"/>
        <v>-3.5152783254401165</v>
      </c>
      <c r="X933" s="138">
        <f t="shared" si="167"/>
        <v>1.7857142857142857E-4</v>
      </c>
      <c r="Y933" s="135">
        <f t="shared" si="160"/>
        <v>-4.5102141191542709E-3</v>
      </c>
      <c r="Z933" s="135">
        <f t="shared" si="161"/>
        <v>-4.5102141191542709E-3</v>
      </c>
      <c r="AA933" s="135">
        <f t="shared" si="162"/>
        <v>2.0342031400618535E-5</v>
      </c>
      <c r="AB933" s="140">
        <f t="shared" si="163"/>
        <v>5.8571653615885229</v>
      </c>
      <c r="AC933" s="140">
        <f t="shared" si="164"/>
        <v>-4.4135669012037172E-2</v>
      </c>
      <c r="AD933" s="140">
        <f t="shared" si="165"/>
        <v>-4.4428944888575107E-2</v>
      </c>
      <c r="AE933" s="140">
        <f t="shared" si="166"/>
        <v>-3.5075146649033627E-2</v>
      </c>
    </row>
    <row r="934" spans="1:31">
      <c r="A934" s="88">
        <v>45327</v>
      </c>
      <c r="B934" s="128">
        <v>46630686.350000001</v>
      </c>
      <c r="D934" s="67">
        <f t="shared" si="147"/>
        <v>46630686.350000001</v>
      </c>
      <c r="E934" s="67">
        <f t="shared" si="168"/>
        <v>47476839.770000003</v>
      </c>
      <c r="F934" s="67">
        <f t="shared" si="148"/>
        <v>-1406965.1799999997</v>
      </c>
      <c r="G934" s="70">
        <f t="shared" si="149"/>
        <v>-2.9288800247059033E-2</v>
      </c>
      <c r="H934" s="70"/>
      <c r="I934" s="70"/>
      <c r="J934" s="67">
        <f t="shared" si="169"/>
        <v>-846153.42000000179</v>
      </c>
      <c r="K934" s="70">
        <f t="shared" si="170"/>
        <v>-1.7822446146356197E-2</v>
      </c>
      <c r="L934" s="70">
        <f t="shared" si="151"/>
        <v>0.97071119975294096</v>
      </c>
      <c r="M934" s="70">
        <f>PRODUCT($L$2:L934)-1</f>
        <v>8.0567345322325679E-2</v>
      </c>
      <c r="N934" s="70">
        <f>PRODUCT($L$909:L934)-1</f>
        <v>-0.14612074208267778</v>
      </c>
      <c r="O934" s="70">
        <f>AVERAGE($G$909:G934)*252</f>
        <v>-1.4659713344810392</v>
      </c>
      <c r="P934" s="70">
        <f>STDEV($G$909:G934)*252^0.5</f>
        <v>0.35098468874012761</v>
      </c>
      <c r="Q934" s="67">
        <f t="shared" si="153"/>
        <v>-6944651.3999999985</v>
      </c>
      <c r="R934" s="70">
        <f t="shared" si="154"/>
        <v>-0.13535130937219242</v>
      </c>
      <c r="S934" s="67">
        <f t="shared" si="155"/>
        <v>14213346.350000001</v>
      </c>
      <c r="T934" s="70">
        <f t="shared" si="156"/>
        <v>0.42479448642135553</v>
      </c>
      <c r="U934" s="67">
        <f t="shared" si="157"/>
        <v>9417623.7899999991</v>
      </c>
      <c r="V934" s="70">
        <f t="shared" si="158"/>
        <v>0.26598518012192779</v>
      </c>
      <c r="W934" s="87">
        <f t="shared" si="152"/>
        <v>-4.176738705449508</v>
      </c>
      <c r="X934" s="138">
        <f t="shared" si="167"/>
        <v>1.7857142857142857E-4</v>
      </c>
      <c r="Y934" s="135">
        <f t="shared" si="160"/>
        <v>-2.946737167563046E-2</v>
      </c>
      <c r="Z934" s="135">
        <f t="shared" si="161"/>
        <v>-2.946737167563046E-2</v>
      </c>
      <c r="AA934" s="135">
        <f t="shared" si="162"/>
        <v>8.6832599346974829E-4</v>
      </c>
      <c r="AB934" s="140">
        <f t="shared" si="163"/>
        <v>6.0040464796888067</v>
      </c>
      <c r="AC934" s="140">
        <f t="shared" si="164"/>
        <v>-4.5821370655977994E-2</v>
      </c>
      <c r="AD934" s="140">
        <f t="shared" si="165"/>
        <v>-4.5137300674722144E-2</v>
      </c>
      <c r="AE934" s="140">
        <f t="shared" si="166"/>
        <v>-3.5236550683913806E-2</v>
      </c>
    </row>
    <row r="935" spans="1:31">
      <c r="A935" s="88">
        <v>45328</v>
      </c>
      <c r="B935" s="128">
        <v>47212915.240000002</v>
      </c>
      <c r="D935" s="67">
        <f t="shared" si="147"/>
        <v>47212915.240000002</v>
      </c>
      <c r="E935" s="67">
        <f t="shared" si="168"/>
        <v>47476839.770000003</v>
      </c>
      <c r="F935" s="67">
        <f t="shared" si="148"/>
        <v>582228.8900000006</v>
      </c>
      <c r="G935" s="70">
        <f t="shared" si="149"/>
        <v>1.2485960117119327E-2</v>
      </c>
      <c r="H935" s="70"/>
      <c r="I935" s="70"/>
      <c r="J935" s="67">
        <f t="shared" si="169"/>
        <v>-263924.53000000119</v>
      </c>
      <c r="K935" s="70">
        <f t="shared" si="170"/>
        <v>-5.5590163810098625E-3</v>
      </c>
      <c r="L935" s="70">
        <f t="shared" si="151"/>
        <v>1.0124859601171192</v>
      </c>
      <c r="M935" s="70">
        <f>PRODUCT($L$2:L935)-1</f>
        <v>9.4059266099881578E-2</v>
      </c>
      <c r="N935" s="70">
        <f>PRODUCT($L$909:L935)-1</f>
        <v>-0.13545923972348672</v>
      </c>
      <c r="O935" s="70">
        <f>AVERAGE($G$909:G935)*252</f>
        <v>-1.2951404721108499</v>
      </c>
      <c r="P935" s="70">
        <f>STDEV($G$909:G935)*252^0.5</f>
        <v>0.34868170985843966</v>
      </c>
      <c r="Q935" s="67">
        <f t="shared" si="153"/>
        <v>-8451091.0899999961</v>
      </c>
      <c r="R935" s="70">
        <f t="shared" si="154"/>
        <v>-0.16476539728685025</v>
      </c>
      <c r="S935" s="67">
        <f t="shared" si="155"/>
        <v>13961123.380000003</v>
      </c>
      <c r="T935" s="70">
        <f t="shared" si="156"/>
        <v>0.41573108645791945</v>
      </c>
      <c r="U935" s="67">
        <f t="shared" si="157"/>
        <v>12840534.899999999</v>
      </c>
      <c r="V935" s="70">
        <f t="shared" si="158"/>
        <v>0.35136186575071854</v>
      </c>
      <c r="W935" s="87">
        <f t="shared" si="152"/>
        <v>-3.7143917661659409</v>
      </c>
      <c r="X935" s="138">
        <f t="shared" si="167"/>
        <v>1.7857142857142857E-4</v>
      </c>
      <c r="Y935" s="135">
        <f t="shared" si="160"/>
        <v>1.2307388688547898E-2</v>
      </c>
      <c r="Z935" s="135">
        <f t="shared" si="161"/>
        <v>0</v>
      </c>
      <c r="AA935" s="135">
        <f t="shared" si="162"/>
        <v>0</v>
      </c>
      <c r="AB935" s="140">
        <f t="shared" si="163"/>
        <v>6.5895954072785168</v>
      </c>
      <c r="AC935" s="140">
        <f t="shared" si="164"/>
        <v>-4.4412220377766327E-2</v>
      </c>
      <c r="AD935" s="140">
        <f t="shared" si="165"/>
        <v>-4.4171221370128563E-2</v>
      </c>
      <c r="AE935" s="140">
        <f t="shared" si="166"/>
        <v>-3.5234986407656502E-2</v>
      </c>
    </row>
    <row r="936" spans="1:31">
      <c r="A936" s="88">
        <v>45329</v>
      </c>
      <c r="B936" s="128">
        <v>47460979.140000001</v>
      </c>
      <c r="D936" s="67">
        <f t="shared" si="147"/>
        <v>47460979.140000001</v>
      </c>
      <c r="E936" s="67">
        <f t="shared" si="168"/>
        <v>47476839.770000003</v>
      </c>
      <c r="F936" s="67">
        <f t="shared" si="148"/>
        <v>248063.89999999851</v>
      </c>
      <c r="G936" s="70">
        <f t="shared" si="149"/>
        <v>5.2541534183814251E-3</v>
      </c>
      <c r="H936" s="70"/>
      <c r="I936" s="70"/>
      <c r="J936" s="67">
        <f t="shared" si="169"/>
        <v>-15860.630000002682</v>
      </c>
      <c r="K936" s="70">
        <f t="shared" si="170"/>
        <v>-3.340708875495535E-4</v>
      </c>
      <c r="L936" s="70">
        <f t="shared" si="151"/>
        <v>1.0052541534183814</v>
      </c>
      <c r="M936" s="70">
        <f>PRODUCT($L$2:L936)-1</f>
        <v>9.9807621332772101E-2</v>
      </c>
      <c r="N936" s="70">
        <f>PRODUCT($L$909:L936)-1</f>
        <v>-0.13091680993254984</v>
      </c>
      <c r="O936" s="70">
        <f>AVERAGE($G$909:G936)*252</f>
        <v>-1.2015980744843153</v>
      </c>
      <c r="P936" s="70">
        <f>STDEV($G$909:G936)*252^0.5</f>
        <v>0.34358150927891018</v>
      </c>
      <c r="Q936" s="67">
        <f t="shared" si="153"/>
        <v>-7350524.7800000012</v>
      </c>
      <c r="R936" s="70">
        <f t="shared" si="154"/>
        <v>-0.13719978424214416</v>
      </c>
      <c r="S936" s="67">
        <f t="shared" si="155"/>
        <v>14533232.699999999</v>
      </c>
      <c r="T936" s="70">
        <f t="shared" si="156"/>
        <v>0.44831663239488495</v>
      </c>
      <c r="U936" s="67">
        <f t="shared" si="157"/>
        <v>12577076.329999998</v>
      </c>
      <c r="V936" s="70">
        <f t="shared" si="158"/>
        <v>0.33797477188880948</v>
      </c>
      <c r="W936" s="87">
        <f t="shared" si="152"/>
        <v>-3.4972722397260632</v>
      </c>
      <c r="X936" s="138">
        <f t="shared" si="167"/>
        <v>1.7857142857142857E-4</v>
      </c>
      <c r="Y936" s="135">
        <f t="shared" si="160"/>
        <v>5.0755819898099961E-3</v>
      </c>
      <c r="Z936" s="135">
        <f t="shared" si="161"/>
        <v>0</v>
      </c>
      <c r="AA936" s="135">
        <f t="shared" si="162"/>
        <v>0</v>
      </c>
      <c r="AB936" s="140">
        <f t="shared" si="163"/>
        <v>6.6953605231082598</v>
      </c>
      <c r="AC936" s="140">
        <f t="shared" si="164"/>
        <v>-4.3202493551122712E-2</v>
      </c>
      <c r="AD936" s="140">
        <f t="shared" si="165"/>
        <v>-4.4250322459552023E-2</v>
      </c>
      <c r="AE936" s="140">
        <f t="shared" si="166"/>
        <v>-3.4392667124521048E-2</v>
      </c>
    </row>
    <row r="937" spans="1:31">
      <c r="A937" s="88">
        <v>45330</v>
      </c>
      <c r="B937" s="128">
        <v>46907861.990000002</v>
      </c>
      <c r="D937" s="67">
        <f t="shared" si="147"/>
        <v>46907861.990000002</v>
      </c>
      <c r="E937" s="67">
        <f t="shared" si="168"/>
        <v>47476839.770000003</v>
      </c>
      <c r="F937" s="67">
        <f t="shared" si="148"/>
        <v>-553117.14999999851</v>
      </c>
      <c r="G937" s="70">
        <f t="shared" si="149"/>
        <v>-1.165414536367693E-2</v>
      </c>
      <c r="H937" s="70"/>
      <c r="I937" s="70"/>
      <c r="J937" s="67">
        <f t="shared" si="169"/>
        <v>-568977.78000000119</v>
      </c>
      <c r="K937" s="70">
        <f t="shared" si="170"/>
        <v>-1.1984322940541192E-2</v>
      </c>
      <c r="L937" s="70">
        <f t="shared" si="151"/>
        <v>0.98834585463632307</v>
      </c>
      <c r="M937" s="70">
        <f>PRODUCT($L$2:L937)-1</f>
        <v>8.6990303441680128E-2</v>
      </c>
      <c r="N937" s="70">
        <f>PRODUCT($L$909:L937)-1</f>
        <v>-0.14104523176272399</v>
      </c>
      <c r="O937" s="70">
        <f>AVERAGE($G$909:G937)*252</f>
        <v>-1.2614341626623247</v>
      </c>
      <c r="P937" s="70">
        <f>STDEV($G$909:G937)*252^0.5</f>
        <v>0.33800039900282752</v>
      </c>
      <c r="Q937" s="67">
        <f t="shared" si="153"/>
        <v>-5344259.4199999943</v>
      </c>
      <c r="R937" s="70">
        <f t="shared" si="154"/>
        <v>-9.6009248567502356E-2</v>
      </c>
      <c r="S937" s="67">
        <f t="shared" si="155"/>
        <v>12754823.190000005</v>
      </c>
      <c r="T937" s="70">
        <f t="shared" si="156"/>
        <v>0.3835830334708466</v>
      </c>
      <c r="U937" s="67">
        <f t="shared" si="157"/>
        <v>12807018.410000004</v>
      </c>
      <c r="V937" s="70">
        <f t="shared" si="158"/>
        <v>0.37259620321075509</v>
      </c>
      <c r="W937" s="87">
        <f t="shared" si="152"/>
        <v>-3.7320493300712707</v>
      </c>
      <c r="X937" s="138">
        <f t="shared" si="167"/>
        <v>1.7857142857142857E-4</v>
      </c>
      <c r="Y937" s="135">
        <f t="shared" si="160"/>
        <v>-1.1832716792248359E-2</v>
      </c>
      <c r="Z937" s="135">
        <f t="shared" si="161"/>
        <v>-1.1832716792248359E-2</v>
      </c>
      <c r="AA937" s="135">
        <f t="shared" si="162"/>
        <v>1.4001318668555629E-4</v>
      </c>
      <c r="AB937" s="140">
        <f t="shared" si="163"/>
        <v>7.3039842871822307</v>
      </c>
      <c r="AC937" s="140">
        <f t="shared" si="164"/>
        <v>-4.3014965594802529E-2</v>
      </c>
      <c r="AD937" s="140">
        <f t="shared" si="165"/>
        <v>-4.4289100584044144E-2</v>
      </c>
      <c r="AE937" s="140">
        <f t="shared" si="166"/>
        <v>-3.4461796274452533E-2</v>
      </c>
    </row>
    <row r="938" spans="1:31">
      <c r="A938" s="88">
        <v>45331</v>
      </c>
      <c r="B938" s="128">
        <v>46796069.75</v>
      </c>
      <c r="D938" s="67">
        <f t="shared" si="147"/>
        <v>46796069.75</v>
      </c>
      <c r="E938" s="67">
        <f t="shared" si="168"/>
        <v>47476839.770000003</v>
      </c>
      <c r="F938" s="67">
        <f t="shared" si="148"/>
        <v>-111792.24000000209</v>
      </c>
      <c r="G938" s="70">
        <f t="shared" si="149"/>
        <v>-2.3832303425774209E-3</v>
      </c>
      <c r="H938" s="70"/>
      <c r="I938" s="70"/>
      <c r="J938" s="67">
        <f t="shared" si="169"/>
        <v>-680770.02000000328</v>
      </c>
      <c r="K938" s="70">
        <f t="shared" si="170"/>
        <v>-1.4338991881051366E-2</v>
      </c>
      <c r="L938" s="70">
        <f t="shared" si="151"/>
        <v>0.99761676965742263</v>
      </c>
      <c r="M938" s="70">
        <f>PRODUCT($L$2:L938)-1</f>
        <v>8.4399755168430568E-2</v>
      </c>
      <c r="N938" s="70">
        <f>PRODUCT($L$909:L938)-1</f>
        <v>-0.14309231882928852</v>
      </c>
      <c r="O938" s="70">
        <f>AVERAGE($G$909:G938)*252</f>
        <v>-1.2394054921178976</v>
      </c>
      <c r="P938" s="70">
        <f>STDEV($G$909:G938)*252^0.5</f>
        <v>0.33220864147976048</v>
      </c>
      <c r="Q938" s="67">
        <f t="shared" si="153"/>
        <v>-5439554.8299999982</v>
      </c>
      <c r="R938" s="70">
        <f t="shared" si="154"/>
        <v>-9.9241116206905899E-2</v>
      </c>
      <c r="S938" s="67">
        <f t="shared" si="155"/>
        <v>12442256.399999999</v>
      </c>
      <c r="T938" s="70">
        <f t="shared" si="156"/>
        <v>0.37786540972890209</v>
      </c>
      <c r="U938" s="67">
        <f t="shared" si="157"/>
        <v>12958358.100000001</v>
      </c>
      <c r="V938" s="70">
        <f t="shared" si="158"/>
        <v>0.37147099539233008</v>
      </c>
      <c r="W938" s="87">
        <f t="shared" si="152"/>
        <v>-3.7308044926140411</v>
      </c>
      <c r="X938" s="138">
        <f t="shared" si="167"/>
        <v>1.7857142857142857E-4</v>
      </c>
      <c r="Y938" s="135">
        <f t="shared" si="160"/>
        <v>-2.5618017711488495E-3</v>
      </c>
      <c r="Z938" s="135">
        <f t="shared" si="161"/>
        <v>-2.5618017711488495E-3</v>
      </c>
      <c r="AA938" s="135">
        <f t="shared" si="162"/>
        <v>6.562828314661382E-6</v>
      </c>
      <c r="AB938" s="140">
        <f t="shared" si="163"/>
        <v>7.270674995554872</v>
      </c>
      <c r="AC938" s="140">
        <f t="shared" si="164"/>
        <v>-3.9340419330024107E-2</v>
      </c>
      <c r="AD938" s="140">
        <f t="shared" si="165"/>
        <v>-4.4383620741443211E-2</v>
      </c>
      <c r="AE938" s="140">
        <f t="shared" si="166"/>
        <v>-3.4350412911469848E-2</v>
      </c>
    </row>
    <row r="939" spans="1:31">
      <c r="A939" s="88">
        <v>45334</v>
      </c>
      <c r="B939" s="128">
        <v>47189777.920000002</v>
      </c>
      <c r="D939" s="67">
        <f t="shared" ref="D939:D1002" si="171">B939</f>
        <v>47189777.920000002</v>
      </c>
      <c r="E939" s="67">
        <f t="shared" si="168"/>
        <v>47476839.770000003</v>
      </c>
      <c r="F939" s="67">
        <f t="shared" si="148"/>
        <v>393708.17000000179</v>
      </c>
      <c r="G939" s="70">
        <f t="shared" si="149"/>
        <v>8.4132742792999583E-3</v>
      </c>
      <c r="H939" s="70"/>
      <c r="I939" s="70"/>
      <c r="J939" s="67">
        <f t="shared" si="169"/>
        <v>-287061.85000000149</v>
      </c>
      <c r="K939" s="70">
        <f t="shared" si="170"/>
        <v>-6.0463554733353186E-3</v>
      </c>
      <c r="L939" s="70">
        <f t="shared" si="151"/>
        <v>1.0084132742792999</v>
      </c>
      <c r="M939" s="70">
        <f>PRODUCT($L$2:L939)-1</f>
        <v>9.3523107737068178E-2</v>
      </c>
      <c r="N939" s="70">
        <f>PRODUCT($L$909:L939)-1</f>
        <v>-0.13588291947556042</v>
      </c>
      <c r="O939" s="70">
        <f>AVERAGE($G$909:G939)*252</f>
        <v>-1.1310328917791399</v>
      </c>
      <c r="P939" s="70">
        <f>STDEV($G$909:G939)*252^0.5</f>
        <v>0.32882914028807742</v>
      </c>
      <c r="Q939" s="67">
        <f t="shared" si="153"/>
        <v>-1739581.7899999991</v>
      </c>
      <c r="R939" s="70">
        <f t="shared" si="154"/>
        <v>-3.3292079690894205E-2</v>
      </c>
      <c r="S939" s="67">
        <f t="shared" si="155"/>
        <v>12543039.109999999</v>
      </c>
      <c r="T939" s="70">
        <f t="shared" si="156"/>
        <v>0.36725982667170454</v>
      </c>
      <c r="U939" s="67">
        <f t="shared" si="157"/>
        <v>13163824.600000001</v>
      </c>
      <c r="V939" s="70">
        <f t="shared" si="158"/>
        <v>0.38602636234255888</v>
      </c>
      <c r="W939" s="87">
        <f t="shared" si="152"/>
        <v>-3.4395762212201624</v>
      </c>
      <c r="X939" s="138">
        <f t="shared" si="167"/>
        <v>1.7857142857142857E-4</v>
      </c>
      <c r="Y939" s="135">
        <f t="shared" si="160"/>
        <v>8.2347028507285293E-3</v>
      </c>
      <c r="Z939" s="135">
        <f t="shared" si="161"/>
        <v>0</v>
      </c>
      <c r="AA939" s="135">
        <f t="shared" si="162"/>
        <v>0</v>
      </c>
      <c r="AB939" s="140">
        <f t="shared" si="163"/>
        <v>7.2037111112886985</v>
      </c>
      <c r="AC939" s="140">
        <f t="shared" si="164"/>
        <v>-3.9257527055421494E-2</v>
      </c>
      <c r="AD939" s="140">
        <f t="shared" si="165"/>
        <v>-4.4361432792836782E-2</v>
      </c>
      <c r="AE939" s="140">
        <f t="shared" si="166"/>
        <v>-3.4303966630021415E-2</v>
      </c>
    </row>
    <row r="940" spans="1:31">
      <c r="A940" s="88">
        <v>45335</v>
      </c>
      <c r="B940" s="128">
        <v>46141381.909999996</v>
      </c>
      <c r="D940" s="67">
        <f t="shared" si="171"/>
        <v>46141381.909999996</v>
      </c>
      <c r="E940" s="67">
        <f t="shared" si="168"/>
        <v>47476839.770000003</v>
      </c>
      <c r="F940" s="67">
        <f t="shared" ref="F940:F1008" si="172">B940-C940-D939</f>
        <v>-1048396.0100000054</v>
      </c>
      <c r="G940" s="70">
        <f t="shared" ref="G940:G1003" si="173">F940/B939</f>
        <v>-2.2216591308764636E-2</v>
      </c>
      <c r="H940" s="70"/>
      <c r="I940" s="70"/>
      <c r="J940" s="67">
        <f t="shared" si="169"/>
        <v>-1335457.8600000069</v>
      </c>
      <c r="K940" s="70">
        <f t="shared" si="170"/>
        <v>-2.8128617373641362E-2</v>
      </c>
      <c r="L940" s="70">
        <f t="shared" si="151"/>
        <v>0.97778340869123537</v>
      </c>
      <c r="M940" s="70">
        <f>PRODUCT($L$2:L940)-1</f>
        <v>6.9228751765783469E-2</v>
      </c>
      <c r="N940" s="70">
        <f>PRODUCT($L$909:L940)-1</f>
        <v>-0.15508065549649475</v>
      </c>
      <c r="O940" s="70">
        <f>AVERAGE($G$909:G940)*252</f>
        <v>-1.270643770467563</v>
      </c>
      <c r="P940" s="70">
        <f>STDEV($G$909:G940)*252^0.5</f>
        <v>0.32728528339447138</v>
      </c>
      <c r="Q940" s="67">
        <f t="shared" si="153"/>
        <v>150361.55999999493</v>
      </c>
      <c r="R940" s="70">
        <f t="shared" si="154"/>
        <v>2.8785251676222024E-3</v>
      </c>
      <c r="S940" s="67">
        <f t="shared" si="155"/>
        <v>11119723.969999999</v>
      </c>
      <c r="T940" s="70">
        <f t="shared" si="156"/>
        <v>0.32368237717050991</v>
      </c>
      <c r="U940" s="67">
        <f t="shared" si="157"/>
        <v>12374386.879999995</v>
      </c>
      <c r="V940" s="70">
        <f t="shared" si="158"/>
        <v>0.36569810062791275</v>
      </c>
      <c r="W940" s="87">
        <f t="shared" si="152"/>
        <v>-3.8823736811168432</v>
      </c>
      <c r="X940" s="138">
        <f t="shared" si="167"/>
        <v>1.7857142857142857E-4</v>
      </c>
      <c r="Y940" s="135">
        <f t="shared" si="160"/>
        <v>-2.2395162737336063E-2</v>
      </c>
      <c r="Z940" s="135">
        <f t="shared" si="161"/>
        <v>-2.2395162737336063E-2</v>
      </c>
      <c r="AA940" s="135">
        <f t="shared" si="162"/>
        <v>5.0154331403176567E-4</v>
      </c>
      <c r="AB940" s="140">
        <f t="shared" si="163"/>
        <v>7.0830311942313013</v>
      </c>
      <c r="AC940" s="140">
        <f t="shared" si="164"/>
        <v>-3.3287261908268771E-2</v>
      </c>
      <c r="AD940" s="140">
        <f t="shared" si="165"/>
        <v>-4.490055959373504E-2</v>
      </c>
      <c r="AE940" s="140">
        <f t="shared" si="166"/>
        <v>-3.4434512828670237E-2</v>
      </c>
    </row>
    <row r="941" spans="1:31">
      <c r="A941" s="88">
        <v>45336</v>
      </c>
      <c r="B941" s="128">
        <v>47085244.189999998</v>
      </c>
      <c r="D941" s="67">
        <f t="shared" si="171"/>
        <v>47085244.189999998</v>
      </c>
      <c r="E941" s="67">
        <f t="shared" si="168"/>
        <v>47476839.770000003</v>
      </c>
      <c r="F941" s="67">
        <f t="shared" si="172"/>
        <v>943862.28000000119</v>
      </c>
      <c r="G941" s="70">
        <f t="shared" si="173"/>
        <v>2.0455873684950093E-2</v>
      </c>
      <c r="H941" s="70"/>
      <c r="I941" s="70"/>
      <c r="J941" s="67">
        <f t="shared" si="169"/>
        <v>-391595.58000000566</v>
      </c>
      <c r="K941" s="70">
        <f t="shared" si="170"/>
        <v>-8.2481391326187925E-3</v>
      </c>
      <c r="L941" s="70">
        <f t="shared" si="151"/>
        <v>1.0204558736849501</v>
      </c>
      <c r="M941" s="70">
        <f>PRODUCT($L$2:L941)-1</f>
        <v>9.1100760052221119E-2</v>
      </c>
      <c r="N941" s="70">
        <f>PRODUCT($L$909:L941)-1</f>
        <v>-0.13779709211136026</v>
      </c>
      <c r="O941" s="70">
        <f>AVERAGE($G$909:G941)*252</f>
        <v>-1.0759309238289272</v>
      </c>
      <c r="P941" s="70">
        <f>STDEV($G$909:G941)*252^0.5</f>
        <v>0.32974702759110802</v>
      </c>
      <c r="Q941" s="67">
        <f t="shared" ref="Q941:Q972" si="174">B941-C941-D912</f>
        <v>1495974.9099999964</v>
      </c>
      <c r="R941" s="70">
        <f t="shared" si="154"/>
        <v>3.0574177117103266E-2</v>
      </c>
      <c r="S941" s="67">
        <f t="shared" ref="S941:S972" si="175">B941-C941-D852</f>
        <v>12295403.210000001</v>
      </c>
      <c r="T941" s="70">
        <f t="shared" si="156"/>
        <v>0.35487909200998763</v>
      </c>
      <c r="U941" s="67">
        <f t="shared" ref="U941:U972" si="176">B941-C941-D577</f>
        <v>13822694.869999997</v>
      </c>
      <c r="V941" s="70">
        <f t="shared" si="158"/>
        <v>0.40623975293221842</v>
      </c>
      <c r="W941" s="87">
        <f t="shared" ref="W941:W972" si="177">O941/P941</f>
        <v>-3.2628980212161305</v>
      </c>
      <c r="X941" s="138">
        <f t="shared" si="167"/>
        <v>1.7857142857142857E-4</v>
      </c>
      <c r="Y941" s="135">
        <f t="shared" si="160"/>
        <v>2.0277302256378665E-2</v>
      </c>
      <c r="Z941" s="135">
        <f t="shared" si="161"/>
        <v>0</v>
      </c>
      <c r="AA941" s="135">
        <f t="shared" si="162"/>
        <v>0</v>
      </c>
      <c r="AB941" s="140">
        <f t="shared" si="163"/>
        <v>7.336318305409228</v>
      </c>
      <c r="AC941" s="140">
        <f t="shared" si="164"/>
        <v>-2.5736447536456371E-2</v>
      </c>
      <c r="AD941" s="140">
        <f t="shared" si="165"/>
        <v>-4.4869541197054323E-2</v>
      </c>
      <c r="AE941" s="140">
        <f t="shared" si="166"/>
        <v>-3.4389577672854235E-2</v>
      </c>
    </row>
    <row r="942" spans="1:31">
      <c r="A942" s="88">
        <v>45337</v>
      </c>
      <c r="B942" s="128">
        <v>47621747.439999998</v>
      </c>
      <c r="D942" s="67">
        <f t="shared" si="171"/>
        <v>47621747.439999998</v>
      </c>
      <c r="E942" s="67">
        <f t="shared" si="168"/>
        <v>47476839.770000003</v>
      </c>
      <c r="F942" s="67">
        <f t="shared" si="172"/>
        <v>536503.25</v>
      </c>
      <c r="G942" s="70">
        <f t="shared" si="173"/>
        <v>1.1394296859438248E-2</v>
      </c>
      <c r="H942" s="70"/>
      <c r="I942" s="70"/>
      <c r="J942" s="67">
        <f t="shared" si="169"/>
        <v>144907.66999999434</v>
      </c>
      <c r="K942" s="70">
        <f t="shared" si="170"/>
        <v>3.0521759810044902E-3</v>
      </c>
      <c r="L942" s="70">
        <f t="shared" si="151"/>
        <v>1.0113942968594383</v>
      </c>
      <c r="M942" s="70">
        <f>PRODUCT($L$2:L942)-1</f>
        <v>0.10353308601581479</v>
      </c>
      <c r="N942" s="70">
        <f>PRODUCT($L$909:L942)-1</f>
        <v>-0.12797289622580621</v>
      </c>
      <c r="O942" s="70">
        <f>AVERAGE($G$909:G942)*252</f>
        <v>-0.95983404934635774</v>
      </c>
      <c r="P942" s="70">
        <f>STDEV($G$909:G942)*252^0.5</f>
        <v>0.32750066468460132</v>
      </c>
      <c r="Q942" s="67">
        <f t="shared" si="174"/>
        <v>1996541.1199999973</v>
      </c>
      <c r="R942" s="70">
        <f t="shared" si="154"/>
        <v>4.3411542183799307E-2</v>
      </c>
      <c r="S942" s="67">
        <f t="shared" si="175"/>
        <v>13490258.739999995</v>
      </c>
      <c r="T942" s="70">
        <f t="shared" si="156"/>
        <v>0.38519760438274658</v>
      </c>
      <c r="U942" s="67">
        <f t="shared" si="176"/>
        <v>14722027.289999999</v>
      </c>
      <c r="V942" s="70">
        <f t="shared" si="158"/>
        <v>0.43598867109496531</v>
      </c>
      <c r="W942" s="87">
        <f t="shared" si="177"/>
        <v>-2.930785042133345</v>
      </c>
      <c r="X942" s="138">
        <f t="shared" si="167"/>
        <v>1.7857142857142857E-4</v>
      </c>
      <c r="Y942" s="135">
        <f t="shared" si="160"/>
        <v>1.1215725430866819E-2</v>
      </c>
      <c r="Z942" s="135">
        <f t="shared" si="161"/>
        <v>0</v>
      </c>
      <c r="AA942" s="135">
        <f t="shared" si="162"/>
        <v>0</v>
      </c>
      <c r="AB942" s="140">
        <f t="shared" si="163"/>
        <v>7.611073879205045</v>
      </c>
      <c r="AC942" s="140">
        <f t="shared" si="164"/>
        <v>-2.5182240784489145E-2</v>
      </c>
      <c r="AD942" s="140">
        <f t="shared" si="165"/>
        <v>-4.4658789032274666E-2</v>
      </c>
      <c r="AE942" s="140">
        <f t="shared" si="166"/>
        <v>-3.4301710710188761E-2</v>
      </c>
    </row>
    <row r="943" spans="1:31">
      <c r="A943" s="88">
        <v>45338</v>
      </c>
      <c r="B943" s="128">
        <v>47680147.380000003</v>
      </c>
      <c r="D943" s="67">
        <f t="shared" si="171"/>
        <v>47680147.380000003</v>
      </c>
      <c r="E943" s="67">
        <f t="shared" si="168"/>
        <v>47476839.770000003</v>
      </c>
      <c r="F943" s="67">
        <f t="shared" si="172"/>
        <v>58399.940000005066</v>
      </c>
      <c r="G943" s="70">
        <f t="shared" si="173"/>
        <v>1.2263292117447983E-3</v>
      </c>
      <c r="H943" s="70"/>
      <c r="I943" s="70"/>
      <c r="J943" s="67">
        <f t="shared" si="169"/>
        <v>203307.6099999994</v>
      </c>
      <c r="K943" s="70">
        <f t="shared" si="170"/>
        <v>4.2822481653141953E-3</v>
      </c>
      <c r="L943" s="70">
        <f t="shared" si="151"/>
        <v>1.0012263292117447</v>
      </c>
      <c r="M943" s="70">
        <f>PRODUCT($L$2:L943)-1</f>
        <v>0.10488638087532287</v>
      </c>
      <c r="N943" s="70">
        <f>PRODUCT($L$909:L943)-1</f>
        <v>-0.12690350391501481</v>
      </c>
      <c r="O943" s="70">
        <f>AVERAGE($G$909:G943)*252</f>
        <v>-0.92358064904047077</v>
      </c>
      <c r="P943" s="70">
        <f>STDEV($G$909:G943)*252^0.5</f>
        <v>0.32293129284262106</v>
      </c>
      <c r="Q943" s="67">
        <f t="shared" si="174"/>
        <v>746626.6799999997</v>
      </c>
      <c r="R943" s="70">
        <f t="shared" si="154"/>
        <v>1.6377246044773624E-2</v>
      </c>
      <c r="S943" s="67">
        <f t="shared" si="175"/>
        <v>12986821.120000005</v>
      </c>
      <c r="T943" s="70">
        <f t="shared" si="156"/>
        <v>0.3732934889661001</v>
      </c>
      <c r="U943" s="67">
        <f t="shared" si="176"/>
        <v>15312344.260000002</v>
      </c>
      <c r="V943" s="70">
        <f t="shared" si="158"/>
        <v>0.4603478859268626</v>
      </c>
      <c r="W943" s="87">
        <f t="shared" si="177"/>
        <v>-2.8599911792709825</v>
      </c>
      <c r="X943" s="138">
        <f t="shared" si="167"/>
        <v>1.7857142857142857E-4</v>
      </c>
      <c r="Y943" s="135">
        <f t="shared" si="160"/>
        <v>1.0477577831733698E-3</v>
      </c>
      <c r="Z943" s="135">
        <f t="shared" si="161"/>
        <v>0</v>
      </c>
      <c r="AA943" s="135">
        <f t="shared" si="162"/>
        <v>0</v>
      </c>
      <c r="AB943" s="140">
        <f t="shared" si="163"/>
        <v>7.8369708608281732</v>
      </c>
      <c r="AC943" s="140">
        <f t="shared" si="164"/>
        <v>-2.5169099585360837E-2</v>
      </c>
      <c r="AD943" s="140">
        <f t="shared" si="165"/>
        <v>-4.4276919199908289E-2</v>
      </c>
      <c r="AE943" s="140">
        <f t="shared" si="166"/>
        <v>-3.4253266905543429E-2</v>
      </c>
    </row>
    <row r="944" spans="1:31">
      <c r="A944" s="88">
        <v>45342</v>
      </c>
      <c r="B944" s="128">
        <v>47393133.289999999</v>
      </c>
      <c r="D944" s="67">
        <f t="shared" si="171"/>
        <v>47393133.289999999</v>
      </c>
      <c r="E944" s="67">
        <f t="shared" si="168"/>
        <v>47476839.770000003</v>
      </c>
      <c r="F944" s="67">
        <f t="shared" si="172"/>
        <v>-287014.09000000358</v>
      </c>
      <c r="G944" s="70">
        <f t="shared" si="173"/>
        <v>-6.0195722071193719E-3</v>
      </c>
      <c r="H944" s="70"/>
      <c r="I944" s="70"/>
      <c r="J944" s="67">
        <f t="shared" si="169"/>
        <v>-83706.480000004172</v>
      </c>
      <c r="K944" s="70">
        <f t="shared" si="170"/>
        <v>-1.7631013438450527E-3</v>
      </c>
      <c r="L944" s="70">
        <f t="shared" si="151"/>
        <v>0.99398042779288065</v>
      </c>
      <c r="M944" s="70">
        <f>PRODUCT($L$2:L944)-1</f>
        <v>9.8235437524980984E-2</v>
      </c>
      <c r="N944" s="70">
        <f>PRODUCT($L$909:L944)-1</f>
        <v>-0.13215917131698129</v>
      </c>
      <c r="O944" s="70">
        <f>AVERAGE($G$909:G944)*252</f>
        <v>-0.94006263646140442</v>
      </c>
      <c r="P944" s="70">
        <f>STDEV($G$909:G944)*252^0.5</f>
        <v>0.31834551562032387</v>
      </c>
      <c r="Q944" s="67">
        <f t="shared" si="174"/>
        <v>985673.96000000089</v>
      </c>
      <c r="R944" s="70">
        <f t="shared" si="154"/>
        <v>2.1603715128142371E-2</v>
      </c>
      <c r="S944" s="67">
        <f t="shared" si="175"/>
        <v>12925277.019999996</v>
      </c>
      <c r="T944" s="70">
        <f t="shared" si="156"/>
        <v>0.37869069039464415</v>
      </c>
      <c r="U944" s="67">
        <f t="shared" si="176"/>
        <v>15152062.109999999</v>
      </c>
      <c r="V944" s="70">
        <f t="shared" si="158"/>
        <v>0.46055291780346647</v>
      </c>
      <c r="W944" s="87">
        <f t="shared" si="177"/>
        <v>-2.9529633380561706</v>
      </c>
      <c r="X944" s="138">
        <f t="shared" si="167"/>
        <v>1.7857142857142857E-4</v>
      </c>
      <c r="Y944" s="135">
        <f t="shared" si="160"/>
        <v>-6.1981436356908009E-3</v>
      </c>
      <c r="Z944" s="135">
        <f t="shared" si="161"/>
        <v>-6.1981436356908009E-3</v>
      </c>
      <c r="AA944" s="135">
        <f t="shared" si="162"/>
        <v>3.8416984528654382E-5</v>
      </c>
      <c r="AB944" s="140">
        <f t="shared" si="163"/>
        <v>7.4851686515949041</v>
      </c>
      <c r="AC944" s="140">
        <f t="shared" si="164"/>
        <v>-2.4767374846209896E-2</v>
      </c>
      <c r="AD944" s="140">
        <f t="shared" si="165"/>
        <v>-4.4502406788055886E-2</v>
      </c>
      <c r="AE944" s="140">
        <f t="shared" si="166"/>
        <v>-3.4199349388898202E-2</v>
      </c>
    </row>
    <row r="945" spans="1:31">
      <c r="A945" s="88">
        <v>45343</v>
      </c>
      <c r="B945" s="78">
        <v>46880552.270000003</v>
      </c>
      <c r="D945" s="67">
        <f t="shared" si="171"/>
        <v>46880552.270000003</v>
      </c>
      <c r="E945" s="67">
        <f t="shared" si="168"/>
        <v>47476839.770000003</v>
      </c>
      <c r="F945" s="67">
        <f t="shared" si="172"/>
        <v>-512581.01999999583</v>
      </c>
      <c r="G945" s="70">
        <f t="shared" si="173"/>
        <v>-1.0815512383692744E-2</v>
      </c>
      <c r="H945" s="70"/>
      <c r="I945" s="70"/>
      <c r="J945" s="67">
        <f t="shared" si="169"/>
        <v>-596287.5</v>
      </c>
      <c r="K945" s="70">
        <f t="shared" si="170"/>
        <v>-1.2559544883119722E-2</v>
      </c>
      <c r="L945" s="70">
        <f t="shared" si="151"/>
        <v>0.98918448761630728</v>
      </c>
      <c r="M945" s="70">
        <f>PRODUCT($L$2:L945)-1</f>
        <v>8.6357458550219368E-2</v>
      </c>
      <c r="N945" s="70">
        <f>PRODUCT($L$909:L945)-1</f>
        <v>-0.14154531454667663</v>
      </c>
      <c r="O945" s="70">
        <f>AVERAGE($G$909:G945)*252</f>
        <v>-0.98831794684597651</v>
      </c>
      <c r="P945" s="70">
        <f>STDEV($G$909:G945)*252^0.5</f>
        <v>0.31443704272184486</v>
      </c>
      <c r="Q945" s="67">
        <f t="shared" si="174"/>
        <v>208968.3200000003</v>
      </c>
      <c r="R945" s="70">
        <f t="shared" si="154"/>
        <v>4.4524322250557328E-3</v>
      </c>
      <c r="S945" s="67">
        <f t="shared" si="175"/>
        <v>13235267.700000003</v>
      </c>
      <c r="T945" s="70">
        <f t="shared" si="156"/>
        <v>0.38149318980866159</v>
      </c>
      <c r="U945" s="67">
        <f t="shared" si="176"/>
        <v>14639296.580000002</v>
      </c>
      <c r="V945" s="70">
        <f t="shared" si="158"/>
        <v>0.45227958554142372</v>
      </c>
      <c r="W945" s="87">
        <f t="shared" si="177"/>
        <v>-3.1431345947374769</v>
      </c>
      <c r="X945" s="138">
        <f t="shared" si="167"/>
        <v>1.7857142857142857E-4</v>
      </c>
      <c r="Y945" s="135">
        <f t="shared" si="160"/>
        <v>-1.0994083812264173E-2</v>
      </c>
      <c r="Z945" s="135">
        <f t="shared" si="161"/>
        <v>-1.0994083812264173E-2</v>
      </c>
      <c r="AA945" s="135">
        <f t="shared" si="162"/>
        <v>1.2086987887108912E-4</v>
      </c>
      <c r="AB945" s="140">
        <f t="shared" si="163"/>
        <v>6.7178388627908161</v>
      </c>
      <c r="AC945" s="140">
        <f t="shared" si="164"/>
        <v>-2.4738845149612537E-2</v>
      </c>
      <c r="AD945" s="140">
        <f t="shared" si="165"/>
        <v>-4.4583305290924746E-2</v>
      </c>
      <c r="AE945" s="140">
        <f t="shared" si="166"/>
        <v>-3.4230614324201727E-2</v>
      </c>
    </row>
    <row r="946" spans="1:31">
      <c r="A946" s="88">
        <v>45344</v>
      </c>
      <c r="B946" s="78">
        <v>47876243.700000003</v>
      </c>
      <c r="D946" s="67">
        <f t="shared" si="171"/>
        <v>47876243.700000003</v>
      </c>
      <c r="E946" s="67">
        <f t="shared" si="168"/>
        <v>47476839.770000003</v>
      </c>
      <c r="F946" s="67">
        <f t="shared" si="172"/>
        <v>995691.4299999997</v>
      </c>
      <c r="G946" s="70">
        <f t="shared" si="173"/>
        <v>2.1238901458871393E-2</v>
      </c>
      <c r="H946" s="70"/>
      <c r="I946" s="70"/>
      <c r="J946" s="67">
        <f t="shared" si="169"/>
        <v>399403.9299999997</v>
      </c>
      <c r="K946" s="70">
        <f t="shared" si="170"/>
        <v>8.4126056396107707E-3</v>
      </c>
      <c r="L946" s="70">
        <f t="shared" si="151"/>
        <v>1.0212389014588714</v>
      </c>
      <c r="M946" s="70">
        <f>PRODUCT($L$2:L946)-1</f>
        <v>0.10943049756147749</v>
      </c>
      <c r="N946" s="70">
        <f>PRODUCT($L$909:L946)-1</f>
        <v>-0.12331268007542706</v>
      </c>
      <c r="O946" s="70">
        <f>AVERAGE($G$909:G946)*252</f>
        <v>-0.82146212804383012</v>
      </c>
      <c r="P946" s="70">
        <f>STDEV($G$909:G946)*252^0.5</f>
        <v>0.31685438227442214</v>
      </c>
      <c r="Q946" s="67">
        <f t="shared" si="174"/>
        <v>1570777.5</v>
      </c>
      <c r="R946" s="70">
        <f t="shared" si="154"/>
        <v>3.3847521986289271E-2</v>
      </c>
      <c r="S946" s="67">
        <f t="shared" si="175"/>
        <v>14847590.610000003</v>
      </c>
      <c r="T946" s="70">
        <f t="shared" si="156"/>
        <v>0.43076629116975257</v>
      </c>
      <c r="U946" s="67">
        <f t="shared" si="176"/>
        <v>15043312.370000005</v>
      </c>
      <c r="V946" s="70">
        <f t="shared" si="158"/>
        <v>0.46658847921069613</v>
      </c>
      <c r="W946" s="87">
        <f t="shared" si="177"/>
        <v>-2.5925541005532815</v>
      </c>
      <c r="X946" s="138">
        <f t="shared" si="167"/>
        <v>1.7857142857142857E-4</v>
      </c>
      <c r="Y946" s="135">
        <f t="shared" si="160"/>
        <v>2.1060330030299966E-2</v>
      </c>
      <c r="Z946" s="135">
        <f t="shared" si="161"/>
        <v>0</v>
      </c>
      <c r="AA946" s="135">
        <f t="shared" si="162"/>
        <v>0</v>
      </c>
      <c r="AB946" s="140">
        <f t="shared" si="163"/>
        <v>7.0654518366840549</v>
      </c>
      <c r="AC946" s="140">
        <f t="shared" si="164"/>
        <v>-2.5076321069589215E-2</v>
      </c>
      <c r="AD946" s="140">
        <f t="shared" si="165"/>
        <v>-4.3941531272326903E-2</v>
      </c>
      <c r="AE946" s="140">
        <f t="shared" si="166"/>
        <v>-3.4214536173258064E-2</v>
      </c>
    </row>
    <row r="947" spans="1:31">
      <c r="A947" s="88">
        <v>45345</v>
      </c>
      <c r="B947" s="78">
        <v>47835194.93</v>
      </c>
      <c r="D947" s="67">
        <f t="shared" si="171"/>
        <v>47835194.93</v>
      </c>
      <c r="E947" s="67">
        <f t="shared" si="168"/>
        <v>47476839.770000003</v>
      </c>
      <c r="F947" s="67">
        <f t="shared" si="172"/>
        <v>-41048.770000003278</v>
      </c>
      <c r="G947" s="70">
        <f t="shared" si="173"/>
        <v>-8.5739328793673253E-4</v>
      </c>
      <c r="H947" s="70"/>
      <c r="I947" s="70"/>
      <c r="J947" s="67">
        <f t="shared" si="169"/>
        <v>358355.15999999642</v>
      </c>
      <c r="K947" s="70">
        <f t="shared" si="170"/>
        <v>7.5479994400644568E-3</v>
      </c>
      <c r="L947" s="70">
        <f t="shared" si="151"/>
        <v>0.99914260671206323</v>
      </c>
      <c r="M947" s="70">
        <f>PRODUCT($L$2:L947)-1</f>
        <v>0.10847927929943602</v>
      </c>
      <c r="N947" s="70">
        <f>PRODUCT($L$909:L947)-1</f>
        <v>-0.12406434589914972</v>
      </c>
      <c r="O947" s="70">
        <f>AVERAGE($G$909:G947)*252</f>
        <v>-0.80593907626219474</v>
      </c>
      <c r="P947" s="70">
        <f>STDEV($G$909:G947)*252^0.5</f>
        <v>0.3127170820092573</v>
      </c>
      <c r="Q947" s="67">
        <f t="shared" si="174"/>
        <v>1767597.1700000018</v>
      </c>
      <c r="R947" s="70">
        <f t="shared" si="154"/>
        <v>3.7873091513106909E-2</v>
      </c>
      <c r="S947" s="67">
        <f t="shared" si="175"/>
        <v>15801006.169999998</v>
      </c>
      <c r="T947" s="70">
        <f t="shared" si="156"/>
        <v>0.46963508770822082</v>
      </c>
      <c r="U947" s="67">
        <f t="shared" si="176"/>
        <v>15935206.449999999</v>
      </c>
      <c r="V947" s="70">
        <f t="shared" si="158"/>
        <v>0.49424894002941977</v>
      </c>
      <c r="W947" s="87">
        <f t="shared" si="177"/>
        <v>-2.5772147497792806</v>
      </c>
      <c r="X947" s="138">
        <f t="shared" si="167"/>
        <v>1.7857142857142857E-4</v>
      </c>
      <c r="Y947" s="135">
        <f t="shared" si="160"/>
        <v>-1.0359647165081611E-3</v>
      </c>
      <c r="Z947" s="135">
        <f t="shared" si="161"/>
        <v>-1.0359647165081611E-3</v>
      </c>
      <c r="AA947" s="135">
        <f t="shared" si="162"/>
        <v>1.0732228938498346E-6</v>
      </c>
      <c r="AB947" s="140">
        <f t="shared" si="163"/>
        <v>7.4977608569536605</v>
      </c>
      <c r="AC947" s="140">
        <f t="shared" si="164"/>
        <v>-2.4738268815693108E-2</v>
      </c>
      <c r="AD947" s="140">
        <f t="shared" si="165"/>
        <v>-4.3596760075896149E-2</v>
      </c>
      <c r="AE947" s="140">
        <f t="shared" si="166"/>
        <v>-3.4236660522545058E-2</v>
      </c>
    </row>
    <row r="948" spans="1:31">
      <c r="A948" s="88">
        <v>45348</v>
      </c>
      <c r="B948" s="78">
        <v>47332227.159999996</v>
      </c>
      <c r="D948" s="67">
        <f t="shared" si="171"/>
        <v>47332227.159999996</v>
      </c>
      <c r="E948" s="67">
        <f t="shared" si="168"/>
        <v>47476839.770000003</v>
      </c>
      <c r="F948" s="67">
        <f t="shared" si="172"/>
        <v>-502967.77000000328</v>
      </c>
      <c r="G948" s="70">
        <f t="shared" si="173"/>
        <v>-1.0514596433358848E-2</v>
      </c>
      <c r="H948" s="70"/>
      <c r="I948" s="70"/>
      <c r="J948" s="67">
        <f t="shared" si="169"/>
        <v>-144612.61000000685</v>
      </c>
      <c r="K948" s="70">
        <f t="shared" si="170"/>
        <v>-3.0459611612858595E-3</v>
      </c>
      <c r="L948" s="70">
        <f t="shared" si="151"/>
        <v>0.98948540356664116</v>
      </c>
      <c r="M948" s="70">
        <f>PRODUCT($L$2:L948)-1</f>
        <v>9.6824067022861948E-2</v>
      </c>
      <c r="N948" s="70">
        <f>PRODUCT($L$909:L948)-1</f>
        <v>-0.13327445580361041</v>
      </c>
      <c r="O948" s="70">
        <f>AVERAGE($G$909:G948)*252</f>
        <v>-0.85203255688580071</v>
      </c>
      <c r="P948" s="70">
        <f>STDEV($G$909:G948)*252^0.5</f>
        <v>0.30922762877898996</v>
      </c>
      <c r="Q948" s="67">
        <f t="shared" si="174"/>
        <v>1290911.2299999967</v>
      </c>
      <c r="R948" s="70">
        <f t="shared" si="154"/>
        <v>2.7878160742931826E-2</v>
      </c>
      <c r="S948" s="67">
        <f t="shared" si="175"/>
        <v>15197342.879999995</v>
      </c>
      <c r="T948" s="70">
        <f t="shared" si="156"/>
        <v>0.46012602568408262</v>
      </c>
      <c r="U948" s="67">
        <f t="shared" si="176"/>
        <v>15895405.459999997</v>
      </c>
      <c r="V948" s="70">
        <f t="shared" si="158"/>
        <v>0.48412995173160489</v>
      </c>
      <c r="W948" s="87">
        <f t="shared" si="177"/>
        <v>-2.7553571466111211</v>
      </c>
      <c r="X948" s="138">
        <f t="shared" si="167"/>
        <v>1.7857142857142857E-4</v>
      </c>
      <c r="Y948" s="135">
        <f t="shared" si="160"/>
        <v>-1.0693167861930277E-2</v>
      </c>
      <c r="Z948" s="135">
        <f t="shared" si="161"/>
        <v>-1.0693167861930277E-2</v>
      </c>
      <c r="AA948" s="135">
        <f t="shared" si="162"/>
        <v>1.1434383892341854E-4</v>
      </c>
      <c r="AB948" s="140">
        <f t="shared" si="163"/>
        <v>7.2685756135469441</v>
      </c>
      <c r="AC948" s="140">
        <f t="shared" si="164"/>
        <v>-2.5069979832799863E-2</v>
      </c>
      <c r="AD948" s="140">
        <f t="shared" si="165"/>
        <v>-4.3072192353358296E-2</v>
      </c>
      <c r="AE948" s="140">
        <f t="shared" si="166"/>
        <v>-3.4109922956775778E-2</v>
      </c>
    </row>
    <row r="949" spans="1:31">
      <c r="A949" s="88">
        <v>45349</v>
      </c>
      <c r="B949" s="78">
        <v>47229623.490000002</v>
      </c>
      <c r="D949" s="67">
        <f t="shared" si="171"/>
        <v>47229623.490000002</v>
      </c>
      <c r="E949" s="67">
        <f t="shared" si="168"/>
        <v>47476839.770000003</v>
      </c>
      <c r="F949" s="67">
        <f t="shared" si="172"/>
        <v>-102603.66999999434</v>
      </c>
      <c r="G949" s="70">
        <f t="shared" si="173"/>
        <v>-2.1677338286482258E-3</v>
      </c>
      <c r="H949" s="70"/>
      <c r="I949" s="70"/>
      <c r="J949" s="67">
        <f t="shared" si="169"/>
        <v>-247216.28000000119</v>
      </c>
      <c r="K949" s="70">
        <f t="shared" si="170"/>
        <v>-5.2070921568839745E-3</v>
      </c>
      <c r="L949" s="70">
        <f t="shared" si="151"/>
        <v>0.99783226617135179</v>
      </c>
      <c r="M949" s="70">
        <f>PRODUCT($L$2:L949)-1</f>
        <v>9.4446444388700979E-2</v>
      </c>
      <c r="N949" s="70">
        <f>PRODUCT($L$909:L949)-1</f>
        <v>-0.13515328608591848</v>
      </c>
      <c r="O949" s="70">
        <f>AVERAGE($G$909:G949)*252</f>
        <v>-0.84457490732320439</v>
      </c>
      <c r="P949" s="70">
        <f>STDEV($G$909:G949)*252^0.5</f>
        <v>0.3053526354275648</v>
      </c>
      <c r="Q949" s="67">
        <f t="shared" si="174"/>
        <v>2137202.4600000009</v>
      </c>
      <c r="R949" s="70">
        <f t="shared" si="154"/>
        <v>4.6392748133607067E-2</v>
      </c>
      <c r="S949" s="67">
        <f t="shared" si="175"/>
        <v>14485932.810000002</v>
      </c>
      <c r="T949" s="70">
        <f t="shared" si="156"/>
        <v>0.4522022679746488</v>
      </c>
      <c r="U949" s="67">
        <f t="shared" si="176"/>
        <v>15129094.450000003</v>
      </c>
      <c r="V949" s="70">
        <f t="shared" si="158"/>
        <v>0.47426645497020575</v>
      </c>
      <c r="W949" s="87">
        <f t="shared" si="177"/>
        <v>-2.7659001735505013</v>
      </c>
      <c r="X949" s="138">
        <f t="shared" si="167"/>
        <v>1.7857142857142857E-4</v>
      </c>
      <c r="Y949" s="135">
        <f t="shared" si="160"/>
        <v>-2.3463052572196543E-3</v>
      </c>
      <c r="Z949" s="135">
        <f t="shared" si="161"/>
        <v>-2.3463052572196543E-3</v>
      </c>
      <c r="AA949" s="135">
        <f t="shared" si="162"/>
        <v>5.5051483600565887E-6</v>
      </c>
      <c r="AB949" s="140">
        <f t="shared" si="163"/>
        <v>7.7873150226622236</v>
      </c>
      <c r="AC949" s="140">
        <f t="shared" si="164"/>
        <v>-2.5128561938322375E-2</v>
      </c>
      <c r="AD949" s="140">
        <f t="shared" si="165"/>
        <v>-4.314396208341556E-2</v>
      </c>
      <c r="AE949" s="140">
        <f t="shared" si="166"/>
        <v>-3.4051206786392132E-2</v>
      </c>
    </row>
    <row r="950" spans="1:31">
      <c r="A950" s="88">
        <v>45350</v>
      </c>
      <c r="B950" s="78">
        <v>46894324.420000002</v>
      </c>
      <c r="D950" s="67">
        <f t="shared" si="171"/>
        <v>46894324.420000002</v>
      </c>
      <c r="E950" s="67">
        <f t="shared" si="168"/>
        <v>47476839.770000003</v>
      </c>
      <c r="F950" s="67">
        <f t="shared" si="172"/>
        <v>-335299.0700000003</v>
      </c>
      <c r="G950" s="70">
        <f t="shared" si="173"/>
        <v>-7.0993381954652605E-3</v>
      </c>
      <c r="H950" s="70"/>
      <c r="I950" s="70"/>
      <c r="J950" s="67">
        <f t="shared" si="169"/>
        <v>-582515.35000000149</v>
      </c>
      <c r="K950" s="70">
        <f t="shared" si="170"/>
        <v>-1.2269463444112616E-2</v>
      </c>
      <c r="L950" s="70">
        <f t="shared" si="151"/>
        <v>0.99290066180453473</v>
      </c>
      <c r="M950" s="70">
        <f>PRODUCT($L$2:L950)-1</f>
        <v>8.6676598943161043E-2</v>
      </c>
      <c r="N950" s="70">
        <f>PRODUCT($L$909:L950)-1</f>
        <v>-0.14129312539523131</v>
      </c>
      <c r="O950" s="70">
        <f>AVERAGE($G$909:G950)*252</f>
        <v>-0.86706201013115791</v>
      </c>
      <c r="P950" s="70">
        <f>STDEV($G$909:G950)*252^0.5</f>
        <v>0.30174551904254532</v>
      </c>
      <c r="Q950" s="67">
        <f t="shared" si="174"/>
        <v>2361398.0500000045</v>
      </c>
      <c r="R950" s="70">
        <f t="shared" si="154"/>
        <v>5.12886741462866E-2</v>
      </c>
      <c r="S950" s="67">
        <f t="shared" si="175"/>
        <v>15624509.440000001</v>
      </c>
      <c r="T950" s="70">
        <f t="shared" si="156"/>
        <v>0.48621645262075303</v>
      </c>
      <c r="U950" s="67">
        <f t="shared" si="176"/>
        <v>13980349.680000003</v>
      </c>
      <c r="V950" s="70">
        <f t="shared" si="158"/>
        <v>0.44471256711043416</v>
      </c>
      <c r="W950" s="87">
        <f t="shared" si="177"/>
        <v>-2.873487609302011</v>
      </c>
      <c r="X950" s="138">
        <f t="shared" si="167"/>
        <v>1.7857142857142857E-4</v>
      </c>
      <c r="Y950" s="135">
        <f t="shared" si="160"/>
        <v>-7.2779096240366895E-3</v>
      </c>
      <c r="Z950" s="135">
        <f t="shared" si="161"/>
        <v>-7.2779096240366895E-3</v>
      </c>
      <c r="AA950" s="135">
        <f t="shared" si="162"/>
        <v>5.2967968495645867E-5</v>
      </c>
      <c r="AB950" s="140">
        <f t="shared" si="163"/>
        <v>7.9379375875176557</v>
      </c>
      <c r="AC950" s="140">
        <f t="shared" si="164"/>
        <v>-2.3973462155542899E-2</v>
      </c>
      <c r="AD950" s="140">
        <f t="shared" si="165"/>
        <v>-4.3402079060762447E-2</v>
      </c>
      <c r="AE950" s="140">
        <f t="shared" si="166"/>
        <v>-3.4093982507731921E-2</v>
      </c>
    </row>
    <row r="951" spans="1:31" s="47" customFormat="1">
      <c r="A951" s="90">
        <v>45351</v>
      </c>
      <c r="B951" s="133">
        <v>47170258.159999996</v>
      </c>
      <c r="C951" s="131"/>
      <c r="D951" s="80">
        <f t="shared" si="171"/>
        <v>47170258.159999996</v>
      </c>
      <c r="E951" s="80">
        <f t="shared" si="168"/>
        <v>47476839.770000003</v>
      </c>
      <c r="F951" s="80">
        <f t="shared" si="172"/>
        <v>275933.73999999464</v>
      </c>
      <c r="G951" s="81">
        <f t="shared" si="173"/>
        <v>5.8841606828290592E-3</v>
      </c>
      <c r="H951" s="81"/>
      <c r="I951" s="81"/>
      <c r="J951" s="80">
        <f t="shared" si="169"/>
        <v>-306581.61000000685</v>
      </c>
      <c r="K951" s="81">
        <f t="shared" si="170"/>
        <v>-6.4574982556808713E-3</v>
      </c>
      <c r="L951" s="81">
        <f t="shared" si="151"/>
        <v>1.005884160682829</v>
      </c>
      <c r="M951" s="81">
        <f>PRODUCT($L$2:L951)-1</f>
        <v>9.307077866161273E-2</v>
      </c>
      <c r="N951" s="81">
        <f>PRODUCT($L$909:L951)-1</f>
        <v>-0.13624035616560692</v>
      </c>
      <c r="O951" s="81">
        <f>AVERAGE($G$909:G951)*252</f>
        <v>-0.81241385891710938</v>
      </c>
      <c r="P951" s="81">
        <f>STDEV($G$909:G951)*252^0.5</f>
        <v>0.29898508357874609</v>
      </c>
      <c r="Q951" s="80">
        <f t="shared" si="174"/>
        <v>2373635.0799999982</v>
      </c>
      <c r="R951" s="81">
        <f t="shared" si="154"/>
        <v>5.2639335519838647E-2</v>
      </c>
      <c r="S951" s="80">
        <f t="shared" si="175"/>
        <v>17125170.329999998</v>
      </c>
      <c r="T951" s="81">
        <f t="shared" si="156"/>
        <v>0.52300672203882415</v>
      </c>
      <c r="U951" s="80">
        <f t="shared" si="176"/>
        <v>14295329.019999996</v>
      </c>
      <c r="V951" s="81">
        <f t="shared" si="158"/>
        <v>0.44533001316541532</v>
      </c>
      <c r="W951" s="132">
        <f t="shared" si="177"/>
        <v>-2.7172387638634068</v>
      </c>
      <c r="X951" s="139">
        <f t="shared" si="167"/>
        <v>1.7857142857142857E-4</v>
      </c>
      <c r="Y951" s="136">
        <f t="shared" si="160"/>
        <v>5.7055892542576302E-3</v>
      </c>
      <c r="Z951" s="136">
        <f t="shared" si="161"/>
        <v>0</v>
      </c>
      <c r="AA951" s="136">
        <f t="shared" si="162"/>
        <v>0</v>
      </c>
      <c r="AB951" s="141">
        <f t="shared" si="163"/>
        <v>8.0329323976571825</v>
      </c>
      <c r="AC951" s="141">
        <f t="shared" si="164"/>
        <v>-2.3112361046083028E-2</v>
      </c>
      <c r="AD951" s="141">
        <f t="shared" si="165"/>
        <v>-4.2053174769526844E-2</v>
      </c>
      <c r="AE951" s="141">
        <f t="shared" si="166"/>
        <v>-3.4087853111689249E-2</v>
      </c>
    </row>
    <row r="952" spans="1:31">
      <c r="A952" s="88">
        <v>45352</v>
      </c>
      <c r="B952" s="78">
        <v>48906863.399999999</v>
      </c>
      <c r="D952" s="67">
        <f t="shared" si="171"/>
        <v>48906863.399999999</v>
      </c>
      <c r="E952" s="67">
        <f t="shared" si="168"/>
        <v>47170258.159999996</v>
      </c>
      <c r="F952" s="67">
        <f t="shared" si="172"/>
        <v>1736605.2400000021</v>
      </c>
      <c r="G952" s="70">
        <f t="shared" si="173"/>
        <v>3.6815682333335827E-2</v>
      </c>
      <c r="H952" s="70"/>
      <c r="I952" s="70"/>
      <c r="J952" s="67">
        <f t="shared" si="169"/>
        <v>1736605.2400000021</v>
      </c>
      <c r="K952" s="70">
        <f>G952</f>
        <v>3.6815682333335827E-2</v>
      </c>
      <c r="L952" s="70">
        <f t="shared" si="151"/>
        <v>1.0368156823333359</v>
      </c>
      <c r="M952" s="70">
        <f>PRODUCT($L$2:L952)-1</f>
        <v>0.13331292521667071</v>
      </c>
      <c r="N952" s="70">
        <f>PRODUCT($L$909:L952)-1</f>
        <v>-0.10444045550584458</v>
      </c>
      <c r="O952" s="70">
        <f>AVERAGE($G$909:G952)*252</f>
        <v>-0.58309645421443357</v>
      </c>
      <c r="P952" s="70">
        <f>STDEV($G$909:G952)*252^0.5</f>
        <v>0.31063637840125774</v>
      </c>
      <c r="Q952" s="67">
        <f t="shared" si="174"/>
        <v>3039539.1199999973</v>
      </c>
      <c r="R952" s="70">
        <f t="shared" si="154"/>
        <v>6.8253747682020957E-2</v>
      </c>
      <c r="S952" s="67">
        <f t="shared" si="175"/>
        <v>18583093.07</v>
      </c>
      <c r="T952" s="70">
        <f t="shared" si="156"/>
        <v>0.5942821561907432</v>
      </c>
      <c r="U952" s="67">
        <f t="shared" si="176"/>
        <v>16206312.889999997</v>
      </c>
      <c r="V952" s="70">
        <f t="shared" si="158"/>
        <v>0.49238394991853229</v>
      </c>
      <c r="W952" s="87">
        <f t="shared" si="177"/>
        <v>-1.877102924053639</v>
      </c>
      <c r="X952" s="138">
        <f t="shared" si="167"/>
        <v>1.7857142857142857E-4</v>
      </c>
      <c r="Y952" s="135">
        <f t="shared" si="160"/>
        <v>3.6637110904764396E-2</v>
      </c>
      <c r="Z952" s="135">
        <f t="shared" si="161"/>
        <v>0</v>
      </c>
      <c r="AA952" s="135">
        <f t="shared" si="162"/>
        <v>0</v>
      </c>
      <c r="AB952" s="140">
        <f t="shared" si="163"/>
        <v>8.266380113851346</v>
      </c>
      <c r="AC952" s="140">
        <f t="shared" si="164"/>
        <v>-2.4439121844878186E-2</v>
      </c>
      <c r="AD952" s="140">
        <f t="shared" si="165"/>
        <v>-4.0906499055082139E-2</v>
      </c>
      <c r="AE952" s="140">
        <f t="shared" si="166"/>
        <v>-3.4117140683349319E-2</v>
      </c>
    </row>
    <row r="953" spans="1:31">
      <c r="A953" s="88">
        <v>45355</v>
      </c>
      <c r="B953" s="78">
        <v>49379483.840000004</v>
      </c>
      <c r="D953" s="67">
        <f t="shared" si="171"/>
        <v>49379483.840000004</v>
      </c>
      <c r="E953" s="67">
        <f t="shared" si="168"/>
        <v>47170258.159999996</v>
      </c>
      <c r="F953" s="67">
        <f t="shared" si="172"/>
        <v>472620.44000000507</v>
      </c>
      <c r="G953" s="70">
        <f t="shared" si="173"/>
        <v>9.6636833185259046E-3</v>
      </c>
      <c r="H953" s="70"/>
      <c r="I953" s="70"/>
      <c r="J953" s="67">
        <f t="shared" si="169"/>
        <v>2209225.6800000072</v>
      </c>
      <c r="K953" s="70">
        <f t="shared" ref="K953:K971" si="178">(1+K952)*(1+G953)-1</f>
        <v>4.6835140747086612E-2</v>
      </c>
      <c r="L953" s="70">
        <f t="shared" si="151"/>
        <v>1.009663683318526</v>
      </c>
      <c r="M953" s="70">
        <f>PRODUCT($L$2:L953)-1</f>
        <v>0.14426490242675682</v>
      </c>
      <c r="N953" s="70">
        <f>PRODUCT($L$909:L953)-1</f>
        <v>-9.5786051674969674E-2</v>
      </c>
      <c r="O953" s="70">
        <f>AVERAGE($G$909:G953)*252</f>
        <v>-0.51602212864814556</v>
      </c>
      <c r="P953" s="70">
        <f>STDEV($G$909:G953)*252^0.5</f>
        <v>0.30839143787868839</v>
      </c>
      <c r="Q953" s="67">
        <f t="shared" si="174"/>
        <v>2937501.8000000045</v>
      </c>
      <c r="R953" s="70">
        <f t="shared" si="154"/>
        <v>6.5574179436563115E-2</v>
      </c>
      <c r="S953" s="67">
        <f t="shared" si="175"/>
        <v>18406259.760000005</v>
      </c>
      <c r="T953" s="70">
        <f t="shared" si="156"/>
        <v>0.61262126654931492</v>
      </c>
      <c r="U953" s="67">
        <f t="shared" si="176"/>
        <v>17564648.430000003</v>
      </c>
      <c r="V953" s="70">
        <f t="shared" si="158"/>
        <v>0.53428703542446643</v>
      </c>
      <c r="W953" s="87">
        <f t="shared" si="177"/>
        <v>-1.6732699591067526</v>
      </c>
      <c r="X953" s="138">
        <f t="shared" si="167"/>
        <v>1.7857142857142857E-4</v>
      </c>
      <c r="Y953" s="135">
        <f t="shared" si="160"/>
        <v>9.4851118899544756E-3</v>
      </c>
      <c r="Z953" s="135">
        <f t="shared" si="161"/>
        <v>0</v>
      </c>
      <c r="AA953" s="135">
        <f t="shared" si="162"/>
        <v>0</v>
      </c>
      <c r="AB953" s="140">
        <f t="shared" si="163"/>
        <v>8.4240219704263293</v>
      </c>
      <c r="AC953" s="140">
        <f t="shared" si="164"/>
        <v>-2.4112870216956409E-2</v>
      </c>
      <c r="AD953" s="140">
        <f t="shared" si="165"/>
        <v>-4.0903244717206903E-2</v>
      </c>
      <c r="AE953" s="140">
        <f t="shared" si="166"/>
        <v>-3.4079113370951014E-2</v>
      </c>
    </row>
    <row r="954" spans="1:31">
      <c r="A954" s="88">
        <v>45356</v>
      </c>
      <c r="B954" s="78">
        <v>48483921.960000001</v>
      </c>
      <c r="D954" s="67">
        <f t="shared" si="171"/>
        <v>48483921.960000001</v>
      </c>
      <c r="E954" s="67">
        <f t="shared" si="168"/>
        <v>47170258.159999996</v>
      </c>
      <c r="F954" s="67">
        <f t="shared" si="172"/>
        <v>-895561.88000000268</v>
      </c>
      <c r="G954" s="70">
        <f t="shared" si="173"/>
        <v>-1.8136315132450818E-2</v>
      </c>
      <c r="H954" s="70"/>
      <c r="I954" s="70"/>
      <c r="J954" s="67">
        <f t="shared" si="169"/>
        <v>1313663.8000000045</v>
      </c>
      <c r="K954" s="70">
        <f t="shared" si="178"/>
        <v>2.7849408742773862E-2</v>
      </c>
      <c r="L954" s="70">
        <f t="shared" si="151"/>
        <v>0.98186368486754916</v>
      </c>
      <c r="M954" s="70">
        <f>PRODUCT($L$2:L954)-1</f>
        <v>0.12351215356134215</v>
      </c>
      <c r="N954" s="70">
        <f>PRODUCT($L$909:L954)-1</f>
        <v>-0.11218516078895002</v>
      </c>
      <c r="O954" s="70">
        <f>AVERAGE($G$909:G954)*252</f>
        <v>-0.60415972179443822</v>
      </c>
      <c r="P954" s="70">
        <f>STDEV($G$909:G954)*252^0.5</f>
        <v>0.30726184195833861</v>
      </c>
      <c r="Q954" s="67">
        <f t="shared" si="174"/>
        <v>1916243.5099999979</v>
      </c>
      <c r="R954" s="70">
        <f t="shared" si="154"/>
        <v>4.177796590666958E-2</v>
      </c>
      <c r="S954" s="67">
        <f t="shared" si="175"/>
        <v>17154721.280000001</v>
      </c>
      <c r="T954" s="70">
        <f t="shared" si="156"/>
        <v>0.56571861260367229</v>
      </c>
      <c r="U954" s="67">
        <f t="shared" si="176"/>
        <v>16936214.289999999</v>
      </c>
      <c r="V954" s="70">
        <f t="shared" si="158"/>
        <v>0.51791832326556142</v>
      </c>
      <c r="W954" s="87">
        <f t="shared" si="177"/>
        <v>-1.9662699342808592</v>
      </c>
      <c r="X954" s="138">
        <f t="shared" si="167"/>
        <v>1.7857142857142857E-4</v>
      </c>
      <c r="Y954" s="135">
        <f t="shared" si="160"/>
        <v>-1.8314886561022245E-2</v>
      </c>
      <c r="Z954" s="135">
        <f t="shared" si="161"/>
        <v>-1.8314886561022245E-2</v>
      </c>
      <c r="AA954" s="135">
        <f t="shared" si="162"/>
        <v>3.3543506974311322E-4</v>
      </c>
      <c r="AB954" s="140">
        <f t="shared" si="163"/>
        <v>7.3654891490387815</v>
      </c>
      <c r="AC954" s="140">
        <f t="shared" si="164"/>
        <v>-2.5517281162816562E-2</v>
      </c>
      <c r="AD954" s="140">
        <f t="shared" si="165"/>
        <v>-4.1432719944686419E-2</v>
      </c>
      <c r="AE954" s="140">
        <f t="shared" si="166"/>
        <v>-3.4009614735835914E-2</v>
      </c>
    </row>
    <row r="955" spans="1:31">
      <c r="A955" s="88">
        <v>45357</v>
      </c>
      <c r="B955" s="78">
        <v>49791704.299999997</v>
      </c>
      <c r="D955" s="67">
        <f t="shared" si="171"/>
        <v>49791704.299999997</v>
      </c>
      <c r="E955" s="67">
        <f t="shared" si="168"/>
        <v>47170258.159999996</v>
      </c>
      <c r="F955" s="67">
        <f t="shared" si="172"/>
        <v>1307782.3399999961</v>
      </c>
      <c r="G955" s="70">
        <f t="shared" si="173"/>
        <v>2.6973526215122143E-2</v>
      </c>
      <c r="H955" s="70"/>
      <c r="I955" s="70"/>
      <c r="J955" s="67">
        <f t="shared" si="169"/>
        <v>2621446.1400000006</v>
      </c>
      <c r="K955" s="70">
        <f t="shared" si="178"/>
        <v>5.5574131714694719E-2</v>
      </c>
      <c r="L955" s="70">
        <f t="shared" si="151"/>
        <v>1.0269735262151221</v>
      </c>
      <c r="M955" s="70">
        <f>PRODUCT($L$2:L955)-1</f>
        <v>0.15381723808843728</v>
      </c>
      <c r="N955" s="70">
        <f>PRODUCT($L$909:L955)-1</f>
        <v>-8.8237663949316425E-2</v>
      </c>
      <c r="O955" s="70">
        <f>AVERAGE($G$909:G955)*252</f>
        <v>-0.44668124673049736</v>
      </c>
      <c r="P955" s="70">
        <f>STDEV($G$909:G955)*252^0.5</f>
        <v>0.31142053513588319</v>
      </c>
      <c r="Q955" s="67">
        <f t="shared" si="174"/>
        <v>3508801.2099999934</v>
      </c>
      <c r="R955" s="70">
        <f t="shared" si="154"/>
        <v>7.5552357067316792E-2</v>
      </c>
      <c r="S955" s="67">
        <f t="shared" si="175"/>
        <v>17352053.869999997</v>
      </c>
      <c r="T955" s="70">
        <f t="shared" si="156"/>
        <v>0.56022756382034344</v>
      </c>
      <c r="U955" s="67">
        <f t="shared" si="176"/>
        <v>18540925.679999996</v>
      </c>
      <c r="V955" s="70">
        <f t="shared" si="158"/>
        <v>0.58277609929650098</v>
      </c>
      <c r="W955" s="87">
        <f t="shared" si="177"/>
        <v>-1.4343345936888696</v>
      </c>
      <c r="X955" s="138">
        <f t="shared" si="167"/>
        <v>1.7857142857142857E-4</v>
      </c>
      <c r="Y955" s="135">
        <f t="shared" si="160"/>
        <v>2.6794954786550716E-2</v>
      </c>
      <c r="Z955" s="135">
        <f t="shared" si="161"/>
        <v>0</v>
      </c>
      <c r="AA955" s="135">
        <f t="shared" si="162"/>
        <v>0</v>
      </c>
      <c r="AB955" s="140">
        <f t="shared" si="163"/>
        <v>8.0634070548989811</v>
      </c>
      <c r="AC955" s="140">
        <f t="shared" si="164"/>
        <v>-2.5948111716303526E-2</v>
      </c>
      <c r="AD955" s="140">
        <f t="shared" si="165"/>
        <v>-4.1405411821555174E-2</v>
      </c>
      <c r="AE955" s="140">
        <f t="shared" si="166"/>
        <v>-3.3971979669738535E-2</v>
      </c>
    </row>
    <row r="956" spans="1:31">
      <c r="A956" s="88">
        <v>45358</v>
      </c>
      <c r="B956" s="78">
        <v>51137138.759999998</v>
      </c>
      <c r="D956" s="67">
        <f t="shared" si="171"/>
        <v>51137138.759999998</v>
      </c>
      <c r="E956" s="67">
        <f t="shared" si="168"/>
        <v>47170258.159999996</v>
      </c>
      <c r="F956" s="67">
        <f t="shared" si="172"/>
        <v>1345434.4600000009</v>
      </c>
      <c r="G956" s="70">
        <f t="shared" si="173"/>
        <v>2.7021257434644608E-2</v>
      </c>
      <c r="H956" s="70"/>
      <c r="I956" s="70"/>
      <c r="J956" s="67">
        <f t="shared" si="169"/>
        <v>3966880.6000000015</v>
      </c>
      <c r="K956" s="70">
        <f t="shared" si="178"/>
        <v>8.4097072069108991E-2</v>
      </c>
      <c r="L956" s="70">
        <f t="shared" si="151"/>
        <v>1.0270212574346447</v>
      </c>
      <c r="M956" s="70">
        <f>PRODUCT($L$2:L956)-1</f>
        <v>0.18499483071135558</v>
      </c>
      <c r="N956" s="70">
        <f>PRODUCT($L$909:L956)-1</f>
        <v>-6.3600699147677853E-2</v>
      </c>
      <c r="O956" s="70">
        <f>AVERAGE($G$909:G956)*252</f>
        <v>-0.29551378589172778</v>
      </c>
      <c r="P956" s="70">
        <f>STDEV($G$909:G956)*252^0.5</f>
        <v>0.31507455132181372</v>
      </c>
      <c r="Q956" s="67">
        <f t="shared" si="174"/>
        <v>5268958.0399999991</v>
      </c>
      <c r="R956" s="70">
        <f t="shared" si="154"/>
        <v>0.11314624682562416</v>
      </c>
      <c r="S956" s="67">
        <f t="shared" si="175"/>
        <v>17512332.219999999</v>
      </c>
      <c r="T956" s="70">
        <f t="shared" si="156"/>
        <v>0.55897794517239496</v>
      </c>
      <c r="U956" s="67">
        <f t="shared" si="176"/>
        <v>19861944.109999999</v>
      </c>
      <c r="V956" s="70">
        <f t="shared" si="158"/>
        <v>0.62958438431606012</v>
      </c>
      <c r="W956" s="87">
        <f t="shared" si="177"/>
        <v>-0.93791702519919862</v>
      </c>
      <c r="X956" s="138">
        <f t="shared" si="167"/>
        <v>1.7857142857142857E-4</v>
      </c>
      <c r="Y956" s="135">
        <f t="shared" si="160"/>
        <v>2.6842686006073181E-2</v>
      </c>
      <c r="Z956" s="135">
        <f t="shared" si="161"/>
        <v>0</v>
      </c>
      <c r="AA956" s="135">
        <f t="shared" si="162"/>
        <v>0</v>
      </c>
      <c r="AB956" s="140">
        <f t="shared" si="163"/>
        <v>8.5274496647758475</v>
      </c>
      <c r="AC956" s="140">
        <f t="shared" si="164"/>
        <v>-2.5862389639895299E-2</v>
      </c>
      <c r="AD956" s="140">
        <f t="shared" si="165"/>
        <v>-4.1354250152934431E-2</v>
      </c>
      <c r="AE956" s="140">
        <f t="shared" si="166"/>
        <v>-3.3928655060342483E-2</v>
      </c>
    </row>
    <row r="957" spans="1:31">
      <c r="A957" s="88">
        <v>45359</v>
      </c>
      <c r="B957" s="78">
        <v>50236332.710000001</v>
      </c>
      <c r="D957" s="67">
        <f t="shared" si="171"/>
        <v>50236332.710000001</v>
      </c>
      <c r="E957" s="67">
        <f t="shared" si="168"/>
        <v>47170258.159999996</v>
      </c>
      <c r="F957" s="67">
        <f t="shared" si="172"/>
        <v>-900806.04999999702</v>
      </c>
      <c r="G957" s="70">
        <f t="shared" si="173"/>
        <v>-1.7615495740340811E-2</v>
      </c>
      <c r="H957" s="70"/>
      <c r="I957" s="70"/>
      <c r="J957" s="67">
        <f t="shared" si="169"/>
        <v>3066074.5500000045</v>
      </c>
      <c r="K957" s="70">
        <f t="shared" si="178"/>
        <v>6.5000164713959752E-2</v>
      </c>
      <c r="L957" s="70">
        <f t="shared" si="151"/>
        <v>0.98238450425965917</v>
      </c>
      <c r="M957" s="70">
        <f>PRODUCT($L$2:L957)-1</f>
        <v>0.1641205593186339</v>
      </c>
      <c r="N957" s="70">
        <f>PRODUCT($L$909:L957)-1</f>
        <v>-8.0095837043100082E-2</v>
      </c>
      <c r="O957" s="70">
        <f>AVERAGE($G$909:G957)*252</f>
        <v>-0.38007687039528198</v>
      </c>
      <c r="P957" s="70">
        <f>STDEV($G$909:G957)*252^0.5</f>
        <v>0.3139972333220481</v>
      </c>
      <c r="Q957" s="67">
        <f t="shared" si="174"/>
        <v>2545122.4399999976</v>
      </c>
      <c r="R957" s="70">
        <f t="shared" si="154"/>
        <v>5.4990553100155527E-2</v>
      </c>
      <c r="S957" s="67">
        <f t="shared" si="175"/>
        <v>16010213.890000001</v>
      </c>
      <c r="T957" s="70">
        <f t="shared" si="156"/>
        <v>0.49353842220179561</v>
      </c>
      <c r="U957" s="67">
        <f t="shared" si="176"/>
        <v>18358561.060000002</v>
      </c>
      <c r="V957" s="70">
        <f t="shared" si="158"/>
        <v>0.58745931687765418</v>
      </c>
      <c r="W957" s="87">
        <f t="shared" si="177"/>
        <v>-1.2104465583155632</v>
      </c>
      <c r="X957" s="138">
        <f t="shared" si="167"/>
        <v>1.7857142857142857E-4</v>
      </c>
      <c r="Y957" s="135">
        <f t="shared" si="160"/>
        <v>-1.7794067168912239E-2</v>
      </c>
      <c r="Z957" s="135">
        <f t="shared" si="161"/>
        <v>-1.7794067168912239E-2</v>
      </c>
      <c r="AA957" s="135">
        <f t="shared" si="162"/>
        <v>3.1662882641176043E-4</v>
      </c>
      <c r="AB957" s="140">
        <f t="shared" si="163"/>
        <v>8.1143612035754185</v>
      </c>
      <c r="AC957" s="140">
        <f t="shared" si="164"/>
        <v>-2.6586260861807685E-2</v>
      </c>
      <c r="AD957" s="140">
        <f t="shared" si="165"/>
        <v>-4.1785076168458134E-2</v>
      </c>
      <c r="AE957" s="140">
        <f t="shared" si="166"/>
        <v>-3.4017145178509761E-2</v>
      </c>
    </row>
    <row r="958" spans="1:31">
      <c r="A958" s="88">
        <v>45362</v>
      </c>
      <c r="B958" s="78">
        <v>48904590.479999997</v>
      </c>
      <c r="D958" s="67">
        <f t="shared" si="171"/>
        <v>48904590.479999997</v>
      </c>
      <c r="E958" s="67">
        <f t="shared" si="168"/>
        <v>47170258.159999996</v>
      </c>
      <c r="F958" s="67">
        <f t="shared" si="172"/>
        <v>-1331742.2300000042</v>
      </c>
      <c r="G958" s="70">
        <f t="shared" si="173"/>
        <v>-2.6509543156499334E-2</v>
      </c>
      <c r="H958" s="70"/>
      <c r="I958" s="70"/>
      <c r="J958" s="67">
        <f t="shared" si="169"/>
        <v>1734332.3200000003</v>
      </c>
      <c r="K958" s="70">
        <f t="shared" si="178"/>
        <v>3.6767496885796058E-2</v>
      </c>
      <c r="L958" s="70">
        <f t="shared" si="151"/>
        <v>0.97349045684350066</v>
      </c>
      <c r="M958" s="70">
        <f>PRODUCT($L$2:L958)-1</f>
        <v>0.13326025511200834</v>
      </c>
      <c r="N958" s="70">
        <f>PRODUCT($L$909:L958)-1</f>
        <v>-0.10448207615084937</v>
      </c>
      <c r="O958" s="70">
        <f>AVERAGE($G$909:G958)*252</f>
        <v>-0.50608343049613314</v>
      </c>
      <c r="P958" s="70">
        <f>STDEV($G$909:G958)*252^0.5</f>
        <v>0.3158044691587939</v>
      </c>
      <c r="Q958" s="67">
        <f t="shared" si="174"/>
        <v>-174213.99000000209</v>
      </c>
      <c r="R958" s="70">
        <f t="shared" si="154"/>
        <v>-3.7981447544972978E-3</v>
      </c>
      <c r="S958" s="67">
        <f t="shared" si="175"/>
        <v>14429015.879999995</v>
      </c>
      <c r="T958" s="70">
        <f t="shared" si="156"/>
        <v>0.42911818281646524</v>
      </c>
      <c r="U958" s="67">
        <f t="shared" si="176"/>
        <v>17786163.489999998</v>
      </c>
      <c r="V958" s="70">
        <f t="shared" si="158"/>
        <v>0.56869873038504015</v>
      </c>
      <c r="W958" s="87">
        <f t="shared" si="177"/>
        <v>-1.6025214331012603</v>
      </c>
      <c r="X958" s="138">
        <f t="shared" si="167"/>
        <v>1.7857142857142857E-4</v>
      </c>
      <c r="Y958" s="135">
        <f t="shared" si="160"/>
        <v>-2.6688114585070762E-2</v>
      </c>
      <c r="Z958" s="135">
        <f t="shared" si="161"/>
        <v>-2.6688114585070762E-2</v>
      </c>
      <c r="AA958" s="135">
        <f t="shared" si="162"/>
        <v>7.1225546010586667E-4</v>
      </c>
      <c r="AB958" s="140">
        <f t="shared" si="163"/>
        <v>7.7256711389105188</v>
      </c>
      <c r="AC958" s="140">
        <f t="shared" si="164"/>
        <v>-2.8483151606661983E-2</v>
      </c>
      <c r="AD958" s="140">
        <f t="shared" si="165"/>
        <v>-4.2524121371315164E-2</v>
      </c>
      <c r="AE958" s="140">
        <f t="shared" si="166"/>
        <v>-3.4190365921409886E-2</v>
      </c>
    </row>
    <row r="959" spans="1:31">
      <c r="A959" s="88">
        <v>45363</v>
      </c>
      <c r="B959" s="78">
        <v>50430912.140000001</v>
      </c>
      <c r="D959" s="67">
        <f t="shared" si="171"/>
        <v>50430912.140000001</v>
      </c>
      <c r="E959" s="67">
        <f t="shared" si="168"/>
        <v>47170258.159999996</v>
      </c>
      <c r="F959" s="67">
        <f t="shared" si="172"/>
        <v>1526321.6600000039</v>
      </c>
      <c r="G959" s="70">
        <f t="shared" si="173"/>
        <v>3.1210192029400754E-2</v>
      </c>
      <c r="H959" s="70"/>
      <c r="I959" s="70"/>
      <c r="J959" s="67">
        <f t="shared" si="169"/>
        <v>3260653.9800000042</v>
      </c>
      <c r="K959" s="70">
        <f t="shared" si="178"/>
        <v>6.9125209553442923E-2</v>
      </c>
      <c r="L959" s="70">
        <f t="shared" si="151"/>
        <v>1.0312101920294008</v>
      </c>
      <c r="M959" s="70">
        <f>PRODUCT($L$2:L959)-1</f>
        <v>0.16862952529334185</v>
      </c>
      <c r="N959" s="70">
        <f>PRODUCT($L$909:L959)-1</f>
        <v>-7.6532789781747046E-2</v>
      </c>
      <c r="O959" s="70">
        <f>AVERAGE($G$909:G959)*252</f>
        <v>-0.34194515947838555</v>
      </c>
      <c r="P959" s="70">
        <f>STDEV($G$909:G959)*252^0.5</f>
        <v>0.32123236762853324</v>
      </c>
      <c r="Q959" s="67">
        <f t="shared" si="174"/>
        <v>1527919.5099999979</v>
      </c>
      <c r="R959" s="70">
        <f t="shared" si="154"/>
        <v>3.2037759187695233E-2</v>
      </c>
      <c r="S959" s="67">
        <f t="shared" si="175"/>
        <v>15331766.490000002</v>
      </c>
      <c r="T959" s="70">
        <f t="shared" si="156"/>
        <v>0.44795515876725406</v>
      </c>
      <c r="U959" s="67">
        <f t="shared" si="176"/>
        <v>18674197.68</v>
      </c>
      <c r="V959" s="70">
        <f t="shared" si="158"/>
        <v>0.58580624408230875</v>
      </c>
      <c r="W959" s="87">
        <f t="shared" si="177"/>
        <v>-1.0644791557051441</v>
      </c>
      <c r="X959" s="138">
        <f t="shared" si="167"/>
        <v>1.7857142857142857E-4</v>
      </c>
      <c r="Y959" s="135">
        <f t="shared" si="160"/>
        <v>3.1031620600829327E-2</v>
      </c>
      <c r="Z959" s="135">
        <f t="shared" si="161"/>
        <v>0</v>
      </c>
      <c r="AA959" s="135">
        <f t="shared" si="162"/>
        <v>0</v>
      </c>
      <c r="AB959" s="140">
        <f t="shared" si="163"/>
        <v>7.8601378592814291</v>
      </c>
      <c r="AC959" s="140">
        <f t="shared" si="164"/>
        <v>-2.8606967758754029E-2</v>
      </c>
      <c r="AD959" s="140">
        <f t="shared" si="165"/>
        <v>-4.2496748047174557E-2</v>
      </c>
      <c r="AE959" s="140">
        <f t="shared" si="166"/>
        <v>-3.4066331564295699E-2</v>
      </c>
    </row>
    <row r="960" spans="1:31">
      <c r="A960" s="88">
        <v>45364</v>
      </c>
      <c r="B960" s="78">
        <v>49284299.43</v>
      </c>
      <c r="D960" s="67">
        <f t="shared" si="171"/>
        <v>49284299.43</v>
      </c>
      <c r="E960" s="67">
        <f t="shared" si="168"/>
        <v>47170258.159999996</v>
      </c>
      <c r="F960" s="67">
        <f t="shared" si="172"/>
        <v>-1146612.7100000009</v>
      </c>
      <c r="G960" s="70">
        <f t="shared" si="173"/>
        <v>-2.2736307184310248E-2</v>
      </c>
      <c r="H960" s="70"/>
      <c r="I960" s="70"/>
      <c r="J960" s="67">
        <f t="shared" si="169"/>
        <v>2114041.2700000033</v>
      </c>
      <c r="K960" s="70">
        <f t="shared" si="178"/>
        <v>4.4817250370545736E-2</v>
      </c>
      <c r="L960" s="70">
        <f t="shared" si="151"/>
        <v>0.9772636928156897</v>
      </c>
      <c r="M960" s="70">
        <f>PRODUCT($L$2:L960)-1</f>
        <v>0.14205920542161765</v>
      </c>
      <c r="N960" s="70">
        <f>PRODUCT($L$909:L960)-1</f>
        <v>-9.7529023947907301E-2</v>
      </c>
      <c r="O960" s="70">
        <f>AVERAGE($G$909:G960)*252</f>
        <v>-0.44555293353545855</v>
      </c>
      <c r="P960" s="70">
        <f>STDEV($G$909:G960)*252^0.5</f>
        <v>0.32153066146917064</v>
      </c>
      <c r="Q960" s="67">
        <f t="shared" si="174"/>
        <v>1807459.6599999964</v>
      </c>
      <c r="R960" s="70">
        <f t="shared" si="154"/>
        <v>3.6827703517204206E-2</v>
      </c>
      <c r="S960" s="67">
        <f t="shared" si="175"/>
        <v>14074165</v>
      </c>
      <c r="T960" s="70">
        <f t="shared" si="156"/>
        <v>0.4082358354659591</v>
      </c>
      <c r="U960" s="67">
        <f t="shared" si="176"/>
        <v>17315735.329999998</v>
      </c>
      <c r="V960" s="70">
        <f t="shared" si="158"/>
        <v>0.5564463568664465</v>
      </c>
      <c r="W960" s="87">
        <f t="shared" si="177"/>
        <v>-1.385724557339548</v>
      </c>
      <c r="X960" s="138">
        <f t="shared" si="167"/>
        <v>1.7857142857142857E-4</v>
      </c>
      <c r="Y960" s="135">
        <f t="shared" si="160"/>
        <v>-2.2914878612881676E-2</v>
      </c>
      <c r="Z960" s="135">
        <f t="shared" si="161"/>
        <v>-2.2914878612881676E-2</v>
      </c>
      <c r="AA960" s="135">
        <f t="shared" si="162"/>
        <v>5.2509166184310202E-4</v>
      </c>
      <c r="AB960" s="140">
        <f t="shared" si="163"/>
        <v>7.1554772202930694</v>
      </c>
      <c r="AC960" s="140">
        <f t="shared" si="164"/>
        <v>-3.00713058321685E-2</v>
      </c>
      <c r="AD960" s="140">
        <f t="shared" si="165"/>
        <v>-4.3115877470068099E-2</v>
      </c>
      <c r="AE960" s="140">
        <f t="shared" si="166"/>
        <v>-3.4207464977173592E-2</v>
      </c>
    </row>
    <row r="961" spans="1:31">
      <c r="A961" s="88">
        <v>45365</v>
      </c>
      <c r="B961" s="78">
        <v>48450129.340000004</v>
      </c>
      <c r="D961" s="67">
        <f t="shared" si="171"/>
        <v>48450129.340000004</v>
      </c>
      <c r="E961" s="67">
        <f t="shared" si="168"/>
        <v>47170258.159999996</v>
      </c>
      <c r="F961" s="67">
        <f t="shared" si="172"/>
        <v>-834170.08999999613</v>
      </c>
      <c r="G961" s="70">
        <f t="shared" si="173"/>
        <v>-1.6925676120947877E-2</v>
      </c>
      <c r="H961" s="70"/>
      <c r="I961" s="70"/>
      <c r="J961" s="67">
        <f t="shared" si="169"/>
        <v>1279871.1800000072</v>
      </c>
      <c r="K961" s="70">
        <f t="shared" si="178"/>
        <v>2.7133011985194688E-2</v>
      </c>
      <c r="L961" s="70">
        <f t="shared" si="151"/>
        <v>0.98307432387905214</v>
      </c>
      <c r="M961" s="70">
        <f>PRODUCT($L$2:L961)-1</f>
        <v>0.12272908119970438</v>
      </c>
      <c r="N961" s="70">
        <f>PRODUCT($L$909:L961)-1</f>
        <v>-0.11280395539712074</v>
      </c>
      <c r="O961" s="70">
        <f>AVERAGE($G$909:G961)*252</f>
        <v>-0.5176230740815605</v>
      </c>
      <c r="P961" s="70">
        <f>STDEV($G$909:G961)*252^0.5</f>
        <v>0.32013475683602932</v>
      </c>
      <c r="Q961" s="67">
        <f t="shared" si="174"/>
        <v>203490.61000000685</v>
      </c>
      <c r="R961" s="70">
        <f t="shared" si="154"/>
        <v>4.1611075121642683E-3</v>
      </c>
      <c r="S961" s="67">
        <f t="shared" si="175"/>
        <v>13896105.460000001</v>
      </c>
      <c r="T961" s="70">
        <f t="shared" si="156"/>
        <v>0.39591007708758863</v>
      </c>
      <c r="U961" s="67">
        <f t="shared" si="176"/>
        <v>16455020.010000005</v>
      </c>
      <c r="V961" s="70">
        <f t="shared" si="158"/>
        <v>0.51815876704519781</v>
      </c>
      <c r="W961" s="87">
        <f t="shared" si="177"/>
        <v>-1.6168912091812737</v>
      </c>
      <c r="X961" s="138">
        <f t="shared" si="167"/>
        <v>1.7857142857142857E-4</v>
      </c>
      <c r="Y961" s="135">
        <f t="shared" si="160"/>
        <v>-1.7104247549519305E-2</v>
      </c>
      <c r="Z961" s="135">
        <f t="shared" si="161"/>
        <v>-1.7104247549519305E-2</v>
      </c>
      <c r="AA961" s="135">
        <f t="shared" si="162"/>
        <v>2.9255528423523713E-4</v>
      </c>
      <c r="AB961" s="140">
        <f t="shared" si="163"/>
        <v>7.292415174411591</v>
      </c>
      <c r="AC961" s="140">
        <f t="shared" si="164"/>
        <v>-2.8763898320379094E-2</v>
      </c>
      <c r="AD961" s="140">
        <f t="shared" si="165"/>
        <v>-4.3475240664682849E-2</v>
      </c>
      <c r="AE961" s="140">
        <f t="shared" si="166"/>
        <v>-3.4303814040515079E-2</v>
      </c>
    </row>
    <row r="962" spans="1:31">
      <c r="A962" s="88">
        <v>45366</v>
      </c>
      <c r="B962" s="78">
        <v>47620728.399999999</v>
      </c>
      <c r="D962" s="67">
        <f t="shared" si="171"/>
        <v>47620728.399999999</v>
      </c>
      <c r="E962" s="67">
        <f t="shared" si="168"/>
        <v>47170258.159999996</v>
      </c>
      <c r="F962" s="67">
        <f t="shared" si="172"/>
        <v>-829400.94000000507</v>
      </c>
      <c r="G962" s="70">
        <f t="shared" si="173"/>
        <v>-1.7118652752806149E-2</v>
      </c>
      <c r="H962" s="70"/>
      <c r="I962" s="70"/>
      <c r="J962" s="67">
        <f t="shared" si="169"/>
        <v>450470.24000000209</v>
      </c>
      <c r="K962" s="70">
        <f t="shared" si="178"/>
        <v>9.5498786220762355E-3</v>
      </c>
      <c r="L962" s="70">
        <f t="shared" ref="L962:L1015" si="179">1+G962</f>
        <v>0.98288134724719389</v>
      </c>
      <c r="M962" s="70">
        <f>PRODUCT($L$2:L962)-1</f>
        <v>0.1035094719231695</v>
      </c>
      <c r="N962" s="70">
        <f>PRODUCT($L$909:L962)-1</f>
        <v>-0.12799155640834048</v>
      </c>
      <c r="O962" s="70">
        <f>AVERAGE($G$909:G962)*252</f>
        <v>-0.58792450777833072</v>
      </c>
      <c r="P962" s="70">
        <f>STDEV($G$909:G962)*252^0.5</f>
        <v>0.31876577913754472</v>
      </c>
      <c r="Q962" s="67">
        <f t="shared" si="174"/>
        <v>-416923.13000000268</v>
      </c>
      <c r="R962" s="70">
        <f t="shared" si="154"/>
        <v>-8.7816108237147444E-3</v>
      </c>
      <c r="S962" s="67">
        <f t="shared" si="175"/>
        <v>11543326.219999999</v>
      </c>
      <c r="T962" s="70">
        <f t="shared" si="156"/>
        <v>0.32784101528918813</v>
      </c>
      <c r="U962" s="67">
        <f t="shared" si="176"/>
        <v>15765174.32</v>
      </c>
      <c r="V962" s="70">
        <f t="shared" si="158"/>
        <v>0.49314615040842574</v>
      </c>
      <c r="W962" s="87">
        <f t="shared" si="177"/>
        <v>-1.8443777414533769</v>
      </c>
      <c r="X962" s="138">
        <f t="shared" si="167"/>
        <v>1.7857142857142857E-4</v>
      </c>
      <c r="Y962" s="135">
        <f t="shared" si="160"/>
        <v>-1.7297224181377576E-2</v>
      </c>
      <c r="Z962" s="135">
        <f t="shared" si="161"/>
        <v>-1.7297224181377576E-2</v>
      </c>
      <c r="AA962" s="135">
        <f t="shared" si="162"/>
        <v>2.9919396438083317E-4</v>
      </c>
      <c r="AB962" s="140">
        <f t="shared" si="163"/>
        <v>7.1241878496511069</v>
      </c>
      <c r="AC962" s="140">
        <f t="shared" si="164"/>
        <v>-2.9951526999944453E-2</v>
      </c>
      <c r="AD962" s="140">
        <f t="shared" si="165"/>
        <v>-4.3437447968744353E-2</v>
      </c>
      <c r="AE962" s="140">
        <f t="shared" si="166"/>
        <v>-3.4388176075869803E-2</v>
      </c>
    </row>
    <row r="963" spans="1:31">
      <c r="A963" s="88">
        <v>45369</v>
      </c>
      <c r="B963" s="78">
        <v>48230813.75</v>
      </c>
      <c r="D963" s="67">
        <f t="shared" si="171"/>
        <v>48230813.75</v>
      </c>
      <c r="E963" s="67">
        <f t="shared" si="168"/>
        <v>47170258.159999996</v>
      </c>
      <c r="F963" s="67">
        <f t="shared" si="172"/>
        <v>610085.35000000149</v>
      </c>
      <c r="G963" s="70">
        <f t="shared" si="173"/>
        <v>1.2811340155813356E-2</v>
      </c>
      <c r="H963" s="70"/>
      <c r="I963" s="70"/>
      <c r="J963" s="67">
        <f t="shared" si="169"/>
        <v>1060555.5900000036</v>
      </c>
      <c r="K963" s="70">
        <f t="shared" si="178"/>
        <v>2.2483565521363769E-2</v>
      </c>
      <c r="L963" s="70">
        <f t="shared" si="179"/>
        <v>1.0128113401558134</v>
      </c>
      <c r="M963" s="70">
        <f>PRODUCT($L$2:L963)-1</f>
        <v>0.11764690713313919</v>
      </c>
      <c r="N963" s="70">
        <f>PRODUCT($L$909:L963)-1</f>
        <v>-0.11681995961874625</v>
      </c>
      <c r="O963" s="70">
        <f>AVERAGE($G$909:G963)*252</f>
        <v>-0.51853574001390723</v>
      </c>
      <c r="P963" s="70">
        <f>STDEV($G$909:G963)*252^0.5</f>
        <v>0.31745987886827004</v>
      </c>
      <c r="Q963" s="67">
        <f t="shared" si="174"/>
        <v>1600127.3999999985</v>
      </c>
      <c r="R963" s="70">
        <f t="shared" si="154"/>
        <v>3.3165572610243443E-2</v>
      </c>
      <c r="S963" s="67">
        <f t="shared" si="175"/>
        <v>12349070.100000001</v>
      </c>
      <c r="T963" s="70">
        <f t="shared" si="156"/>
        <v>0.35738442917346275</v>
      </c>
      <c r="U963" s="67">
        <f t="shared" si="176"/>
        <v>15683226.620000001</v>
      </c>
      <c r="V963" s="70">
        <f t="shared" si="158"/>
        <v>0.49017574711941148</v>
      </c>
      <c r="W963" s="87">
        <f t="shared" si="177"/>
        <v>-1.6333898376779561</v>
      </c>
      <c r="X963" s="138">
        <f t="shared" si="167"/>
        <v>1.7857142857142857E-4</v>
      </c>
      <c r="Y963" s="135">
        <f t="shared" si="160"/>
        <v>1.2632768727241927E-2</v>
      </c>
      <c r="Z963" s="135">
        <f t="shared" si="161"/>
        <v>0</v>
      </c>
      <c r="AA963" s="135">
        <f t="shared" si="162"/>
        <v>0</v>
      </c>
      <c r="AB963" s="140">
        <f t="shared" si="163"/>
        <v>7.0288852729436391</v>
      </c>
      <c r="AC963" s="140">
        <f t="shared" si="164"/>
        <v>-2.9607355214012247E-2</v>
      </c>
      <c r="AD963" s="140">
        <f t="shared" si="165"/>
        <v>-4.3272435064807914E-2</v>
      </c>
      <c r="AE963" s="140">
        <f t="shared" si="166"/>
        <v>-3.4351821742775929E-2</v>
      </c>
    </row>
    <row r="964" spans="1:31">
      <c r="A964" s="88">
        <v>45370</v>
      </c>
      <c r="B964" s="78">
        <v>48570528.859999999</v>
      </c>
      <c r="D964" s="67">
        <f t="shared" si="171"/>
        <v>48570528.859999999</v>
      </c>
      <c r="E964" s="67">
        <f t="shared" si="168"/>
        <v>47170258.159999996</v>
      </c>
      <c r="F964" s="67">
        <f t="shared" si="172"/>
        <v>339715.1099999994</v>
      </c>
      <c r="G964" s="70">
        <f t="shared" si="173"/>
        <v>7.0435284745739837E-3</v>
      </c>
      <c r="H964" s="70"/>
      <c r="I964" s="70"/>
      <c r="J964" s="67">
        <f t="shared" si="169"/>
        <v>1400270.700000003</v>
      </c>
      <c r="K964" s="70">
        <f t="shared" si="178"/>
        <v>2.9685457629897494E-2</v>
      </c>
      <c r="L964" s="70">
        <f t="shared" si="179"/>
        <v>1.007043528474574</v>
      </c>
      <c r="M964" s="70">
        <f>PRODUCT($L$2:L964)-1</f>
        <v>0.12551908494805097</v>
      </c>
      <c r="N964" s="70">
        <f>PRODUCT($L$909:L964)-1</f>
        <v>-0.1105992558561455</v>
      </c>
      <c r="O964" s="70">
        <f>AVERAGE($G$909:G964)*252</f>
        <v>-0.47758029509236155</v>
      </c>
      <c r="P964" s="70">
        <f>STDEV($G$909:G964)*252^0.5</f>
        <v>0.31515256793109192</v>
      </c>
      <c r="Q964" s="67">
        <f t="shared" si="174"/>
        <v>1357613.6199999973</v>
      </c>
      <c r="R964" s="70">
        <f t="shared" si="154"/>
        <v>2.8261448608747117E-2</v>
      </c>
      <c r="S964" s="67">
        <f t="shared" si="175"/>
        <v>12546845.189999998</v>
      </c>
      <c r="T964" s="70">
        <f t="shared" si="156"/>
        <v>0.34777573860225203</v>
      </c>
      <c r="U964" s="67">
        <f t="shared" si="176"/>
        <v>15690181.98</v>
      </c>
      <c r="V964" s="70">
        <f t="shared" si="158"/>
        <v>0.4925414871327205</v>
      </c>
      <c r="W964" s="87">
        <f t="shared" si="177"/>
        <v>-1.5153939510236973</v>
      </c>
      <c r="X964" s="138">
        <f t="shared" si="167"/>
        <v>1.7857142857142857E-4</v>
      </c>
      <c r="Y964" s="135">
        <f t="shared" si="160"/>
        <v>6.8649570460025547E-3</v>
      </c>
      <c r="Z964" s="135">
        <f t="shared" si="161"/>
        <v>0</v>
      </c>
      <c r="AA964" s="135">
        <f t="shared" si="162"/>
        <v>0</v>
      </c>
      <c r="AB964" s="140">
        <f t="shared" si="163"/>
        <v>6.9544075458808505</v>
      </c>
      <c r="AC964" s="140">
        <f t="shared" si="164"/>
        <v>-2.700095854111486E-2</v>
      </c>
      <c r="AD964" s="140">
        <f t="shared" si="165"/>
        <v>-4.3114431462874893E-2</v>
      </c>
      <c r="AE964" s="140">
        <f t="shared" si="166"/>
        <v>-3.4351764322118505E-2</v>
      </c>
    </row>
    <row r="965" spans="1:31">
      <c r="A965" s="88">
        <v>45371</v>
      </c>
      <c r="B965" s="78">
        <v>50644289.619999997</v>
      </c>
      <c r="D965" s="67">
        <f t="shared" si="171"/>
        <v>50644289.619999997</v>
      </c>
      <c r="E965" s="67">
        <f t="shared" si="168"/>
        <v>47170258.159999996</v>
      </c>
      <c r="F965" s="67">
        <f t="shared" si="172"/>
        <v>2073760.7599999979</v>
      </c>
      <c r="G965" s="70">
        <f t="shared" si="173"/>
        <v>4.269586534619417E-2</v>
      </c>
      <c r="H965" s="70"/>
      <c r="I965" s="70"/>
      <c r="J965" s="67">
        <f t="shared" si="169"/>
        <v>3474031.4600000009</v>
      </c>
      <c r="K965" s="70">
        <f t="shared" si="178"/>
        <v>7.3648769277797843E-2</v>
      </c>
      <c r="L965" s="70">
        <f t="shared" si="179"/>
        <v>1.0426958653461942</v>
      </c>
      <c r="M965" s="70">
        <f>PRODUCT($L$2:L965)-1</f>
        <v>0.17357409624356457</v>
      </c>
      <c r="N965" s="70">
        <f>PRODUCT($L$909:L965)-1</f>
        <v>-7.2625521445374597E-2</v>
      </c>
      <c r="O965" s="70">
        <f>AVERAGE($G$909:G965)*252</f>
        <v>-0.28044102557774242</v>
      </c>
      <c r="P965" s="70">
        <f>STDEV($G$909:G965)*252^0.5</f>
        <v>0.32609537165198749</v>
      </c>
      <c r="Q965" s="67">
        <f t="shared" si="174"/>
        <v>3183310.4799999967</v>
      </c>
      <c r="R965" s="70">
        <f t="shared" si="154"/>
        <v>6.8266429880674412E-2</v>
      </c>
      <c r="S965" s="67">
        <f t="shared" si="175"/>
        <v>14623017.579999998</v>
      </c>
      <c r="T965" s="70">
        <f t="shared" si="156"/>
        <v>0.4075336394640342</v>
      </c>
      <c r="U965" s="67">
        <f t="shared" si="176"/>
        <v>17280039.409999996</v>
      </c>
      <c r="V965" s="70">
        <f t="shared" si="158"/>
        <v>0.5309161426000919</v>
      </c>
      <c r="W965" s="87">
        <f t="shared" si="177"/>
        <v>-0.8599969516802346</v>
      </c>
      <c r="X965" s="138">
        <f t="shared" si="167"/>
        <v>1.7857142857142857E-4</v>
      </c>
      <c r="Y965" s="135">
        <f t="shared" si="160"/>
        <v>4.2517293917622739E-2</v>
      </c>
      <c r="Z965" s="135">
        <f t="shared" si="161"/>
        <v>0</v>
      </c>
      <c r="AA965" s="135">
        <f t="shared" si="162"/>
        <v>0</v>
      </c>
      <c r="AB965" s="140">
        <f t="shared" si="163"/>
        <v>7.2882016294408665</v>
      </c>
      <c r="AC965" s="140">
        <f t="shared" si="164"/>
        <v>-2.8420243206887151E-2</v>
      </c>
      <c r="AD965" s="140">
        <f t="shared" si="165"/>
        <v>-4.3185230138585252E-2</v>
      </c>
      <c r="AE965" s="140">
        <f t="shared" si="166"/>
        <v>-3.4433295323753187E-2</v>
      </c>
    </row>
    <row r="966" spans="1:31">
      <c r="A966" s="88">
        <v>45372</v>
      </c>
      <c r="B966" s="78">
        <v>52077532</v>
      </c>
      <c r="D966" s="67">
        <f t="shared" si="171"/>
        <v>52077532</v>
      </c>
      <c r="E966" s="67">
        <f t="shared" si="168"/>
        <v>47170258.159999996</v>
      </c>
      <c r="F966" s="67">
        <f t="shared" si="172"/>
        <v>1433242.3800000027</v>
      </c>
      <c r="G966" s="70">
        <f t="shared" si="173"/>
        <v>2.8300177389278636E-2</v>
      </c>
      <c r="H966" s="70"/>
      <c r="I966" s="70"/>
      <c r="J966" s="67">
        <f t="shared" si="169"/>
        <v>4907273.8400000036</v>
      </c>
      <c r="K966" s="70">
        <f t="shared" si="178"/>
        <v>0.10403321990214009</v>
      </c>
      <c r="L966" s="70">
        <f t="shared" si="179"/>
        <v>1.0283001773892786</v>
      </c>
      <c r="M966" s="70">
        <f>PRODUCT($L$2:L966)-1</f>
        <v>0.20678645134671969</v>
      </c>
      <c r="N966" s="70">
        <f>PRODUCT($L$909:L966)-1</f>
        <v>-4.6380659195988994E-2</v>
      </c>
      <c r="O966" s="70">
        <f>AVERAGE($G$909:G966)*252</f>
        <v>-0.15264644406608796</v>
      </c>
      <c r="P966" s="70">
        <f>STDEV($G$909:G966)*252^0.5</f>
        <v>0.3289854648255357</v>
      </c>
      <c r="Q966" s="67">
        <f t="shared" si="174"/>
        <v>5169670.0099999979</v>
      </c>
      <c r="R966" s="70">
        <f t="shared" si="154"/>
        <v>0.10949694556501607</v>
      </c>
      <c r="S966" s="67">
        <f t="shared" si="175"/>
        <v>16020634.880000003</v>
      </c>
      <c r="T966" s="70">
        <f t="shared" si="156"/>
        <v>0.44472505995664607</v>
      </c>
      <c r="U966" s="67">
        <f t="shared" si="176"/>
        <v>19291737.989999998</v>
      </c>
      <c r="V966" s="70">
        <f t="shared" si="158"/>
        <v>0.5867255008107749</v>
      </c>
      <c r="W966" s="87">
        <f t="shared" si="177"/>
        <v>-0.46399145368637457</v>
      </c>
      <c r="X966" s="138">
        <f t="shared" si="167"/>
        <v>1.7857142857142857E-4</v>
      </c>
      <c r="Y966" s="135">
        <f t="shared" si="160"/>
        <v>2.8121605960707209E-2</v>
      </c>
      <c r="Z966" s="135">
        <f t="shared" si="161"/>
        <v>0</v>
      </c>
      <c r="AA966" s="135">
        <f t="shared" si="162"/>
        <v>0</v>
      </c>
      <c r="AB966" s="140">
        <f t="shared" si="163"/>
        <v>7.6913545345888936</v>
      </c>
      <c r="AC966" s="140">
        <f t="shared" si="164"/>
        <v>-2.8602395987518788E-2</v>
      </c>
      <c r="AD966" s="140">
        <f t="shared" si="165"/>
        <v>-4.3058472253806615E-2</v>
      </c>
      <c r="AE966" s="140">
        <f t="shared" si="166"/>
        <v>-3.4453022288345764E-2</v>
      </c>
    </row>
    <row r="967" spans="1:31">
      <c r="A967" s="88">
        <v>45373</v>
      </c>
      <c r="B967" s="78">
        <v>51833231.240000002</v>
      </c>
      <c r="D967" s="67">
        <f t="shared" si="171"/>
        <v>51833231.240000002</v>
      </c>
      <c r="E967" s="67">
        <f t="shared" si="168"/>
        <v>47170258.159999996</v>
      </c>
      <c r="F967" s="67">
        <f t="shared" si="172"/>
        <v>-244300.75999999791</v>
      </c>
      <c r="G967" s="70">
        <f t="shared" si="173"/>
        <v>-4.6910971126665124E-3</v>
      </c>
      <c r="H967" s="70"/>
      <c r="I967" s="70"/>
      <c r="J967" s="67">
        <f t="shared" si="169"/>
        <v>4662973.0800000057</v>
      </c>
      <c r="K967" s="70">
        <f t="shared" si="178"/>
        <v>9.8854092851969222E-2</v>
      </c>
      <c r="L967" s="70">
        <f t="shared" si="179"/>
        <v>0.99530890288733354</v>
      </c>
      <c r="M967" s="70">
        <f>PRODUCT($L$2:L967)-1</f>
        <v>0.20112529890920205</v>
      </c>
      <c r="N967" s="70">
        <f>PRODUCT($L$909:L967)-1</f>
        <v>-5.0854180132217541E-2</v>
      </c>
      <c r="O967" s="70">
        <f>AVERAGE($G$909:G967)*252</f>
        <v>-0.17009576658008582</v>
      </c>
      <c r="P967" s="70">
        <f>STDEV($G$909:G967)*252^0.5</f>
        <v>0.32624632341266369</v>
      </c>
      <c r="Q967" s="67">
        <f t="shared" si="174"/>
        <v>5037161.4900000021</v>
      </c>
      <c r="R967" s="70">
        <f t="shared" si="154"/>
        <v>0.10613269218785869</v>
      </c>
      <c r="S967" s="67">
        <f t="shared" si="175"/>
        <v>15721862.130000003</v>
      </c>
      <c r="T967" s="70">
        <f t="shared" si="156"/>
        <v>0.43646049235966966</v>
      </c>
      <c r="U967" s="67">
        <f t="shared" si="176"/>
        <v>19393446.720000003</v>
      </c>
      <c r="V967" s="70">
        <f t="shared" si="158"/>
        <v>0.58126427532267333</v>
      </c>
      <c r="W967" s="87">
        <f t="shared" si="177"/>
        <v>-0.52137220981011467</v>
      </c>
      <c r="X967" s="138">
        <f t="shared" si="167"/>
        <v>1.7857142857142857E-4</v>
      </c>
      <c r="Y967" s="135">
        <f t="shared" si="160"/>
        <v>-4.8696685412379414E-3</v>
      </c>
      <c r="Z967" s="135">
        <f t="shared" si="161"/>
        <v>-4.8696685412379414E-3</v>
      </c>
      <c r="AA967" s="135">
        <f t="shared" si="162"/>
        <v>2.3713671701522459E-5</v>
      </c>
      <c r="AB967" s="140">
        <f t="shared" si="163"/>
        <v>7.5466994329529786</v>
      </c>
      <c r="AC967" s="140">
        <f t="shared" si="164"/>
        <v>-2.8133710414750619E-2</v>
      </c>
      <c r="AD967" s="140">
        <f t="shared" si="165"/>
        <v>-4.3142964550434218E-2</v>
      </c>
      <c r="AE967" s="140">
        <f t="shared" si="166"/>
        <v>-3.4385851298976408E-2</v>
      </c>
    </row>
    <row r="968" spans="1:31">
      <c r="A968" s="88">
        <v>45376</v>
      </c>
      <c r="B968" s="78">
        <v>54501565.909999996</v>
      </c>
      <c r="C968" s="129">
        <v>2914000</v>
      </c>
      <c r="D968" s="67">
        <f t="shared" si="171"/>
        <v>54501565.909999996</v>
      </c>
      <c r="E968" s="67">
        <f t="shared" si="168"/>
        <v>47170258.159999996</v>
      </c>
      <c r="F968" s="67">
        <f t="shared" si="172"/>
        <v>-245665.33000000566</v>
      </c>
      <c r="G968" s="70">
        <f t="shared" si="173"/>
        <v>-4.7395333866514641E-3</v>
      </c>
      <c r="H968" s="70"/>
      <c r="I968" s="70"/>
      <c r="J968" s="67">
        <f t="shared" si="169"/>
        <v>4417307.75</v>
      </c>
      <c r="K968" s="70">
        <f t="shared" si="178"/>
        <v>9.3646037191838616E-2</v>
      </c>
      <c r="L968" s="70">
        <f t="shared" si="179"/>
        <v>0.99526046661334855</v>
      </c>
      <c r="M968" s="70">
        <f>PRODUCT($L$2:L968)-1</f>
        <v>0.19543252545347012</v>
      </c>
      <c r="N968" s="70">
        <f>PRODUCT($L$909:L968)-1</f>
        <v>-5.5352688434281538E-2</v>
      </c>
      <c r="O968" s="70">
        <f>AVERAGE($G$909:G968)*252</f>
        <v>-0.18716687736102053</v>
      </c>
      <c r="P968" s="70">
        <f>STDEV($G$909:G968)*252^0.5</f>
        <v>0.32357694398756803</v>
      </c>
      <c r="Q968" s="67">
        <f t="shared" si="174"/>
        <v>4397787.9899999946</v>
      </c>
      <c r="R968" s="70">
        <f t="shared" si="154"/>
        <v>9.375375051068266E-2</v>
      </c>
      <c r="S968" s="67">
        <f t="shared" si="175"/>
        <v>14908866.619999997</v>
      </c>
      <c r="T968" s="70">
        <f t="shared" si="156"/>
        <v>0.4134816861911938</v>
      </c>
      <c r="U968" s="67">
        <f t="shared" si="176"/>
        <v>18238812.309999995</v>
      </c>
      <c r="V968" s="70">
        <f t="shared" si="158"/>
        <v>0.55630229069446879</v>
      </c>
      <c r="W968" s="87">
        <f t="shared" si="177"/>
        <v>-0.57843082098028453</v>
      </c>
      <c r="X968" s="138">
        <f t="shared" si="167"/>
        <v>1.7857142857142857E-4</v>
      </c>
      <c r="Y968" s="135">
        <f t="shared" si="160"/>
        <v>-4.9181048152228931E-3</v>
      </c>
      <c r="Z968" s="135">
        <f t="shared" si="161"/>
        <v>-4.9181048152228931E-3</v>
      </c>
      <c r="AA968" s="135">
        <f t="shared" si="162"/>
        <v>2.4187754973518609E-5</v>
      </c>
      <c r="AB968" s="140">
        <f t="shared" si="163"/>
        <v>7.4947151156196599</v>
      </c>
      <c r="AC968" s="140">
        <f t="shared" si="164"/>
        <v>-2.8261075980346918E-2</v>
      </c>
      <c r="AD968" s="140">
        <f t="shared" si="165"/>
        <v>-4.3234705143577579E-2</v>
      </c>
      <c r="AE968" s="140">
        <f t="shared" si="166"/>
        <v>-3.4358999706771191E-2</v>
      </c>
    </row>
    <row r="969" spans="1:31">
      <c r="A969" s="88">
        <v>45377</v>
      </c>
      <c r="B969" s="78">
        <v>53988282.090000004</v>
      </c>
      <c r="D969" s="67">
        <f t="shared" si="171"/>
        <v>53988282.090000004</v>
      </c>
      <c r="E969" s="67">
        <f t="shared" si="168"/>
        <v>47170258.159999996</v>
      </c>
      <c r="F969" s="67">
        <f t="shared" si="172"/>
        <v>-513283.81999999285</v>
      </c>
      <c r="G969" s="70">
        <f t="shared" si="173"/>
        <v>-9.4177811486663189E-3</v>
      </c>
      <c r="H969" s="70"/>
      <c r="I969" s="70"/>
      <c r="J969" s="67">
        <f t="shared" si="169"/>
        <v>3904023.9300000072</v>
      </c>
      <c r="K969" s="70">
        <f t="shared" si="178"/>
        <v>8.3346318159459809E-2</v>
      </c>
      <c r="L969" s="70">
        <f t="shared" si="179"/>
        <v>0.99058221885133368</v>
      </c>
      <c r="M969" s="70">
        <f>PRODUCT($L$2:L969)-1</f>
        <v>0.18417420355075187</v>
      </c>
      <c r="N969" s="70">
        <f>PRODUCT($L$909:L969)-1</f>
        <v>-6.424917007728348E-2</v>
      </c>
      <c r="O969" s="70">
        <f>AVERAGE($G$909:G969)*252</f>
        <v>-0.22300481132992042</v>
      </c>
      <c r="P969" s="70">
        <f>STDEV($G$909:G969)*252^0.5</f>
        <v>0.32135323363323626</v>
      </c>
      <c r="Q969" s="67">
        <f t="shared" si="174"/>
        <v>7846900.1800000072</v>
      </c>
      <c r="R969" s="70">
        <f t="shared" si="154"/>
        <v>0.1676828892238329</v>
      </c>
      <c r="S969" s="67">
        <f t="shared" si="175"/>
        <v>17390700.230000004</v>
      </c>
      <c r="T969" s="70">
        <f t="shared" si="156"/>
        <v>0.48158518102777093</v>
      </c>
      <c r="U969" s="67">
        <f t="shared" si="176"/>
        <v>21071287.260000005</v>
      </c>
      <c r="V969" s="70">
        <f t="shared" si="158"/>
        <v>0.6495507775956092</v>
      </c>
      <c r="W969" s="87">
        <f t="shared" si="177"/>
        <v>-0.69395539857687605</v>
      </c>
      <c r="X969" s="138">
        <f t="shared" si="167"/>
        <v>1.7857142857142857E-4</v>
      </c>
      <c r="Y969" s="135">
        <f t="shared" si="160"/>
        <v>-9.5963525772377479E-3</v>
      </c>
      <c r="Z969" s="135">
        <f t="shared" si="161"/>
        <v>-9.5963525772377479E-3</v>
      </c>
      <c r="AA969" s="135">
        <f t="shared" si="162"/>
        <v>9.2089982786657562E-5</v>
      </c>
      <c r="AB969" s="140">
        <f t="shared" si="163"/>
        <v>7.113398151017531</v>
      </c>
      <c r="AC969" s="140">
        <f t="shared" si="164"/>
        <v>-2.9045817557525704E-2</v>
      </c>
      <c r="AD969" s="140">
        <f t="shared" si="165"/>
        <v>-4.3523494741796516E-2</v>
      </c>
      <c r="AE969" s="140">
        <f t="shared" si="166"/>
        <v>-3.4399640854938629E-2</v>
      </c>
    </row>
    <row r="970" spans="1:31">
      <c r="A970" s="88">
        <v>45378</v>
      </c>
      <c r="B970" s="78">
        <v>54592656.039999999</v>
      </c>
      <c r="D970" s="67">
        <f t="shared" si="171"/>
        <v>54592656.039999999</v>
      </c>
      <c r="E970" s="67">
        <f t="shared" si="168"/>
        <v>47170258.159999996</v>
      </c>
      <c r="F970" s="67">
        <f t="shared" si="172"/>
        <v>604373.94999999553</v>
      </c>
      <c r="G970" s="70">
        <f t="shared" si="173"/>
        <v>1.1194539381573337E-2</v>
      </c>
      <c r="H970" s="70"/>
      <c r="I970" s="70"/>
      <c r="J970" s="67">
        <f t="shared" si="169"/>
        <v>4508397.8800000027</v>
      </c>
      <c r="K970" s="70">
        <f t="shared" si="178"/>
        <v>9.5473881181978415E-2</v>
      </c>
      <c r="L970" s="70">
        <f t="shared" si="179"/>
        <v>1.0111945393815733</v>
      </c>
      <c r="M970" s="70">
        <f>PRODUCT($L$2:L970)-1</f>
        <v>0.19743048830704391</v>
      </c>
      <c r="N970" s="70">
        <f>PRODUCT($L$909:L970)-1</f>
        <v>-5.3773870560373749E-2</v>
      </c>
      <c r="O970" s="70">
        <f>AVERAGE($G$909:G970)*252</f>
        <v>-0.17390757366078494</v>
      </c>
      <c r="P970" s="70">
        <f>STDEV($G$909:G970)*252^0.5</f>
        <v>0.31963737800399067</v>
      </c>
      <c r="Q970" s="67">
        <f t="shared" si="174"/>
        <v>7507411.8500000015</v>
      </c>
      <c r="R970" s="70">
        <f t="shared" si="154"/>
        <v>0.15908978979996863</v>
      </c>
      <c r="S970" s="67">
        <f t="shared" si="175"/>
        <v>17614567.130000003</v>
      </c>
      <c r="T970" s="70">
        <f t="shared" si="156"/>
        <v>0.48023968872861311</v>
      </c>
      <c r="U970" s="67">
        <f t="shared" si="176"/>
        <v>21973370.09</v>
      </c>
      <c r="V970" s="70">
        <f t="shared" si="158"/>
        <v>0.65889629200414856</v>
      </c>
      <c r="W970" s="87">
        <f t="shared" si="177"/>
        <v>-0.54407771314722053</v>
      </c>
      <c r="X970" s="138">
        <f t="shared" si="167"/>
        <v>1.7857142857142857E-4</v>
      </c>
      <c r="Y970" s="135">
        <f t="shared" si="160"/>
        <v>1.1015967953001908E-2</v>
      </c>
      <c r="Z970" s="135">
        <f t="shared" si="161"/>
        <v>0</v>
      </c>
      <c r="AA970" s="135">
        <f t="shared" si="162"/>
        <v>0</v>
      </c>
      <c r="AB970" s="140">
        <f t="shared" si="163"/>
        <v>7.3897042812545966</v>
      </c>
      <c r="AC970" s="140">
        <f t="shared" si="164"/>
        <v>-2.7049185133168237E-2</v>
      </c>
      <c r="AD970" s="140">
        <f t="shared" si="165"/>
        <v>-4.3381620402802849E-2</v>
      </c>
      <c r="AE970" s="140">
        <f t="shared" si="166"/>
        <v>-3.4322401778496756E-2</v>
      </c>
    </row>
    <row r="971" spans="1:31" s="47" customFormat="1">
      <c r="A971" s="90">
        <v>45379</v>
      </c>
      <c r="B971" s="133">
        <v>54958718.710000001</v>
      </c>
      <c r="C971" s="131"/>
      <c r="D971" s="80">
        <f t="shared" si="171"/>
        <v>54958718.710000001</v>
      </c>
      <c r="E971" s="80">
        <f t="shared" si="168"/>
        <v>47170258.159999996</v>
      </c>
      <c r="F971" s="80">
        <f t="shared" si="172"/>
        <v>366062.67000000179</v>
      </c>
      <c r="G971" s="81">
        <f t="shared" si="173"/>
        <v>6.705346406516436E-3</v>
      </c>
      <c r="H971" s="81"/>
      <c r="I971" s="81"/>
      <c r="J971" s="80">
        <f t="shared" si="169"/>
        <v>4874460.5500000045</v>
      </c>
      <c r="K971" s="81">
        <f t="shared" si="178"/>
        <v>0.10281941303459474</v>
      </c>
      <c r="L971" s="81">
        <f t="shared" si="179"/>
        <v>1.0067053464065165</v>
      </c>
      <c r="M971" s="81">
        <f>PRODUCT($L$2:L971)-1</f>
        <v>0.20545967452886682</v>
      </c>
      <c r="N971" s="81">
        <f>PRODUCT($L$909:L971)-1</f>
        <v>-4.7429096583583741E-2</v>
      </c>
      <c r="O971" s="81">
        <f>AVERAGE($G$909:G971)*252</f>
        <v>-0.14432575035756384</v>
      </c>
      <c r="P971" s="81">
        <f>STDEV($G$909:G971)*252^0.5</f>
        <v>0.31739400223608683</v>
      </c>
      <c r="Q971" s="80">
        <f t="shared" si="174"/>
        <v>7336971.2700000033</v>
      </c>
      <c r="R971" s="81">
        <f t="shared" si="154"/>
        <v>0.15901065304699721</v>
      </c>
      <c r="S971" s="80">
        <f t="shared" si="175"/>
        <v>17955584.189804599</v>
      </c>
      <c r="T971" s="81">
        <f t="shared" si="156"/>
        <v>0.49062214707222185</v>
      </c>
      <c r="U971" s="80">
        <f t="shared" si="176"/>
        <v>23223318.470000003</v>
      </c>
      <c r="V971" s="81">
        <f t="shared" si="158"/>
        <v>0.70551150218715164</v>
      </c>
      <c r="W971" s="132">
        <f t="shared" si="177"/>
        <v>-0.45472110166155622</v>
      </c>
      <c r="X971" s="139">
        <f t="shared" si="167"/>
        <v>1.7857142857142857E-4</v>
      </c>
      <c r="Y971" s="136">
        <f t="shared" si="160"/>
        <v>6.526774977945007E-3</v>
      </c>
      <c r="Z971" s="136">
        <f t="shared" si="161"/>
        <v>0</v>
      </c>
      <c r="AA971" s="136">
        <f t="shared" si="162"/>
        <v>0</v>
      </c>
      <c r="AB971" s="141">
        <f t="shared" si="163"/>
        <v>7.5959482478492895</v>
      </c>
      <c r="AC971" s="141">
        <f t="shared" si="164"/>
        <v>-2.7096903415193635E-2</v>
      </c>
      <c r="AD971" s="141">
        <f t="shared" si="165"/>
        <v>-4.3411149078748511E-2</v>
      </c>
      <c r="AE971" s="141">
        <f t="shared" si="166"/>
        <v>-3.4270868144341007E-2</v>
      </c>
    </row>
    <row r="972" spans="1:31">
      <c r="A972" s="88">
        <v>45383</v>
      </c>
      <c r="B972" s="78">
        <v>54694013.359999999</v>
      </c>
      <c r="D972" s="67">
        <f t="shared" si="171"/>
        <v>54694013.359999999</v>
      </c>
      <c r="E972" s="67">
        <f t="shared" si="168"/>
        <v>54958718.710000001</v>
      </c>
      <c r="F972" s="67">
        <f t="shared" si="172"/>
        <v>-264705.35000000149</v>
      </c>
      <c r="G972" s="70">
        <f t="shared" si="173"/>
        <v>-4.8164396152823169E-3</v>
      </c>
      <c r="H972" s="70"/>
      <c r="I972" s="70"/>
      <c r="J972" s="67">
        <f t="shared" si="169"/>
        <v>-264705.35000000149</v>
      </c>
      <c r="K972" s="70">
        <f>G972</f>
        <v>-4.8164396152823169E-3</v>
      </c>
      <c r="L972" s="70">
        <f t="shared" si="179"/>
        <v>0.99518356038471767</v>
      </c>
      <c r="M972" s="70">
        <f>PRODUCT($L$2:L972)-1</f>
        <v>0.19965365079784059</v>
      </c>
      <c r="N972" s="70">
        <f>PRODUCT($L$909:L972)-1</f>
        <v>-5.2017096819163888E-2</v>
      </c>
      <c r="O972" s="70">
        <f>AVERAGE($G$909:G972)*252</f>
        <v>-0.16103539149340104</v>
      </c>
      <c r="P972" s="70">
        <f>STDEV($G$909:G972)*252^0.5</f>
        <v>0.31497751137530994</v>
      </c>
      <c r="Q972" s="67">
        <f t="shared" si="174"/>
        <v>7013865.9799999967</v>
      </c>
      <c r="R972" s="70">
        <f t="shared" si="154"/>
        <v>0.14896101954356239</v>
      </c>
      <c r="S972" s="67">
        <f t="shared" si="175"/>
        <v>17784311.600000001</v>
      </c>
      <c r="T972" s="70">
        <f t="shared" si="156"/>
        <v>0.48094188002210642</v>
      </c>
      <c r="U972" s="67">
        <f t="shared" si="176"/>
        <v>23347127.52</v>
      </c>
      <c r="V972" s="70">
        <f t="shared" si="158"/>
        <v>0.71574612503128687</v>
      </c>
      <c r="W972" s="87">
        <f t="shared" si="177"/>
        <v>-0.51125996516468786</v>
      </c>
      <c r="X972" s="138">
        <f t="shared" si="167"/>
        <v>1.7857142857142857E-4</v>
      </c>
      <c r="Y972" s="135">
        <f t="shared" si="160"/>
        <v>-4.9950110438537459E-3</v>
      </c>
      <c r="Z972" s="135">
        <f t="shared" si="161"/>
        <v>-4.9950110438537459E-3</v>
      </c>
      <c r="AA972" s="135">
        <f t="shared" si="162"/>
        <v>2.4950135328220889E-5</v>
      </c>
      <c r="AB972" s="140">
        <f t="shared" si="163"/>
        <v>7.7414979001707831</v>
      </c>
      <c r="AC972" s="140">
        <f t="shared" si="164"/>
        <v>-2.7634032845952797E-2</v>
      </c>
      <c r="AD972" s="140">
        <f t="shared" si="165"/>
        <v>-4.3492549551162087E-2</v>
      </c>
      <c r="AE972" s="140">
        <f t="shared" si="166"/>
        <v>-3.4128992487129049E-2</v>
      </c>
    </row>
    <row r="973" spans="1:31">
      <c r="A973" s="88">
        <v>45384</v>
      </c>
      <c r="B973" s="78">
        <v>53680468.049999997</v>
      </c>
      <c r="D973" s="67">
        <f t="shared" si="171"/>
        <v>53680468.049999997</v>
      </c>
      <c r="E973" s="67">
        <f t="shared" si="168"/>
        <v>54958718.710000001</v>
      </c>
      <c r="F973" s="67">
        <f t="shared" si="172"/>
        <v>-1013545.3100000024</v>
      </c>
      <c r="G973" s="70">
        <f t="shared" si="173"/>
        <v>-1.8531192862530913E-2</v>
      </c>
      <c r="H973" s="70"/>
      <c r="I973" s="70"/>
      <c r="J973" s="67">
        <f t="shared" si="169"/>
        <v>-1278250.6600000039</v>
      </c>
      <c r="K973" s="70">
        <f t="shared" ref="K973:K993" si="180">(1+K972)*(1+G973)-1</f>
        <v>-2.3258378106391753E-2</v>
      </c>
      <c r="L973" s="70">
        <f t="shared" si="179"/>
        <v>0.98146880713746909</v>
      </c>
      <c r="M973" s="70">
        <f>PRODUCT($L$2:L973)-1</f>
        <v>0.17742263762666655</v>
      </c>
      <c r="N973" s="70">
        <f>PRODUCT($L$909:L973)-1</f>
        <v>-6.9584350828389874E-2</v>
      </c>
      <c r="O973" s="70">
        <f>AVERAGE($G$909:G973)*252</f>
        <v>-0.2304019331836224</v>
      </c>
      <c r="P973" s="70">
        <f>STDEV($G$909:G973)*252^0.5</f>
        <v>0.3144865353543716</v>
      </c>
      <c r="Q973" s="67">
        <f t="shared" ref="Q973:Q1004" si="181">B973-C973-D944</f>
        <v>6287334.7599999979</v>
      </c>
      <c r="R973" s="70">
        <f t="shared" ref="R973:R1036" si="182">Q973/B942</f>
        <v>0.13202654455134372</v>
      </c>
      <c r="S973" s="67">
        <f t="shared" ref="S973:S1004" si="183">B973-C973-D884</f>
        <v>16635597.219999999</v>
      </c>
      <c r="T973" s="70">
        <f t="shared" ref="T973:T1036" si="184">S973/B882</f>
        <v>0.44957264933652308</v>
      </c>
      <c r="U973" s="67">
        <f t="shared" ref="U973:U1004" si="185">B973-C973-D609</f>
        <v>22011566.809999999</v>
      </c>
      <c r="V973" s="70">
        <f t="shared" ref="V973:V1036" si="186">U973/B607</f>
        <v>0.6935966347843987</v>
      </c>
      <c r="W973" s="87">
        <f t="shared" ref="W973:W1004" si="187">O973/P973</f>
        <v>-0.7326289277345357</v>
      </c>
      <c r="X973" s="138">
        <f t="shared" si="167"/>
        <v>1.7857142857142857E-4</v>
      </c>
      <c r="Y973" s="135">
        <f t="shared" si="160"/>
        <v>-1.870976429110234E-2</v>
      </c>
      <c r="Z973" s="135">
        <f t="shared" si="161"/>
        <v>-1.870976429110234E-2</v>
      </c>
      <c r="AA973" s="135">
        <f t="shared" si="162"/>
        <v>3.5005527982860825E-4</v>
      </c>
      <c r="AB973" s="140">
        <f t="shared" si="163"/>
        <v>7.5490081865818865</v>
      </c>
      <c r="AC973" s="140">
        <f t="shared" si="164"/>
        <v>-2.8964783986933432E-2</v>
      </c>
      <c r="AD973" s="140">
        <f t="shared" si="165"/>
        <v>-4.3815556337103906E-2</v>
      </c>
      <c r="AE973" s="140">
        <f t="shared" si="166"/>
        <v>-3.4168337463324185E-2</v>
      </c>
    </row>
    <row r="974" spans="1:31">
      <c r="A974" s="88">
        <v>45385</v>
      </c>
      <c r="B974" s="78">
        <v>54398508.520000003</v>
      </c>
      <c r="D974" s="67">
        <f t="shared" si="171"/>
        <v>54398508.520000003</v>
      </c>
      <c r="E974" s="67">
        <f t="shared" si="168"/>
        <v>54958718.710000001</v>
      </c>
      <c r="F974" s="67">
        <f t="shared" si="172"/>
        <v>718040.47000000626</v>
      </c>
      <c r="G974" s="70">
        <f t="shared" si="173"/>
        <v>1.3376196148871066E-2</v>
      </c>
      <c r="H974" s="70"/>
      <c r="I974" s="70"/>
      <c r="J974" s="67">
        <f t="shared" si="169"/>
        <v>-560210.18999999762</v>
      </c>
      <c r="K974" s="70">
        <f t="shared" si="180"/>
        <v>-1.0193290585176484E-2</v>
      </c>
      <c r="L974" s="70">
        <f t="shared" si="179"/>
        <v>1.013376196148871</v>
      </c>
      <c r="M974" s="70">
        <f>PRODUCT($L$2:L974)-1</f>
        <v>0.19317207377768186</v>
      </c>
      <c r="N974" s="70">
        <f>PRODUCT($L$909:L974)-1</f>
        <v>-5.7138928605091288E-2</v>
      </c>
      <c r="O974" s="70">
        <f>AVERAGE($G$909:G974)*252</f>
        <v>-0.17583824586999919</v>
      </c>
      <c r="P974" s="70">
        <f>STDEV($G$909:G974)*252^0.5</f>
        <v>0.31330489441025533</v>
      </c>
      <c r="Q974" s="67">
        <f t="shared" si="181"/>
        <v>7517956.25</v>
      </c>
      <c r="R974" s="70">
        <f t="shared" si="182"/>
        <v>0.15767476954472451</v>
      </c>
      <c r="S974" s="67">
        <f t="shared" si="183"/>
        <v>17024225.540000007</v>
      </c>
      <c r="T974" s="70">
        <f t="shared" si="184"/>
        <v>0.46123985641221305</v>
      </c>
      <c r="U974" s="67">
        <f t="shared" si="185"/>
        <v>22522907.900000002</v>
      </c>
      <c r="V974" s="70">
        <f t="shared" si="186"/>
        <v>0.71850543671102995</v>
      </c>
      <c r="W974" s="87">
        <f t="shared" si="187"/>
        <v>-0.56123683034376348</v>
      </c>
      <c r="X974" s="138">
        <f t="shared" si="167"/>
        <v>1.7857142857142857E-4</v>
      </c>
      <c r="Y974" s="135">
        <f t="shared" ref="Y974:Y1015" si="188">G974-X974</f>
        <v>1.3197624720299637E-2</v>
      </c>
      <c r="Z974" s="135">
        <f t="shared" ref="Z974:Z1015" si="189">IF(Y974&lt;0,Y974,0)</f>
        <v>0</v>
      </c>
      <c r="AA974" s="135">
        <f t="shared" ref="AA974:AA1015" si="190">Z974^2</f>
        <v>0</v>
      </c>
      <c r="AB974" s="140">
        <f t="shared" ref="AB974:AB1007" si="191">AVERAGE(Y723:Y974)/AVERAGE(AA723:AA974)</f>
        <v>7.3336763396799576</v>
      </c>
      <c r="AC974" s="140">
        <f t="shared" ref="AC974:AC1007" si="192">AVERAGE(G945:G974)-_xlfn.NORM.S.INV(0.95)*_xlfn.STDEV.S(G945:G974)</f>
        <v>-2.8379568760066424E-2</v>
      </c>
      <c r="AD974" s="140">
        <f t="shared" ref="AD974:AD1007" si="193">AVERAGE(G885:G974)-_xlfn.NORM.S.INV(0.95)*_xlfn.STDEV.S(G885:G974)</f>
        <v>-4.3738827672089566E-2</v>
      </c>
      <c r="AE974" s="140">
        <f t="shared" ref="AE974:AE1007" si="194">AVERAGE(G610:G974)-_xlfn.NORM.S.INV(0.95)*_xlfn.STDEV.S(G610:G974)</f>
        <v>-3.4166548862161909E-2</v>
      </c>
    </row>
    <row r="975" spans="1:31">
      <c r="A975" s="88">
        <v>45386</v>
      </c>
      <c r="B975" s="78">
        <v>51227159.189999998</v>
      </c>
      <c r="D975" s="67">
        <f t="shared" si="171"/>
        <v>51227159.189999998</v>
      </c>
      <c r="E975" s="67">
        <f t="shared" si="168"/>
        <v>54958718.710000001</v>
      </c>
      <c r="F975" s="67">
        <f t="shared" si="172"/>
        <v>-3171349.3300000057</v>
      </c>
      <c r="G975" s="70">
        <f t="shared" si="173"/>
        <v>-5.8298461047586188E-2</v>
      </c>
      <c r="H975" s="70"/>
      <c r="I975" s="70"/>
      <c r="J975" s="67">
        <f t="shared" si="169"/>
        <v>-3731559.5200000033</v>
      </c>
      <c r="K975" s="70">
        <f t="shared" si="180"/>
        <v>-6.789749847863602E-2</v>
      </c>
      <c r="L975" s="70">
        <f t="shared" si="179"/>
        <v>0.94170153895241382</v>
      </c>
      <c r="M975" s="70">
        <f>PRODUCT($L$2:L975)-1</f>
        <v>0.12361197811148594</v>
      </c>
      <c r="N975" s="70">
        <f>PRODUCT($L$909:L975)-1</f>
        <v>-0.11210627804909279</v>
      </c>
      <c r="O975" s="70">
        <f>AVERAGE($G$909:G975)*252</f>
        <v>-0.39248561808077115</v>
      </c>
      <c r="P975" s="70">
        <f>STDEV($G$909:G975)*252^0.5</f>
        <v>0.33038117828314401</v>
      </c>
      <c r="Q975" s="67">
        <f t="shared" si="181"/>
        <v>3350915.4899999946</v>
      </c>
      <c r="R975" s="70">
        <f t="shared" si="182"/>
        <v>7.070466241376451E-2</v>
      </c>
      <c r="S975" s="67">
        <f t="shared" si="183"/>
        <v>14100329.18</v>
      </c>
      <c r="T975" s="70">
        <f t="shared" si="184"/>
        <v>0.38062838023398232</v>
      </c>
      <c r="U975" s="67">
        <f t="shared" si="185"/>
        <v>19218713.689999998</v>
      </c>
      <c r="V975" s="70">
        <f t="shared" si="186"/>
        <v>0.60686392446497139</v>
      </c>
      <c r="W975" s="87">
        <f t="shared" si="187"/>
        <v>-1.18797814124993</v>
      </c>
      <c r="X975" s="138">
        <f t="shared" si="167"/>
        <v>1.7857142857142857E-4</v>
      </c>
      <c r="Y975" s="135">
        <f t="shared" si="188"/>
        <v>-5.8477032476157619E-2</v>
      </c>
      <c r="Z975" s="135">
        <f t="shared" si="189"/>
        <v>-5.8477032476157619E-2</v>
      </c>
      <c r="AA975" s="135">
        <f t="shared" si="190"/>
        <v>3.4195633272175929E-3</v>
      </c>
      <c r="AB975" s="140">
        <f t="shared" si="191"/>
        <v>6.2764594495367625</v>
      </c>
      <c r="AC975" s="140">
        <f t="shared" si="192"/>
        <v>-3.4783030808407188E-2</v>
      </c>
      <c r="AD975" s="140">
        <f t="shared" si="193"/>
        <v>-4.5675095286502737E-2</v>
      </c>
      <c r="AE975" s="140">
        <f t="shared" si="194"/>
        <v>-3.4710904650312062E-2</v>
      </c>
    </row>
    <row r="976" spans="1:31">
      <c r="A976" s="88">
        <v>45387</v>
      </c>
      <c r="B976" s="78">
        <v>53255987.509999998</v>
      </c>
      <c r="D976" s="67">
        <f t="shared" si="171"/>
        <v>53255987.509999998</v>
      </c>
      <c r="E976" s="67">
        <f t="shared" si="168"/>
        <v>54958718.710000001</v>
      </c>
      <c r="F976" s="67">
        <f t="shared" si="172"/>
        <v>2028828.3200000003</v>
      </c>
      <c r="G976" s="70">
        <f t="shared" si="173"/>
        <v>3.9604544778193473E-2</v>
      </c>
      <c r="H976" s="70"/>
      <c r="I976" s="70"/>
      <c r="J976" s="67">
        <f t="shared" si="169"/>
        <v>-1702731.200000003</v>
      </c>
      <c r="K976" s="70">
        <f t="shared" si="180"/>
        <v>-3.0982003219267029E-2</v>
      </c>
      <c r="L976" s="70">
        <f t="shared" si="179"/>
        <v>1.0396045447781934</v>
      </c>
      <c r="M976" s="70">
        <f>PRODUCT($L$2:L976)-1</f>
        <v>0.16811211901191681</v>
      </c>
      <c r="N976" s="70">
        <f>PRODUCT($L$909:L976)-1</f>
        <v>-7.6941651379811238E-2</v>
      </c>
      <c r="O976" s="70">
        <f>AVERAGE($G$909:G976)*252</f>
        <v>-0.23994398716627807</v>
      </c>
      <c r="P976" s="70">
        <f>STDEV($G$909:G976)*252^0.5</f>
        <v>0.3373448021832115</v>
      </c>
      <c r="Q976" s="67">
        <f t="shared" si="181"/>
        <v>5420792.5799999982</v>
      </c>
      <c r="R976" s="70">
        <f t="shared" si="182"/>
        <v>0.115629878862773</v>
      </c>
      <c r="S976" s="67">
        <f t="shared" si="183"/>
        <v>16260065.009999998</v>
      </c>
      <c r="T976" s="70">
        <f t="shared" si="184"/>
        <v>0.43506025302749496</v>
      </c>
      <c r="U976" s="67">
        <f t="shared" si="185"/>
        <v>21968825.829999998</v>
      </c>
      <c r="V976" s="70">
        <f t="shared" si="186"/>
        <v>0.6892050785771201</v>
      </c>
      <c r="W976" s="87">
        <f t="shared" si="187"/>
        <v>-0.71127222240692722</v>
      </c>
      <c r="X976" s="138">
        <f t="shared" ref="X976:X1072" si="195">4.5%/252</f>
        <v>1.7857142857142857E-4</v>
      </c>
      <c r="Y976" s="135">
        <f t="shared" si="188"/>
        <v>3.9425973349622043E-2</v>
      </c>
      <c r="Z976" s="135">
        <f t="shared" si="189"/>
        <v>0</v>
      </c>
      <c r="AA976" s="135">
        <f t="shared" si="190"/>
        <v>0</v>
      </c>
      <c r="AB976" s="140">
        <f t="shared" si="191"/>
        <v>7.21401682836298</v>
      </c>
      <c r="AC976" s="140">
        <f t="shared" si="192"/>
        <v>-3.5509377023382936E-2</v>
      </c>
      <c r="AD976" s="140">
        <f t="shared" si="193"/>
        <v>-4.5548344550441273E-2</v>
      </c>
      <c r="AE976" s="140">
        <f t="shared" si="194"/>
        <v>-3.4763924349275173E-2</v>
      </c>
    </row>
    <row r="977" spans="1:31">
      <c r="A977" s="88">
        <v>45390</v>
      </c>
      <c r="B977" s="78">
        <v>53410125.670000002</v>
      </c>
      <c r="D977" s="67">
        <f t="shared" si="171"/>
        <v>53410125.670000002</v>
      </c>
      <c r="E977" s="67">
        <f t="shared" si="168"/>
        <v>54958718.710000001</v>
      </c>
      <c r="F977" s="67">
        <f t="shared" si="172"/>
        <v>154138.16000000387</v>
      </c>
      <c r="G977" s="70">
        <f t="shared" si="173"/>
        <v>2.8942878952542377E-3</v>
      </c>
      <c r="H977" s="70"/>
      <c r="I977" s="70"/>
      <c r="J977" s="67">
        <f t="shared" si="169"/>
        <v>-1548593.0399999991</v>
      </c>
      <c r="K977" s="70">
        <f t="shared" si="180"/>
        <v>-2.8177386160901041E-2</v>
      </c>
      <c r="L977" s="70">
        <f t="shared" si="179"/>
        <v>1.0028942878952543</v>
      </c>
      <c r="M977" s="70">
        <f>PRODUCT($L$2:L977)-1</f>
        <v>0.17149297177827272</v>
      </c>
      <c r="N977" s="70">
        <f>PRODUCT($L$909:L977)-1</f>
        <v>-7.4270054774786431E-2</v>
      </c>
      <c r="O977" s="70">
        <f>AVERAGE($G$909:G977)*252</f>
        <v>-0.22589609532902666</v>
      </c>
      <c r="P977" s="70">
        <f>STDEV($G$909:G977)*252^0.5</f>
        <v>0.33493581224774105</v>
      </c>
      <c r="Q977" s="67">
        <f t="shared" si="181"/>
        <v>6077898.5100000054</v>
      </c>
      <c r="R977" s="70">
        <f t="shared" si="182"/>
        <v>0.12695019576065875</v>
      </c>
      <c r="S977" s="67">
        <f t="shared" si="183"/>
        <v>14815990.660000004</v>
      </c>
      <c r="T977" s="70">
        <f t="shared" si="184"/>
        <v>0.39906425234821724</v>
      </c>
      <c r="U977" s="67">
        <f t="shared" si="185"/>
        <v>20314615.960000001</v>
      </c>
      <c r="V977" s="70">
        <f t="shared" si="186"/>
        <v>0.63466424697194368</v>
      </c>
      <c r="W977" s="87">
        <f t="shared" si="187"/>
        <v>-0.67444592984263718</v>
      </c>
      <c r="X977" s="138">
        <f t="shared" si="195"/>
        <v>1.7857142857142857E-4</v>
      </c>
      <c r="Y977" s="135">
        <f t="shared" si="188"/>
        <v>2.7157164666828091E-3</v>
      </c>
      <c r="Z977" s="135">
        <f t="shared" si="189"/>
        <v>0</v>
      </c>
      <c r="AA977" s="135">
        <f t="shared" si="190"/>
        <v>0</v>
      </c>
      <c r="AB977" s="140">
        <f t="shared" si="191"/>
        <v>7.197950732963549</v>
      </c>
      <c r="AC977" s="140">
        <f t="shared" si="192"/>
        <v>-3.5374842095046488E-2</v>
      </c>
      <c r="AD977" s="140">
        <f t="shared" si="193"/>
        <v>-4.5462261478081516E-2</v>
      </c>
      <c r="AE977" s="140">
        <f t="shared" si="194"/>
        <v>-3.4635461934176139E-2</v>
      </c>
    </row>
    <row r="978" spans="1:31">
      <c r="A978" s="88">
        <v>45391</v>
      </c>
      <c r="B978" s="78">
        <v>53587856.920000002</v>
      </c>
      <c r="D978" s="67">
        <f t="shared" si="171"/>
        <v>53587856.920000002</v>
      </c>
      <c r="E978" s="67">
        <f t="shared" si="168"/>
        <v>54958718.710000001</v>
      </c>
      <c r="F978" s="67">
        <f t="shared" si="172"/>
        <v>177731.25</v>
      </c>
      <c r="G978" s="70">
        <f t="shared" si="173"/>
        <v>3.3276695714616169E-3</v>
      </c>
      <c r="H978" s="70"/>
      <c r="I978" s="70"/>
      <c r="J978" s="67">
        <f t="shared" si="169"/>
        <v>-1370861.7899999991</v>
      </c>
      <c r="K978" s="70">
        <f t="shared" si="180"/>
        <v>-2.4943481619970287E-2</v>
      </c>
      <c r="L978" s="70">
        <f t="shared" si="179"/>
        <v>1.0033276695714617</v>
      </c>
      <c r="M978" s="70">
        <f>PRODUCT($L$2:L978)-1</f>
        <v>0.17539131329364044</v>
      </c>
      <c r="N978" s="70">
        <f>PRODUCT($L$909:L978)-1</f>
        <v>-7.1189531404669548E-2</v>
      </c>
      <c r="O978" s="70">
        <f>AVERAGE($G$909:G978)*252</f>
        <v>-0.21068939779563589</v>
      </c>
      <c r="P978" s="70">
        <f>STDEV($G$909:G978)*252^0.5</f>
        <v>0.33259646211369154</v>
      </c>
      <c r="Q978" s="67">
        <f t="shared" si="181"/>
        <v>6358233.4299999997</v>
      </c>
      <c r="R978" s="70">
        <f t="shared" si="182"/>
        <v>0.13291956768033181</v>
      </c>
      <c r="S978" s="67">
        <f t="shared" si="183"/>
        <v>16025876.260000005</v>
      </c>
      <c r="T978" s="70">
        <f t="shared" si="184"/>
        <v>0.43317952836559231</v>
      </c>
      <c r="U978" s="67">
        <f t="shared" si="185"/>
        <v>20055135.530000001</v>
      </c>
      <c r="V978" s="70">
        <f t="shared" si="186"/>
        <v>0.64100207411335886</v>
      </c>
      <c r="W978" s="87">
        <f t="shared" si="187"/>
        <v>-0.63346854761075566</v>
      </c>
      <c r="X978" s="138">
        <f t="shared" si="195"/>
        <v>1.7857142857142857E-4</v>
      </c>
      <c r="Y978" s="135">
        <f t="shared" si="188"/>
        <v>3.1490981428901883E-3</v>
      </c>
      <c r="Z978" s="135">
        <f t="shared" si="189"/>
        <v>0</v>
      </c>
      <c r="AA978" s="135">
        <f t="shared" si="190"/>
        <v>0</v>
      </c>
      <c r="AB978" s="140">
        <f t="shared" si="191"/>
        <v>7.4296725518862283</v>
      </c>
      <c r="AC978" s="140">
        <f t="shared" si="192"/>
        <v>-3.470884359711647E-2</v>
      </c>
      <c r="AD978" s="140">
        <f t="shared" si="193"/>
        <v>-4.5404956360575129E-2</v>
      </c>
      <c r="AE978" s="140">
        <f t="shared" si="194"/>
        <v>-3.4455702038121053E-2</v>
      </c>
    </row>
    <row r="979" spans="1:31">
      <c r="A979" s="88">
        <v>45392</v>
      </c>
      <c r="B979" s="78">
        <v>51021853.770000003</v>
      </c>
      <c r="D979" s="67">
        <f t="shared" si="171"/>
        <v>51021853.770000003</v>
      </c>
      <c r="E979" s="67">
        <f t="shared" si="168"/>
        <v>54958718.710000001</v>
      </c>
      <c r="F979" s="67">
        <f t="shared" si="172"/>
        <v>-2566003.1499999985</v>
      </c>
      <c r="G979" s="70">
        <f t="shared" si="173"/>
        <v>-4.788404122655477E-2</v>
      </c>
      <c r="H979" s="70"/>
      <c r="I979" s="70"/>
      <c r="J979" s="67">
        <f t="shared" si="169"/>
        <v>-3936864.9399999976</v>
      </c>
      <c r="K979" s="70">
        <f t="shared" si="180"/>
        <v>-7.1633128144300562E-2</v>
      </c>
      <c r="L979" s="70">
        <f t="shared" si="179"/>
        <v>0.95211595877344524</v>
      </c>
      <c r="M979" s="70">
        <f>PRODUCT($L$2:L979)-1</f>
        <v>0.11910882719055338</v>
      </c>
      <c r="N979" s="70">
        <f>PRODUCT($L$909:L979)-1</f>
        <v>-0.11566473017454404</v>
      </c>
      <c r="O979" s="70">
        <f>AVERAGE($G$909:G979)*252</f>
        <v>-0.37767656668713118</v>
      </c>
      <c r="P979" s="70">
        <f>STDEV($G$909:G979)*252^0.5</f>
        <v>0.3419013348398095</v>
      </c>
      <c r="Q979" s="67">
        <f t="shared" si="181"/>
        <v>4127529.3500000015</v>
      </c>
      <c r="R979" s="70">
        <f t="shared" si="182"/>
        <v>8.720336222606774E-2</v>
      </c>
      <c r="S979" s="67">
        <f t="shared" si="183"/>
        <v>12844018.900000006</v>
      </c>
      <c r="T979" s="70">
        <f t="shared" si="184"/>
        <v>0.33279716974281287</v>
      </c>
      <c r="U979" s="67">
        <f t="shared" si="185"/>
        <v>17833263.210000005</v>
      </c>
      <c r="V979" s="70">
        <f t="shared" si="186"/>
        <v>0.53884237971447768</v>
      </c>
      <c r="W979" s="87">
        <f t="shared" si="187"/>
        <v>-1.1046361280340815</v>
      </c>
      <c r="X979" s="138">
        <f t="shared" si="195"/>
        <v>1.7857142857142857E-4</v>
      </c>
      <c r="Y979" s="135">
        <f t="shared" si="188"/>
        <v>-4.8062612655126201E-2</v>
      </c>
      <c r="Z979" s="135">
        <f t="shared" si="189"/>
        <v>-4.8062612655126201E-2</v>
      </c>
      <c r="AA979" s="135">
        <f t="shared" si="190"/>
        <v>2.310014735236697E-3</v>
      </c>
      <c r="AB979" s="140">
        <f t="shared" si="191"/>
        <v>6.3111367042854898</v>
      </c>
      <c r="AC979" s="140">
        <f t="shared" si="192"/>
        <v>-3.918541835247169E-2</v>
      </c>
      <c r="AD979" s="140">
        <f t="shared" si="193"/>
        <v>-4.6170539645990043E-2</v>
      </c>
      <c r="AE979" s="140">
        <f t="shared" si="194"/>
        <v>-3.4857940515183455E-2</v>
      </c>
    </row>
    <row r="980" spans="1:31">
      <c r="A980" s="88">
        <v>45393</v>
      </c>
      <c r="B980" s="78">
        <v>54085413.049999997</v>
      </c>
      <c r="D980" s="67">
        <f t="shared" si="171"/>
        <v>54085413.049999997</v>
      </c>
      <c r="E980" s="67">
        <f t="shared" si="168"/>
        <v>54958718.710000001</v>
      </c>
      <c r="F980" s="67">
        <f t="shared" si="172"/>
        <v>3063559.2799999937</v>
      </c>
      <c r="G980" s="70">
        <f t="shared" si="173"/>
        <v>6.0044060606071419E-2</v>
      </c>
      <c r="H980" s="70"/>
      <c r="I980" s="70"/>
      <c r="J980" s="67">
        <f t="shared" si="169"/>
        <v>-873305.66000000387</v>
      </c>
      <c r="K980" s="70">
        <f t="shared" si="180"/>
        <v>-1.5890211425927947E-2</v>
      </c>
      <c r="L980" s="70">
        <f t="shared" si="179"/>
        <v>1.0600440606060715</v>
      </c>
      <c r="M980" s="70">
        <f>PRODUCT($L$2:L980)-1</f>
        <v>0.18630466543517255</v>
      </c>
      <c r="N980" s="70">
        <f>PRODUCT($L$909:L980)-1</f>
        <v>-6.2565649637057796E-2</v>
      </c>
      <c r="O980" s="70">
        <f>AVERAGE($G$909:G980)*252</f>
        <v>-0.1622768466952266</v>
      </c>
      <c r="P980" s="70">
        <f>STDEV($G$909:G980)*252^0.5</f>
        <v>0.35847787913724732</v>
      </c>
      <c r="Q980" s="67">
        <f t="shared" si="181"/>
        <v>6915154.8900000006</v>
      </c>
      <c r="R980" s="70">
        <f t="shared" si="182"/>
        <v>0.14641562602048175</v>
      </c>
      <c r="S980" s="67">
        <f t="shared" si="183"/>
        <v>16536350.57</v>
      </c>
      <c r="T980" s="70">
        <f t="shared" si="184"/>
        <v>0.44024170928796813</v>
      </c>
      <c r="U980" s="67">
        <f t="shared" si="185"/>
        <v>20423134.469999999</v>
      </c>
      <c r="V980" s="70">
        <f t="shared" si="186"/>
        <v>0.60905090978063314</v>
      </c>
      <c r="W980" s="87">
        <f t="shared" si="187"/>
        <v>-0.45268301376302517</v>
      </c>
      <c r="X980" s="138">
        <f t="shared" si="195"/>
        <v>1.7857142857142857E-4</v>
      </c>
      <c r="Y980" s="135">
        <f t="shared" si="188"/>
        <v>5.9865489177499988E-2</v>
      </c>
      <c r="Z980" s="135">
        <f t="shared" si="189"/>
        <v>0</v>
      </c>
      <c r="AA980" s="135">
        <f t="shared" si="190"/>
        <v>0</v>
      </c>
      <c r="AB980" s="140">
        <f t="shared" si="191"/>
        <v>7.3576198989382826</v>
      </c>
      <c r="AC980" s="140">
        <f t="shared" si="192"/>
        <v>-4.0571829499422896E-2</v>
      </c>
      <c r="AD980" s="140">
        <f t="shared" si="193"/>
        <v>-4.6632546159236801E-2</v>
      </c>
      <c r="AE980" s="140">
        <f t="shared" si="194"/>
        <v>-3.5007261139477774E-2</v>
      </c>
    </row>
    <row r="981" spans="1:31">
      <c r="A981" s="88">
        <v>45394</v>
      </c>
      <c r="B981" s="78">
        <v>49126001.969999999</v>
      </c>
      <c r="D981" s="67">
        <f t="shared" si="171"/>
        <v>49126001.969999999</v>
      </c>
      <c r="E981" s="67">
        <f t="shared" si="168"/>
        <v>54958718.710000001</v>
      </c>
      <c r="F981" s="67">
        <f t="shared" si="172"/>
        <v>-4959411.0799999982</v>
      </c>
      <c r="G981" s="70">
        <f t="shared" si="173"/>
        <v>-9.169590838504281E-2</v>
      </c>
      <c r="H981" s="70"/>
      <c r="I981" s="70"/>
      <c r="J981" s="67">
        <f t="shared" si="169"/>
        <v>-5832716.7400000021</v>
      </c>
      <c r="K981" s="70">
        <f t="shared" si="180"/>
        <v>-0.10612905243983994</v>
      </c>
      <c r="L981" s="70">
        <f t="shared" si="179"/>
        <v>0.90830409161495718</v>
      </c>
      <c r="M981" s="70">
        <f>PRODUCT($L$2:L981)-1</f>
        <v>7.7525381516680092E-2</v>
      </c>
      <c r="N981" s="70">
        <f>PRODUCT($L$909:L981)-1</f>
        <v>-0.14852454394493031</v>
      </c>
      <c r="O981" s="70">
        <f>AVERAGE($G$909:G981)*252</f>
        <v>-0.47659317637105625</v>
      </c>
      <c r="P981" s="70">
        <f>STDEV($G$909:G981)*252^0.5</f>
        <v>0.39413283855295078</v>
      </c>
      <c r="Q981" s="67">
        <f t="shared" si="181"/>
        <v>219138.5700000003</v>
      </c>
      <c r="R981" s="70">
        <f t="shared" si="182"/>
        <v>4.6730296834501294E-3</v>
      </c>
      <c r="S981" s="67">
        <f t="shared" si="183"/>
        <v>10335344.399999999</v>
      </c>
      <c r="T981" s="70">
        <f t="shared" si="184"/>
        <v>0.27071583381281461</v>
      </c>
      <c r="U981" s="67">
        <f t="shared" si="185"/>
        <v>15902198.689999998</v>
      </c>
      <c r="V981" s="70">
        <f t="shared" si="186"/>
        <v>0.47914655071751855</v>
      </c>
      <c r="W981" s="87">
        <f t="shared" si="187"/>
        <v>-1.2092196583285386</v>
      </c>
      <c r="X981" s="138">
        <f t="shared" si="195"/>
        <v>1.7857142857142857E-4</v>
      </c>
      <c r="Y981" s="135">
        <f t="shared" si="188"/>
        <v>-9.187447981361424E-2</v>
      </c>
      <c r="Z981" s="135">
        <f t="shared" si="189"/>
        <v>-9.187447981361424E-2</v>
      </c>
      <c r="AA981" s="135">
        <f t="shared" si="190"/>
        <v>8.440920041022211E-3</v>
      </c>
      <c r="AB981" s="140">
        <f t="shared" si="191"/>
        <v>4.9540748794860798</v>
      </c>
      <c r="AC981" s="140">
        <f t="shared" si="192"/>
        <v>-5.2263054904553762E-2</v>
      </c>
      <c r="AD981" s="140">
        <f t="shared" si="193"/>
        <v>-5.0012873412469794E-2</v>
      </c>
      <c r="AE981" s="140">
        <f t="shared" si="194"/>
        <v>-3.6152335282325324E-2</v>
      </c>
    </row>
    <row r="982" spans="1:31">
      <c r="A982" s="88">
        <v>45397</v>
      </c>
      <c r="B982" s="78">
        <v>46705599.299999997</v>
      </c>
      <c r="D982" s="67">
        <f t="shared" si="171"/>
        <v>46705599.299999997</v>
      </c>
      <c r="E982" s="67">
        <f t="shared" ref="E982:E1008" si="196">IF(MONTH(A982)=MONTH(A981),E981,D981)</f>
        <v>54958718.710000001</v>
      </c>
      <c r="F982" s="67">
        <f t="shared" si="172"/>
        <v>-2420402.6700000018</v>
      </c>
      <c r="G982" s="70">
        <f t="shared" si="173"/>
        <v>-4.9269278446027021E-2</v>
      </c>
      <c r="H982" s="70"/>
      <c r="I982" s="70"/>
      <c r="J982" s="67">
        <f t="shared" ref="J982:J1008" si="197">IF(MONTH(A982)=MONTH(A981),J981+F982,F982)</f>
        <v>-8253119.4100000039</v>
      </c>
      <c r="K982" s="70">
        <f t="shared" si="180"/>
        <v>-0.15016942904999553</v>
      </c>
      <c r="L982" s="70">
        <f t="shared" si="179"/>
        <v>0.95073072155397298</v>
      </c>
      <c r="M982" s="70">
        <f>PRODUCT($L$2:L982)-1</f>
        <v>2.4436483462073388E-2</v>
      </c>
      <c r="N982" s="70">
        <f>PRODUCT($L$909:L982)-1</f>
        <v>-0.19047612527926538</v>
      </c>
      <c r="O982" s="70">
        <f>AVERAGE($G$909:G982)*252</f>
        <v>-0.63793459518224205</v>
      </c>
      <c r="P982" s="70">
        <f>STDEV($G$909:G982)*252^0.5</f>
        <v>0.40106954410073364</v>
      </c>
      <c r="Q982" s="67">
        <f t="shared" si="181"/>
        <v>-2673884.5400000066</v>
      </c>
      <c r="R982" s="70">
        <f t="shared" si="182"/>
        <v>-5.6685815263725639E-2</v>
      </c>
      <c r="S982" s="67">
        <f t="shared" si="183"/>
        <v>7556256.099999994</v>
      </c>
      <c r="T982" s="70">
        <f t="shared" si="184"/>
        <v>0.20123687785879427</v>
      </c>
      <c r="U982" s="67">
        <f t="shared" si="185"/>
        <v>13637165.779999997</v>
      </c>
      <c r="V982" s="70">
        <f t="shared" si="186"/>
        <v>0.405117132745207</v>
      </c>
      <c r="W982" s="87">
        <f t="shared" si="187"/>
        <v>-1.5905834899845119</v>
      </c>
      <c r="X982" s="138">
        <f t="shared" si="195"/>
        <v>1.7857142857142857E-4</v>
      </c>
      <c r="Y982" s="135">
        <f t="shared" si="188"/>
        <v>-4.9447849874598451E-2</v>
      </c>
      <c r="Z982" s="135">
        <f t="shared" si="189"/>
        <v>-4.9447849874598451E-2</v>
      </c>
      <c r="AA982" s="135">
        <f t="shared" si="190"/>
        <v>2.4450898572208261E-3</v>
      </c>
      <c r="AB982" s="140">
        <f t="shared" si="191"/>
        <v>4.1812718981241312</v>
      </c>
      <c r="AC982" s="140">
        <f t="shared" si="192"/>
        <v>-5.586642686063617E-2</v>
      </c>
      <c r="AD982" s="140">
        <f t="shared" si="193"/>
        <v>-5.1404601468952579E-2</v>
      </c>
      <c r="AE982" s="140">
        <f t="shared" si="194"/>
        <v>-3.6483684569230151E-2</v>
      </c>
    </row>
    <row r="983" spans="1:31">
      <c r="A983" s="88">
        <v>45398</v>
      </c>
      <c r="B983" s="78">
        <v>45847393.68</v>
      </c>
      <c r="D983" s="67">
        <f t="shared" si="171"/>
        <v>45847393.68</v>
      </c>
      <c r="E983" s="67">
        <f t="shared" si="196"/>
        <v>54958718.710000001</v>
      </c>
      <c r="F983" s="67">
        <f t="shared" si="172"/>
        <v>-858205.61999999732</v>
      </c>
      <c r="G983" s="70">
        <f t="shared" si="173"/>
        <v>-1.8374790878660181E-2</v>
      </c>
      <c r="H983" s="70"/>
      <c r="I983" s="70"/>
      <c r="J983" s="67">
        <f t="shared" si="197"/>
        <v>-9111325.0300000012</v>
      </c>
      <c r="K983" s="70">
        <f t="shared" si="180"/>
        <v>-0.16578488807349434</v>
      </c>
      <c r="L983" s="70">
        <f t="shared" si="179"/>
        <v>0.98162520912133977</v>
      </c>
      <c r="M983" s="70">
        <f>PRODUCT($L$2:L983)-1</f>
        <v>5.6126773099878235E-3</v>
      </c>
      <c r="N983" s="70">
        <f>PRODUCT($L$909:L983)-1</f>
        <v>-0.20535095718854157</v>
      </c>
      <c r="O983" s="70">
        <f>AVERAGE($G$909:G983)*252</f>
        <v>-0.69116809793211043</v>
      </c>
      <c r="P983" s="70">
        <f>STDEV($G$909:G983)*252^0.5</f>
        <v>0.39940760324941821</v>
      </c>
      <c r="Q983" s="67">
        <f t="shared" si="181"/>
        <v>-2636528.2800000012</v>
      </c>
      <c r="R983" s="70">
        <f t="shared" si="182"/>
        <v>-5.3909167276509525E-2</v>
      </c>
      <c r="S983" s="67">
        <f t="shared" si="183"/>
        <v>6122199.6499999985</v>
      </c>
      <c r="T983" s="70">
        <f t="shared" si="184"/>
        <v>0.15782665294993087</v>
      </c>
      <c r="U983" s="67">
        <f t="shared" si="185"/>
        <v>12749346.280000001</v>
      </c>
      <c r="V983" s="70">
        <f t="shared" si="186"/>
        <v>0.38374132463259641</v>
      </c>
      <c r="W983" s="87">
        <f t="shared" si="187"/>
        <v>-1.7304830762084829</v>
      </c>
      <c r="X983" s="138">
        <f t="shared" si="195"/>
        <v>1.7857142857142857E-4</v>
      </c>
      <c r="Y983" s="135">
        <f t="shared" si="188"/>
        <v>-1.8553362307231609E-2</v>
      </c>
      <c r="Z983" s="135">
        <f t="shared" si="189"/>
        <v>-1.8553362307231609E-2</v>
      </c>
      <c r="AA983" s="135">
        <f t="shared" si="190"/>
        <v>3.442272529034026E-4</v>
      </c>
      <c r="AB983" s="140">
        <f t="shared" si="191"/>
        <v>4.0803470555972208</v>
      </c>
      <c r="AC983" s="140">
        <f t="shared" si="192"/>
        <v>-5.6852213719398345E-2</v>
      </c>
      <c r="AD983" s="140">
        <f t="shared" si="193"/>
        <v>-5.1804808589151777E-2</v>
      </c>
      <c r="AE983" s="140">
        <f t="shared" si="194"/>
        <v>-3.655505460168737E-2</v>
      </c>
    </row>
    <row r="984" spans="1:31">
      <c r="A984" s="88">
        <v>45399</v>
      </c>
      <c r="B984" s="78">
        <v>42944863.299999997</v>
      </c>
      <c r="D984" s="67">
        <f t="shared" si="171"/>
        <v>42944863.299999997</v>
      </c>
      <c r="E984" s="67">
        <f t="shared" si="196"/>
        <v>54958718.710000001</v>
      </c>
      <c r="F984" s="67">
        <f t="shared" si="172"/>
        <v>-2902530.3800000027</v>
      </c>
      <c r="G984" s="70">
        <f t="shared" si="173"/>
        <v>-6.3308514334723745E-2</v>
      </c>
      <c r="H984" s="70"/>
      <c r="I984" s="70"/>
      <c r="J984" s="67">
        <f t="shared" si="197"/>
        <v>-12013855.410000004</v>
      </c>
      <c r="K984" s="70">
        <f t="shared" si="180"/>
        <v>-0.21859780744513668</v>
      </c>
      <c r="L984" s="70">
        <f t="shared" si="179"/>
        <v>0.93669148566527627</v>
      </c>
      <c r="M984" s="70">
        <f>PRODUCT($L$2:L984)-1</f>
        <v>-5.8051167286671479E-2</v>
      </c>
      <c r="N984" s="70">
        <f>PRODUCT($L$909:L984)-1</f>
        <v>-0.25565900750644532</v>
      </c>
      <c r="O984" s="70">
        <f>AVERAGE($G$909:G984)*252</f>
        <v>-0.89199148627971925</v>
      </c>
      <c r="P984" s="70">
        <f>STDEV($G$909:G984)*252^0.5</f>
        <v>0.41177960165332927</v>
      </c>
      <c r="Q984" s="67">
        <f t="shared" si="181"/>
        <v>-6846841</v>
      </c>
      <c r="R984" s="70">
        <f t="shared" si="182"/>
        <v>-0.13865760570088614</v>
      </c>
      <c r="S984" s="67">
        <f t="shared" si="183"/>
        <v>1807897.5399999991</v>
      </c>
      <c r="T984" s="70">
        <f t="shared" si="184"/>
        <v>4.6179511384497482E-2</v>
      </c>
      <c r="U984" s="67">
        <f t="shared" si="185"/>
        <v>10235021.449999996</v>
      </c>
      <c r="V984" s="70">
        <f t="shared" si="186"/>
        <v>0.3095103202820233</v>
      </c>
      <c r="W984" s="87">
        <f t="shared" si="187"/>
        <v>-2.1661866753435559</v>
      </c>
      <c r="X984" s="138">
        <f t="shared" si="195"/>
        <v>1.7857142857142857E-4</v>
      </c>
      <c r="Y984" s="135">
        <f t="shared" si="188"/>
        <v>-6.3487085763295176E-2</v>
      </c>
      <c r="Z984" s="135">
        <f t="shared" si="189"/>
        <v>-6.3487085763295176E-2</v>
      </c>
      <c r="AA984" s="135">
        <f t="shared" si="190"/>
        <v>4.0306100587159969E-3</v>
      </c>
      <c r="AB984" s="140">
        <f t="shared" si="191"/>
        <v>2.5400102694972517</v>
      </c>
      <c r="AC984" s="140">
        <f t="shared" si="192"/>
        <v>-6.1157680911040541E-2</v>
      </c>
      <c r="AD984" s="140">
        <f t="shared" si="193"/>
        <v>-5.3780767167830042E-2</v>
      </c>
      <c r="AE984" s="140">
        <f t="shared" si="194"/>
        <v>-3.7136704377186365E-2</v>
      </c>
    </row>
    <row r="985" spans="1:31">
      <c r="A985" s="88">
        <v>45400</v>
      </c>
      <c r="B985" s="78">
        <v>42064797.170000002</v>
      </c>
      <c r="D985" s="67">
        <f t="shared" si="171"/>
        <v>42064797.170000002</v>
      </c>
      <c r="E985" s="67">
        <f t="shared" si="196"/>
        <v>54958718.710000001</v>
      </c>
      <c r="F985" s="67">
        <f t="shared" si="172"/>
        <v>-880066.12999999523</v>
      </c>
      <c r="G985" s="70">
        <f t="shared" si="173"/>
        <v>-2.0492931223278461E-2</v>
      </c>
      <c r="H985" s="70"/>
      <c r="I985" s="70"/>
      <c r="J985" s="67">
        <f t="shared" si="197"/>
        <v>-12893921.539999999</v>
      </c>
      <c r="K985" s="70">
        <f t="shared" si="180"/>
        <v>-0.2346110288348825</v>
      </c>
      <c r="L985" s="70">
        <f t="shared" si="179"/>
        <v>0.97950706877672156</v>
      </c>
      <c r="M985" s="70">
        <f>PRODUCT($L$2:L985)-1</f>
        <v>-7.735445993131318E-2</v>
      </c>
      <c r="N985" s="70">
        <f>PRODUCT($L$909:L985)-1</f>
        <v>-0.27091273627228252</v>
      </c>
      <c r="O985" s="70">
        <f>AVERAGE($G$909:G985)*252</f>
        <v>-0.94747495617564725</v>
      </c>
      <c r="P985" s="70">
        <f>STDEV($G$909:G985)*252^0.5</f>
        <v>0.41020968118018564</v>
      </c>
      <c r="Q985" s="67">
        <f t="shared" si="181"/>
        <v>-9072341.5899999961</v>
      </c>
      <c r="R985" s="70">
        <f t="shared" si="182"/>
        <v>-0.18712062108929267</v>
      </c>
      <c r="S985" s="67">
        <f t="shared" si="183"/>
        <v>-4819852.6599999964</v>
      </c>
      <c r="T985" s="70">
        <f t="shared" si="184"/>
        <v>-0.12132987082102356</v>
      </c>
      <c r="U985" s="67">
        <f t="shared" si="185"/>
        <v>8866526.9100000001</v>
      </c>
      <c r="V985" s="70">
        <f t="shared" si="186"/>
        <v>0.26788670651308572</v>
      </c>
      <c r="W985" s="87">
        <f t="shared" si="187"/>
        <v>-2.3097332892040314</v>
      </c>
      <c r="X985" s="138">
        <f t="shared" si="195"/>
        <v>1.7857142857142857E-4</v>
      </c>
      <c r="Y985" s="135">
        <f t="shared" si="188"/>
        <v>-2.0671502651849888E-2</v>
      </c>
      <c r="Z985" s="135">
        <f t="shared" si="189"/>
        <v>-2.0671502651849888E-2</v>
      </c>
      <c r="AA985" s="135">
        <f t="shared" si="190"/>
        <v>4.2731102188543697E-4</v>
      </c>
      <c r="AB985" s="140">
        <f t="shared" si="191"/>
        <v>1.9113190577196275</v>
      </c>
      <c r="AC985" s="140">
        <f t="shared" si="192"/>
        <v>-6.1995986969980328E-2</v>
      </c>
      <c r="AD985" s="140">
        <f t="shared" si="193"/>
        <v>-5.4165381131790993E-2</v>
      </c>
      <c r="AE985" s="140">
        <f t="shared" si="194"/>
        <v>-3.7189647039886899E-2</v>
      </c>
    </row>
    <row r="986" spans="1:31">
      <c r="A986" s="88">
        <v>45401</v>
      </c>
      <c r="B986" s="78">
        <v>38769186.829999998</v>
      </c>
      <c r="D986" s="67">
        <f t="shared" si="171"/>
        <v>38769186.829999998</v>
      </c>
      <c r="E986" s="67">
        <f t="shared" si="196"/>
        <v>54958718.710000001</v>
      </c>
      <c r="F986" s="67">
        <f t="shared" si="172"/>
        <v>-3295610.3400000036</v>
      </c>
      <c r="G986" s="70">
        <f t="shared" si="173"/>
        <v>-7.8346041386605919E-2</v>
      </c>
      <c r="H986" s="70"/>
      <c r="I986" s="70"/>
      <c r="J986" s="67">
        <f t="shared" si="197"/>
        <v>-16189531.880000003</v>
      </c>
      <c r="K986" s="70">
        <f t="shared" si="180"/>
        <v>-0.29457622484663659</v>
      </c>
      <c r="L986" s="70">
        <f t="shared" si="179"/>
        <v>0.92165395861339405</v>
      </c>
      <c r="M986" s="70">
        <f>PRODUCT($L$2:L986)-1</f>
        <v>-0.1496400855987019</v>
      </c>
      <c r="N986" s="70">
        <f>PRODUCT($L$909:L986)-1</f>
        <v>-0.32803383721074153</v>
      </c>
      <c r="O986" s="70">
        <f>AVERAGE($G$909:G986)*252</f>
        <v>-1.1884458212173017</v>
      </c>
      <c r="P986" s="70">
        <f>STDEV($G$909:G986)*252^0.5</f>
        <v>0.42902183871781135</v>
      </c>
      <c r="Q986" s="67">
        <f t="shared" si="181"/>
        <v>-11467145.880000003</v>
      </c>
      <c r="R986" s="70">
        <f t="shared" si="182"/>
        <v>-0.23030233733132136</v>
      </c>
      <c r="S986" s="67">
        <f t="shared" si="183"/>
        <v>-10712988.060000002</v>
      </c>
      <c r="T986" s="70">
        <f t="shared" si="184"/>
        <v>-0.26042241721232878</v>
      </c>
      <c r="U986" s="67">
        <f t="shared" si="185"/>
        <v>5241265.5299999975</v>
      </c>
      <c r="V986" s="70">
        <f t="shared" si="186"/>
        <v>0.16023512293441422</v>
      </c>
      <c r="W986" s="87">
        <f t="shared" si="187"/>
        <v>-2.7701289630596184</v>
      </c>
      <c r="X986" s="138">
        <f t="shared" si="195"/>
        <v>1.7857142857142857E-4</v>
      </c>
      <c r="Y986" s="135">
        <f t="shared" si="188"/>
        <v>-7.852461281517735E-2</v>
      </c>
      <c r="Z986" s="135">
        <f t="shared" si="189"/>
        <v>-7.852461281517735E-2</v>
      </c>
      <c r="AA986" s="135">
        <f t="shared" si="190"/>
        <v>6.166114817773515E-3</v>
      </c>
      <c r="AB986" s="140">
        <f t="shared" si="191"/>
        <v>1.1764162459473919</v>
      </c>
      <c r="AC986" s="140">
        <f t="shared" si="192"/>
        <v>-6.8466406897128157E-2</v>
      </c>
      <c r="AD986" s="140">
        <f t="shared" si="193"/>
        <v>-5.2462395111610084E-2</v>
      </c>
      <c r="AE986" s="140">
        <f t="shared" si="194"/>
        <v>-3.8031321656299098E-2</v>
      </c>
    </row>
    <row r="987" spans="1:31">
      <c r="A987" s="88">
        <v>45404</v>
      </c>
      <c r="B987" s="78">
        <v>40992184.68</v>
      </c>
      <c r="D987" s="67">
        <f t="shared" si="171"/>
        <v>40992184.68</v>
      </c>
      <c r="E987" s="67">
        <f t="shared" si="196"/>
        <v>54958718.710000001</v>
      </c>
      <c r="F987" s="67">
        <f t="shared" si="172"/>
        <v>2222997.8500000015</v>
      </c>
      <c r="G987" s="70">
        <f t="shared" si="173"/>
        <v>5.733929524360884E-2</v>
      </c>
      <c r="H987" s="70"/>
      <c r="I987" s="70"/>
      <c r="J987" s="67">
        <f t="shared" si="197"/>
        <v>-13966534.030000001</v>
      </c>
      <c r="K987" s="70">
        <f t="shared" si="180"/>
        <v>-0.25412772273125672</v>
      </c>
      <c r="L987" s="70">
        <f t="shared" si="179"/>
        <v>1.0573392952436089</v>
      </c>
      <c r="M987" s="70">
        <f>PRODUCT($L$2:L987)-1</f>
        <v>-0.10088104740351589</v>
      </c>
      <c r="N987" s="70">
        <f>PRODUCT($L$909:L987)-1</f>
        <v>-0.28950377100885327</v>
      </c>
      <c r="O987" s="70">
        <f>AVERAGE($G$909:G987)*252</f>
        <v>-0.99049710953873538</v>
      </c>
      <c r="P987" s="70">
        <f>STDEV($G$909:G987)*252^0.5</f>
        <v>0.44043589143917605</v>
      </c>
      <c r="Q987" s="67">
        <f t="shared" si="181"/>
        <v>-7912405.799999997</v>
      </c>
      <c r="R987" s="70">
        <f t="shared" si="182"/>
        <v>-0.15472914581973371</v>
      </c>
      <c r="S987" s="67">
        <f t="shared" si="183"/>
        <v>-7918263.7808300033</v>
      </c>
      <c r="T987" s="70">
        <f t="shared" si="184"/>
        <v>-0.16888819282091252</v>
      </c>
      <c r="U987" s="67">
        <f t="shared" si="185"/>
        <v>7310979.0200000033</v>
      </c>
      <c r="V987" s="70">
        <f t="shared" si="186"/>
        <v>0.22022168512824206</v>
      </c>
      <c r="W987" s="87">
        <f>O987/P987</f>
        <v>-2.248901891946566</v>
      </c>
      <c r="X987" s="138">
        <f t="shared" si="195"/>
        <v>1.7857142857142857E-4</v>
      </c>
      <c r="Y987" s="135">
        <f t="shared" si="188"/>
        <v>5.7160723815037409E-2</v>
      </c>
      <c r="Z987" s="135">
        <f t="shared" si="189"/>
        <v>0</v>
      </c>
      <c r="AA987" s="135">
        <f t="shared" si="190"/>
        <v>0</v>
      </c>
      <c r="AB987" s="140">
        <f t="shared" si="191"/>
        <v>1.7207419961966197</v>
      </c>
      <c r="AC987" s="140">
        <f t="shared" si="192"/>
        <v>-6.9360188684141663E-2</v>
      </c>
      <c r="AD987" s="140">
        <f t="shared" si="193"/>
        <v>-5.2510833216810528E-2</v>
      </c>
      <c r="AE987" s="140">
        <f t="shared" si="194"/>
        <v>-3.8203658743035093E-2</v>
      </c>
    </row>
    <row r="988" spans="1:31">
      <c r="A988" s="88">
        <v>45405</v>
      </c>
      <c r="B988" s="78">
        <v>43830529.549999997</v>
      </c>
      <c r="D988" s="67">
        <f t="shared" si="171"/>
        <v>43830529.549999997</v>
      </c>
      <c r="E988" s="67">
        <f t="shared" si="196"/>
        <v>54958718.710000001</v>
      </c>
      <c r="F988" s="67">
        <f t="shared" si="172"/>
        <v>2838344.8699999973</v>
      </c>
      <c r="G988" s="70">
        <f t="shared" si="173"/>
        <v>6.9241122232375676E-2</v>
      </c>
      <c r="H988" s="70"/>
      <c r="I988" s="70"/>
      <c r="J988" s="67">
        <f t="shared" si="197"/>
        <v>-11128189.160000004</v>
      </c>
      <c r="K988" s="70">
        <f t="shared" si="180"/>
        <v>-0.20248268921115131</v>
      </c>
      <c r="L988" s="70">
        <f t="shared" si="179"/>
        <v>1.0692411222323757</v>
      </c>
      <c r="M988" s="70">
        <f>PRODUCT($L$2:L988)-1</f>
        <v>-3.8625042105337126E-2</v>
      </c>
      <c r="N988" s="70">
        <f>PRODUCT($L$909:L988)-1</f>
        <v>-0.24030821477163533</v>
      </c>
      <c r="O988" s="70">
        <f>AVERAGE($G$909:G988)*252</f>
        <v>-0.76000636063751792</v>
      </c>
      <c r="P988" s="70">
        <f>STDEV($G$909:G988)*252^0.5</f>
        <v>0.45650156168377326</v>
      </c>
      <c r="Q988" s="67">
        <f t="shared" si="181"/>
        <v>-6600382.5900000036</v>
      </c>
      <c r="R988" s="70">
        <f t="shared" si="182"/>
        <v>-0.1313866326210977</v>
      </c>
      <c r="S988" s="67">
        <f t="shared" si="183"/>
        <v>-5464192.4100000039</v>
      </c>
      <c r="T988" s="70">
        <f t="shared" si="184"/>
        <v>-0.11042749075090227</v>
      </c>
      <c r="U988" s="67">
        <f t="shared" si="185"/>
        <v>10358107.369999997</v>
      </c>
      <c r="V988" s="70">
        <f t="shared" si="186"/>
        <v>0.30893974241105121</v>
      </c>
      <c r="W988" s="87">
        <f t="shared" si="187"/>
        <v>-1.6648494209620861</v>
      </c>
      <c r="X988" s="138">
        <f t="shared" si="195"/>
        <v>1.7857142857142857E-4</v>
      </c>
      <c r="Y988" s="135">
        <f t="shared" si="188"/>
        <v>6.9062550803804246E-2</v>
      </c>
      <c r="Z988" s="135">
        <f t="shared" si="189"/>
        <v>0</v>
      </c>
      <c r="AA988" s="135">
        <f t="shared" si="190"/>
        <v>0</v>
      </c>
      <c r="AB988" s="140">
        <f t="shared" si="191"/>
        <v>2.6993633917748672</v>
      </c>
      <c r="AC988" s="140">
        <f t="shared" si="192"/>
        <v>-7.0064052126932147E-2</v>
      </c>
      <c r="AD988" s="140">
        <f t="shared" si="193"/>
        <v>-5.3125619444278918E-2</v>
      </c>
      <c r="AE988" s="140">
        <f t="shared" si="194"/>
        <v>-3.8473212740325585E-2</v>
      </c>
    </row>
    <row r="989" spans="1:31">
      <c r="A989" s="88">
        <v>45406</v>
      </c>
      <c r="B989" s="78">
        <v>44070358.350000001</v>
      </c>
      <c r="D989" s="67">
        <f t="shared" si="171"/>
        <v>44070358.350000001</v>
      </c>
      <c r="E989" s="67">
        <f t="shared" si="196"/>
        <v>54958718.710000001</v>
      </c>
      <c r="F989" s="67">
        <f t="shared" si="172"/>
        <v>239828.80000000447</v>
      </c>
      <c r="G989" s="70">
        <f t="shared" si="173"/>
        <v>5.4717294648794516E-3</v>
      </c>
      <c r="H989" s="70"/>
      <c r="I989" s="70"/>
      <c r="J989" s="67">
        <f t="shared" si="197"/>
        <v>-10888360.359999999</v>
      </c>
      <c r="K989" s="70">
        <f t="shared" si="180"/>
        <v>-0.19811889024295659</v>
      </c>
      <c r="L989" s="70">
        <f t="shared" si="179"/>
        <v>1.0054717294648794</v>
      </c>
      <c r="M989" s="70">
        <f>PRODUCT($L$2:L989)-1</f>
        <v>-3.3364658421427662E-2</v>
      </c>
      <c r="N989" s="70">
        <f>PRODUCT($L$909:L989)-1</f>
        <v>-0.23615138684617443</v>
      </c>
      <c r="O989" s="70">
        <f>AVERAGE($G$909:G989)*252</f>
        <v>-0.73360040772656554</v>
      </c>
      <c r="P989" s="70">
        <f>STDEV($G$909:G989)*252^0.5</f>
        <v>0.45388641615487207</v>
      </c>
      <c r="Q989" s="67">
        <f t="shared" si="181"/>
        <v>-5213941.0799999982</v>
      </c>
      <c r="R989" s="70">
        <f t="shared" si="182"/>
        <v>-0.10661455353832867</v>
      </c>
      <c r="S989" s="67">
        <f t="shared" si="183"/>
        <v>-8012162.0300000012</v>
      </c>
      <c r="T989" s="70">
        <f t="shared" si="184"/>
        <v>-0.16381289238058308</v>
      </c>
      <c r="U989" s="67">
        <f t="shared" si="185"/>
        <v>11182713.700000003</v>
      </c>
      <c r="V989" s="70">
        <f t="shared" si="186"/>
        <v>0.33201643114814805</v>
      </c>
      <c r="W989" s="87">
        <f t="shared" si="187"/>
        <v>-1.6162642934796518</v>
      </c>
      <c r="X989" s="138">
        <f t="shared" si="195"/>
        <v>1.7857142857142857E-4</v>
      </c>
      <c r="Y989" s="135">
        <f t="shared" si="188"/>
        <v>5.2931580363080226E-3</v>
      </c>
      <c r="Z989" s="135">
        <f t="shared" si="189"/>
        <v>0</v>
      </c>
      <c r="AA989" s="135">
        <f t="shared" si="190"/>
        <v>0</v>
      </c>
      <c r="AB989" s="140">
        <f t="shared" si="191"/>
        <v>2.7925676865361249</v>
      </c>
      <c r="AC989" s="140">
        <f t="shared" si="192"/>
        <v>-7.0054269089845245E-2</v>
      </c>
      <c r="AD989" s="140">
        <f t="shared" si="193"/>
        <v>-5.3140092638448051E-2</v>
      </c>
      <c r="AE989" s="140">
        <f t="shared" si="194"/>
        <v>-3.8438741286091371E-2</v>
      </c>
    </row>
    <row r="990" spans="1:31">
      <c r="A990" s="88">
        <v>45407</v>
      </c>
      <c r="B990" s="78">
        <v>44821425.310000002</v>
      </c>
      <c r="D990" s="67">
        <f t="shared" si="171"/>
        <v>44821425.310000002</v>
      </c>
      <c r="E990" s="67">
        <f t="shared" si="196"/>
        <v>54958718.710000001</v>
      </c>
      <c r="F990" s="67">
        <f t="shared" si="172"/>
        <v>751066.96000000089</v>
      </c>
      <c r="G990" s="70">
        <f t="shared" si="173"/>
        <v>1.7042451845640617E-2</v>
      </c>
      <c r="H990" s="70"/>
      <c r="I990" s="70"/>
      <c r="J990" s="67">
        <f t="shared" si="197"/>
        <v>-10137293.399999999</v>
      </c>
      <c r="K990" s="70">
        <f t="shared" si="180"/>
        <v>-0.18445287004399324</v>
      </c>
      <c r="L990" s="70">
        <f t="shared" si="179"/>
        <v>1.0170424518456407</v>
      </c>
      <c r="M990" s="70">
        <f>PRODUCT($L$2:L990)-1</f>
        <v>-1.6890822160280372E-2</v>
      </c>
      <c r="N990" s="70">
        <f>PRODUCT($L$909:L990)-1</f>
        <v>-0.2231335336391409</v>
      </c>
      <c r="O990" s="70">
        <f>AVERAGE($G$909:G990)*252</f>
        <v>-0.6722796970823216</v>
      </c>
      <c r="P990" s="70">
        <f>STDEV($G$909:G990)*252^0.5</f>
        <v>0.45243018981475841</v>
      </c>
      <c r="Q990" s="67">
        <f t="shared" si="181"/>
        <v>-3628704.0300000012</v>
      </c>
      <c r="R990" s="70">
        <f t="shared" si="182"/>
        <v>-7.1953963868954945E-2</v>
      </c>
      <c r="S990" s="67">
        <f t="shared" si="183"/>
        <v>-2834560.0899999961</v>
      </c>
      <c r="T990" s="70">
        <f t="shared" si="184"/>
        <v>-5.7502304045858869E-2</v>
      </c>
      <c r="U990" s="67">
        <f t="shared" si="185"/>
        <v>12115768.550000001</v>
      </c>
      <c r="V990" s="70">
        <f t="shared" si="186"/>
        <v>0.36196270723542845</v>
      </c>
      <c r="W990" s="87">
        <f>O990/P990</f>
        <v>-1.4859302323692805</v>
      </c>
      <c r="X990" s="138">
        <f t="shared" si="195"/>
        <v>1.7857142857142857E-4</v>
      </c>
      <c r="Y990" s="135">
        <f t="shared" si="188"/>
        <v>1.6863880417069189E-2</v>
      </c>
      <c r="Z990" s="135">
        <f t="shared" si="189"/>
        <v>0</v>
      </c>
      <c r="AA990" s="135">
        <f t="shared" si="190"/>
        <v>0</v>
      </c>
      <c r="AB990" s="140">
        <f t="shared" si="191"/>
        <v>2.8067759192453052</v>
      </c>
      <c r="AC990" s="140">
        <f t="shared" si="192"/>
        <v>-6.8845768598961563E-2</v>
      </c>
      <c r="AD990" s="140">
        <f t="shared" si="193"/>
        <v>-5.2660394263796401E-2</v>
      </c>
      <c r="AE990" s="140">
        <f t="shared" si="194"/>
        <v>-3.8337363636305632E-2</v>
      </c>
    </row>
    <row r="991" spans="1:31">
      <c r="A991" s="88">
        <v>45408</v>
      </c>
      <c r="B991" s="78">
        <v>47991336.32</v>
      </c>
      <c r="D991" s="67">
        <f t="shared" si="171"/>
        <v>47991336.32</v>
      </c>
      <c r="E991" s="67">
        <f t="shared" si="196"/>
        <v>54958718.710000001</v>
      </c>
      <c r="F991" s="67">
        <f t="shared" si="172"/>
        <v>3169911.0099999979</v>
      </c>
      <c r="G991" s="70">
        <f t="shared" si="173"/>
        <v>7.0723119313494176E-2</v>
      </c>
      <c r="H991" s="70"/>
      <c r="I991" s="70"/>
      <c r="J991" s="67">
        <f t="shared" si="197"/>
        <v>-6967382.3900000006</v>
      </c>
      <c r="K991" s="70">
        <f t="shared" si="180"/>
        <v>-0.12677483306633675</v>
      </c>
      <c r="L991" s="70">
        <f t="shared" si="179"/>
        <v>1.0707231193134943</v>
      </c>
      <c r="M991" s="70">
        <f>PRODUCT($L$2:L991)-1</f>
        <v>5.2637725522269418E-2</v>
      </c>
      <c r="N991" s="70">
        <f>PRODUCT($L$909:L991)-1</f>
        <v>-0.16819111384804919</v>
      </c>
      <c r="O991" s="70">
        <f>AVERAGE($G$909:G991)*252</f>
        <v>-0.44945432643072092</v>
      </c>
      <c r="P991" s="70">
        <f>STDEV($G$909:G991)*252^0.5</f>
        <v>0.46749350070605072</v>
      </c>
      <c r="Q991" s="67">
        <f t="shared" si="181"/>
        <v>370607.92000000179</v>
      </c>
      <c r="R991" s="70">
        <f t="shared" si="182"/>
        <v>7.5197968579504221E-3</v>
      </c>
      <c r="S991" s="67">
        <f t="shared" si="183"/>
        <v>-2785563.6700000018</v>
      </c>
      <c r="T991" s="70">
        <f t="shared" si="184"/>
        <v>-5.3483657274575269E-2</v>
      </c>
      <c r="U991" s="67">
        <f t="shared" si="185"/>
        <v>13964550.25</v>
      </c>
      <c r="V991" s="70">
        <f t="shared" si="186"/>
        <v>0.42461387547253254</v>
      </c>
      <c r="W991" s="87">
        <f t="shared" si="187"/>
        <v>-0.96141299451631856</v>
      </c>
      <c r="X991" s="138">
        <f t="shared" si="195"/>
        <v>1.7857142857142857E-4</v>
      </c>
      <c r="Y991" s="135">
        <f t="shared" si="188"/>
        <v>7.0544547884922745E-2</v>
      </c>
      <c r="Z991" s="135">
        <f t="shared" si="189"/>
        <v>0</v>
      </c>
      <c r="AA991" s="135">
        <f t="shared" si="190"/>
        <v>0</v>
      </c>
      <c r="AB991" s="140">
        <f t="shared" si="191"/>
        <v>3.8357824444714765</v>
      </c>
      <c r="AC991" s="140">
        <f t="shared" si="192"/>
        <v>-6.9574993976112873E-2</v>
      </c>
      <c r="AD991" s="140">
        <f t="shared" si="193"/>
        <v>-5.0391336694776148E-2</v>
      </c>
      <c r="AE991" s="140">
        <f t="shared" si="194"/>
        <v>-3.8582766999907793E-2</v>
      </c>
    </row>
    <row r="992" spans="1:31">
      <c r="A992" s="88">
        <v>45411</v>
      </c>
      <c r="B992" s="78">
        <v>48790788.32</v>
      </c>
      <c r="D992" s="67">
        <f t="shared" si="171"/>
        <v>48790788.32</v>
      </c>
      <c r="E992" s="67">
        <f t="shared" si="196"/>
        <v>54958718.710000001</v>
      </c>
      <c r="F992" s="67">
        <f t="shared" si="172"/>
        <v>799452</v>
      </c>
      <c r="G992" s="70">
        <f t="shared" si="173"/>
        <v>1.6658256704280078E-2</v>
      </c>
      <c r="H992" s="70"/>
      <c r="I992" s="70"/>
      <c r="J992" s="67">
        <f t="shared" si="197"/>
        <v>-6167930.3900000006</v>
      </c>
      <c r="K992" s="70">
        <f t="shared" si="180"/>
        <v>-0.11222842407491795</v>
      </c>
      <c r="L992" s="70">
        <f t="shared" si="179"/>
        <v>1.0166582567042801</v>
      </c>
      <c r="M992" s="70">
        <f>PRODUCT($L$2:L992)-1</f>
        <v>7.0172834970628983E-2</v>
      </c>
      <c r="N992" s="70">
        <f>PRODUCT($L$909:L992)-1</f>
        <v>-0.15433462789362873</v>
      </c>
      <c r="O992" s="70">
        <f>AVERAGE($G$909:G992)*252</f>
        <v>-0.39412890957465785</v>
      </c>
      <c r="P992" s="70">
        <f>STDEV($G$909:G992)*252^0.5</f>
        <v>0.46576532628452955</v>
      </c>
      <c r="Q992" s="67">
        <f t="shared" si="181"/>
        <v>559974.5700000003</v>
      </c>
      <c r="R992" s="70">
        <f t="shared" si="182"/>
        <v>1.1557751808470204E-2</v>
      </c>
      <c r="S992" s="67">
        <f t="shared" si="183"/>
        <v>-2517554.6300000027</v>
      </c>
      <c r="T992" s="70">
        <f t="shared" si="184"/>
        <v>-5.2827669155698601E-2</v>
      </c>
      <c r="U992" s="67">
        <f t="shared" si="185"/>
        <v>14458807.329999998</v>
      </c>
      <c r="V992" s="70">
        <f t="shared" si="186"/>
        <v>0.44208888499323923</v>
      </c>
      <c r="W992" s="87">
        <f t="shared" si="187"/>
        <v>-0.84619632963809333</v>
      </c>
      <c r="X992" s="138">
        <f t="shared" si="195"/>
        <v>1.7857142857142857E-4</v>
      </c>
      <c r="Y992" s="135">
        <f t="shared" si="188"/>
        <v>1.6479685275708651E-2</v>
      </c>
      <c r="Z992" s="135">
        <f t="shared" si="189"/>
        <v>0</v>
      </c>
      <c r="AA992" s="135">
        <f t="shared" si="190"/>
        <v>0</v>
      </c>
      <c r="AB992" s="140">
        <f t="shared" si="191"/>
        <v>4.1052467007637166</v>
      </c>
      <c r="AC992" s="140">
        <f t="shared" si="192"/>
        <v>-6.8472749063940463E-2</v>
      </c>
      <c r="AD992" s="140">
        <f t="shared" si="193"/>
        <v>-4.9669257384517836E-2</v>
      </c>
      <c r="AE992" s="140">
        <f t="shared" si="194"/>
        <v>-3.852541636722584E-2</v>
      </c>
    </row>
    <row r="993" spans="1:31" s="47" customFormat="1">
      <c r="A993" s="90">
        <v>45412</v>
      </c>
      <c r="B993" s="133">
        <v>45196322.469999999</v>
      </c>
      <c r="C993" s="131"/>
      <c r="D993" s="80">
        <f t="shared" si="171"/>
        <v>45196322.469999999</v>
      </c>
      <c r="E993" s="80">
        <f t="shared" si="196"/>
        <v>54958718.710000001</v>
      </c>
      <c r="F993" s="80">
        <f t="shared" si="172"/>
        <v>-3594465.8500000015</v>
      </c>
      <c r="G993" s="81">
        <f t="shared" si="173"/>
        <v>-7.3670993516753269E-2</v>
      </c>
      <c r="H993" s="81"/>
      <c r="I993" s="81"/>
      <c r="J993" s="80">
        <f t="shared" si="197"/>
        <v>-9762396.2400000021</v>
      </c>
      <c r="K993" s="81">
        <f t="shared" si="180"/>
        <v>-0.17763143808925241</v>
      </c>
      <c r="L993" s="81">
        <f t="shared" si="179"/>
        <v>0.92632900648324679</v>
      </c>
      <c r="M993" s="81">
        <f>PRODUCT($L$2:L993)-1</f>
        <v>-8.6678610162976844E-3</v>
      </c>
      <c r="N993" s="81">
        <f>PRODUCT($L$909:L993)-1</f>
        <v>-0.21663563603941993</v>
      </c>
      <c r="O993" s="81">
        <f>AVERAGE($G$909:G993)*252</f>
        <v>-0.60790492671168328</v>
      </c>
      <c r="P993" s="81">
        <f>STDEV($G$909:G993)*252^0.5</f>
        <v>0.47934277600481706</v>
      </c>
      <c r="Q993" s="80">
        <f t="shared" si="181"/>
        <v>-3374206.3900000006</v>
      </c>
      <c r="R993" s="81">
        <f t="shared" si="182"/>
        <v>-7.0855833234167845E-2</v>
      </c>
      <c r="S993" s="80">
        <f t="shared" si="183"/>
        <v>-6095339.6700000018</v>
      </c>
      <c r="T993" s="81">
        <f t="shared" si="184"/>
        <v>-0.12004158724145068</v>
      </c>
      <c r="U993" s="80">
        <f t="shared" si="185"/>
        <v>10799983.089999996</v>
      </c>
      <c r="V993" s="81">
        <f t="shared" si="186"/>
        <v>0.31739650837967009</v>
      </c>
      <c r="W993" s="132">
        <f t="shared" si="187"/>
        <v>-1.2682050447873532</v>
      </c>
      <c r="X993" s="139">
        <f t="shared" si="195"/>
        <v>1.7857142857142857E-4</v>
      </c>
      <c r="Y993" s="136">
        <f t="shared" si="188"/>
        <v>-7.38495649453247E-2</v>
      </c>
      <c r="Z993" s="136">
        <f t="shared" si="189"/>
        <v>-7.38495649453247E-2</v>
      </c>
      <c r="AA993" s="136">
        <f t="shared" si="190"/>
        <v>5.4537582426137307E-3</v>
      </c>
      <c r="AB993" s="141">
        <f t="shared" si="191"/>
        <v>2.6642952986338071</v>
      </c>
      <c r="AC993" s="141">
        <f t="shared" si="192"/>
        <v>-7.4678206962796354E-2</v>
      </c>
      <c r="AD993" s="141">
        <f t="shared" si="193"/>
        <v>-5.2160682576613257E-2</v>
      </c>
      <c r="AE993" s="141">
        <f t="shared" si="194"/>
        <v>-3.9265080746546631E-2</v>
      </c>
    </row>
    <row r="994" spans="1:31">
      <c r="A994" s="88">
        <v>45413</v>
      </c>
      <c r="B994" s="78">
        <v>43019740.469999999</v>
      </c>
      <c r="D994" s="67">
        <f t="shared" si="171"/>
        <v>43019740.469999999</v>
      </c>
      <c r="E994" s="67">
        <f t="shared" si="196"/>
        <v>45196322.469999999</v>
      </c>
      <c r="F994" s="67">
        <f t="shared" si="172"/>
        <v>-2176582</v>
      </c>
      <c r="G994" s="70">
        <f t="shared" si="173"/>
        <v>-4.8158387254731878E-2</v>
      </c>
      <c r="H994" s="70"/>
      <c r="I994" s="70"/>
      <c r="J994" s="67">
        <f t="shared" si="197"/>
        <v>-2176582</v>
      </c>
      <c r="K994" s="85">
        <f>G994</f>
        <v>-4.8158387254731878E-2</v>
      </c>
      <c r="L994" s="70">
        <f t="shared" si="179"/>
        <v>0.95184161274526813</v>
      </c>
      <c r="M994" s="70">
        <f>PRODUCT($L$2:L994)-1</f>
        <v>-5.6408818063536481E-2</v>
      </c>
      <c r="N994" s="70">
        <f>PRODUCT($L$909:L994)-1</f>
        <v>-0.2543612004405903</v>
      </c>
      <c r="O994" s="70">
        <f>AVERAGE($G$909:G994)*252</f>
        <v>-0.74195153905448274</v>
      </c>
      <c r="P994" s="70">
        <f>STDEV($G$909:G994)*252^0.5</f>
        <v>0.48290623473624483</v>
      </c>
      <c r="Q994" s="67">
        <f t="shared" si="181"/>
        <v>-7624549.1499999985</v>
      </c>
      <c r="R994" s="70">
        <f t="shared" si="182"/>
        <v>-0.15808460519702508</v>
      </c>
      <c r="S994" s="67">
        <f t="shared" si="183"/>
        <v>-10555597.280000001</v>
      </c>
      <c r="T994" s="70">
        <f t="shared" si="184"/>
        <v>-0.20572867243610721</v>
      </c>
      <c r="U994" s="67">
        <f t="shared" si="185"/>
        <v>9308395.9499999955</v>
      </c>
      <c r="V994" s="70">
        <f t="shared" si="186"/>
        <v>0.27112900804387852</v>
      </c>
      <c r="W994" s="87">
        <f t="shared" si="187"/>
        <v>-1.536429819465313</v>
      </c>
      <c r="X994" s="138">
        <f t="shared" si="195"/>
        <v>1.7857142857142857E-4</v>
      </c>
      <c r="Y994" s="135">
        <f t="shared" si="188"/>
        <v>-4.8336958683303309E-2</v>
      </c>
      <c r="Z994" s="135">
        <f t="shared" si="189"/>
        <v>-4.8336958683303309E-2</v>
      </c>
      <c r="AA994" s="135">
        <f t="shared" si="190"/>
        <v>2.3364615747513712E-3</v>
      </c>
      <c r="AB994" s="140">
        <f t="shared" si="191"/>
        <v>1.9412700895880914</v>
      </c>
      <c r="AC994" s="140">
        <f t="shared" si="192"/>
        <v>-7.7700450693419951E-2</v>
      </c>
      <c r="AD994" s="140">
        <f t="shared" si="193"/>
        <v>-5.3324531937345376E-2</v>
      </c>
      <c r="AE994" s="140">
        <f t="shared" si="194"/>
        <v>-3.9623117716486689E-2</v>
      </c>
    </row>
    <row r="995" spans="1:31">
      <c r="A995" s="88">
        <v>45414</v>
      </c>
      <c r="B995" s="78">
        <v>45778333.640000001</v>
      </c>
      <c r="D995" s="147">
        <f t="shared" si="171"/>
        <v>45778333.640000001</v>
      </c>
      <c r="E995" s="67">
        <f t="shared" si="196"/>
        <v>45196322.469999999</v>
      </c>
      <c r="F995" s="67">
        <f t="shared" si="172"/>
        <v>2758593.1700000018</v>
      </c>
      <c r="G995" s="70">
        <f t="shared" si="173"/>
        <v>6.4123891494039076E-2</v>
      </c>
      <c r="H995" s="70"/>
      <c r="I995" s="70"/>
      <c r="J995" s="67">
        <f t="shared" si="197"/>
        <v>582011.17000000179</v>
      </c>
      <c r="K995" s="70">
        <f t="shared" ref="K995:K1007" si="198">(1+K994)*(1+G995)-1</f>
        <v>1.2877401040456649E-2</v>
      </c>
      <c r="L995" s="70">
        <f t="shared" si="179"/>
        <v>1.064123891494039</v>
      </c>
      <c r="M995" s="70">
        <f>PRODUCT($L$2:L995)-1</f>
        <v>4.0979205016893339E-3</v>
      </c>
      <c r="N995" s="70">
        <f>PRODUCT($L$909:L995)-1</f>
        <v>-0.20654793896389723</v>
      </c>
      <c r="O995" s="70">
        <f>AVERAGE($G$909:G995)*252</f>
        <v>-0.54768519197916865</v>
      </c>
      <c r="P995" s="70">
        <f>STDEV($G$909:G995)*252^0.5</f>
        <v>0.49347330743082535</v>
      </c>
      <c r="Q995" s="67">
        <f t="shared" si="181"/>
        <v>-6299198.3599999994</v>
      </c>
      <c r="R995" s="70">
        <f t="shared" si="182"/>
        <v>-0.1296917803418787</v>
      </c>
      <c r="S995" s="67">
        <f t="shared" si="183"/>
        <v>-9885672.6899999976</v>
      </c>
      <c r="T995" s="70">
        <f t="shared" si="184"/>
        <v>-0.19273449674953344</v>
      </c>
      <c r="U995" s="67">
        <f t="shared" si="185"/>
        <v>12481333.780000001</v>
      </c>
      <c r="V995" s="70">
        <f t="shared" si="186"/>
        <v>0.36286808436531948</v>
      </c>
      <c r="W995" s="87">
        <f t="shared" si="187"/>
        <v>-1.1098577850757261</v>
      </c>
      <c r="X995" s="138">
        <f t="shared" si="195"/>
        <v>1.7857142857142857E-4</v>
      </c>
      <c r="Y995" s="135">
        <f t="shared" si="188"/>
        <v>6.3945320065467645E-2</v>
      </c>
      <c r="Z995" s="135">
        <f t="shared" si="189"/>
        <v>0</v>
      </c>
      <c r="AA995" s="135">
        <f t="shared" si="190"/>
        <v>0</v>
      </c>
      <c r="AB995" s="140">
        <f t="shared" si="191"/>
        <v>2.8214294265679145</v>
      </c>
      <c r="AC995" s="140">
        <f t="shared" si="192"/>
        <v>-7.8560679766911945E-2</v>
      </c>
      <c r="AD995" s="140">
        <f t="shared" si="193"/>
        <v>-5.3769174329535395E-2</v>
      </c>
      <c r="AE995" s="140">
        <f t="shared" si="194"/>
        <v>-3.9722349794236549E-2</v>
      </c>
    </row>
    <row r="996" spans="1:31">
      <c r="A996" s="88">
        <v>45415</v>
      </c>
      <c r="B996" s="78">
        <v>49014173.869999997</v>
      </c>
      <c r="D996" s="67">
        <f t="shared" si="171"/>
        <v>49014173.869999997</v>
      </c>
      <c r="E996" s="67">
        <f t="shared" si="196"/>
        <v>45196322.469999999</v>
      </c>
      <c r="F996" s="67">
        <f t="shared" si="172"/>
        <v>3235840.2299999967</v>
      </c>
      <c r="G996" s="70">
        <f t="shared" si="173"/>
        <v>7.0684971966139848E-2</v>
      </c>
      <c r="H996" s="70"/>
      <c r="I996" s="70"/>
      <c r="J996" s="67">
        <f t="shared" si="197"/>
        <v>3817851.3999999985</v>
      </c>
      <c r="K996" s="70">
        <f t="shared" si="198"/>
        <v>8.4472611738137804E-2</v>
      </c>
      <c r="L996" s="70">
        <f t="shared" si="179"/>
        <v>1.0706849719661398</v>
      </c>
      <c r="M996" s="70">
        <f>PRODUCT($L$2:L996)-1</f>
        <v>7.5072553863610558E-2</v>
      </c>
      <c r="N996" s="70">
        <f>PRODUCT($L$909:L996)-1</f>
        <v>-0.15046280227308451</v>
      </c>
      <c r="O996" s="70">
        <f>AVERAGE($G$909:G996)*252</f>
        <v>-0.33904544053091396</v>
      </c>
      <c r="P996" s="70">
        <f>STDEV($G$909:G996)*252^0.5</f>
        <v>0.50588340036165835</v>
      </c>
      <c r="Q996" s="67">
        <f t="shared" si="181"/>
        <v>-2819057.3700000048</v>
      </c>
      <c r="R996" s="70">
        <f t="shared" si="182"/>
        <v>-5.5663874271952025E-2</v>
      </c>
      <c r="S996" s="67">
        <f t="shared" si="183"/>
        <v>-5797330.0500000045</v>
      </c>
      <c r="T996" s="70">
        <f t="shared" si="184"/>
        <v>-0.10820893144999361</v>
      </c>
      <c r="U996" s="67">
        <f t="shared" si="185"/>
        <v>15634382.019999996</v>
      </c>
      <c r="V996" s="70">
        <f t="shared" si="186"/>
        <v>0.46377212901504272</v>
      </c>
      <c r="W996" s="87">
        <f t="shared" si="187"/>
        <v>-0.67020471572802909</v>
      </c>
      <c r="X996" s="138">
        <f t="shared" si="195"/>
        <v>1.7857142857142857E-4</v>
      </c>
      <c r="Y996" s="135">
        <f t="shared" si="188"/>
        <v>7.0506400537568417E-2</v>
      </c>
      <c r="Z996" s="135">
        <f t="shared" si="189"/>
        <v>0</v>
      </c>
      <c r="AA996" s="135">
        <f t="shared" si="190"/>
        <v>0</v>
      </c>
      <c r="AB996" s="140">
        <f t="shared" si="191"/>
        <v>3.6650629281077882</v>
      </c>
      <c r="AC996" s="140">
        <f t="shared" si="192"/>
        <v>-7.9913023741876033E-2</v>
      </c>
      <c r="AD996" s="140">
        <f t="shared" si="193"/>
        <v>-5.4474745232662339E-2</v>
      </c>
      <c r="AE996" s="140">
        <f t="shared" si="194"/>
        <v>-3.9921013488802046E-2</v>
      </c>
    </row>
    <row r="997" spans="1:31">
      <c r="A997" s="88">
        <v>45418</v>
      </c>
      <c r="B997" s="78">
        <v>51602916.840000004</v>
      </c>
      <c r="D997" s="67">
        <f t="shared" si="171"/>
        <v>51602916.840000004</v>
      </c>
      <c r="E997" s="67">
        <f t="shared" si="196"/>
        <v>45196322.469999999</v>
      </c>
      <c r="F997" s="67">
        <f t="shared" si="172"/>
        <v>2588742.9700000063</v>
      </c>
      <c r="G997" s="70">
        <f t="shared" si="173"/>
        <v>5.2816211426231809E-2</v>
      </c>
      <c r="H997" s="70"/>
      <c r="I997" s="70"/>
      <c r="J997" s="67">
        <f t="shared" si="197"/>
        <v>6406594.3700000048</v>
      </c>
      <c r="K997" s="70">
        <f t="shared" si="198"/>
        <v>0.1417503464856571</v>
      </c>
      <c r="L997" s="70">
        <f t="shared" si="179"/>
        <v>1.0528162114262318</v>
      </c>
      <c r="M997" s="70">
        <f>PRODUCT($L$2:L997)-1</f>
        <v>0.13185381316700995</v>
      </c>
      <c r="N997" s="70">
        <f>PRODUCT($L$909:L997)-1</f>
        <v>-0.10559346602349118</v>
      </c>
      <c r="O997" s="70">
        <f>AVERAGE($G$909:G997)*252</f>
        <v>-0.185688915587753</v>
      </c>
      <c r="P997" s="70">
        <f>STDEV($G$909:G997)*252^0.5</f>
        <v>0.51119066388237189</v>
      </c>
      <c r="Q997" s="67">
        <f t="shared" si="181"/>
        <v>-2898649.0699999928</v>
      </c>
      <c r="R997" s="70">
        <f t="shared" si="182"/>
        <v>-5.5660261895667272E-2</v>
      </c>
      <c r="S997" s="67">
        <f t="shared" si="183"/>
        <v>-649204.56999999285</v>
      </c>
      <c r="T997" s="70">
        <f t="shared" si="184"/>
        <v>-1.166291492120116E-2</v>
      </c>
      <c r="U997" s="67">
        <f t="shared" si="185"/>
        <v>18005863.230000004</v>
      </c>
      <c r="V997" s="70">
        <f t="shared" si="186"/>
        <v>0.54076533338460375</v>
      </c>
      <c r="W997" s="87">
        <f t="shared" si="187"/>
        <v>-0.36324786172245344</v>
      </c>
      <c r="X997" s="138">
        <f t="shared" si="195"/>
        <v>1.7857142857142857E-4</v>
      </c>
      <c r="Y997" s="135">
        <f t="shared" si="188"/>
        <v>5.2637639997660378E-2</v>
      </c>
      <c r="Z997" s="135">
        <f t="shared" si="189"/>
        <v>0</v>
      </c>
      <c r="AA997" s="135">
        <f t="shared" si="190"/>
        <v>0</v>
      </c>
      <c r="AB997" s="140">
        <f t="shared" si="191"/>
        <v>4.3877036173450632</v>
      </c>
      <c r="AC997" s="140">
        <f t="shared" si="192"/>
        <v>-7.977558069496514E-2</v>
      </c>
      <c r="AD997" s="140">
        <f t="shared" si="193"/>
        <v>-5.4515978337941036E-2</v>
      </c>
      <c r="AE997" s="140">
        <f t="shared" si="194"/>
        <v>-4.0023712515494352E-2</v>
      </c>
    </row>
    <row r="998" spans="1:31">
      <c r="A998" s="88">
        <v>45419</v>
      </c>
      <c r="B998" s="78">
        <v>50913463.380000003</v>
      </c>
      <c r="D998" s="67">
        <f t="shared" si="171"/>
        <v>50913463.380000003</v>
      </c>
      <c r="E998" s="67">
        <f t="shared" si="196"/>
        <v>45196322.469999999</v>
      </c>
      <c r="F998" s="67">
        <f t="shared" si="172"/>
        <v>-689453.46000000089</v>
      </c>
      <c r="G998" s="70">
        <f t="shared" si="173"/>
        <v>-1.3360745907788898E-2</v>
      </c>
      <c r="H998" s="70"/>
      <c r="I998" s="70"/>
      <c r="J998" s="67">
        <f t="shared" si="197"/>
        <v>5717140.9100000039</v>
      </c>
      <c r="K998" s="70">
        <f t="shared" si="198"/>
        <v>0.12649571021613237</v>
      </c>
      <c r="L998" s="70">
        <f t="shared" si="179"/>
        <v>0.98663925409221109</v>
      </c>
      <c r="M998" s="70">
        <f>PRODUCT($L$2:L998)-1</f>
        <v>0.11673140196452358</v>
      </c>
      <c r="N998" s="70">
        <f>PRODUCT($L$909:L998)-1</f>
        <v>-0.11754340446221745</v>
      </c>
      <c r="O998" s="70">
        <f>AVERAGE($G$909:G998)*252</f>
        <v>-0.22103579395636463</v>
      </c>
      <c r="P998" s="70">
        <f>STDEV($G$909:G998)*252^0.5</f>
        <v>0.50874942370767795</v>
      </c>
      <c r="Q998" s="67">
        <f t="shared" si="181"/>
        <v>-3074818.7100000009</v>
      </c>
      <c r="R998" s="70">
        <f t="shared" si="182"/>
        <v>-5.932137812830672E-2</v>
      </c>
      <c r="S998" s="67">
        <f t="shared" si="183"/>
        <v>-1322161.1999999955</v>
      </c>
      <c r="T998" s="70">
        <f t="shared" si="184"/>
        <v>-2.4121965380292296E-2</v>
      </c>
      <c r="U998" s="67">
        <f t="shared" si="185"/>
        <v>17917799.300000004</v>
      </c>
      <c r="V998" s="70">
        <f t="shared" si="186"/>
        <v>0.53678583079600606</v>
      </c>
      <c r="W998" s="87">
        <f t="shared" si="187"/>
        <v>-0.43446888321856747</v>
      </c>
      <c r="X998" s="138">
        <f t="shared" si="195"/>
        <v>1.7857142857142857E-4</v>
      </c>
      <c r="Y998" s="135">
        <f t="shared" si="188"/>
        <v>-1.3539317336360327E-2</v>
      </c>
      <c r="Z998" s="135">
        <f t="shared" si="189"/>
        <v>-1.3539317336360327E-2</v>
      </c>
      <c r="AA998" s="135">
        <f t="shared" si="190"/>
        <v>1.8331311393466731E-4</v>
      </c>
      <c r="AB998" s="140">
        <f t="shared" si="191"/>
        <v>4.0189114900697138</v>
      </c>
      <c r="AC998" s="140">
        <f t="shared" si="192"/>
        <v>-8.0144935060494582E-2</v>
      </c>
      <c r="AD998" s="140">
        <f t="shared" si="193"/>
        <v>-5.3591726319038226E-2</v>
      </c>
      <c r="AE998" s="140">
        <f t="shared" si="194"/>
        <v>-4.0094787034206547E-2</v>
      </c>
    </row>
    <row r="999" spans="1:31">
      <c r="A999" s="88">
        <v>45420</v>
      </c>
      <c r="B999" s="78">
        <v>50852301.509999998</v>
      </c>
      <c r="D999" s="67">
        <f t="shared" si="171"/>
        <v>50852301.509999998</v>
      </c>
      <c r="E999" s="67">
        <f t="shared" si="196"/>
        <v>45196322.469999999</v>
      </c>
      <c r="F999" s="67">
        <f t="shared" si="172"/>
        <v>-61161.870000004768</v>
      </c>
      <c r="G999" s="70">
        <f t="shared" si="173"/>
        <v>-1.2012906987590747E-3</v>
      </c>
      <c r="H999" s="70"/>
      <c r="I999" s="70"/>
      <c r="J999" s="67">
        <f t="shared" si="197"/>
        <v>5655979.0399999991</v>
      </c>
      <c r="K999" s="70">
        <f t="shared" si="198"/>
        <v>0.12514246139725782</v>
      </c>
      <c r="L999" s="70">
        <f t="shared" si="179"/>
        <v>0.99879870930124093</v>
      </c>
      <c r="M999" s="70">
        <f>PRODUCT($L$2:L999)-1</f>
        <v>0.11538988291833152</v>
      </c>
      <c r="N999" s="70">
        <f>PRODUCT($L$909:L999)-1</f>
        <v>-0.11860349136249559</v>
      </c>
      <c r="O999" s="70">
        <f>AVERAGE($G$909:G999)*252</f>
        <v>-0.22193348035340771</v>
      </c>
      <c r="P999" s="70">
        <f>STDEV($G$909:G999)*252^0.5</f>
        <v>0.50591543062239386</v>
      </c>
      <c r="Q999" s="67">
        <f t="shared" si="181"/>
        <v>-3740354.5300000012</v>
      </c>
      <c r="R999" s="70">
        <f t="shared" si="182"/>
        <v>-6.8628386497675248E-2</v>
      </c>
      <c r="S999" s="67">
        <f t="shared" si="183"/>
        <v>1922941.799999997</v>
      </c>
      <c r="T999" s="70">
        <f t="shared" si="184"/>
        <v>3.6801219703818285E-2</v>
      </c>
      <c r="U999" s="67">
        <f t="shared" si="185"/>
        <v>17518811.859999999</v>
      </c>
      <c r="V999" s="70">
        <f t="shared" si="186"/>
        <v>0.52143893519238871</v>
      </c>
      <c r="W999" s="87">
        <f t="shared" si="187"/>
        <v>-0.43867703359112376</v>
      </c>
      <c r="X999" s="138">
        <f t="shared" si="195"/>
        <v>1.7857142857142857E-4</v>
      </c>
      <c r="Y999" s="135">
        <f t="shared" si="188"/>
        <v>-1.3798621273305033E-3</v>
      </c>
      <c r="Z999" s="135">
        <f t="shared" si="189"/>
        <v>-1.3798621273305033E-3</v>
      </c>
      <c r="AA999" s="135">
        <f t="shared" si="190"/>
        <v>1.904019490441062E-6</v>
      </c>
      <c r="AB999" s="140">
        <f t="shared" si="191"/>
        <v>3.738321114021582</v>
      </c>
      <c r="AC999" s="140">
        <f t="shared" si="192"/>
        <v>-7.9829311317651655E-2</v>
      </c>
      <c r="AD999" s="140">
        <f t="shared" si="193"/>
        <v>-5.3601502945814852E-2</v>
      </c>
      <c r="AE999" s="140">
        <f t="shared" si="194"/>
        <v>-4.0016647718407877E-2</v>
      </c>
    </row>
    <row r="1000" spans="1:31">
      <c r="A1000" s="88">
        <v>45421</v>
      </c>
      <c r="B1000" s="78">
        <v>51220956.68</v>
      </c>
      <c r="D1000" s="67">
        <f t="shared" si="171"/>
        <v>51220956.68</v>
      </c>
      <c r="E1000" s="67">
        <f t="shared" si="196"/>
        <v>45196322.469999999</v>
      </c>
      <c r="F1000" s="67">
        <f t="shared" si="172"/>
        <v>368655.17000000179</v>
      </c>
      <c r="G1000" s="70">
        <f t="shared" si="173"/>
        <v>7.249527731355611E-3</v>
      </c>
      <c r="H1000" s="70"/>
      <c r="I1000" s="70"/>
      <c r="J1000" s="67">
        <f t="shared" si="197"/>
        <v>6024634.2100000009</v>
      </c>
      <c r="K1000" s="70">
        <f t="shared" si="198"/>
        <v>0.13329921287288293</v>
      </c>
      <c r="L1000" s="70">
        <f t="shared" si="179"/>
        <v>1.0072495277313556</v>
      </c>
      <c r="M1000" s="70">
        <f>PRODUCT($L$2:L1000)-1</f>
        <v>0.12347593280582148</v>
      </c>
      <c r="N1000" s="70">
        <f>PRODUCT($L$909:L1000)-1</f>
        <v>-0.11221378293080808</v>
      </c>
      <c r="O1000" s="70">
        <f>AVERAGE($G$909:G1000)*252</f>
        <v>-0.19966375786802709</v>
      </c>
      <c r="P1000" s="70">
        <f>STDEV($G$909:G1000)*252^0.5</f>
        <v>0.50330789641013762</v>
      </c>
      <c r="Q1000" s="67">
        <f t="shared" si="181"/>
        <v>-3737762.0300000012</v>
      </c>
      <c r="R1000" s="70">
        <f t="shared" si="182"/>
        <v>-6.9232838780997799E-2</v>
      </c>
      <c r="S1000" s="67">
        <f t="shared" si="183"/>
        <v>5229936.3299999982</v>
      </c>
      <c r="T1000" s="70">
        <f t="shared" si="184"/>
        <v>0.10012202155236484</v>
      </c>
      <c r="U1000" s="67">
        <f t="shared" si="185"/>
        <v>17454339.43</v>
      </c>
      <c r="V1000" s="70">
        <f t="shared" si="186"/>
        <v>0.52898888131728128</v>
      </c>
      <c r="W1000" s="87">
        <f t="shared" si="187"/>
        <v>-0.39670301080538634</v>
      </c>
      <c r="X1000" s="138">
        <f t="shared" si="195"/>
        <v>1.7857142857142857E-4</v>
      </c>
      <c r="Y1000" s="135">
        <f t="shared" si="188"/>
        <v>7.070956302784182E-3</v>
      </c>
      <c r="Z1000" s="135">
        <f t="shared" si="189"/>
        <v>0</v>
      </c>
      <c r="AA1000" s="135">
        <f t="shared" si="190"/>
        <v>0</v>
      </c>
      <c r="AB1000" s="140">
        <f t="shared" si="191"/>
        <v>3.9031488759831916</v>
      </c>
      <c r="AC1000" s="140">
        <f t="shared" si="192"/>
        <v>-7.9913438873892823E-2</v>
      </c>
      <c r="AD1000" s="140">
        <f t="shared" si="193"/>
        <v>-5.1685641056016994E-2</v>
      </c>
      <c r="AE1000" s="140">
        <f t="shared" si="194"/>
        <v>-4.0020795534448636E-2</v>
      </c>
    </row>
    <row r="1001" spans="1:31">
      <c r="A1001" s="88">
        <v>45422</v>
      </c>
      <c r="B1001" s="78">
        <v>52543620.479999997</v>
      </c>
      <c r="D1001" s="67">
        <f t="shared" si="171"/>
        <v>52543620.479999997</v>
      </c>
      <c r="E1001" s="67">
        <f t="shared" si="196"/>
        <v>45196322.469999999</v>
      </c>
      <c r="F1001" s="67">
        <f t="shared" si="172"/>
        <v>1322663.799999997</v>
      </c>
      <c r="G1001" s="70">
        <f t="shared" si="173"/>
        <v>2.5822707847166219E-2</v>
      </c>
      <c r="H1001" s="70"/>
      <c r="I1001" s="70"/>
      <c r="J1001" s="67">
        <f t="shared" si="197"/>
        <v>7347298.0099999979</v>
      </c>
      <c r="K1001" s="70">
        <f t="shared" si="198"/>
        <v>0.16256406735032281</v>
      </c>
      <c r="L1001" s="70">
        <f t="shared" si="179"/>
        <v>1.0258227078471662</v>
      </c>
      <c r="M1001" s="70">
        <f>PRODUCT($L$2:L1001)-1</f>
        <v>0.15248712359198868</v>
      </c>
      <c r="N1001" s="70">
        <f>PRODUCT($L$909:L1001)-1</f>
        <v>-8.9288738816689417E-2</v>
      </c>
      <c r="O1001" s="70">
        <f>AVERAGE($G$909:G1001)*252</f>
        <v>-0.12754562738035058</v>
      </c>
      <c r="P1001" s="70">
        <f>STDEV($G$909:G1001)*252^0.5</f>
        <v>0.50247865502001865</v>
      </c>
      <c r="Q1001" s="67">
        <f t="shared" si="181"/>
        <v>-2150392.8800000027</v>
      </c>
      <c r="R1001" s="70">
        <f t="shared" si="182"/>
        <v>-3.9389783095081718E-2</v>
      </c>
      <c r="S1001" s="67">
        <f t="shared" si="183"/>
        <v>6954351.1999999955</v>
      </c>
      <c r="T1001" s="70">
        <f t="shared" si="184"/>
        <v>0.14213043541174097</v>
      </c>
      <c r="U1001" s="67">
        <f t="shared" si="185"/>
        <v>19281923.679999996</v>
      </c>
      <c r="V1001" s="70">
        <f t="shared" si="186"/>
        <v>0.57845499773528808</v>
      </c>
      <c r="W1001" s="87">
        <f t="shared" si="187"/>
        <v>-0.25383292624692522</v>
      </c>
      <c r="X1001" s="138">
        <f t="shared" si="195"/>
        <v>1.7857142857142857E-4</v>
      </c>
      <c r="Y1001" s="135">
        <f t="shared" si="188"/>
        <v>2.5644136418594792E-2</v>
      </c>
      <c r="Z1001" s="135">
        <f t="shared" si="189"/>
        <v>0</v>
      </c>
      <c r="AA1001" s="135">
        <f t="shared" si="190"/>
        <v>0</v>
      </c>
      <c r="AB1001" s="140">
        <f t="shared" si="191"/>
        <v>4.2830455282630968</v>
      </c>
      <c r="AC1001" s="140">
        <f t="shared" si="192"/>
        <v>-7.9658353646636398E-2</v>
      </c>
      <c r="AD1001" s="140">
        <f t="shared" si="193"/>
        <v>-4.9838639258303209E-2</v>
      </c>
      <c r="AE1001" s="140">
        <f t="shared" si="194"/>
        <v>-4.0027589294085938E-2</v>
      </c>
    </row>
    <row r="1002" spans="1:31">
      <c r="A1002" s="88">
        <v>45425</v>
      </c>
      <c r="B1002" s="78">
        <v>52296576.380000003</v>
      </c>
      <c r="D1002" s="67">
        <f t="shared" si="171"/>
        <v>52296576.380000003</v>
      </c>
      <c r="E1002" s="67">
        <f t="shared" si="196"/>
        <v>45196322.469999999</v>
      </c>
      <c r="F1002" s="67">
        <f t="shared" si="172"/>
        <v>-247044.09999999404</v>
      </c>
      <c r="G1002" s="70">
        <f t="shared" si="173"/>
        <v>-4.7016954245478375E-3</v>
      </c>
      <c r="H1002" s="70"/>
      <c r="I1002" s="70"/>
      <c r="J1002" s="67">
        <f t="shared" si="197"/>
        <v>7100253.9100000039</v>
      </c>
      <c r="K1002" s="70">
        <f t="shared" si="198"/>
        <v>0.15709804519411819</v>
      </c>
      <c r="L1002" s="70">
        <f t="shared" si="179"/>
        <v>0.99529830457545221</v>
      </c>
      <c r="M1002" s="70">
        <f>PRODUCT($L$2:L1002)-1</f>
        <v>0.14706848015614593</v>
      </c>
      <c r="N1002" s="70">
        <f>PRODUCT($L$909:L1002)-1</f>
        <v>-9.3570625786479122E-2</v>
      </c>
      <c r="O1002" s="70">
        <f>AVERAGE($G$909:G1002)*252</f>
        <v>-0.13879330418466659</v>
      </c>
      <c r="P1002" s="70">
        <f>STDEV($G$909:G1002)*252^0.5</f>
        <v>0.4998170653016677</v>
      </c>
      <c r="Q1002" s="67">
        <f t="shared" si="181"/>
        <v>-1383891.6699999943</v>
      </c>
      <c r="R1002" s="70">
        <f t="shared" si="182"/>
        <v>-2.5180566477583995E-2</v>
      </c>
      <c r="S1002" s="67">
        <f t="shared" si="183"/>
        <v>6671370.0600000024</v>
      </c>
      <c r="T1002" s="70">
        <f t="shared" si="184"/>
        <v>0.1450581006733416</v>
      </c>
      <c r="U1002" s="67">
        <f t="shared" si="185"/>
        <v>20344767.150000002</v>
      </c>
      <c r="V1002" s="70">
        <f t="shared" si="186"/>
        <v>0.60251126132571076</v>
      </c>
      <c r="W1002" s="87">
        <f t="shared" si="187"/>
        <v>-0.27768820598571808</v>
      </c>
      <c r="X1002" s="138">
        <f t="shared" si="195"/>
        <v>1.7857142857142857E-4</v>
      </c>
      <c r="Y1002" s="135">
        <f t="shared" si="188"/>
        <v>-4.8802668531192665E-3</v>
      </c>
      <c r="Z1002" s="135">
        <f t="shared" si="189"/>
        <v>-4.8802668531192665E-3</v>
      </c>
      <c r="AA1002" s="135">
        <f t="shared" si="190"/>
        <v>2.3817004557654627E-5</v>
      </c>
      <c r="AB1002" s="140">
        <f t="shared" si="191"/>
        <v>4.6198851507593277</v>
      </c>
      <c r="AC1002" s="140">
        <f t="shared" si="192"/>
        <v>-7.9653935523654587E-2</v>
      </c>
      <c r="AD1002" s="140">
        <f t="shared" si="193"/>
        <v>-4.9775450992848538E-2</v>
      </c>
      <c r="AE1002" s="140">
        <f t="shared" si="194"/>
        <v>-3.9994983363668905E-2</v>
      </c>
    </row>
    <row r="1003" spans="1:31">
      <c r="A1003" s="88">
        <v>45426</v>
      </c>
      <c r="B1003" s="78">
        <v>53525324.399999999</v>
      </c>
      <c r="D1003" s="67">
        <f t="shared" ref="D1003:D1066" si="199">B1003</f>
        <v>53525324.399999999</v>
      </c>
      <c r="E1003" s="67">
        <f t="shared" si="196"/>
        <v>45196322.469999999</v>
      </c>
      <c r="F1003" s="67">
        <f t="shared" si="172"/>
        <v>1228748.0199999958</v>
      </c>
      <c r="G1003" s="70">
        <f t="shared" si="173"/>
        <v>2.3495764064393153E-2</v>
      </c>
      <c r="H1003" s="70"/>
      <c r="I1003" s="70"/>
      <c r="J1003" s="67">
        <f t="shared" si="197"/>
        <v>8329001.9299999997</v>
      </c>
      <c r="K1003" s="70">
        <f t="shared" si="198"/>
        <v>0.18428494786336969</v>
      </c>
      <c r="L1003" s="70">
        <f t="shared" si="179"/>
        <v>1.0234957640643931</v>
      </c>
      <c r="M1003" s="70">
        <f>PRODUCT($L$2:L1003)-1</f>
        <v>0.17401973053159669</v>
      </c>
      <c r="N1003" s="70">
        <f>PRODUCT($L$909:L1003)-1</f>
        <v>-7.2273375068922729E-2</v>
      </c>
      <c r="O1003" s="70">
        <f>AVERAGE($G$909:G1003)*252</f>
        <v>-7.5006716306648263E-2</v>
      </c>
      <c r="P1003" s="70">
        <f>STDEV($G$909:G1003)*252^0.5</f>
        <v>0.49869160432926518</v>
      </c>
      <c r="Q1003" s="67">
        <f t="shared" si="181"/>
        <v>-873184.12000000477</v>
      </c>
      <c r="R1003" s="70">
        <f t="shared" si="182"/>
        <v>-1.5964893895290568E-2</v>
      </c>
      <c r="S1003" s="67">
        <f t="shared" si="183"/>
        <v>6591803.6999999955</v>
      </c>
      <c r="T1003" s="70">
        <f t="shared" si="184"/>
        <v>0.14459112427344428</v>
      </c>
      <c r="U1003" s="67">
        <f t="shared" si="185"/>
        <v>22206939.169999998</v>
      </c>
      <c r="V1003" s="70">
        <f t="shared" si="186"/>
        <v>0.6676430040093444</v>
      </c>
      <c r="W1003" s="87">
        <f t="shared" si="187"/>
        <v>-0.15040701639148604</v>
      </c>
      <c r="X1003" s="138">
        <f t="shared" si="195"/>
        <v>1.7857142857142857E-4</v>
      </c>
      <c r="Y1003" s="135">
        <f t="shared" si="188"/>
        <v>2.3317192635821726E-2</v>
      </c>
      <c r="Z1003" s="135">
        <f t="shared" si="189"/>
        <v>0</v>
      </c>
      <c r="AA1003" s="135">
        <f t="shared" si="190"/>
        <v>0</v>
      </c>
      <c r="AB1003" s="140">
        <f t="shared" si="191"/>
        <v>5.0949947751662661</v>
      </c>
      <c r="AC1003" s="140">
        <f t="shared" si="192"/>
        <v>-7.8359000298952555E-2</v>
      </c>
      <c r="AD1003" s="140">
        <f t="shared" si="193"/>
        <v>-4.9674407322804981E-2</v>
      </c>
      <c r="AE1003" s="140">
        <f t="shared" si="194"/>
        <v>-3.9717088497755355E-2</v>
      </c>
    </row>
    <row r="1004" spans="1:31">
      <c r="A1004" s="88">
        <v>45427</v>
      </c>
      <c r="B1004" s="78">
        <v>56275447.950000003</v>
      </c>
      <c r="D1004" s="67">
        <f t="shared" si="199"/>
        <v>56275447.950000003</v>
      </c>
      <c r="E1004" s="67">
        <f t="shared" si="196"/>
        <v>45196322.469999999</v>
      </c>
      <c r="F1004" s="67">
        <f t="shared" si="172"/>
        <v>2750123.5500000045</v>
      </c>
      <c r="G1004" s="70">
        <f t="shared" ref="G1004:G1008" si="200">F1004/B1003</f>
        <v>5.1379857680974736E-2</v>
      </c>
      <c r="H1004" s="70"/>
      <c r="I1004" s="70"/>
      <c r="J1004" s="67">
        <f t="shared" si="197"/>
        <v>11079125.480000004</v>
      </c>
      <c r="K1004" s="70">
        <f t="shared" si="198"/>
        <v>0.24513333993831021</v>
      </c>
      <c r="L1004" s="70">
        <f t="shared" si="179"/>
        <v>1.0513798576809747</v>
      </c>
      <c r="M1004" s="70">
        <f>PRODUCT($L$2:L1004)-1</f>
        <v>0.23434069720096651</v>
      </c>
      <c r="N1004" s="70">
        <f>PRODUCT($L$909:L1004)-1</f>
        <v>-2.4606913113112916E-2</v>
      </c>
      <c r="O1004" s="70">
        <f>AVERAGE($G$909:G1004)*252</f>
        <v>6.0646730067438009E-2</v>
      </c>
      <c r="P1004" s="70">
        <f>STDEV($G$909:G1004)*252^0.5</f>
        <v>0.50307625990572369</v>
      </c>
      <c r="Q1004" s="67">
        <f t="shared" si="181"/>
        <v>5048288.7600000054</v>
      </c>
      <c r="R1004" s="70">
        <f t="shared" si="182"/>
        <v>9.4043307433494067E-2</v>
      </c>
      <c r="S1004" s="67">
        <f t="shared" si="183"/>
        <v>9867988.6200000048</v>
      </c>
      <c r="T1004" s="70">
        <f t="shared" si="184"/>
        <v>0.21628370402950553</v>
      </c>
      <c r="U1004" s="67">
        <f t="shared" si="185"/>
        <v>25802168.370000005</v>
      </c>
      <c r="V1004" s="70">
        <f t="shared" si="186"/>
        <v>0.80753387654098752</v>
      </c>
      <c r="W1004" s="87">
        <f t="shared" si="187"/>
        <v>0.12055176302456248</v>
      </c>
      <c r="X1004" s="138">
        <f t="shared" si="195"/>
        <v>1.7857142857142857E-4</v>
      </c>
      <c r="Y1004" s="135">
        <f t="shared" si="188"/>
        <v>5.1201286252403305E-2</v>
      </c>
      <c r="Z1004" s="135">
        <f t="shared" si="189"/>
        <v>0</v>
      </c>
      <c r="AA1004" s="135">
        <f t="shared" si="190"/>
        <v>0</v>
      </c>
      <c r="AB1004" s="140">
        <f t="shared" si="191"/>
        <v>5.3103779657422923</v>
      </c>
      <c r="AC1004" s="140">
        <f t="shared" si="192"/>
        <v>-7.845177426916991E-2</v>
      </c>
      <c r="AD1004" s="140">
        <f t="shared" si="193"/>
        <v>-4.9945732754975346E-2</v>
      </c>
      <c r="AE1004" s="140">
        <f t="shared" si="194"/>
        <v>-3.9704332393367507E-2</v>
      </c>
    </row>
    <row r="1005" spans="1:31">
      <c r="A1005" s="88">
        <v>45428</v>
      </c>
      <c r="B1005" s="78">
        <f>55642300.7</f>
        <v>55642300.700000003</v>
      </c>
      <c r="D1005" s="67">
        <f t="shared" si="199"/>
        <v>55642300.700000003</v>
      </c>
      <c r="E1005" s="67">
        <f t="shared" si="196"/>
        <v>45196322.469999999</v>
      </c>
      <c r="F1005" s="67">
        <f t="shared" si="172"/>
        <v>-633147.25</v>
      </c>
      <c r="G1005" s="70">
        <f t="shared" si="200"/>
        <v>-1.1250861131528319E-2</v>
      </c>
      <c r="H1005" s="70"/>
      <c r="I1005" s="70"/>
      <c r="J1005" s="67">
        <f t="shared" si="197"/>
        <v>10445978.230000004</v>
      </c>
      <c r="K1005" s="70">
        <f t="shared" si="198"/>
        <v>0.23112451764042818</v>
      </c>
      <c r="L1005" s="70">
        <f t="shared" si="179"/>
        <v>0.98874913886847171</v>
      </c>
      <c r="M1005" s="70">
        <f>PRODUCT($L$2:L1005)-1</f>
        <v>0.22045330142776454</v>
      </c>
      <c r="N1005" s="70">
        <f>PRODUCT($L$909:L1005)-1</f>
        <v>-3.5580925282330034E-2</v>
      </c>
      <c r="O1005" s="70">
        <f>AVERAGE($G$909:G1005)*252</f>
        <v>3.0792464755968169E-2</v>
      </c>
      <c r="P1005" s="70">
        <f>STDEV($G$909:G1005)*252^0.5</f>
        <v>0.50079185759404776</v>
      </c>
      <c r="Q1005" s="67">
        <f t="shared" ref="Q1005:Q1008" si="201">B1005-C1005-D976</f>
        <v>2386313.1900000051</v>
      </c>
      <c r="R1005" s="70">
        <f t="shared" si="182"/>
        <v>4.3867253991396842E-2</v>
      </c>
      <c r="S1005" s="67">
        <f t="shared" ref="S1005:S1008" si="202">B1005-C1005-D916</f>
        <v>8970716.75</v>
      </c>
      <c r="T1005" s="70">
        <f t="shared" si="184"/>
        <v>0.19113666769942531</v>
      </c>
      <c r="U1005" s="67">
        <f t="shared" ref="U1005:U1008" si="203">B1005-C1005-D641</f>
        <v>25851614.880000003</v>
      </c>
      <c r="V1005" s="70">
        <f t="shared" si="186"/>
        <v>0.82544533155677013</v>
      </c>
      <c r="W1005" s="87">
        <f t="shared" ref="W1005:W1015" si="204">O1005/P1005</f>
        <v>6.1487550743944359E-2</v>
      </c>
      <c r="X1005" s="138">
        <f t="shared" si="195"/>
        <v>1.7857142857142857E-4</v>
      </c>
      <c r="Y1005" s="135">
        <f t="shared" si="188"/>
        <v>-1.1429432560099748E-2</v>
      </c>
      <c r="Z1005" s="135">
        <f t="shared" si="189"/>
        <v>-1.1429432560099748E-2</v>
      </c>
      <c r="AA1005" s="135">
        <f t="shared" si="190"/>
        <v>1.3063192864586827E-4</v>
      </c>
      <c r="AB1005" s="140">
        <f t="shared" si="191"/>
        <v>4.6631332883754526</v>
      </c>
      <c r="AC1005" s="140">
        <f t="shared" si="192"/>
        <v>-7.4798631978956406E-2</v>
      </c>
      <c r="AD1005" s="140">
        <f t="shared" si="193"/>
        <v>-4.9946517416222247E-2</v>
      </c>
      <c r="AE1005" s="140">
        <f t="shared" si="194"/>
        <v>-3.9602385777075276E-2</v>
      </c>
    </row>
    <row r="1006" spans="1:31">
      <c r="A1006" s="88">
        <v>45429</v>
      </c>
      <c r="B1006" s="78">
        <v>55873372.060000002</v>
      </c>
      <c r="D1006" s="67">
        <f t="shared" si="199"/>
        <v>55873372.060000002</v>
      </c>
      <c r="E1006" s="67">
        <f t="shared" si="196"/>
        <v>45196322.469999999</v>
      </c>
      <c r="F1006" s="67">
        <f t="shared" si="172"/>
        <v>231071.3599999994</v>
      </c>
      <c r="G1006" s="70">
        <f t="shared" si="200"/>
        <v>4.1528002453715832E-3</v>
      </c>
      <c r="H1006" s="70"/>
      <c r="I1006" s="70"/>
      <c r="J1006" s="67">
        <f t="shared" si="197"/>
        <v>10677049.590000004</v>
      </c>
      <c r="K1006" s="70">
        <f t="shared" si="198"/>
        <v>0.23623713183936834</v>
      </c>
      <c r="L1006" s="70">
        <f t="shared" si="179"/>
        <v>1.0041528002453717</v>
      </c>
      <c r="M1006" s="70">
        <f>PRODUCT($L$2:L1006)-1</f>
        <v>0.22552160019739853</v>
      </c>
      <c r="N1006" s="70">
        <f>PRODUCT($L$909:L1006)-1</f>
        <v>-3.1575885512201363E-2</v>
      </c>
      <c r="O1006" s="70">
        <f>AVERAGE($G$909:G1006)*252</f>
        <v>4.1156885134311746E-2</v>
      </c>
      <c r="P1006" s="70">
        <f>STDEV($G$909:G1006)*252^0.5</f>
        <v>0.49824569242003219</v>
      </c>
      <c r="Q1006" s="67">
        <f t="shared" si="201"/>
        <v>2463246.3900000006</v>
      </c>
      <c r="R1006" s="70">
        <f t="shared" si="182"/>
        <v>4.8084774345262704E-2</v>
      </c>
      <c r="S1006" s="67">
        <f t="shared" si="202"/>
        <v>9567905.8599999994</v>
      </c>
      <c r="T1006" s="70">
        <f t="shared" si="184"/>
        <v>0.20617172321292856</v>
      </c>
      <c r="U1006" s="67">
        <f t="shared" si="203"/>
        <v>25617634.860000003</v>
      </c>
      <c r="V1006" s="70">
        <f t="shared" si="186"/>
        <v>0.84065893835769434</v>
      </c>
      <c r="W1006" s="87">
        <f t="shared" si="204"/>
        <v>8.2603594492525134E-2</v>
      </c>
      <c r="X1006" s="138">
        <f t="shared" si="195"/>
        <v>1.7857142857142857E-4</v>
      </c>
      <c r="Y1006" s="135">
        <f t="shared" si="188"/>
        <v>3.9742288168001542E-3</v>
      </c>
      <c r="Z1006" s="135">
        <f t="shared" si="189"/>
        <v>0</v>
      </c>
      <c r="AA1006" s="135">
        <f t="shared" si="190"/>
        <v>0</v>
      </c>
      <c r="AB1006" s="140">
        <f t="shared" si="191"/>
        <v>4.6920728527897309</v>
      </c>
      <c r="AC1006" s="140">
        <f t="shared" si="192"/>
        <v>-7.5194635220387884E-2</v>
      </c>
      <c r="AD1006" s="140">
        <f t="shared" si="193"/>
        <v>-4.996039692632142E-2</v>
      </c>
      <c r="AE1006" s="140">
        <f t="shared" si="194"/>
        <v>-3.9477710908843014E-2</v>
      </c>
    </row>
    <row r="1007" spans="1:31">
      <c r="A1007" s="88">
        <v>45432</v>
      </c>
      <c r="B1007" s="78">
        <v>56786088.689999998</v>
      </c>
      <c r="D1007" s="67">
        <f t="shared" si="199"/>
        <v>56786088.689999998</v>
      </c>
      <c r="E1007" s="67">
        <f t="shared" si="196"/>
        <v>45196322.469999999</v>
      </c>
      <c r="F1007" s="67">
        <f t="shared" si="172"/>
        <v>912716.62999999523</v>
      </c>
      <c r="G1007" s="70">
        <f t="shared" si="200"/>
        <v>1.6335449183555062E-2</v>
      </c>
      <c r="H1007" s="70"/>
      <c r="I1007" s="70"/>
      <c r="J1007" s="67">
        <f t="shared" si="197"/>
        <v>11589766.219999999</v>
      </c>
      <c r="K1007" s="70">
        <f t="shared" si="198"/>
        <v>0.25643162068535408</v>
      </c>
      <c r="L1007" s="70">
        <f t="shared" si="179"/>
        <v>1.016335449183555</v>
      </c>
      <c r="M1007" s="70">
        <f>PRODUCT($L$2:L1007)-1</f>
        <v>0.24554104602077209</v>
      </c>
      <c r="N1007" s="70">
        <f>PRODUCT($L$909:L1007)-1</f>
        <v>-1.5756242601856707E-2</v>
      </c>
      <c r="O1007" s="70">
        <f>AVERAGE($G$909:G1007)*252</f>
        <v>8.2322302398165931E-2</v>
      </c>
      <c r="P1007" s="70">
        <f>STDEV($G$909:G1007)*252^0.5</f>
        <v>0.49636816145530477</v>
      </c>
      <c r="Q1007" s="67">
        <f t="shared" si="201"/>
        <v>3198231.7699999958</v>
      </c>
      <c r="R1007" s="70">
        <f t="shared" si="182"/>
        <v>6.0053937961425587E-2</v>
      </c>
      <c r="S1007" s="67">
        <f t="shared" si="202"/>
        <v>10718490.93</v>
      </c>
      <c r="T1007" s="70">
        <f t="shared" si="184"/>
        <v>0.22965774938092709</v>
      </c>
      <c r="U1007" s="67">
        <f t="shared" si="203"/>
        <v>27308562.529999997</v>
      </c>
      <c r="V1007" s="70">
        <f t="shared" si="186"/>
        <v>0.91668123033496507</v>
      </c>
      <c r="W1007" s="87">
        <f t="shared" si="204"/>
        <v>0.16584928041477254</v>
      </c>
      <c r="X1007" s="138">
        <f t="shared" si="195"/>
        <v>1.7857142857142857E-4</v>
      </c>
      <c r="Y1007" s="135">
        <f t="shared" si="188"/>
        <v>1.6156877754983635E-2</v>
      </c>
      <c r="Z1007" s="135">
        <f t="shared" si="189"/>
        <v>0</v>
      </c>
      <c r="AA1007" s="135">
        <f t="shared" si="190"/>
        <v>0</v>
      </c>
      <c r="AB1007" s="140">
        <f t="shared" si="191"/>
        <v>4.6812202840167085</v>
      </c>
      <c r="AC1007" s="140">
        <f t="shared" si="192"/>
        <v>-7.4854379040152672E-2</v>
      </c>
      <c r="AD1007" s="140">
        <f t="shared" si="193"/>
        <v>-4.9730774356453657E-2</v>
      </c>
      <c r="AE1007" s="140">
        <f t="shared" si="194"/>
        <v>-3.9477579405281543E-2</v>
      </c>
    </row>
    <row r="1008" spans="1:31">
      <c r="A1008" s="88">
        <v>45433</v>
      </c>
      <c r="B1008" s="78">
        <v>56786088.689999998</v>
      </c>
      <c r="D1008" s="67">
        <f t="shared" si="199"/>
        <v>56786088.689999998</v>
      </c>
      <c r="E1008" s="67">
        <f t="shared" si="196"/>
        <v>45196322.469999999</v>
      </c>
      <c r="F1008" s="67">
        <f t="shared" si="172"/>
        <v>0</v>
      </c>
      <c r="G1008" s="70">
        <f t="shared" si="200"/>
        <v>0</v>
      </c>
      <c r="H1008" s="70"/>
      <c r="I1008" s="70"/>
      <c r="J1008" s="67">
        <f t="shared" si="197"/>
        <v>11589766.219999999</v>
      </c>
      <c r="K1008" s="70">
        <f>(1+K1007)*(1+G1008)-1</f>
        <v>0.25643162068535408</v>
      </c>
      <c r="L1008" s="70">
        <f>1+G1008</f>
        <v>1</v>
      </c>
      <c r="M1008" s="70">
        <f>PRODUCT($L$2:L1008)-1</f>
        <v>0.24554104602077209</v>
      </c>
      <c r="N1008" s="70">
        <f>PRODUCT($L$909:L1008)-1</f>
        <v>-1.5756242601856707E-2</v>
      </c>
      <c r="O1008" s="70">
        <f>AVERAGE($G$909:G1008)*252</f>
        <v>8.1499079374184269E-2</v>
      </c>
      <c r="P1008" s="70">
        <f>STDEV($G$909:G1008)*252^0.5</f>
        <v>0.49385516106574601</v>
      </c>
      <c r="Q1008" s="67">
        <f t="shared" si="201"/>
        <v>5764234.9199999943</v>
      </c>
      <c r="R1008" s="70">
        <f t="shared" si="182"/>
        <v>0.10792400968338696</v>
      </c>
      <c r="S1008" s="67">
        <f t="shared" si="202"/>
        <v>10744772.759999998</v>
      </c>
      <c r="T1008" s="70">
        <f t="shared" si="184"/>
        <v>0.23204113124769699</v>
      </c>
      <c r="U1008" s="67">
        <f t="shared" si="203"/>
        <v>27575849.499999996</v>
      </c>
      <c r="V1008" s="70">
        <f t="shared" si="186"/>
        <v>0.91142547007580421</v>
      </c>
      <c r="W1008" s="87">
        <f>O1008/P1008</f>
        <v>0.16502627855160645</v>
      </c>
      <c r="X1008" s="138">
        <f t="shared" si="195"/>
        <v>1.7857142857142857E-4</v>
      </c>
      <c r="Y1008" s="135">
        <f>G1008-X1008</f>
        <v>-1.7857142857142857E-4</v>
      </c>
      <c r="Z1008" s="135">
        <f>IF(Y1008&lt;0,Y1008,0)</f>
        <v>-1.7857142857142857E-4</v>
      </c>
      <c r="AA1008" s="135">
        <f>Z1008^2</f>
        <v>3.1887755102040814E-8</v>
      </c>
      <c r="AB1008" s="140">
        <f>AVERAGE(Y757:Y1008)/AVERAGE(AA757:AA1008)</f>
        <v>4.7690155554625049</v>
      </c>
      <c r="AC1008" s="140">
        <f>AVERAGE(G979:G1008)-_xlfn.NORM.S.INV(0.95)*_xlfn.STDEV.S(G979:G1008)</f>
        <v>-7.4970955352915605E-2</v>
      </c>
      <c r="AD1008" s="140">
        <f>AVERAGE(G919:G1008)-_xlfn.NORM.S.INV(0.95)*_xlfn.STDEV.S(G919:G1008)</f>
        <v>-4.9660783551317332E-2</v>
      </c>
      <c r="AE1008" s="140">
        <f>AVERAGE(G644:G1008)-_xlfn.NORM.S.INV(0.95)*_xlfn.STDEV.S(G644:G1008)</f>
        <v>-3.9339063060163486E-2</v>
      </c>
    </row>
    <row r="1009" spans="1:31">
      <c r="A1009" s="88">
        <v>45434</v>
      </c>
      <c r="B1009" s="78">
        <v>55307218.119999997</v>
      </c>
      <c r="D1009" s="67">
        <f t="shared" si="199"/>
        <v>55307218.119999997</v>
      </c>
      <c r="E1009" s="67">
        <f>IF(MONTH(A1009)=MONTH(A1006),E1006,D1006)</f>
        <v>45196322.469999999</v>
      </c>
      <c r="F1009" s="67">
        <f>B1009-C1009-D1006</f>
        <v>-566153.94000000507</v>
      </c>
      <c r="G1009" s="70">
        <f>F1009/B1006</f>
        <v>-1.0132804216506511E-2</v>
      </c>
      <c r="H1009" s="70"/>
      <c r="I1009" s="70"/>
      <c r="J1009" s="67">
        <f>IF(MONTH(A1009)=MONTH(A1006),J1006+F1009,F1009)</f>
        <v>10110895.649999999</v>
      </c>
      <c r="K1009" s="70">
        <f>(1+K1006)*(1+G1009)-1</f>
        <v>0.22371058301726454</v>
      </c>
      <c r="L1009" s="70">
        <f t="shared" si="179"/>
        <v>0.98986719578349347</v>
      </c>
      <c r="M1009" s="70">
        <f>PRODUCT($L$2:L1009)-1</f>
        <v>0.23292022245782085</v>
      </c>
      <c r="N1009" s="70">
        <f>PRODUCT($L$909:L1009)-1</f>
        <v>-2.572939189689083E-2</v>
      </c>
      <c r="O1009" s="70">
        <f>AVERAGE($G$909:G1009)*252</f>
        <v>5.5410309652067197E-2</v>
      </c>
      <c r="P1009" s="70">
        <f>STDEV($G$909:G1009)*252^0.5</f>
        <v>0.49165717797069686</v>
      </c>
      <c r="Q1009" s="67">
        <f>B1009-C1009-D979</f>
        <v>4285364.349999994</v>
      </c>
      <c r="R1009" s="70">
        <f t="shared" si="182"/>
        <v>7.9968944389724517E-2</v>
      </c>
      <c r="S1009" s="67">
        <f>B1009-C1009-D919</f>
        <v>9265902.1899999976</v>
      </c>
      <c r="T1009" s="70">
        <f t="shared" si="184"/>
        <v>0.20113708203915684</v>
      </c>
      <c r="U1009" s="67">
        <f>B1009-C1009-D644</f>
        <v>26096978.929999996</v>
      </c>
      <c r="V1009" s="70">
        <f t="shared" si="186"/>
        <v>0.88531781087561912</v>
      </c>
      <c r="W1009" s="87">
        <f t="shared" si="204"/>
        <v>0.11270110990908729</v>
      </c>
      <c r="X1009" s="138">
        <f t="shared" si="195"/>
        <v>1.7857142857142857E-4</v>
      </c>
      <c r="Y1009" s="135">
        <f t="shared" si="188"/>
        <v>-1.031137564507794E-2</v>
      </c>
      <c r="Z1009" s="135">
        <f t="shared" si="189"/>
        <v>-1.031137564507794E-2</v>
      </c>
      <c r="AA1009" s="135">
        <f t="shared" si="190"/>
        <v>1.0632446769390651E-4</v>
      </c>
      <c r="AB1009" s="140">
        <f>AVERAGE(Y757:Y1009)/AVERAGE(AA757:AA1009)</f>
        <v>4.6437584309885223</v>
      </c>
      <c r="AC1009" s="140">
        <f>AVERAGE(G979:G1009)-_xlfn.NORM.S.INV(0.95)*_xlfn.STDEV.S(G979:G1009)</f>
        <v>-7.4183018955808283E-2</v>
      </c>
      <c r="AD1009" s="140">
        <f>AVERAGE(G919:G1009)-_xlfn.NORM.S.INV(0.95)*_xlfn.STDEV.S(G919:G1009)</f>
        <v>-4.9545514912552817E-2</v>
      </c>
      <c r="AE1009" s="140">
        <f>AVERAGE(G644:G1009)-_xlfn.NORM.S.INV(0.95)*_xlfn.STDEV.S(G644:G1009)</f>
        <v>-3.9328228402015837E-2</v>
      </c>
    </row>
    <row r="1010" spans="1:31">
      <c r="A1010" s="88">
        <v>45435</v>
      </c>
      <c r="B1010" s="78">
        <v>54702574.68</v>
      </c>
      <c r="D1010" s="67">
        <f t="shared" si="199"/>
        <v>54702574.68</v>
      </c>
      <c r="E1010" s="67">
        <f>IF(MONTH(A1010)=MONTH(A1009),E1009,D1009)</f>
        <v>45196322.469999999</v>
      </c>
      <c r="F1010" s="67">
        <f>B1010-C1010-D1009</f>
        <v>-604643.43999999762</v>
      </c>
      <c r="G1010" s="70">
        <f>F1010/B1009</f>
        <v>-1.0932450782248776E-2</v>
      </c>
      <c r="H1010" s="70"/>
      <c r="I1010" s="70"/>
      <c r="J1010" s="67">
        <f>IF(MONTH(A1010)=MONTH(A1009),J1009+F1010,F1010)</f>
        <v>9506252.2100000009</v>
      </c>
      <c r="K1010" s="70">
        <f t="shared" ref="K1010:K1015" si="205">(1+K1009)*(1+G1010)-1</f>
        <v>0.21033242729671131</v>
      </c>
      <c r="L1010" s="70">
        <f t="shared" si="179"/>
        <v>0.9890675492177512</v>
      </c>
      <c r="M1010" s="70">
        <f>PRODUCT($L$2:L1010)-1</f>
        <v>0.21944138280736158</v>
      </c>
      <c r="N1010" s="70">
        <f>PRODUCT($L$909:L1010)-1</f>
        <v>-3.638055736856971E-2</v>
      </c>
      <c r="O1010" s="70">
        <f>AVERAGE($G$909:G1010)*252</f>
        <v>2.7857487036589169E-2</v>
      </c>
      <c r="P1010" s="70">
        <f>STDEV($G$909:G1010)*252^0.5</f>
        <v>0.48953112714118269</v>
      </c>
      <c r="Q1010" s="67">
        <f>B1010-C1010-D980</f>
        <v>617161.63000000268</v>
      </c>
      <c r="R1010" s="70">
        <f t="shared" si="182"/>
        <v>1.2096025220527823E-2</v>
      </c>
      <c r="S1010" s="67">
        <f>B1010-C1010-D920</f>
        <v>9610153.6499999985</v>
      </c>
      <c r="T1010" s="70">
        <f t="shared" si="184"/>
        <v>0.20872890915218459</v>
      </c>
      <c r="U1010" s="67">
        <f>B1010-C1010-D645</f>
        <v>25537535.75</v>
      </c>
      <c r="V1010" s="70">
        <f t="shared" si="186"/>
        <v>0.87426657426148924</v>
      </c>
      <c r="W1010" s="87">
        <f t="shared" si="204"/>
        <v>5.6906467213381023E-2</v>
      </c>
      <c r="X1010" s="138">
        <f t="shared" si="195"/>
        <v>1.7857142857142857E-4</v>
      </c>
      <c r="Y1010" s="135">
        <f t="shared" si="188"/>
        <v>-1.1111022210820205E-2</v>
      </c>
      <c r="Z1010" s="135">
        <f t="shared" si="189"/>
        <v>-1.1111022210820205E-2</v>
      </c>
      <c r="AA1010" s="135">
        <f t="shared" si="190"/>
        <v>1.234548145693399E-4</v>
      </c>
      <c r="AB1010" s="140">
        <f>AVERAGE(Y758:Y1010)/AVERAGE(AA758:AA1010)</f>
        <v>4.2409003949683592</v>
      </c>
      <c r="AC1010" s="140">
        <f>AVERAGE(G980:G1010)-_xlfn.NORM.S.INV(0.95)*_xlfn.STDEV.S(G980:G1010)</f>
        <v>-7.1562577094764435E-2</v>
      </c>
      <c r="AD1010" s="140">
        <f>AVERAGE(G920:G1010)-_xlfn.NORM.S.INV(0.95)*_xlfn.STDEV.S(G920:G1010)</f>
        <v>-4.9703677553362149E-2</v>
      </c>
      <c r="AE1010" s="140">
        <f>AVERAGE(G645:G1010)-_xlfn.NORM.S.INV(0.95)*_xlfn.STDEV.S(G645:G1010)</f>
        <v>-3.9337292254000081E-2</v>
      </c>
    </row>
    <row r="1011" spans="1:31">
      <c r="A1011" s="88">
        <v>45436</v>
      </c>
      <c r="B1011" s="78">
        <v>56086654.789999999</v>
      </c>
      <c r="D1011" s="67">
        <f t="shared" si="199"/>
        <v>56086654.789999999</v>
      </c>
      <c r="E1011" s="67">
        <f>IF(MONTH(A1011)=MONTH(A1010),E1010,D1010)</f>
        <v>45196322.469999999</v>
      </c>
      <c r="F1011" s="67">
        <f>B1011-C1011-D1010</f>
        <v>1384080.1099999994</v>
      </c>
      <c r="G1011" s="70">
        <f>F1011/B1010</f>
        <v>2.5301918933370384E-2</v>
      </c>
      <c r="H1011" s="70"/>
      <c r="I1011" s="70"/>
      <c r="J1011" s="67">
        <f>IF(MONTH(A1011)=MONTH(A1010),J1010+F1011,F1011)</f>
        <v>10890332.32</v>
      </c>
      <c r="K1011" s="70">
        <f t="shared" si="205"/>
        <v>0.24095616025460198</v>
      </c>
      <c r="L1011" s="70">
        <f t="shared" si="179"/>
        <v>1.0253019189333703</v>
      </c>
      <c r="M1011" s="70">
        <f>PRODUCT($L$2:L1011)-1</f>
        <v>0.25029558981915034</v>
      </c>
      <c r="N1011" s="70">
        <f>PRODUCT($L$909:L1011)-1</f>
        <v>-1.1999136348489814E-2</v>
      </c>
      <c r="O1011" s="70">
        <f>AVERAGE($G$909:G1011)*252</f>
        <v>8.9490749989722659E-2</v>
      </c>
      <c r="P1011" s="70">
        <f>STDEV($G$909:G1011)*252^0.5</f>
        <v>0.48871661738770578</v>
      </c>
      <c r="Q1011" s="67">
        <f>B1011-C1011-D981</f>
        <v>6960652.8200000003</v>
      </c>
      <c r="R1011" s="70">
        <f t="shared" si="182"/>
        <v>0.12869741446857641</v>
      </c>
      <c r="S1011" s="67">
        <f>B1011-C1011-D921</f>
        <v>11553728.420000002</v>
      </c>
      <c r="T1011" s="70">
        <f t="shared" si="184"/>
        <v>0.25622328888292123</v>
      </c>
      <c r="U1011" s="67">
        <f>B1011-C1011-D646</f>
        <v>27771834.09</v>
      </c>
      <c r="V1011" s="70">
        <f t="shared" si="186"/>
        <v>0.95223031097802135</v>
      </c>
      <c r="W1011" s="87">
        <f t="shared" si="204"/>
        <v>0.1831137857928174</v>
      </c>
      <c r="X1011" s="138">
        <f t="shared" si="195"/>
        <v>1.7857142857142857E-4</v>
      </c>
      <c r="Y1011" s="135">
        <f t="shared" si="188"/>
        <v>2.5123347504798957E-2</v>
      </c>
      <c r="Z1011" s="135">
        <f t="shared" si="189"/>
        <v>0</v>
      </c>
      <c r="AA1011" s="135">
        <f t="shared" si="190"/>
        <v>0</v>
      </c>
      <c r="AB1011" s="140">
        <f>AVERAGE(Y759:Y1011)/AVERAGE(AA759:AA1011)</f>
        <v>4.3971878539489762</v>
      </c>
      <c r="AC1011" s="140">
        <f>AVERAGE(G981:G1011)-_xlfn.NORM.S.INV(0.95)*_xlfn.STDEV.S(G981:G1011)</f>
        <v>-7.102536962153147E-2</v>
      </c>
      <c r="AD1011" s="140">
        <f>AVERAGE(G921:G1011)-_xlfn.NORM.S.INV(0.95)*_xlfn.STDEV.S(G921:G1011)</f>
        <v>-4.921612528107084E-2</v>
      </c>
      <c r="AE1011" s="140">
        <f>AVERAGE(G646:G1011)-_xlfn.NORM.S.INV(0.95)*_xlfn.STDEV.S(G646:G1011)</f>
        <v>-3.9312431543268501E-2</v>
      </c>
    </row>
    <row r="1012" spans="1:31">
      <c r="A1012" s="88">
        <v>45439</v>
      </c>
      <c r="B1012" s="78">
        <v>56086654.789999999</v>
      </c>
      <c r="D1012" s="67">
        <f t="shared" si="199"/>
        <v>56086654.789999999</v>
      </c>
      <c r="E1012" s="67">
        <f>IF(MONTH(A1012)=MONTH(A1011),E1011,D1011)</f>
        <v>45196322.469999999</v>
      </c>
      <c r="F1012" s="67">
        <f>B1012-C1012-D1011</f>
        <v>0</v>
      </c>
      <c r="G1012" s="70">
        <f>F1012/B1011</f>
        <v>0</v>
      </c>
      <c r="H1012" s="70"/>
      <c r="I1012" s="70"/>
      <c r="J1012" s="67">
        <f>IF(MONTH(A1012)=MONTH(A1011),J1011+F1012,F1012)</f>
        <v>10890332.32</v>
      </c>
      <c r="K1012" s="70">
        <f>(1+K1011)*(1+G1012)-1</f>
        <v>0.24095616025460198</v>
      </c>
      <c r="L1012" s="70">
        <f>1+G1012</f>
        <v>1</v>
      </c>
      <c r="M1012" s="70">
        <f>PRODUCT($L$2:L1012)-1</f>
        <v>0.25029558981915034</v>
      </c>
      <c r="N1012" s="70">
        <f>PRODUCT($L$909:L1012)-1</f>
        <v>-1.1999136348489814E-2</v>
      </c>
      <c r="O1012" s="70">
        <f>AVERAGE($G$909:G1012)*252</f>
        <v>8.8630262009052246E-2</v>
      </c>
      <c r="P1012" s="70">
        <f>STDEV($G$909:G1012)*252^0.5</f>
        <v>0.48633873438358194</v>
      </c>
      <c r="Q1012" s="67">
        <f>B1012-C1012-D982</f>
        <v>9381055.4900000021</v>
      </c>
      <c r="R1012" s="70">
        <f t="shared" si="182"/>
        <v>0.19095906676323415</v>
      </c>
      <c r="S1012" s="67">
        <f>B1012-C1012-D922</f>
        <v>11290031.710000001</v>
      </c>
      <c r="T1012" s="70">
        <f t="shared" si="184"/>
        <v>0.25352099289854058</v>
      </c>
      <c r="U1012" s="67">
        <f>B1012-C1012-D647</f>
        <v>28397134.009999998</v>
      </c>
      <c r="V1012" s="70">
        <f t="shared" si="186"/>
        <v>1.002907075092303</v>
      </c>
      <c r="W1012" s="87">
        <f>O1012/P1012</f>
        <v>0.18223977598944105</v>
      </c>
      <c r="X1012" s="138">
        <f t="shared" si="195"/>
        <v>1.7857142857142857E-4</v>
      </c>
      <c r="Y1012" s="135">
        <f>G1012-X1012</f>
        <v>-1.7857142857142857E-4</v>
      </c>
      <c r="Z1012" s="135">
        <f>IF(Y1012&lt;0,Y1012,0)</f>
        <v>-1.7857142857142857E-4</v>
      </c>
      <c r="AA1012" s="135">
        <f>Z1012^2</f>
        <v>3.1887755102040814E-8</v>
      </c>
      <c r="AB1012" s="140">
        <f>AVERAGE(Y760:Y1012)/AVERAGE(AA760:AA1012)</f>
        <v>4.3826529079574481</v>
      </c>
      <c r="AC1012" s="140">
        <f>AVERAGE(G982:G1012)-_xlfn.NORM.S.INV(0.95)*_xlfn.STDEV.S(G982:G1012)</f>
        <v>-6.2225393772515777E-2</v>
      </c>
      <c r="AD1012" s="140">
        <f>AVERAGE(G922:G1012)-_xlfn.NORM.S.INV(0.95)*_xlfn.STDEV.S(G922:G1012)</f>
        <v>-4.9019686341091467E-2</v>
      </c>
      <c r="AE1012" s="140">
        <f>AVERAGE(G647:G1012)-_xlfn.NORM.S.INV(0.95)*_xlfn.STDEV.S(G647:G1012)</f>
        <v>-3.9146151834398749E-2</v>
      </c>
    </row>
    <row r="1013" spans="1:31">
      <c r="A1013" s="88">
        <v>45440</v>
      </c>
      <c r="B1013" s="78">
        <v>57578540.920000002</v>
      </c>
      <c r="D1013" s="67">
        <f t="shared" si="199"/>
        <v>57578540.920000002</v>
      </c>
      <c r="E1013" s="67">
        <f>IF(MONTH(A1013)=MONTH(A1011),E1011,D1011)</f>
        <v>45196322.469999999</v>
      </c>
      <c r="F1013" s="67">
        <f>B1013-C1013-D1011</f>
        <v>1491886.1300000027</v>
      </c>
      <c r="G1013" s="70">
        <f>F1013/B1011</f>
        <v>2.6599663245845773E-2</v>
      </c>
      <c r="H1013" s="70"/>
      <c r="I1013" s="70"/>
      <c r="J1013" s="67">
        <f>IF(MONTH(A1013)=MONTH(A1011),J1011+F1013,F1013)</f>
        <v>12382218.450000003</v>
      </c>
      <c r="K1013" s="70">
        <f>(1+K1011)*(1+G1013)-1</f>
        <v>0.2739651762202322</v>
      </c>
      <c r="L1013" s="70">
        <f t="shared" si="179"/>
        <v>1.0265996632458458</v>
      </c>
      <c r="M1013" s="70">
        <f>PRODUCT($L$2:L1013)-1</f>
        <v>0.28355303146610589</v>
      </c>
      <c r="N1013" s="70">
        <f>PRODUCT($L$909:L1013)-1</f>
        <v>1.4281353911245187E-2</v>
      </c>
      <c r="O1013" s="70">
        <f>AVERAGE($G$909:G1013)*252</f>
        <v>0.15162535606566252</v>
      </c>
      <c r="P1013" s="70">
        <f>STDEV($G$909:G1013)*252^0.5</f>
        <v>0.48570008715077329</v>
      </c>
      <c r="Q1013" s="67">
        <f t="shared" ref="Q1013:Q1044" si="206">B1013-C1013-D982</f>
        <v>10872941.620000005</v>
      </c>
      <c r="R1013" s="70">
        <f t="shared" si="182"/>
        <v>0.2327973900979364</v>
      </c>
      <c r="S1013" s="67">
        <f t="shared" ref="S1013:S1044" si="207">B1013-C1013-D922</f>
        <v>12781917.840000004</v>
      </c>
      <c r="T1013" s="70">
        <f t="shared" si="184"/>
        <v>0.28533217374830755</v>
      </c>
      <c r="U1013" s="67">
        <f t="shared" ref="U1013:U1044" si="208">B1013-C1013-D647</f>
        <v>29889020.140000001</v>
      </c>
      <c r="V1013" s="70">
        <f t="shared" si="186"/>
        <v>1.0794343599326097</v>
      </c>
      <c r="W1013" s="87">
        <f t="shared" si="204"/>
        <v>0.31217897644435522</v>
      </c>
      <c r="X1013" s="138">
        <f t="shared" si="195"/>
        <v>1.7857142857142857E-4</v>
      </c>
      <c r="Y1013" s="135">
        <f t="shared" si="188"/>
        <v>2.6421091817274346E-2</v>
      </c>
      <c r="Z1013" s="135">
        <f t="shared" si="189"/>
        <v>0</v>
      </c>
      <c r="AA1013" s="135">
        <f t="shared" si="190"/>
        <v>0</v>
      </c>
      <c r="AB1013" s="140">
        <f t="shared" ref="AB1013:AB1023" si="209">AVERAGE(Y760:Y1013)/AVERAGE(AA760:AA1013)</f>
        <v>4.6881225975217049</v>
      </c>
      <c r="AC1013" s="140">
        <f t="shared" ref="AC1013:AC1023" si="210">AVERAGE(G982:G1013)-_xlfn.NORM.S.INV(0.95)*_xlfn.STDEV.S(G982:G1013)</f>
        <v>-6.0744525317219931E-2</v>
      </c>
      <c r="AD1013" s="140">
        <f t="shared" ref="AD1013:AD1023" si="211">AVERAGE(G922:G1013)-_xlfn.NORM.S.INV(0.95)*_xlfn.STDEV.S(G922:G1013)</f>
        <v>-4.8644977650139906E-2</v>
      </c>
      <c r="AE1013" s="140">
        <f t="shared" ref="AE1013:AE1023" si="212">AVERAGE(G647:G1013)-_xlfn.NORM.S.INV(0.95)*_xlfn.STDEV.S(G647:G1013)</f>
        <v>-3.9077293227146932E-2</v>
      </c>
    </row>
    <row r="1014" spans="1:31">
      <c r="A1014" s="88">
        <v>45441</v>
      </c>
      <c r="B1014" s="78">
        <v>56010419.289999999</v>
      </c>
      <c r="D1014" s="67">
        <f t="shared" si="199"/>
        <v>56010419.289999999</v>
      </c>
      <c r="E1014" s="67">
        <f t="shared" ref="E1014:E1045" si="213">IF(MONTH(A1014)=MONTH(A1013),E1013,D1013)</f>
        <v>45196322.469999999</v>
      </c>
      <c r="F1014" s="67">
        <f t="shared" ref="F1014:F1045" si="214">B1014-C1014-D1013</f>
        <v>-1568121.6300000027</v>
      </c>
      <c r="G1014" s="70">
        <f t="shared" ref="G1014:G1045" si="215">F1014/B1013</f>
        <v>-2.723448015431237E-2</v>
      </c>
      <c r="H1014" s="70"/>
      <c r="I1014" s="70"/>
      <c r="J1014" s="67">
        <f t="shared" ref="J1014:J1045" si="216">IF(MONTH(A1014)=MONTH(A1013),J1013+F1014,F1014)</f>
        <v>10814096.82</v>
      </c>
      <c r="K1014" s="70">
        <f t="shared" si="205"/>
        <v>0.23926939691117721</v>
      </c>
      <c r="L1014" s="70">
        <f t="shared" si="179"/>
        <v>0.9727655198456876</v>
      </c>
      <c r="M1014" s="70">
        <f>PRODUCT($L$2:L1014)-1</f>
        <v>0.24859613190363472</v>
      </c>
      <c r="N1014" s="70">
        <f>PRODUCT($L$909:L1014)-1</f>
        <v>-1.3342071492739693E-2</v>
      </c>
      <c r="O1014" s="70">
        <f>AVERAGE($G$909:G1014)*252</f>
        <v>8.544880554724385E-2</v>
      </c>
      <c r="P1014" s="70">
        <f>STDEV($G$909:G1014)*252^0.5</f>
        <v>0.48528338731744802</v>
      </c>
      <c r="Q1014" s="67">
        <f t="shared" si="206"/>
        <v>10163025.609999999</v>
      </c>
      <c r="R1014" s="70">
        <f t="shared" si="182"/>
        <v>0.2216707383833994</v>
      </c>
      <c r="S1014" s="67">
        <f t="shared" si="207"/>
        <v>10143095.009999998</v>
      </c>
      <c r="T1014" s="70">
        <f t="shared" si="184"/>
        <v>0.2211398892178848</v>
      </c>
      <c r="U1014" s="67">
        <f t="shared" si="208"/>
        <v>27568849.619999997</v>
      </c>
      <c r="V1014" s="70">
        <f t="shared" si="186"/>
        <v>0.96931533455691987</v>
      </c>
      <c r="W1014" s="87">
        <f t="shared" si="204"/>
        <v>0.17608021988881217</v>
      </c>
      <c r="X1014" s="138">
        <f t="shared" si="195"/>
        <v>1.7857142857142857E-4</v>
      </c>
      <c r="Y1014" s="135">
        <f t="shared" si="188"/>
        <v>-2.7413051582883798E-2</v>
      </c>
      <c r="Z1014" s="135">
        <f t="shared" si="189"/>
        <v>-2.7413051582883798E-2</v>
      </c>
      <c r="AA1014" s="135">
        <f t="shared" si="190"/>
        <v>7.5147539708584786E-4</v>
      </c>
      <c r="AB1014" s="140">
        <f t="shared" si="209"/>
        <v>4.3280413155253958</v>
      </c>
      <c r="AC1014" s="140">
        <f t="shared" si="210"/>
        <v>-5.8755635071662031E-2</v>
      </c>
      <c r="AD1014" s="140">
        <f t="shared" si="211"/>
        <v>-4.9253022216800071E-2</v>
      </c>
      <c r="AE1014" s="140">
        <f t="shared" si="212"/>
        <v>-3.9116033319122251E-2</v>
      </c>
    </row>
    <row r="1015" spans="1:31">
      <c r="A1015" s="88">
        <v>45442</v>
      </c>
      <c r="B1015" s="78">
        <v>54746627.030000001</v>
      </c>
      <c r="D1015" s="67">
        <f t="shared" si="199"/>
        <v>54746627.030000001</v>
      </c>
      <c r="E1015" s="67">
        <f t="shared" si="213"/>
        <v>45196322.469999999</v>
      </c>
      <c r="F1015" s="67">
        <f t="shared" si="214"/>
        <v>-1263792.2599999979</v>
      </c>
      <c r="G1015" s="70">
        <f t="shared" si="215"/>
        <v>-2.2563520788097959E-2</v>
      </c>
      <c r="H1015" s="70"/>
      <c r="I1015" s="70"/>
      <c r="J1015" s="67">
        <f t="shared" si="216"/>
        <v>9550304.5600000024</v>
      </c>
      <c r="K1015" s="70">
        <f t="shared" si="205"/>
        <v>0.21130711611191821</v>
      </c>
      <c r="L1015" s="70">
        <f t="shared" si="179"/>
        <v>0.97743647921190202</v>
      </c>
      <c r="M1015" s="70">
        <f>PRODUCT($L$2:L1015)-1</f>
        <v>0.22042340712548825</v>
      </c>
      <c r="N1015" s="70">
        <f>PRODUCT($L$909:L1015)-1</f>
        <v>-3.56045481733549E-2</v>
      </c>
      <c r="O1015" s="70">
        <f>AVERAGE($G$909:G1015)*252</f>
        <v>3.1509964013151058E-2</v>
      </c>
      <c r="P1015" s="70">
        <f>STDEV($G$909:G1015)*252^0.5</f>
        <v>0.48426605095400477</v>
      </c>
      <c r="Q1015" s="67">
        <f t="shared" si="206"/>
        <v>11801763.730000004</v>
      </c>
      <c r="R1015" s="70">
        <f t="shared" si="182"/>
        <v>0.27481199899406838</v>
      </c>
      <c r="S1015" s="67">
        <f t="shared" si="207"/>
        <v>8304644.9900000021</v>
      </c>
      <c r="T1015" s="70">
        <f t="shared" si="184"/>
        <v>0.17881762632023968</v>
      </c>
      <c r="U1015" s="67">
        <f t="shared" si="208"/>
        <v>26383187.990000002</v>
      </c>
      <c r="V1015" s="70">
        <f t="shared" si="186"/>
        <v>0.93018297085881174</v>
      </c>
      <c r="W1015" s="87">
        <f t="shared" si="204"/>
        <v>6.5067464364013103E-2</v>
      </c>
      <c r="X1015" s="138">
        <f t="shared" si="195"/>
        <v>1.7857142857142857E-4</v>
      </c>
      <c r="Y1015" s="135">
        <f t="shared" si="188"/>
        <v>-2.2742092216669386E-2</v>
      </c>
      <c r="Z1015" s="135">
        <f t="shared" si="189"/>
        <v>-2.2742092216669386E-2</v>
      </c>
      <c r="AA1015" s="135">
        <f t="shared" si="190"/>
        <v>5.1720275839149427E-4</v>
      </c>
      <c r="AB1015" s="140">
        <f t="shared" si="209"/>
        <v>4.5141031537284304</v>
      </c>
      <c r="AC1015" s="140">
        <f t="shared" si="210"/>
        <v>-5.9038636358617724E-2</v>
      </c>
      <c r="AD1015" s="140">
        <f t="shared" si="211"/>
        <v>-4.9787437045010548E-2</v>
      </c>
      <c r="AE1015" s="140">
        <f t="shared" si="212"/>
        <v>-3.9248376066934758E-2</v>
      </c>
    </row>
    <row r="1016" spans="1:31" s="47" customFormat="1">
      <c r="A1016" s="90">
        <v>45443</v>
      </c>
      <c r="B1016" s="133">
        <v>55303668.579999998</v>
      </c>
      <c r="C1016" s="131"/>
      <c r="D1016" s="80">
        <f t="shared" si="199"/>
        <v>55303668.579999998</v>
      </c>
      <c r="E1016" s="80">
        <f t="shared" si="213"/>
        <v>45196322.469999999</v>
      </c>
      <c r="F1016" s="80">
        <f t="shared" si="214"/>
        <v>557041.54999999702</v>
      </c>
      <c r="G1016" s="81">
        <f t="shared" si="215"/>
        <v>1.0174901728553065E-2</v>
      </c>
      <c r="H1016" s="81"/>
      <c r="I1016" s="81"/>
      <c r="J1016" s="80">
        <f t="shared" si="216"/>
        <v>10107346.109999999</v>
      </c>
      <c r="K1016" s="81">
        <f>(1+K1015)*(1+G1016)-1</f>
        <v>0.22363204698145389</v>
      </c>
      <c r="L1016" s="81">
        <f t="shared" ref="L1016:L1023" si="217">1+G1016</f>
        <v>1.0101749017285531</v>
      </c>
      <c r="M1016" s="81">
        <f>PRODUCT($L$2:L1016)-1</f>
        <v>0.23284109536021602</v>
      </c>
      <c r="N1016" s="81">
        <f>PRODUCT($L$909:L1016)-1</f>
        <v>-2.5791919223555282E-2</v>
      </c>
      <c r="O1016" s="81">
        <f>AVERAGE($G$909:G1016)*252</f>
        <v>5.4959642453727184E-2</v>
      </c>
      <c r="P1016" s="81">
        <f>STDEV($G$909:G1016)*252^0.5</f>
        <v>0.48224221940812451</v>
      </c>
      <c r="Q1016" s="80">
        <f t="shared" si="206"/>
        <v>13238871.409999996</v>
      </c>
      <c r="R1016" s="81">
        <f t="shared" si="182"/>
        <v>0.31472566850843553</v>
      </c>
      <c r="S1016" s="80">
        <f t="shared" si="207"/>
        <v>8735990.1299999952</v>
      </c>
      <c r="T1016" s="81">
        <f t="shared" si="184"/>
        <v>0.18759771628684219</v>
      </c>
      <c r="U1016" s="80">
        <f t="shared" si="208"/>
        <v>26917014.849999998</v>
      </c>
      <c r="V1016" s="81">
        <f t="shared" si="186"/>
        <v>0.94822782234290481</v>
      </c>
      <c r="W1016" s="132">
        <f t="shared" ref="W1016:W1023" si="218">O1016/P1016</f>
        <v>0.11396688270301465</v>
      </c>
      <c r="X1016" s="139">
        <f t="shared" si="195"/>
        <v>1.7857142857142857E-4</v>
      </c>
      <c r="Y1016" s="136">
        <f t="shared" ref="Y1016:Y1023" si="219">G1016-X1016</f>
        <v>9.9963302999816362E-3</v>
      </c>
      <c r="Z1016" s="136">
        <f t="shared" ref="Z1016:Z1023" si="220">IF(Y1016&lt;0,Y1016,0)</f>
        <v>0</v>
      </c>
      <c r="AA1016" s="136">
        <f t="shared" ref="AA1016:AA1023" si="221">Z1016^2</f>
        <v>0</v>
      </c>
      <c r="AB1016" s="141">
        <f t="shared" si="209"/>
        <v>4.3030172534281883</v>
      </c>
      <c r="AC1016" s="141">
        <f t="shared" si="210"/>
        <v>-5.3287464209170105E-2</v>
      </c>
      <c r="AD1016" s="141">
        <f t="shared" si="211"/>
        <v>-4.9799570086898601E-2</v>
      </c>
      <c r="AE1016" s="141">
        <f t="shared" si="212"/>
        <v>-3.9217387634676443E-2</v>
      </c>
    </row>
    <row r="1017" spans="1:31">
      <c r="A1017" s="88">
        <v>45446</v>
      </c>
      <c r="B1017" s="78">
        <v>56386012.329999998</v>
      </c>
      <c r="D1017" s="67">
        <f t="shared" si="199"/>
        <v>56386012.329999998</v>
      </c>
      <c r="E1017" s="67">
        <f t="shared" si="213"/>
        <v>55303668.579999998</v>
      </c>
      <c r="F1017" s="67">
        <f t="shared" si="214"/>
        <v>1082343.75</v>
      </c>
      <c r="G1017" s="70">
        <f t="shared" si="215"/>
        <v>1.9570921383530396E-2</v>
      </c>
      <c r="H1017" s="70"/>
      <c r="I1017" s="70"/>
      <c r="J1017" s="67">
        <f t="shared" si="216"/>
        <v>1082343.75</v>
      </c>
      <c r="K1017" s="85">
        <f>G1017</f>
        <v>1.9570921383530396E-2</v>
      </c>
      <c r="L1017" s="70">
        <f t="shared" si="217"/>
        <v>1.0195709213835304</v>
      </c>
      <c r="M1017" s="70">
        <f>PRODUCT($L$2:L1017)-1</f>
        <v>0.25696893151589628</v>
      </c>
      <c r="N1017" s="70">
        <f>PRODUCT($L$909:L1017)-1</f>
        <v>-6.7257694634793586E-3</v>
      </c>
      <c r="O1017" s="70">
        <f>AVERAGE($G$909:G1017)*252</f>
        <v>9.9701959391304551E-2</v>
      </c>
      <c r="P1017" s="70">
        <f>STDEV($G$909:G1017)*252^0.5</f>
        <v>0.48090553937369723</v>
      </c>
      <c r="Q1017" s="67">
        <f t="shared" si="206"/>
        <v>17616825.5</v>
      </c>
      <c r="R1017" s="70">
        <f t="shared" si="182"/>
        <v>0.45440276003849323</v>
      </c>
      <c r="S1017" s="67">
        <f t="shared" si="207"/>
        <v>10103109.239999995</v>
      </c>
      <c r="T1017" s="70">
        <f t="shared" si="184"/>
        <v>0.2182903094983879</v>
      </c>
      <c r="U1017" s="67">
        <f t="shared" si="208"/>
        <v>27673499.369999997</v>
      </c>
      <c r="V1017" s="70">
        <f t="shared" si="186"/>
        <v>0.96381321302501544</v>
      </c>
      <c r="W1017" s="87">
        <f t="shared" si="218"/>
        <v>0.20732129540689104</v>
      </c>
      <c r="X1017" s="138">
        <f t="shared" si="195"/>
        <v>1.7857142857142857E-4</v>
      </c>
      <c r="Y1017" s="135">
        <f t="shared" si="219"/>
        <v>1.9392349954958969E-2</v>
      </c>
      <c r="Z1017" s="135">
        <f t="shared" si="220"/>
        <v>0</v>
      </c>
      <c r="AA1017" s="135">
        <f t="shared" si="221"/>
        <v>0</v>
      </c>
      <c r="AB1017" s="140">
        <f t="shared" si="209"/>
        <v>4.4528634637067332</v>
      </c>
      <c r="AC1017" s="140">
        <f t="shared" si="210"/>
        <v>-5.145986730934083E-2</v>
      </c>
      <c r="AD1017" s="140">
        <f t="shared" si="211"/>
        <v>-4.9709712658637217E-2</v>
      </c>
      <c r="AE1017" s="140">
        <f t="shared" si="212"/>
        <v>-3.919410347570685E-2</v>
      </c>
    </row>
    <row r="1018" spans="1:31">
      <c r="A1018" s="88">
        <v>45447</v>
      </c>
      <c r="B1018" s="78">
        <v>55100256.009999998</v>
      </c>
      <c r="D1018" s="67">
        <f t="shared" si="199"/>
        <v>55100256.009999998</v>
      </c>
      <c r="E1018" s="67">
        <f t="shared" si="213"/>
        <v>55303668.579999998</v>
      </c>
      <c r="F1018" s="67">
        <f t="shared" si="214"/>
        <v>-1285756.3200000003</v>
      </c>
      <c r="G1018" s="70">
        <f t="shared" si="215"/>
        <v>-2.2802753145143372E-2</v>
      </c>
      <c r="H1018" s="70"/>
      <c r="I1018" s="70"/>
      <c r="J1018" s="67">
        <f t="shared" si="216"/>
        <v>-203412.5700000003</v>
      </c>
      <c r="K1018" s="70">
        <f t="shared" ref="K1018:K1023" si="222">(1+K1017)*(1+G1018)-1</f>
        <v>-3.6781026507445302E-3</v>
      </c>
      <c r="L1018" s="70">
        <f t="shared" si="217"/>
        <v>0.97719724685485665</v>
      </c>
      <c r="M1018" s="70">
        <f>PRODUCT($L$2:L1018)-1</f>
        <v>0.22830657925942477</v>
      </c>
      <c r="N1018" s="70">
        <f>PRODUCT($L$909:L1018)-1</f>
        <v>-2.9375156547835846E-2</v>
      </c>
      <c r="O1018" s="70">
        <f>AVERAGE($G$909:G1018)*252</f>
        <v>4.6556543464327881E-2</v>
      </c>
      <c r="P1018" s="70">
        <f>STDEV($G$909:G1018)*252^0.5</f>
        <v>0.4799805014921269</v>
      </c>
      <c r="Q1018" s="67">
        <f t="shared" si="206"/>
        <v>14108071.329999998</v>
      </c>
      <c r="R1018" s="70">
        <f t="shared" si="182"/>
        <v>0.34416490460639676</v>
      </c>
      <c r="S1018" s="67">
        <f t="shared" si="207"/>
        <v>9232075.2899999991</v>
      </c>
      <c r="T1018" s="70">
        <f t="shared" si="184"/>
        <v>0.20127406723097954</v>
      </c>
      <c r="U1018" s="67">
        <f t="shared" si="208"/>
        <v>26575005.339999996</v>
      </c>
      <c r="V1018" s="70">
        <f t="shared" si="186"/>
        <v>0.93163091351722715</v>
      </c>
      <c r="W1018" s="87">
        <f t="shared" si="218"/>
        <v>9.6996739075017505E-2</v>
      </c>
      <c r="X1018" s="138">
        <f t="shared" si="195"/>
        <v>1.7857142857142857E-4</v>
      </c>
      <c r="Y1018" s="135">
        <f t="shared" si="219"/>
        <v>-2.2981324573714799E-2</v>
      </c>
      <c r="Z1018" s="135">
        <f t="shared" si="220"/>
        <v>-2.2981324573714799E-2</v>
      </c>
      <c r="AA1018" s="135">
        <f t="shared" si="221"/>
        <v>5.2814127916242764E-4</v>
      </c>
      <c r="AB1018" s="140">
        <f t="shared" si="209"/>
        <v>3.899903796734721</v>
      </c>
      <c r="AC1018" s="140">
        <f t="shared" si="210"/>
        <v>-4.4671588706973395E-2</v>
      </c>
      <c r="AD1018" s="140">
        <f t="shared" si="211"/>
        <v>-5.0045696851219595E-2</v>
      </c>
      <c r="AE1018" s="140">
        <f t="shared" si="212"/>
        <v>-3.933415965158181E-2</v>
      </c>
    </row>
    <row r="1019" spans="1:31">
      <c r="A1019" s="88">
        <v>45448</v>
      </c>
      <c r="B1019" s="78">
        <v>57653609.700000003</v>
      </c>
      <c r="D1019" s="67">
        <f t="shared" si="199"/>
        <v>57653609.700000003</v>
      </c>
      <c r="E1019" s="67">
        <f t="shared" si="213"/>
        <v>55303668.579999998</v>
      </c>
      <c r="F1019" s="67">
        <f t="shared" si="214"/>
        <v>2553353.6900000051</v>
      </c>
      <c r="G1019" s="70">
        <f t="shared" si="215"/>
        <v>4.6340142041020715E-2</v>
      </c>
      <c r="H1019" s="70"/>
      <c r="I1019" s="70"/>
      <c r="J1019" s="67">
        <f t="shared" si="216"/>
        <v>2349941.1200000048</v>
      </c>
      <c r="K1019" s="70">
        <f t="shared" si="222"/>
        <v>4.2491595590999243E-2</v>
      </c>
      <c r="L1019" s="70">
        <f t="shared" si="217"/>
        <v>1.0463401420410208</v>
      </c>
      <c r="M1019" s="70">
        <f>PRODUCT($L$2:L1019)-1</f>
        <v>0.28522648061222688</v>
      </c>
      <c r="N1019" s="70">
        <f>PRODUCT($L$909:L1019)-1</f>
        <v>1.560373656628089E-2</v>
      </c>
      <c r="O1019" s="70">
        <f>AVERAGE($G$909:G1019)*252</f>
        <v>0.15134176194066021</v>
      </c>
      <c r="P1019" s="70">
        <f>STDEV($G$909:G1019)*252^0.5</f>
        <v>0.4828284473310796</v>
      </c>
      <c r="Q1019" s="67">
        <f t="shared" si="206"/>
        <v>13823080.150000006</v>
      </c>
      <c r="R1019" s="70">
        <f t="shared" si="182"/>
        <v>0.31537561357161398</v>
      </c>
      <c r="S1019" s="67">
        <f t="shared" si="207"/>
        <v>9962399.4299999997</v>
      </c>
      <c r="T1019" s="70">
        <f t="shared" si="184"/>
        <v>0.20889382705112045</v>
      </c>
      <c r="U1019" s="67">
        <f t="shared" si="208"/>
        <v>27850646.060000002</v>
      </c>
      <c r="V1019" s="70">
        <f t="shared" si="186"/>
        <v>0.93449250203494194</v>
      </c>
      <c r="W1019" s="87">
        <f t="shared" si="218"/>
        <v>0.31344831228820258</v>
      </c>
      <c r="X1019" s="138">
        <f t="shared" si="195"/>
        <v>1.7857142857142857E-4</v>
      </c>
      <c r="Y1019" s="135">
        <f t="shared" si="219"/>
        <v>4.6161570612449285E-2</v>
      </c>
      <c r="Z1019" s="135">
        <f t="shared" si="220"/>
        <v>0</v>
      </c>
      <c r="AA1019" s="135">
        <f t="shared" si="221"/>
        <v>0</v>
      </c>
      <c r="AB1019" s="140">
        <f t="shared" si="209"/>
        <v>4.3322423591561678</v>
      </c>
      <c r="AC1019" s="140">
        <f t="shared" si="210"/>
        <v>-4.4337272215747965E-2</v>
      </c>
      <c r="AD1019" s="140">
        <f t="shared" si="211"/>
        <v>-4.9981261082271855E-2</v>
      </c>
      <c r="AE1019" s="140">
        <f t="shared" si="212"/>
        <v>-3.9360141982738135E-2</v>
      </c>
    </row>
    <row r="1020" spans="1:31">
      <c r="A1020" s="88">
        <v>45449</v>
      </c>
      <c r="B1020" s="78">
        <v>57942916.079999998</v>
      </c>
      <c r="D1020" s="67">
        <f t="shared" si="199"/>
        <v>57942916.079999998</v>
      </c>
      <c r="E1020" s="67">
        <f t="shared" si="213"/>
        <v>55303668.579999998</v>
      </c>
      <c r="F1020" s="67">
        <f t="shared" si="214"/>
        <v>289306.37999999523</v>
      </c>
      <c r="G1020" s="70">
        <f t="shared" si="215"/>
        <v>5.018009826364701E-3</v>
      </c>
      <c r="H1020" s="70"/>
      <c r="I1020" s="70"/>
      <c r="J1020" s="67">
        <f t="shared" si="216"/>
        <v>2639247.5</v>
      </c>
      <c r="K1020" s="70">
        <f t="shared" si="222"/>
        <v>4.7722828661577621E-2</v>
      </c>
      <c r="L1020" s="70">
        <f t="shared" si="217"/>
        <v>1.0050180098263648</v>
      </c>
      <c r="M1020" s="70">
        <f>PRODUCT($L$2:L1020)-1</f>
        <v>0.29167575972104332</v>
      </c>
      <c r="N1020" s="70">
        <f>PRODUCT($L$909:L1020)-1</f>
        <v>2.0700046096063351E-2</v>
      </c>
      <c r="O1020" s="70">
        <f>AVERAGE($G$909:G1020)*252</f>
        <v>0.16128101831836777</v>
      </c>
      <c r="P1020" s="70">
        <f>STDEV($G$909:G1020)*252^0.5</f>
        <v>0.48069429546980968</v>
      </c>
      <c r="Q1020" s="67">
        <f t="shared" si="206"/>
        <v>13872557.729999997</v>
      </c>
      <c r="R1020" s="70">
        <f t="shared" si="182"/>
        <v>0.31478204964494</v>
      </c>
      <c r="S1020" s="67">
        <f t="shared" si="207"/>
        <v>8864111.6099999994</v>
      </c>
      <c r="T1020" s="70">
        <f t="shared" si="184"/>
        <v>0.18060977046452492</v>
      </c>
      <c r="U1020" s="67">
        <f t="shared" si="208"/>
        <v>28193068.919999998</v>
      </c>
      <c r="V1020" s="70">
        <f t="shared" si="186"/>
        <v>0.94767105082498848</v>
      </c>
      <c r="W1020" s="87">
        <f t="shared" si="218"/>
        <v>0.33551681357220753</v>
      </c>
      <c r="X1020" s="138">
        <f t="shared" si="195"/>
        <v>1.7857142857142857E-4</v>
      </c>
      <c r="Y1020" s="135">
        <f t="shared" si="219"/>
        <v>4.839438397793272E-3</v>
      </c>
      <c r="Z1020" s="135">
        <f t="shared" si="220"/>
        <v>0</v>
      </c>
      <c r="AA1020" s="135">
        <f t="shared" si="221"/>
        <v>0</v>
      </c>
      <c r="AB1020" s="140">
        <f t="shared" si="209"/>
        <v>4.256653328618099</v>
      </c>
      <c r="AC1020" s="140">
        <f t="shared" si="210"/>
        <v>-4.3648283325038388E-2</v>
      </c>
      <c r="AD1020" s="140">
        <f t="shared" si="211"/>
        <v>-4.9857859131585129E-2</v>
      </c>
      <c r="AE1020" s="140">
        <f t="shared" si="212"/>
        <v>-3.930515686028499E-2</v>
      </c>
    </row>
    <row r="1021" spans="1:31">
      <c r="A1021" s="88">
        <v>45450</v>
      </c>
      <c r="B1021" s="78">
        <v>57040146.130000003</v>
      </c>
      <c r="D1021" s="67">
        <f t="shared" si="199"/>
        <v>57040146.130000003</v>
      </c>
      <c r="E1021" s="67">
        <f t="shared" si="213"/>
        <v>55303668.579999998</v>
      </c>
      <c r="F1021" s="67">
        <f t="shared" si="214"/>
        <v>-902769.94999999553</v>
      </c>
      <c r="G1021" s="70">
        <f t="shared" si="215"/>
        <v>-1.5580333388011899E-2</v>
      </c>
      <c r="H1021" s="70"/>
      <c r="I1021" s="70"/>
      <c r="J1021" s="67">
        <f t="shared" si="216"/>
        <v>1736477.5500000045</v>
      </c>
      <c r="K1021" s="70">
        <f t="shared" si="222"/>
        <v>3.1398957692799323E-2</v>
      </c>
      <c r="L1021" s="70">
        <f t="shared" si="217"/>
        <v>0.9844196666119881</v>
      </c>
      <c r="M1021" s="70">
        <f>PRODUCT($L$2:L1021)-1</f>
        <v>0.27155102075537596</v>
      </c>
      <c r="N1021" s="70">
        <f>PRODUCT($L$909:L1021)-1</f>
        <v>4.7971990887276661E-3</v>
      </c>
      <c r="O1021" s="70">
        <f>AVERAGE($G$909:G1021)*252</f>
        <v>0.12510823042370078</v>
      </c>
      <c r="P1021" s="70">
        <f>STDEV($G$909:G1021)*252^0.5</f>
        <v>0.47915617731326454</v>
      </c>
      <c r="Q1021" s="67">
        <f t="shared" si="206"/>
        <v>12218720.82</v>
      </c>
      <c r="R1021" s="70">
        <f t="shared" si="182"/>
        <v>0.27260893056147212</v>
      </c>
      <c r="S1021" s="67">
        <f t="shared" si="207"/>
        <v>8137153.5</v>
      </c>
      <c r="T1021" s="70">
        <f t="shared" si="184"/>
        <v>0.16639377392638721</v>
      </c>
      <c r="U1021" s="67">
        <f t="shared" si="208"/>
        <v>27142875.300000004</v>
      </c>
      <c r="V1021" s="70">
        <f t="shared" si="186"/>
        <v>0.90787133897064165</v>
      </c>
      <c r="W1021" s="87">
        <f t="shared" si="218"/>
        <v>0.26110115312550181</v>
      </c>
      <c r="X1021" s="138">
        <f t="shared" si="195"/>
        <v>1.7857142857142857E-4</v>
      </c>
      <c r="Y1021" s="135">
        <f t="shared" si="219"/>
        <v>-1.5758904816583326E-2</v>
      </c>
      <c r="Z1021" s="135">
        <f t="shared" si="220"/>
        <v>-1.5758904816583326E-2</v>
      </c>
      <c r="AA1021" s="135">
        <f t="shared" si="221"/>
        <v>2.4834308101813316E-4</v>
      </c>
      <c r="AB1021" s="140">
        <f t="shared" si="209"/>
        <v>3.8053329856018463</v>
      </c>
      <c r="AC1021" s="140">
        <f t="shared" si="210"/>
        <v>-4.4802668406280236E-2</v>
      </c>
      <c r="AD1021" s="140">
        <f t="shared" si="211"/>
        <v>-5.0220679867112684E-2</v>
      </c>
      <c r="AE1021" s="140">
        <f t="shared" si="212"/>
        <v>-3.936890505164873E-2</v>
      </c>
    </row>
    <row r="1022" spans="1:31">
      <c r="A1022" s="88">
        <v>45453</v>
      </c>
      <c r="B1022" s="78">
        <v>57731262.640000001</v>
      </c>
      <c r="D1022" s="67">
        <f t="shared" si="199"/>
        <v>57731262.640000001</v>
      </c>
      <c r="E1022" s="67">
        <f t="shared" si="213"/>
        <v>55303668.579999998</v>
      </c>
      <c r="F1022" s="67">
        <f t="shared" si="214"/>
        <v>691116.50999999791</v>
      </c>
      <c r="G1022" s="70">
        <f t="shared" si="215"/>
        <v>1.2116317311405139E-2</v>
      </c>
      <c r="H1022" s="70"/>
      <c r="I1022" s="70"/>
      <c r="J1022" s="67">
        <f t="shared" si="216"/>
        <v>2427594.0600000024</v>
      </c>
      <c r="K1022" s="70">
        <f t="shared" si="222"/>
        <v>4.3895714738857894E-2</v>
      </c>
      <c r="L1022" s="70">
        <f t="shared" si="217"/>
        <v>1.0121163173114052</v>
      </c>
      <c r="M1022" s="70">
        <f>PRODUCT($L$2:L1022)-1</f>
        <v>0.28695753640048927</v>
      </c>
      <c r="N1022" s="70">
        <f>PRODUCT($L$909:L1022)-1</f>
        <v>1.6971640786497932E-2</v>
      </c>
      <c r="O1022" s="70">
        <f>AVERAGE($G$909:G1022)*252</f>
        <v>0.15079422807326567</v>
      </c>
      <c r="P1022" s="70">
        <f>STDEV($G$909:G1022)*252^0.5</f>
        <v>0.47734404181702095</v>
      </c>
      <c r="Q1022" s="67">
        <f t="shared" si="206"/>
        <v>9739926.3200000003</v>
      </c>
      <c r="R1022" s="70">
        <f t="shared" si="182"/>
        <v>0.20295176310689572</v>
      </c>
      <c r="S1022" s="67">
        <f t="shared" si="207"/>
        <v>10254422.869999997</v>
      </c>
      <c r="T1022" s="70">
        <f t="shared" si="184"/>
        <v>0.21598789893508527</v>
      </c>
      <c r="U1022" s="67">
        <f t="shared" si="208"/>
        <v>26875961.560000002</v>
      </c>
      <c r="V1022" s="70">
        <f t="shared" si="186"/>
        <v>0.87103222523473112</v>
      </c>
      <c r="W1022" s="87">
        <f t="shared" si="218"/>
        <v>0.31590260873323989</v>
      </c>
      <c r="X1022" s="138">
        <f t="shared" si="195"/>
        <v>1.7857142857142857E-4</v>
      </c>
      <c r="Y1022" s="135">
        <f t="shared" si="219"/>
        <v>1.193774588283371E-2</v>
      </c>
      <c r="Z1022" s="135">
        <f t="shared" si="220"/>
        <v>0</v>
      </c>
      <c r="AA1022" s="135">
        <f t="shared" si="221"/>
        <v>0</v>
      </c>
      <c r="AB1022" s="140">
        <f t="shared" si="209"/>
        <v>4.0422670171212607</v>
      </c>
      <c r="AC1022" s="140">
        <f t="shared" si="210"/>
        <v>-4.4912466628403466E-2</v>
      </c>
      <c r="AD1022" s="140">
        <f t="shared" si="211"/>
        <v>-5.0072266084014549E-2</v>
      </c>
      <c r="AE1022" s="140">
        <f t="shared" si="212"/>
        <v>-3.9357936540570279E-2</v>
      </c>
    </row>
    <row r="1023" spans="1:31">
      <c r="A1023" s="88">
        <v>45454</v>
      </c>
      <c r="B1023" s="78">
        <v>57371169.270000003</v>
      </c>
      <c r="D1023" s="67">
        <f t="shared" si="199"/>
        <v>57371169.270000003</v>
      </c>
      <c r="E1023" s="67">
        <f t="shared" si="213"/>
        <v>55303668.579999998</v>
      </c>
      <c r="F1023" s="67">
        <f t="shared" si="214"/>
        <v>-360093.36999999732</v>
      </c>
      <c r="G1023" s="70">
        <f t="shared" si="215"/>
        <v>-6.2374067971709499E-3</v>
      </c>
      <c r="H1023" s="70"/>
      <c r="I1023" s="70"/>
      <c r="J1023" s="67">
        <f t="shared" si="216"/>
        <v>2067500.6900000051</v>
      </c>
      <c r="K1023" s="70">
        <f t="shared" si="222"/>
        <v>3.738451251220809E-2</v>
      </c>
      <c r="L1023" s="70">
        <f t="shared" si="217"/>
        <v>0.993762593202829</v>
      </c>
      <c r="M1023" s="70">
        <f>PRODUCT($L$2:L1023)-1</f>
        <v>0.27893025871527444</v>
      </c>
      <c r="N1023" s="70">
        <f>PRODUCT($L$909:L1023)-1</f>
        <v>1.0628374961726195E-2</v>
      </c>
      <c r="O1023" s="70">
        <f>AVERAGE($G$909:G1023)*252</f>
        <v>0.13581491728230616</v>
      </c>
      <c r="P1023" s="70">
        <f>STDEV($G$909:G1023)*252^0.5</f>
        <v>0.47535353289286408</v>
      </c>
      <c r="Q1023" s="67">
        <f t="shared" si="206"/>
        <v>8580380.950000003</v>
      </c>
      <c r="R1023" s="70">
        <f t="shared" si="182"/>
        <v>0.17586067463646185</v>
      </c>
      <c r="S1023" s="67">
        <f t="shared" si="207"/>
        <v>9124530.5400000066</v>
      </c>
      <c r="T1023" s="70">
        <f t="shared" si="184"/>
        <v>0.18912261621090568</v>
      </c>
      <c r="U1023" s="67">
        <f t="shared" si="208"/>
        <v>25893616.180000003</v>
      </c>
      <c r="V1023" s="70">
        <f t="shared" si="186"/>
        <v>0.82260575038871309</v>
      </c>
      <c r="W1023" s="87">
        <f t="shared" si="218"/>
        <v>0.28571349087441478</v>
      </c>
      <c r="X1023" s="138">
        <f t="shared" si="195"/>
        <v>1.7857142857142857E-4</v>
      </c>
      <c r="Y1023" s="135">
        <f t="shared" si="219"/>
        <v>-6.4159782257423789E-3</v>
      </c>
      <c r="Z1023" s="135">
        <f t="shared" si="220"/>
        <v>-6.4159782257423789E-3</v>
      </c>
      <c r="AA1023" s="135">
        <f t="shared" si="221"/>
        <v>4.1164776593200324E-5</v>
      </c>
      <c r="AB1023" s="140">
        <f t="shared" si="209"/>
        <v>3.9742095153401973</v>
      </c>
      <c r="AC1023" s="140">
        <f t="shared" si="210"/>
        <v>-4.4174434463342467E-2</v>
      </c>
      <c r="AD1023" s="140">
        <f t="shared" si="211"/>
        <v>-4.9563912690452579E-2</v>
      </c>
      <c r="AE1023" s="140">
        <f t="shared" si="212"/>
        <v>-3.9386253435008317E-2</v>
      </c>
    </row>
    <row r="1024" spans="1:31">
      <c r="A1024" s="88">
        <v>45455</v>
      </c>
      <c r="B1024" s="78">
        <v>59450600.979999997</v>
      </c>
      <c r="D1024" s="67">
        <f t="shared" si="199"/>
        <v>59450600.979999997</v>
      </c>
      <c r="E1024" s="67">
        <f t="shared" si="213"/>
        <v>55303668.579999998</v>
      </c>
      <c r="F1024" s="67">
        <f t="shared" si="214"/>
        <v>2079431.7099999934</v>
      </c>
      <c r="G1024" s="70">
        <f t="shared" si="215"/>
        <v>3.6245238443960923E-2</v>
      </c>
      <c r="H1024" s="70"/>
      <c r="I1024" s="70"/>
      <c r="J1024" s="67">
        <f t="shared" si="216"/>
        <v>4146932.3999999985</v>
      </c>
      <c r="K1024" s="70">
        <f t="shared" ref="K1024:K1030" si="223">(1+K1023)*(1+G1024)-1</f>
        <v>7.4984761526285082E-2</v>
      </c>
      <c r="L1024" s="70">
        <f t="shared" ref="L1024:L1055" si="224">1+G1024</f>
        <v>1.0362452384439609</v>
      </c>
      <c r="M1024" s="70">
        <f>PRODUCT($L$2:L1024)-1</f>
        <v>0.32528539089560615</v>
      </c>
      <c r="N1024" s="70">
        <f>PRODUCT($L$909:L1024)-1</f>
        <v>4.7258841390446671E-2</v>
      </c>
      <c r="O1024" s="70">
        <f>AVERAGE($G$909:G1024)*252</f>
        <v>0.21338375495985656</v>
      </c>
      <c r="P1024" s="70">
        <f>STDEV($G$909:G1024)*252^0.5</f>
        <v>0.47619932651885039</v>
      </c>
      <c r="Q1024" s="67">
        <f t="shared" si="206"/>
        <v>14254278.509999998</v>
      </c>
      <c r="R1024" s="70">
        <f t="shared" si="182"/>
        <v>0.31538580422027862</v>
      </c>
      <c r="S1024" s="67">
        <f t="shared" si="207"/>
        <v>11412949.449999996</v>
      </c>
      <c r="T1024" s="70">
        <f t="shared" si="184"/>
        <v>0.23758341814175685</v>
      </c>
      <c r="U1024" s="67">
        <f t="shared" si="208"/>
        <v>27764368.139999997</v>
      </c>
      <c r="V1024" s="70">
        <f t="shared" si="186"/>
        <v>0.87622811711939674</v>
      </c>
      <c r="W1024" s="87">
        <f t="shared" ref="W1024:W1055" si="225">O1024/P1024</f>
        <v>0.44809755721359623</v>
      </c>
      <c r="X1024" s="138">
        <f t="shared" si="195"/>
        <v>1.7857142857142857E-4</v>
      </c>
      <c r="Y1024" s="135">
        <f t="shared" ref="Y1024:Y1055" si="226">G1024-X1024</f>
        <v>3.6066667015389492E-2</v>
      </c>
      <c r="Z1024" s="135">
        <f t="shared" ref="Z1024:Z1055" si="227">IF(Y1024&lt;0,Y1024,0)</f>
        <v>0</v>
      </c>
      <c r="AA1024" s="135">
        <f t="shared" ref="AA1024:AA1055" si="228">Z1024^2</f>
        <v>0</v>
      </c>
      <c r="AB1024" s="140">
        <f t="shared" ref="AB1024:AB1055" si="229">AVERAGE(Y771:Y1024)/AVERAGE(AA771:AA1024)</f>
        <v>4.5184788832327554</v>
      </c>
      <c r="AC1024" s="140">
        <f t="shared" ref="AC1024:AC1055" si="230">AVERAGE(G993:G1024)-_xlfn.NORM.S.INV(0.95)*_xlfn.STDEV.S(G993:G1024)</f>
        <v>-4.4217897737016468E-2</v>
      </c>
      <c r="AD1024" s="140">
        <f t="shared" ref="AD1024:AD1055" si="231">AVERAGE(G933:G1024)-_xlfn.NORM.S.INV(0.95)*_xlfn.STDEV.S(G933:G1024)</f>
        <v>-4.9621864237930587E-2</v>
      </c>
      <c r="AE1024" s="140">
        <f t="shared" ref="AE1024:AE1055" si="232">AVERAGE(G658:G1024)-_xlfn.NORM.S.INV(0.95)*_xlfn.STDEV.S(G658:G1024)</f>
        <v>-3.9418583125983127E-2</v>
      </c>
    </row>
    <row r="1025" spans="1:31">
      <c r="A1025" s="88">
        <v>45456</v>
      </c>
      <c r="B1025" s="78">
        <v>59759941.460000001</v>
      </c>
      <c r="D1025" s="67">
        <f t="shared" si="199"/>
        <v>59759941.460000001</v>
      </c>
      <c r="E1025" s="67">
        <f t="shared" si="213"/>
        <v>55303668.579999998</v>
      </c>
      <c r="F1025" s="67">
        <f t="shared" si="214"/>
        <v>309340.48000000417</v>
      </c>
      <c r="G1025" s="70">
        <f t="shared" si="215"/>
        <v>5.2033196452306776E-3</v>
      </c>
      <c r="H1025" s="70"/>
      <c r="I1025" s="70"/>
      <c r="J1025" s="67">
        <f t="shared" si="216"/>
        <v>4456272.8800000027</v>
      </c>
      <c r="K1025" s="70">
        <f t="shared" si="223"/>
        <v>8.0578250854258293E-2</v>
      </c>
      <c r="L1025" s="70">
        <f t="shared" si="224"/>
        <v>1.0052033196452306</v>
      </c>
      <c r="M1025" s="70">
        <f>PRODUCT($L$2:L1025)-1</f>
        <v>0.33218127440559031</v>
      </c>
      <c r="N1025" s="70">
        <f>PRODUCT($L$909:L1025)-1</f>
        <v>5.2708063893494916E-2</v>
      </c>
      <c r="O1025" s="70">
        <f>AVERAGE($G$909:G1025)*252</f>
        <v>0.22276711218753412</v>
      </c>
      <c r="P1025" s="70">
        <f>STDEV($G$909:G1025)*252^0.5</f>
        <v>0.47418540693462202</v>
      </c>
      <c r="Q1025" s="67">
        <f t="shared" si="206"/>
        <v>16740200.990000002</v>
      </c>
      <c r="R1025" s="70">
        <f t="shared" si="182"/>
        <v>0.38912835844916016</v>
      </c>
      <c r="S1025" s="67">
        <f t="shared" si="207"/>
        <v>13129255.109999999</v>
      </c>
      <c r="T1025" s="70">
        <f t="shared" si="184"/>
        <v>0.28155826426089048</v>
      </c>
      <c r="U1025" s="67">
        <f t="shared" si="208"/>
        <v>28105408</v>
      </c>
      <c r="V1025" s="70">
        <f t="shared" si="186"/>
        <v>0.88787939444803932</v>
      </c>
      <c r="W1025" s="87">
        <f t="shared" si="225"/>
        <v>0.46978905071671251</v>
      </c>
      <c r="X1025" s="138">
        <f t="shared" si="195"/>
        <v>1.7857142857142857E-4</v>
      </c>
      <c r="Y1025" s="135">
        <f t="shared" si="226"/>
        <v>5.0247482166592486E-3</v>
      </c>
      <c r="Z1025" s="135">
        <f t="shared" si="227"/>
        <v>0</v>
      </c>
      <c r="AA1025" s="135">
        <f t="shared" si="228"/>
        <v>0</v>
      </c>
      <c r="AB1025" s="140">
        <f t="shared" si="229"/>
        <v>4.8199888981310988</v>
      </c>
      <c r="AC1025" s="140">
        <f t="shared" si="230"/>
        <v>-3.5683042109203977E-2</v>
      </c>
      <c r="AD1025" s="140">
        <f t="shared" si="231"/>
        <v>-4.9507518264733943E-2</v>
      </c>
      <c r="AE1025" s="140">
        <f t="shared" si="232"/>
        <v>-3.9421423831827694E-2</v>
      </c>
    </row>
    <row r="1026" spans="1:31">
      <c r="A1026" s="88">
        <v>45457</v>
      </c>
      <c r="B1026" s="78">
        <v>59759368.4374597</v>
      </c>
      <c r="D1026" s="67">
        <f t="shared" si="199"/>
        <v>59759368.4374597</v>
      </c>
      <c r="E1026" s="67">
        <f t="shared" si="213"/>
        <v>55303668.579999998</v>
      </c>
      <c r="F1026" s="67">
        <f t="shared" si="214"/>
        <v>-573.02254030108452</v>
      </c>
      <c r="G1026" s="70">
        <f t="shared" si="215"/>
        <v>-9.5887399870469109E-6</v>
      </c>
      <c r="H1026" s="70"/>
      <c r="I1026" s="70"/>
      <c r="J1026" s="67">
        <f t="shared" si="216"/>
        <v>4455699.8574597016</v>
      </c>
      <c r="K1026" s="70">
        <f t="shared" si="223"/>
        <v>8.0567889470375187E-2</v>
      </c>
      <c r="L1026" s="70">
        <f t="shared" si="224"/>
        <v>0.99999041126001298</v>
      </c>
      <c r="M1026" s="70">
        <f>PRODUCT($L$2:L1026)-1</f>
        <v>0.33216850046573443</v>
      </c>
      <c r="N1026" s="70">
        <f>PRODUCT($L$909:L1026)-1</f>
        <v>5.2697969749587958E-2</v>
      </c>
      <c r="O1026" s="70">
        <f>AVERAGE($G$909:G1026)*252</f>
        <v>0.22085877765648096</v>
      </c>
      <c r="P1026" s="70">
        <f>STDEV($G$909:G1026)*252^0.5</f>
        <v>0.47215643080613523</v>
      </c>
      <c r="Q1026" s="67">
        <f t="shared" si="206"/>
        <v>13981034.797459699</v>
      </c>
      <c r="R1026" s="70">
        <f t="shared" si="182"/>
        <v>0.30540724586889306</v>
      </c>
      <c r="S1026" s="67">
        <f t="shared" si="207"/>
        <v>12546453.197459698</v>
      </c>
      <c r="T1026" s="70">
        <f t="shared" si="184"/>
        <v>0.26574197195156501</v>
      </c>
      <c r="U1026" s="67">
        <f t="shared" si="208"/>
        <v>28249590.467459701</v>
      </c>
      <c r="V1026" s="70">
        <f t="shared" si="186"/>
        <v>0.8965341010766793</v>
      </c>
      <c r="W1026" s="87">
        <f t="shared" si="225"/>
        <v>0.4677661114969846</v>
      </c>
      <c r="X1026" s="138">
        <f t="shared" si="195"/>
        <v>1.7857142857142857E-4</v>
      </c>
      <c r="Y1026" s="135">
        <f t="shared" si="226"/>
        <v>-1.8816016855847549E-4</v>
      </c>
      <c r="Z1026" s="135">
        <f t="shared" si="227"/>
        <v>-1.8816016855847549E-4</v>
      </c>
      <c r="AA1026" s="135">
        <f t="shared" si="228"/>
        <v>3.5404249031953908E-8</v>
      </c>
      <c r="AB1026" s="140">
        <f t="shared" si="229"/>
        <v>4.6974978137538086</v>
      </c>
      <c r="AC1026" s="140">
        <f t="shared" si="230"/>
        <v>-3.0860405290159876E-2</v>
      </c>
      <c r="AD1026" s="140">
        <f t="shared" si="231"/>
        <v>-4.8899308502572895E-2</v>
      </c>
      <c r="AE1026" s="140">
        <f t="shared" si="232"/>
        <v>-3.9418310066610937E-2</v>
      </c>
    </row>
    <row r="1027" spans="1:31">
      <c r="A1027" s="88">
        <v>45460</v>
      </c>
      <c r="B1027" s="78">
        <v>60455080.460000001</v>
      </c>
      <c r="D1027" s="67">
        <f t="shared" si="199"/>
        <v>60455080.460000001</v>
      </c>
      <c r="E1027" s="67">
        <f t="shared" si="213"/>
        <v>55303668.579999998</v>
      </c>
      <c r="F1027" s="67">
        <f t="shared" si="214"/>
        <v>695712.02254030108</v>
      </c>
      <c r="G1027" s="70">
        <f t="shared" si="215"/>
        <v>1.1641890480626287E-2</v>
      </c>
      <c r="H1027" s="70"/>
      <c r="I1027" s="70"/>
      <c r="J1027" s="67">
        <f t="shared" si="216"/>
        <v>5151411.8800000027</v>
      </c>
      <c r="K1027" s="70">
        <f t="shared" si="223"/>
        <v>9.3147742496470842E-2</v>
      </c>
      <c r="L1027" s="70">
        <f t="shared" si="224"/>
        <v>1.0116418904806264</v>
      </c>
      <c r="M1027" s="70">
        <f>PRODUCT($L$2:L1027)-1</f>
        <v>0.34767746024989665</v>
      </c>
      <c r="N1027" s="70">
        <f>PRODUCT($L$909:L1027)-1</f>
        <v>6.4953364222590348E-2</v>
      </c>
      <c r="O1027" s="70">
        <f>AVERAGE($G$909:G1027)*252</f>
        <v>0.24365623667716452</v>
      </c>
      <c r="P1027" s="70">
        <f>STDEV($G$909:G1027)*252^0.5</f>
        <v>0.47041244539771276</v>
      </c>
      <c r="Q1027" s="67">
        <f t="shared" si="206"/>
        <v>11440906.590000004</v>
      </c>
      <c r="R1027" s="70">
        <f t="shared" si="182"/>
        <v>0.233420369796391</v>
      </c>
      <c r="S1027" s="67">
        <f t="shared" si="207"/>
        <v>12994101.32</v>
      </c>
      <c r="T1027" s="70">
        <f t="shared" si="184"/>
        <v>0.27378493986965818</v>
      </c>
      <c r="U1027" s="67">
        <f t="shared" si="208"/>
        <v>28779496.400000002</v>
      </c>
      <c r="V1027" s="70">
        <f t="shared" si="186"/>
        <v>0.9085703469740537</v>
      </c>
      <c r="W1027" s="87">
        <f t="shared" si="225"/>
        <v>0.51796298984216715</v>
      </c>
      <c r="X1027" s="138">
        <f t="shared" si="195"/>
        <v>1.7857142857142857E-4</v>
      </c>
      <c r="Y1027" s="135">
        <f t="shared" si="226"/>
        <v>1.1463319052054858E-2</v>
      </c>
      <c r="Z1027" s="135">
        <f t="shared" si="227"/>
        <v>0</v>
      </c>
      <c r="AA1027" s="135">
        <f t="shared" si="228"/>
        <v>0</v>
      </c>
      <c r="AB1027" s="140">
        <f t="shared" si="229"/>
        <v>4.9997023658431008</v>
      </c>
      <c r="AC1027" s="140">
        <f t="shared" si="230"/>
        <v>-2.9379425998385028E-2</v>
      </c>
      <c r="AD1027" s="140">
        <f t="shared" si="231"/>
        <v>-4.890396571954389E-2</v>
      </c>
      <c r="AE1027" s="140">
        <f t="shared" si="232"/>
        <v>-3.9379023822895105E-2</v>
      </c>
    </row>
    <row r="1028" spans="1:31">
      <c r="A1028" s="88">
        <v>45461</v>
      </c>
      <c r="B1028" s="78">
        <v>61701123.100000001</v>
      </c>
      <c r="D1028" s="67">
        <f t="shared" si="199"/>
        <v>61701123.100000001</v>
      </c>
      <c r="E1028" s="67">
        <f t="shared" si="213"/>
        <v>55303668.579999998</v>
      </c>
      <c r="F1028" s="67">
        <f t="shared" si="214"/>
        <v>1246042.6400000006</v>
      </c>
      <c r="G1028" s="70">
        <f t="shared" si="215"/>
        <v>2.0611049237200876E-2</v>
      </c>
      <c r="H1028" s="70"/>
      <c r="I1028" s="70"/>
      <c r="J1028" s="67">
        <f t="shared" si="216"/>
        <v>6397454.5200000033</v>
      </c>
      <c r="K1028" s="70">
        <f t="shared" si="223"/>
        <v>0.11567866444060071</v>
      </c>
      <c r="L1028" s="70">
        <f t="shared" si="224"/>
        <v>1.0206110492372009</v>
      </c>
      <c r="M1028" s="70">
        <f>PRODUCT($L$2:L1028)-1</f>
        <v>0.37545450673897318</v>
      </c>
      <c r="N1028" s="70">
        <f>PRODUCT($L$909:L1028)-1</f>
        <v>8.6903170447904854E-2</v>
      </c>
      <c r="O1028" s="70">
        <f>AVERAGE($G$909:G1028)*252</f>
        <v>0.28490897143631</v>
      </c>
      <c r="P1028" s="70">
        <f>STDEV($G$909:G1028)*252^0.5</f>
        <v>0.46929594304677646</v>
      </c>
      <c r="Q1028" s="67">
        <f t="shared" si="206"/>
        <v>10098206.259999998</v>
      </c>
      <c r="R1028" s="70">
        <f t="shared" si="182"/>
        <v>0.19569060972484356</v>
      </c>
      <c r="S1028" s="67">
        <f t="shared" si="207"/>
        <v>14793261.109999999</v>
      </c>
      <c r="T1028" s="70">
        <f t="shared" si="184"/>
        <v>0.31536847944921648</v>
      </c>
      <c r="U1028" s="67">
        <f t="shared" si="208"/>
        <v>30179920.440000001</v>
      </c>
      <c r="V1028" s="70">
        <f t="shared" si="186"/>
        <v>0.95744825365746378</v>
      </c>
      <c r="W1028" s="87">
        <f t="shared" si="225"/>
        <v>0.60709873089167543</v>
      </c>
      <c r="X1028" s="138">
        <f t="shared" si="195"/>
        <v>1.7857142857142857E-4</v>
      </c>
      <c r="Y1028" s="135">
        <f t="shared" si="226"/>
        <v>2.0432477808629449E-2</v>
      </c>
      <c r="Z1028" s="135">
        <f t="shared" si="227"/>
        <v>0</v>
      </c>
      <c r="AA1028" s="135">
        <f t="shared" si="228"/>
        <v>0</v>
      </c>
      <c r="AB1028" s="140">
        <f t="shared" si="229"/>
        <v>5.4822150485508976</v>
      </c>
      <c r="AC1028" s="140">
        <f t="shared" si="230"/>
        <v>-2.6545217471954069E-2</v>
      </c>
      <c r="AD1028" s="140">
        <f t="shared" si="231"/>
        <v>-4.8826139676213277E-2</v>
      </c>
      <c r="AE1028" s="140">
        <f t="shared" si="232"/>
        <v>-3.9367566785627812E-2</v>
      </c>
    </row>
    <row r="1029" spans="1:31">
      <c r="A1029" s="88">
        <v>45462</v>
      </c>
      <c r="B1029" s="78">
        <v>62588119.509999998</v>
      </c>
      <c r="D1029" s="67">
        <f t="shared" si="199"/>
        <v>62588119.509999998</v>
      </c>
      <c r="E1029" s="67">
        <f t="shared" si="213"/>
        <v>55303668.579999998</v>
      </c>
      <c r="F1029" s="67">
        <f t="shared" si="214"/>
        <v>886996.40999999642</v>
      </c>
      <c r="G1029" s="70">
        <f t="shared" si="215"/>
        <v>1.4375693106305813E-2</v>
      </c>
      <c r="H1029" s="70"/>
      <c r="I1029" s="70"/>
      <c r="J1029" s="67">
        <f t="shared" si="216"/>
        <v>7284450.9299999997</v>
      </c>
      <c r="K1029" s="70">
        <f t="shared" si="223"/>
        <v>0.13171731852585178</v>
      </c>
      <c r="L1029" s="70">
        <f t="shared" si="224"/>
        <v>1.0143756931063057</v>
      </c>
      <c r="M1029" s="70">
        <f>PRODUCT($L$2:L1029)-1</f>
        <v>0.39522761860953781</v>
      </c>
      <c r="N1029" s="70">
        <f>PRODUCT($L$909:L1029)-1</f>
        <v>0.10252815686253469</v>
      </c>
      <c r="O1029" s="70">
        <f>AVERAGE($G$909:G1029)*252</f>
        <v>0.3124938118607129</v>
      </c>
      <c r="P1029" s="70">
        <f>STDEV($G$909:G1029)*252^0.5</f>
        <v>0.4677271895373617</v>
      </c>
      <c r="Q1029" s="67">
        <f t="shared" si="206"/>
        <v>11674656.129999995</v>
      </c>
      <c r="R1029" s="70">
        <f t="shared" si="182"/>
        <v>0.22930390814045609</v>
      </c>
      <c r="S1029" s="67">
        <f t="shared" si="207"/>
        <v>15792049.759999998</v>
      </c>
      <c r="T1029" s="70">
        <f t="shared" si="184"/>
        <v>0.33746530091878063</v>
      </c>
      <c r="U1029" s="67">
        <f t="shared" si="208"/>
        <v>30601014.259999998</v>
      </c>
      <c r="V1029" s="70">
        <f t="shared" si="186"/>
        <v>0.95666719513482701</v>
      </c>
      <c r="W1029" s="87">
        <f t="shared" si="225"/>
        <v>0.6681112812146045</v>
      </c>
      <c r="X1029" s="138">
        <f t="shared" si="195"/>
        <v>1.7857142857142857E-4</v>
      </c>
      <c r="Y1029" s="135">
        <f t="shared" si="226"/>
        <v>1.4197121677734384E-2</v>
      </c>
      <c r="Z1029" s="135">
        <f t="shared" si="227"/>
        <v>0</v>
      </c>
      <c r="AA1029" s="135">
        <f t="shared" si="228"/>
        <v>0</v>
      </c>
      <c r="AB1029" s="140">
        <f t="shared" si="229"/>
        <v>5.3521077197049856</v>
      </c>
      <c r="AC1029" s="140">
        <f t="shared" si="230"/>
        <v>-2.5089684071027921E-2</v>
      </c>
      <c r="AD1029" s="140">
        <f t="shared" si="231"/>
        <v>-4.8517680133965492E-2</v>
      </c>
      <c r="AE1029" s="140">
        <f t="shared" si="232"/>
        <v>-3.9324804751633496E-2</v>
      </c>
    </row>
    <row r="1030" spans="1:31">
      <c r="A1030" s="88">
        <v>45463</v>
      </c>
      <c r="B1030" s="78">
        <v>61583294.57</v>
      </c>
      <c r="D1030" s="67">
        <f t="shared" si="199"/>
        <v>61583294.57</v>
      </c>
      <c r="E1030" s="67">
        <f t="shared" si="213"/>
        <v>55303668.579999998</v>
      </c>
      <c r="F1030" s="67">
        <f t="shared" si="214"/>
        <v>-1004824.9399999976</v>
      </c>
      <c r="G1030" s="70">
        <f t="shared" si="215"/>
        <v>-1.6054563515675718E-2</v>
      </c>
      <c r="H1030" s="70"/>
      <c r="I1030" s="70"/>
      <c r="J1030" s="67">
        <f t="shared" si="216"/>
        <v>6279625.9900000021</v>
      </c>
      <c r="K1030" s="70">
        <f t="shared" si="223"/>
        <v>0.11354809095378826</v>
      </c>
      <c r="L1030" s="70">
        <f t="shared" si="224"/>
        <v>0.98394543648432431</v>
      </c>
      <c r="M1030" s="70">
        <f>PRODUCT($L$2:L1030)-1</f>
        <v>0.37282784818774606</v>
      </c>
      <c r="N1030" s="70">
        <f>PRODUCT($L$909:L1030)-1</f>
        <v>8.4827548540364228E-2</v>
      </c>
      <c r="O1030" s="70">
        <f>AVERAGE($G$909:G1030)*252</f>
        <v>0.27677050187865559</v>
      </c>
      <c r="P1030" s="70">
        <f>STDEV($G$909:G1030)*252^0.5</f>
        <v>0.46645314755274708</v>
      </c>
      <c r="Q1030" s="67">
        <f t="shared" si="206"/>
        <v>10730993.060000002</v>
      </c>
      <c r="R1030" s="70">
        <f t="shared" si="182"/>
        <v>0.21102276084573626</v>
      </c>
      <c r="S1030" s="67">
        <f t="shared" si="207"/>
        <v>14393516.649999999</v>
      </c>
      <c r="T1030" s="70">
        <f t="shared" si="184"/>
        <v>0.30501344325885732</v>
      </c>
      <c r="U1030" s="67">
        <f t="shared" si="208"/>
        <v>29049569.109999999</v>
      </c>
      <c r="V1030" s="70">
        <f t="shared" si="186"/>
        <v>0.89290632103342271</v>
      </c>
      <c r="W1030" s="87">
        <f t="shared" si="225"/>
        <v>0.59335112932721301</v>
      </c>
      <c r="X1030" s="138">
        <f t="shared" si="195"/>
        <v>1.7857142857142857E-4</v>
      </c>
      <c r="Y1030" s="135">
        <f t="shared" si="226"/>
        <v>-1.6233134944247146E-2</v>
      </c>
      <c r="Z1030" s="135">
        <f t="shared" si="227"/>
        <v>-1.6233134944247146E-2</v>
      </c>
      <c r="AA1030" s="135">
        <f t="shared" si="228"/>
        <v>2.6351467011813775E-4</v>
      </c>
      <c r="AB1030" s="140">
        <f t="shared" si="229"/>
        <v>5.1152593036824374</v>
      </c>
      <c r="AC1030" s="140">
        <f t="shared" si="230"/>
        <v>-2.5331579680308969E-2</v>
      </c>
      <c r="AD1030" s="140">
        <f t="shared" si="231"/>
        <v>-4.8763263572841553E-2</v>
      </c>
      <c r="AE1030" s="140">
        <f t="shared" si="232"/>
        <v>-3.942295924569806E-2</v>
      </c>
    </row>
    <row r="1031" spans="1:31">
      <c r="A1031" s="88">
        <v>45464</v>
      </c>
      <c r="B1031" s="78">
        <v>59897360.210000001</v>
      </c>
      <c r="D1031" s="67">
        <f t="shared" si="199"/>
        <v>59897360.210000001</v>
      </c>
      <c r="E1031" s="67">
        <f t="shared" si="213"/>
        <v>55303668.579999998</v>
      </c>
      <c r="F1031" s="67">
        <f t="shared" si="214"/>
        <v>-1685934.3599999994</v>
      </c>
      <c r="G1031" s="70">
        <f t="shared" si="215"/>
        <v>-2.7376488571647383E-2</v>
      </c>
      <c r="H1031" s="70"/>
      <c r="I1031" s="70"/>
      <c r="J1031" s="67">
        <f t="shared" si="216"/>
        <v>4593691.6300000027</v>
      </c>
      <c r="K1031" s="70">
        <f t="shared" ref="K1031:K1038" si="233">(1+K1030)*(1+G1031)-1</f>
        <v>8.3063054367812139E-2</v>
      </c>
      <c r="L1031" s="70">
        <f t="shared" si="224"/>
        <v>0.97262351142835257</v>
      </c>
      <c r="M1031" s="70">
        <f>PRODUCT($L$2:L1031)-1</f>
        <v>0.33524464229099493</v>
      </c>
      <c r="N1031" s="70">
        <f>PRODUCT($L$909:L1031)-1</f>
        <v>5.512877955554063E-2</v>
      </c>
      <c r="O1031" s="70">
        <f>AVERAGE($G$909:G1031)*252</f>
        <v>0.2184319195865109</v>
      </c>
      <c r="P1031" s="70">
        <f>STDEV($G$909:G1031)*252^0.5</f>
        <v>0.46632208478430121</v>
      </c>
      <c r="Q1031" s="67">
        <f t="shared" si="206"/>
        <v>8676403.5300000012</v>
      </c>
      <c r="R1031" s="70">
        <f t="shared" si="182"/>
        <v>0.16939167271328681</v>
      </c>
      <c r="S1031" s="67">
        <f t="shared" si="207"/>
        <v>13755978.300000004</v>
      </c>
      <c r="T1031" s="70">
        <f t="shared" si="184"/>
        <v>0.29812670818640435</v>
      </c>
      <c r="U1031" s="67">
        <f t="shared" si="208"/>
        <v>27184291.32</v>
      </c>
      <c r="V1031" s="70">
        <f t="shared" si="186"/>
        <v>0.83099177920020573</v>
      </c>
      <c r="W1031" s="87">
        <f t="shared" si="225"/>
        <v>0.46841427140974312</v>
      </c>
      <c r="X1031" s="138">
        <f t="shared" si="195"/>
        <v>1.7857142857142857E-4</v>
      </c>
      <c r="Y1031" s="135">
        <f t="shared" si="226"/>
        <v>-2.755506000021881E-2</v>
      </c>
      <c r="Z1031" s="135">
        <f t="shared" si="227"/>
        <v>-2.755506000021881E-2</v>
      </c>
      <c r="AA1031" s="135">
        <f t="shared" si="228"/>
        <v>7.5928133161565865E-4</v>
      </c>
      <c r="AB1031" s="140">
        <f t="shared" si="229"/>
        <v>4.8517727633825167</v>
      </c>
      <c r="AC1031" s="140">
        <f t="shared" si="230"/>
        <v>-2.7583956780760425E-2</v>
      </c>
      <c r="AD1031" s="140">
        <f t="shared" si="231"/>
        <v>-4.9405188987036518E-2</v>
      </c>
      <c r="AE1031" s="140">
        <f t="shared" si="232"/>
        <v>-3.9599508820225331E-2</v>
      </c>
    </row>
    <row r="1032" spans="1:31">
      <c r="A1032" s="88">
        <v>45467</v>
      </c>
      <c r="B1032" s="78">
        <v>58039692.740000002</v>
      </c>
      <c r="D1032" s="67">
        <f t="shared" si="199"/>
        <v>58039692.740000002</v>
      </c>
      <c r="E1032" s="67">
        <f t="shared" si="213"/>
        <v>55303668.579999998</v>
      </c>
      <c r="F1032" s="67">
        <f t="shared" si="214"/>
        <v>-1857667.4699999988</v>
      </c>
      <c r="G1032" s="70">
        <f t="shared" si="215"/>
        <v>-3.1014179314197171E-2</v>
      </c>
      <c r="H1032" s="70"/>
      <c r="I1032" s="70"/>
      <c r="J1032" s="67">
        <f t="shared" si="216"/>
        <v>2736024.1600000039</v>
      </c>
      <c r="K1032" s="70">
        <f t="shared" si="233"/>
        <v>4.9472742591066821E-2</v>
      </c>
      <c r="L1032" s="70">
        <f t="shared" si="224"/>
        <v>0.96898582068580286</v>
      </c>
      <c r="M1032" s="70">
        <f>PRODUCT($L$2:L1032)-1</f>
        <v>0.29383312552666108</v>
      </c>
      <c r="N1032" s="70">
        <f>PRODUCT($L$909:L1032)-1</f>
        <v>2.2404826386835053E-2</v>
      </c>
      <c r="O1032" s="70">
        <f>AVERAGE($G$909:G1032)*252</f>
        <v>0.1536415558222835</v>
      </c>
      <c r="P1032" s="70">
        <f>STDEV($G$909:G1032)*252^0.5</f>
        <v>0.46664111400705954</v>
      </c>
      <c r="Q1032" s="67">
        <f t="shared" si="206"/>
        <v>5496072.2600000054</v>
      </c>
      <c r="R1032" s="70">
        <f t="shared" si="182"/>
        <v>0.10460018190204479</v>
      </c>
      <c r="S1032" s="67">
        <f t="shared" si="207"/>
        <v>10954448.550000004</v>
      </c>
      <c r="T1032" s="70">
        <f t="shared" si="184"/>
        <v>0.2326514121026162</v>
      </c>
      <c r="U1032" s="67">
        <f t="shared" si="208"/>
        <v>25328838.57</v>
      </c>
      <c r="V1032" s="70">
        <f t="shared" si="186"/>
        <v>0.77432519610661088</v>
      </c>
      <c r="W1032" s="87">
        <f t="shared" si="225"/>
        <v>0.32924993364377908</v>
      </c>
      <c r="X1032" s="138">
        <f t="shared" si="195"/>
        <v>1.7857142857142857E-4</v>
      </c>
      <c r="Y1032" s="135">
        <f t="shared" si="226"/>
        <v>-3.1192750742768598E-2</v>
      </c>
      <c r="Z1032" s="135">
        <f t="shared" si="227"/>
        <v>-3.1192750742768598E-2</v>
      </c>
      <c r="AA1032" s="135">
        <f t="shared" si="228"/>
        <v>9.7298769890049089E-4</v>
      </c>
      <c r="AB1032" s="140">
        <f t="shared" si="229"/>
        <v>4.0635517771698613</v>
      </c>
      <c r="AC1032" s="140">
        <f t="shared" si="230"/>
        <v>-3.0448788498208285E-2</v>
      </c>
      <c r="AD1032" s="140">
        <f t="shared" si="231"/>
        <v>-4.9647465580693134E-2</v>
      </c>
      <c r="AE1032" s="140">
        <f t="shared" si="232"/>
        <v>-3.9793340575981336E-2</v>
      </c>
    </row>
    <row r="1033" spans="1:31">
      <c r="A1033" s="88">
        <v>45468</v>
      </c>
      <c r="B1033" s="78">
        <f>59998846.02</f>
        <v>59998846.020000003</v>
      </c>
      <c r="D1033" s="67">
        <f t="shared" si="199"/>
        <v>59998846.020000003</v>
      </c>
      <c r="E1033" s="67">
        <f t="shared" si="213"/>
        <v>55303668.579999998</v>
      </c>
      <c r="F1033" s="67">
        <f t="shared" si="214"/>
        <v>1959153.2800000012</v>
      </c>
      <c r="G1033" s="70">
        <f t="shared" si="215"/>
        <v>3.3755404060741775E-2</v>
      </c>
      <c r="H1033" s="70"/>
      <c r="I1033" s="70"/>
      <c r="J1033" s="67">
        <f t="shared" si="216"/>
        <v>4695177.4400000051</v>
      </c>
      <c r="K1033" s="70">
        <f t="shared" si="233"/>
        <v>8.4898119067963185E-2</v>
      </c>
      <c r="L1033" s="70">
        <f t="shared" si="224"/>
        <v>1.0337554040607417</v>
      </c>
      <c r="M1033" s="70">
        <f>PRODUCT($L$2:L1033)-1</f>
        <v>0.33750698546598601</v>
      </c>
      <c r="N1033" s="70">
        <f>PRODUCT($L$909:L1033)-1</f>
        <v>5.691651441517509E-2</v>
      </c>
      <c r="O1033" s="70">
        <f>AVERAGE($G$909:G1033)*252</f>
        <v>0.22046331796216068</v>
      </c>
      <c r="P1033" s="70">
        <f>STDEV($G$909:G1033)*252^0.5</f>
        <v>0.46713242695597657</v>
      </c>
      <c r="Q1033" s="67">
        <f t="shared" si="206"/>
        <v>7702269.6400000006</v>
      </c>
      <c r="R1033" s="70">
        <f t="shared" si="182"/>
        <v>0.14728057117990637</v>
      </c>
      <c r="S1033" s="67">
        <f t="shared" si="207"/>
        <v>12377098.580000006</v>
      </c>
      <c r="T1033" s="70">
        <f t="shared" si="184"/>
        <v>0.25990433458146966</v>
      </c>
      <c r="U1033" s="67">
        <f t="shared" si="208"/>
        <v>26378445</v>
      </c>
      <c r="V1033" s="70">
        <f t="shared" si="186"/>
        <v>0.78459638194999726</v>
      </c>
      <c r="W1033" s="87">
        <f t="shared" si="225"/>
        <v>0.47195036191083678</v>
      </c>
      <c r="X1033" s="138">
        <f t="shared" si="195"/>
        <v>1.7857142857142857E-4</v>
      </c>
      <c r="Y1033" s="135">
        <f t="shared" si="226"/>
        <v>3.3576832632170345E-2</v>
      </c>
      <c r="Z1033" s="135">
        <f t="shared" si="227"/>
        <v>0</v>
      </c>
      <c r="AA1033" s="135">
        <f t="shared" si="228"/>
        <v>0</v>
      </c>
      <c r="AB1033" s="140">
        <f t="shared" si="229"/>
        <v>4.4035650261953068</v>
      </c>
      <c r="AC1033" s="140">
        <f t="shared" si="230"/>
        <v>-3.0691216636420583E-2</v>
      </c>
      <c r="AD1033" s="140">
        <f t="shared" si="231"/>
        <v>-4.9687762671392369E-2</v>
      </c>
      <c r="AE1033" s="140">
        <f t="shared" si="232"/>
        <v>-3.9792372560650949E-2</v>
      </c>
    </row>
    <row r="1034" spans="1:31">
      <c r="A1034" s="88">
        <v>45469</v>
      </c>
      <c r="B1034" s="78">
        <v>59507744.539999999</v>
      </c>
      <c r="D1034" s="67">
        <f t="shared" si="199"/>
        <v>59507744.539999999</v>
      </c>
      <c r="E1034" s="67">
        <f t="shared" si="213"/>
        <v>55303668.579999998</v>
      </c>
      <c r="F1034" s="67">
        <f t="shared" si="214"/>
        <v>-491101.48000000417</v>
      </c>
      <c r="G1034" s="70">
        <f t="shared" si="215"/>
        <v>-8.1851820922739169E-3</v>
      </c>
      <c r="H1034" s="70"/>
      <c r="I1034" s="70"/>
      <c r="J1034" s="67">
        <f t="shared" si="216"/>
        <v>4204075.9600000009</v>
      </c>
      <c r="K1034" s="70">
        <f t="shared" si="233"/>
        <v>7.6018030411826532E-2</v>
      </c>
      <c r="L1034" s="70">
        <f t="shared" si="224"/>
        <v>0.99181481790772608</v>
      </c>
      <c r="M1034" s="70">
        <f>PRODUCT($L$2:L1034)-1</f>
        <v>0.32655924724025853</v>
      </c>
      <c r="N1034" s="70">
        <f>PRODUCT($L$909:L1034)-1</f>
        <v>4.8265460288355433E-2</v>
      </c>
      <c r="O1034" s="70">
        <f>AVERAGE($G$909:G1034)*252</f>
        <v>0.20234324490489725</v>
      </c>
      <c r="P1034" s="70">
        <f>STDEV($G$909:G1034)*252^0.5</f>
        <v>0.46543653831974863</v>
      </c>
      <c r="Q1034" s="67">
        <f t="shared" si="206"/>
        <v>5982420.1400000006</v>
      </c>
      <c r="R1034" s="70">
        <f t="shared" si="182"/>
        <v>0.11176803143298653</v>
      </c>
      <c r="S1034" s="67">
        <f t="shared" si="207"/>
        <v>11827597.159999996</v>
      </c>
      <c r="T1034" s="70">
        <f t="shared" si="184"/>
        <v>0.24806125420999056</v>
      </c>
      <c r="U1034" s="67">
        <f t="shared" si="208"/>
        <v>25866417.259999998</v>
      </c>
      <c r="V1034" s="70">
        <f t="shared" si="186"/>
        <v>0.76888813109873222</v>
      </c>
      <c r="W1034" s="87">
        <f t="shared" si="225"/>
        <v>0.43473863404744162</v>
      </c>
      <c r="X1034" s="138">
        <f t="shared" si="195"/>
        <v>1.7857142857142857E-4</v>
      </c>
      <c r="Y1034" s="135">
        <f t="shared" si="226"/>
        <v>-8.3637535208453458E-3</v>
      </c>
      <c r="Z1034" s="135">
        <f t="shared" si="227"/>
        <v>-8.3637535208453458E-3</v>
      </c>
      <c r="AA1034" s="135">
        <f t="shared" si="228"/>
        <v>6.9952372957452923E-5</v>
      </c>
      <c r="AB1034" s="140">
        <f t="shared" si="229"/>
        <v>4.3288714239477093</v>
      </c>
      <c r="AC1034" s="140">
        <f t="shared" si="230"/>
        <v>-3.0896309213307223E-2</v>
      </c>
      <c r="AD1034" s="140">
        <f t="shared" si="231"/>
        <v>-4.9911791265889273E-2</v>
      </c>
      <c r="AE1034" s="140">
        <f t="shared" si="232"/>
        <v>-3.9838499624314239E-2</v>
      </c>
    </row>
    <row r="1035" spans="1:31">
      <c r="A1035" s="88">
        <v>45470</v>
      </c>
      <c r="B1035" s="78">
        <v>58724567.609999999</v>
      </c>
      <c r="D1035" s="67">
        <f t="shared" si="199"/>
        <v>58724567.609999999</v>
      </c>
      <c r="E1035" s="67">
        <f t="shared" si="213"/>
        <v>55303668.579999998</v>
      </c>
      <c r="F1035" s="67">
        <f t="shared" si="214"/>
        <v>-783176.9299999997</v>
      </c>
      <c r="G1035" s="70">
        <f t="shared" si="215"/>
        <v>-1.3160924448641517E-2</v>
      </c>
      <c r="H1035" s="70"/>
      <c r="I1035" s="70"/>
      <c r="J1035" s="67">
        <f t="shared" si="216"/>
        <v>3420899.0300000012</v>
      </c>
      <c r="K1035" s="70">
        <f t="shared" si="233"/>
        <v>6.1856638408200437E-2</v>
      </c>
      <c r="L1035" s="70">
        <f t="shared" si="224"/>
        <v>0.98683907555135852</v>
      </c>
      <c r="M1035" s="70">
        <f>PRODUCT($L$2:L1035)-1</f>
        <v>0.30910050121068289</v>
      </c>
      <c r="N1035" s="70">
        <f>PRODUCT($L$909:L1035)-1</f>
        <v>3.4469317763379914E-2</v>
      </c>
      <c r="O1035" s="70">
        <f>AVERAGE($G$909:G1035)*252</f>
        <v>0.17463540076345976</v>
      </c>
      <c r="P1035" s="70">
        <f>STDEV($G$909:G1035)*252^0.5</f>
        <v>0.46400300110376791</v>
      </c>
      <c r="Q1035" s="67">
        <f t="shared" si="206"/>
        <v>2449119.6599999964</v>
      </c>
      <c r="R1035" s="70">
        <f t="shared" si="182"/>
        <v>4.3520216172708341E-2</v>
      </c>
      <c r="S1035" s="67">
        <f t="shared" si="207"/>
        <v>11331434.32</v>
      </c>
      <c r="T1035" s="70">
        <f t="shared" si="184"/>
        <v>0.2390944327454067</v>
      </c>
      <c r="U1035" s="67">
        <f t="shared" si="208"/>
        <v>26158139.800000001</v>
      </c>
      <c r="V1035" s="70">
        <f t="shared" si="186"/>
        <v>0.80322410405625644</v>
      </c>
      <c r="W1035" s="87">
        <f t="shared" si="225"/>
        <v>0.37636696389471186</v>
      </c>
      <c r="X1035" s="138">
        <f t="shared" si="195"/>
        <v>1.7857142857142857E-4</v>
      </c>
      <c r="Y1035" s="135">
        <f t="shared" si="226"/>
        <v>-1.3339495877212946E-2</v>
      </c>
      <c r="Z1035" s="135">
        <f t="shared" si="227"/>
        <v>-1.3339495877212946E-2</v>
      </c>
      <c r="AA1035" s="135">
        <f t="shared" si="228"/>
        <v>1.7794215025818119E-4</v>
      </c>
      <c r="AB1035" s="140">
        <f t="shared" si="229"/>
        <v>4.287867926125271</v>
      </c>
      <c r="AC1035" s="140">
        <f t="shared" si="230"/>
        <v>-3.1955576482478786E-2</v>
      </c>
      <c r="AD1035" s="140">
        <f t="shared" si="231"/>
        <v>-5.0136646312727469E-2</v>
      </c>
      <c r="AE1035" s="140">
        <f t="shared" si="232"/>
        <v>-3.9895464899501104E-2</v>
      </c>
    </row>
    <row r="1036" spans="1:31" s="47" customFormat="1">
      <c r="A1036" s="90">
        <v>45471</v>
      </c>
      <c r="B1036" s="133">
        <v>59394922.759999998</v>
      </c>
      <c r="C1036" s="131"/>
      <c r="D1036" s="80">
        <f t="shared" si="199"/>
        <v>59394922.759999998</v>
      </c>
      <c r="E1036" s="80">
        <f t="shared" si="213"/>
        <v>55303668.579999998</v>
      </c>
      <c r="F1036" s="80">
        <f t="shared" si="214"/>
        <v>670355.14999999851</v>
      </c>
      <c r="G1036" s="81">
        <f t="shared" si="215"/>
        <v>1.1415241989552702E-2</v>
      </c>
      <c r="H1036" s="81"/>
      <c r="I1036" s="81"/>
      <c r="J1036" s="80">
        <f t="shared" si="216"/>
        <v>4091254.1799999997</v>
      </c>
      <c r="K1036" s="81">
        <f t="shared" si="233"/>
        <v>7.3977988893842994E-2</v>
      </c>
      <c r="L1036" s="81">
        <f t="shared" si="224"/>
        <v>1.0114152419895528</v>
      </c>
      <c r="M1036" s="81">
        <f>PRODUCT($L$2:L1036)-1</f>
        <v>0.32404420022064762</v>
      </c>
      <c r="N1036" s="81">
        <f>PRODUCT($L$909:L1036)-1</f>
        <v>4.6278035356416503E-2</v>
      </c>
      <c r="O1036" s="81">
        <f>AVERAGE($G$909:G1036)*252</f>
        <v>0.19574481936192711</v>
      </c>
      <c r="P1036" s="81">
        <f>STDEV($G$909:G1036)*252^0.5</f>
        <v>0.46241740814342952</v>
      </c>
      <c r="Q1036" s="80">
        <f t="shared" si="206"/>
        <v>3752622.0599999949</v>
      </c>
      <c r="R1036" s="81">
        <f t="shared" si="182"/>
        <v>6.7441892459346037E-2</v>
      </c>
      <c r="S1036" s="80">
        <f t="shared" si="207"/>
        <v>12514370.489999995</v>
      </c>
      <c r="T1036" s="81">
        <f t="shared" si="184"/>
        <v>0.26694161830529978</v>
      </c>
      <c r="U1036" s="80">
        <f t="shared" si="208"/>
        <v>26166386.989999998</v>
      </c>
      <c r="V1036" s="81">
        <f t="shared" si="186"/>
        <v>0.78746734948291097</v>
      </c>
      <c r="W1036" s="132">
        <f t="shared" si="225"/>
        <v>0.42330763486571055</v>
      </c>
      <c r="X1036" s="139">
        <f t="shared" si="195"/>
        <v>1.7857142857142857E-4</v>
      </c>
      <c r="Y1036" s="136">
        <f t="shared" si="226"/>
        <v>1.1236670560981273E-2</v>
      </c>
      <c r="Z1036" s="136">
        <f t="shared" si="227"/>
        <v>0</v>
      </c>
      <c r="AA1036" s="136">
        <f t="shared" si="228"/>
        <v>0</v>
      </c>
      <c r="AB1036" s="141">
        <f t="shared" si="229"/>
        <v>4.9041985588739401</v>
      </c>
      <c r="AC1036" s="141">
        <f t="shared" si="230"/>
        <v>-3.0304136490358687E-2</v>
      </c>
      <c r="AD1036" s="141">
        <f t="shared" si="231"/>
        <v>-4.9949627576061889E-2</v>
      </c>
      <c r="AE1036" s="141">
        <f t="shared" si="232"/>
        <v>-3.9684952089855438E-2</v>
      </c>
    </row>
    <row r="1037" spans="1:31">
      <c r="A1037" s="88">
        <v>45474</v>
      </c>
      <c r="B1037" s="78">
        <v>59663049.789999999</v>
      </c>
      <c r="D1037" s="67">
        <f t="shared" si="199"/>
        <v>59663049.789999999</v>
      </c>
      <c r="E1037" s="67">
        <f t="shared" si="213"/>
        <v>59394922.759999998</v>
      </c>
      <c r="F1037" s="67">
        <f t="shared" si="214"/>
        <v>268127.03000000119</v>
      </c>
      <c r="G1037" s="70">
        <f t="shared" si="215"/>
        <v>4.5143089264285327E-3</v>
      </c>
      <c r="H1037" s="70"/>
      <c r="I1037" s="70"/>
      <c r="J1037" s="67">
        <f t="shared" si="216"/>
        <v>268127.03000000119</v>
      </c>
      <c r="K1037" s="85">
        <f>G1037</f>
        <v>4.5143089264285327E-3</v>
      </c>
      <c r="L1037" s="70">
        <f t="shared" si="224"/>
        <v>1.0045143089264286</v>
      </c>
      <c r="M1037" s="70">
        <f>PRODUCT($L$2:L1037)-1</f>
        <v>0.33002134477268963</v>
      </c>
      <c r="N1037" s="70">
        <f>PRODUCT($L$909:L1037)-1</f>
        <v>5.1001257630952201E-2</v>
      </c>
      <c r="O1037" s="70">
        <f>AVERAGE($G$909:G1037)*252</f>
        <v>0.20304606765726094</v>
      </c>
      <c r="P1037" s="70">
        <f>STDEV($G$909:G1037)*252^0.5</f>
        <v>0.46063716992114784</v>
      </c>
      <c r="Q1037" s="67">
        <f t="shared" si="206"/>
        <v>3789677.7299999967</v>
      </c>
      <c r="R1037" s="70">
        <f t="shared" ref="R1037:R1100" si="234">Q1037/B1006</f>
        <v>6.7826186075371026E-2</v>
      </c>
      <c r="S1037" s="67">
        <f t="shared" si="207"/>
        <v>11786806.089999996</v>
      </c>
      <c r="T1037" s="70">
        <f t="shared" ref="T1037:T1100" si="235">S1037/B946</f>
        <v>0.24619320938914838</v>
      </c>
      <c r="U1037" s="67">
        <f t="shared" si="208"/>
        <v>25080302.93</v>
      </c>
      <c r="V1037" s="70">
        <f t="shared" ref="V1037:V1100" si="236">U1037/B671</f>
        <v>0.72522587727145049</v>
      </c>
      <c r="W1037" s="87">
        <f t="shared" si="225"/>
        <v>0.44079392831459624</v>
      </c>
      <c r="X1037" s="138">
        <f t="shared" si="195"/>
        <v>1.7857142857142857E-4</v>
      </c>
      <c r="Y1037" s="135">
        <f t="shared" si="226"/>
        <v>4.3357374978571037E-3</v>
      </c>
      <c r="Z1037" s="135">
        <f t="shared" si="227"/>
        <v>0</v>
      </c>
      <c r="AA1037" s="135">
        <f t="shared" si="228"/>
        <v>0</v>
      </c>
      <c r="AB1037" s="140">
        <f t="shared" si="229"/>
        <v>5.021229363998704</v>
      </c>
      <c r="AC1037" s="140">
        <f t="shared" si="230"/>
        <v>-2.9557960535826329E-2</v>
      </c>
      <c r="AD1037" s="140">
        <f t="shared" si="231"/>
        <v>-4.9732835991934059E-2</v>
      </c>
      <c r="AE1037" s="140">
        <f t="shared" si="232"/>
        <v>-3.9697811909443846E-2</v>
      </c>
    </row>
    <row r="1038" spans="1:31">
      <c r="A1038" s="88">
        <v>45475</v>
      </c>
      <c r="B1038" s="78">
        <f>60943676.9546679</f>
        <v>60943676.954667903</v>
      </c>
      <c r="D1038" s="67">
        <f t="shared" si="199"/>
        <v>60943676.954667903</v>
      </c>
      <c r="E1038" s="67">
        <f t="shared" si="213"/>
        <v>59394922.759999998</v>
      </c>
      <c r="F1038" s="67">
        <f t="shared" si="214"/>
        <v>1280627.1646679044</v>
      </c>
      <c r="G1038" s="70">
        <f t="shared" si="215"/>
        <v>2.1464326231652807E-2</v>
      </c>
      <c r="H1038" s="70"/>
      <c r="I1038" s="70"/>
      <c r="J1038" s="67">
        <f t="shared" si="216"/>
        <v>1548754.1946679056</v>
      </c>
      <c r="K1038" s="70">
        <f t="shared" si="233"/>
        <v>2.6075531757588699E-2</v>
      </c>
      <c r="L1038" s="70">
        <f t="shared" si="224"/>
        <v>1.0214643262316527</v>
      </c>
      <c r="M1038" s="70">
        <f>PRODUCT($L$2:L1038)-1</f>
        <v>0.35856935681195212</v>
      </c>
      <c r="N1038" s="70">
        <f>PRODUCT($L$909:L1038)-1</f>
        <v>7.3560291494620289E-2</v>
      </c>
      <c r="O1038" s="70">
        <f>AVERAGE($G$909:G1038)*252</f>
        <v>0.24309194567817827</v>
      </c>
      <c r="P1038" s="70">
        <f>STDEV($G$909:G1038)*252^0.5</f>
        <v>0.45974888387089863</v>
      </c>
      <c r="Q1038" s="67">
        <f t="shared" si="206"/>
        <v>4157588.2646679059</v>
      </c>
      <c r="R1038" s="70">
        <f t="shared" si="234"/>
        <v>7.3214908097730194E-2</v>
      </c>
      <c r="S1038" s="67">
        <f t="shared" si="207"/>
        <v>13108482.024667904</v>
      </c>
      <c r="T1038" s="70">
        <f t="shared" si="235"/>
        <v>0.2740342554023309</v>
      </c>
      <c r="U1038" s="67">
        <f t="shared" si="208"/>
        <v>25124594.134667903</v>
      </c>
      <c r="V1038" s="70">
        <f t="shared" si="236"/>
        <v>0.70143041520424676</v>
      </c>
      <c r="W1038" s="87">
        <f t="shared" si="225"/>
        <v>0.52874939821809452</v>
      </c>
      <c r="X1038" s="138">
        <f t="shared" si="195"/>
        <v>1.7857142857142857E-4</v>
      </c>
      <c r="Y1038" s="135">
        <f t="shared" si="226"/>
        <v>2.128575480308138E-2</v>
      </c>
      <c r="Z1038" s="135">
        <f t="shared" si="227"/>
        <v>0</v>
      </c>
      <c r="AA1038" s="135">
        <f t="shared" si="228"/>
        <v>0</v>
      </c>
      <c r="AB1038" s="140">
        <f t="shared" si="229"/>
        <v>5.2213477235305579</v>
      </c>
      <c r="AC1038" s="140">
        <f t="shared" si="230"/>
        <v>-2.9463880541429781E-2</v>
      </c>
      <c r="AD1038" s="140">
        <f t="shared" si="231"/>
        <v>-4.9732768405414927E-2</v>
      </c>
      <c r="AE1038" s="140">
        <f t="shared" si="232"/>
        <v>-3.9648814683491213E-2</v>
      </c>
    </row>
    <row r="1039" spans="1:31">
      <c r="A1039" s="88">
        <v>45476</v>
      </c>
      <c r="B1039" s="78">
        <v>63861820.590471402</v>
      </c>
      <c r="D1039" s="67">
        <f t="shared" si="199"/>
        <v>63861820.590471402</v>
      </c>
      <c r="E1039" s="67">
        <f t="shared" si="213"/>
        <v>59394922.759999998</v>
      </c>
      <c r="F1039" s="67">
        <f t="shared" si="214"/>
        <v>2918143.6358034983</v>
      </c>
      <c r="G1039" s="70">
        <f t="shared" si="215"/>
        <v>4.7882631662906038E-2</v>
      </c>
      <c r="H1039" s="70"/>
      <c r="I1039" s="70"/>
      <c r="J1039" s="67">
        <f t="shared" si="216"/>
        <v>4466897.8304714039</v>
      </c>
      <c r="K1039" s="70">
        <f t="shared" ref="K1039:K1059" si="237">(1+K1038)*(1+G1039)-1</f>
        <v>7.5206728503057763E-2</v>
      </c>
      <c r="L1039" s="70">
        <f t="shared" si="224"/>
        <v>1.047882631662906</v>
      </c>
      <c r="M1039" s="70">
        <f>PRODUCT($L$2:L1039)-1</f>
        <v>0.42362123291268983</v>
      </c>
      <c r="N1039" s="70">
        <f>PRODUCT($L$909:L1039)-1</f>
        <v>0.12496518350017904</v>
      </c>
      <c r="O1039" s="70">
        <f>AVERAGE($G$909:G1039)*252</f>
        <v>0.3333463825741641</v>
      </c>
      <c r="P1039" s="70">
        <f>STDEV($G$909:G1039)*252^0.5</f>
        <v>0.46257721141492575</v>
      </c>
      <c r="Q1039" s="67">
        <f t="shared" si="206"/>
        <v>7075731.9004714042</v>
      </c>
      <c r="R1039" s="70">
        <f t="shared" si="234"/>
        <v>0.12460326223731337</v>
      </c>
      <c r="S1039" s="67">
        <f t="shared" si="207"/>
        <v>16529593.430471405</v>
      </c>
      <c r="T1039" s="70">
        <f t="shared" si="235"/>
        <v>0.34922492395287924</v>
      </c>
      <c r="U1039" s="67">
        <f t="shared" si="208"/>
        <v>29179228.1704714</v>
      </c>
      <c r="V1039" s="70">
        <f t="shared" si="236"/>
        <v>0.84132200433912663</v>
      </c>
      <c r="W1039" s="87">
        <f t="shared" si="225"/>
        <v>0.72062863095769047</v>
      </c>
      <c r="X1039" s="138">
        <f t="shared" si="195"/>
        <v>1.7857142857142857E-4</v>
      </c>
      <c r="Y1039" s="135">
        <f t="shared" si="226"/>
        <v>4.7704060234334607E-2</v>
      </c>
      <c r="Z1039" s="135">
        <f t="shared" si="227"/>
        <v>0</v>
      </c>
      <c r="AA1039" s="135">
        <f t="shared" si="228"/>
        <v>0</v>
      </c>
      <c r="AB1039" s="140">
        <f t="shared" si="229"/>
        <v>5.6342215004473752</v>
      </c>
      <c r="AC1039" s="140">
        <f t="shared" si="230"/>
        <v>-3.0759860350514208E-2</v>
      </c>
      <c r="AD1039" s="140">
        <f t="shared" si="231"/>
        <v>-4.9767465713307056E-2</v>
      </c>
      <c r="AE1039" s="140">
        <f t="shared" si="232"/>
        <v>-3.9702896449992676E-2</v>
      </c>
    </row>
    <row r="1040" spans="1:31">
      <c r="A1040" s="88">
        <v>45477</v>
      </c>
      <c r="B1040" s="78">
        <v>64044619.867267199</v>
      </c>
      <c r="D1040" s="67">
        <f t="shared" si="199"/>
        <v>64044619.867267199</v>
      </c>
      <c r="E1040" s="67">
        <f t="shared" si="213"/>
        <v>59394922.759999998</v>
      </c>
      <c r="F1040" s="67">
        <f t="shared" si="214"/>
        <v>182799.27679579705</v>
      </c>
      <c r="G1040" s="70">
        <f t="shared" si="215"/>
        <v>2.8624188146473212E-3</v>
      </c>
      <c r="H1040" s="70"/>
      <c r="I1040" s="70"/>
      <c r="J1040" s="67">
        <f t="shared" si="216"/>
        <v>4649697.1072672009</v>
      </c>
      <c r="K1040" s="70">
        <f t="shared" si="237"/>
        <v>7.8284420472360283E-2</v>
      </c>
      <c r="L1040" s="70">
        <f t="shared" si="224"/>
        <v>1.0028624188146473</v>
      </c>
      <c r="M1040" s="70">
        <f>PRODUCT($L$2:L1040)-1</f>
        <v>0.4276962331147105</v>
      </c>
      <c r="N1040" s="70">
        <f>PRODUCT($L$909:L1040)-1</f>
        <v>0.12818530500725323</v>
      </c>
      <c r="O1040" s="70">
        <f>AVERAGE($G$909:G1040)*252</f>
        <v>0.33628564892808044</v>
      </c>
      <c r="P1040" s="70">
        <f>STDEV($G$909:G1040)*252^0.5</f>
        <v>0.46081317741905181</v>
      </c>
      <c r="Q1040" s="67">
        <f t="shared" si="206"/>
        <v>8737401.7472672015</v>
      </c>
      <c r="R1040" s="70">
        <f t="shared" si="234"/>
        <v>0.15797941108355282</v>
      </c>
      <c r="S1040" s="67">
        <f t="shared" si="207"/>
        <v>16814996.377267197</v>
      </c>
      <c r="T1040" s="70">
        <f t="shared" si="235"/>
        <v>0.35602647522327718</v>
      </c>
      <c r="U1040" s="67">
        <f t="shared" si="208"/>
        <v>30089922.507267199</v>
      </c>
      <c r="V1040" s="70">
        <f t="shared" si="236"/>
        <v>0.88617849213152877</v>
      </c>
      <c r="W1040" s="87">
        <f t="shared" si="225"/>
        <v>0.72976569552886461</v>
      </c>
      <c r="X1040" s="138">
        <f t="shared" si="195"/>
        <v>1.7857142857142857E-4</v>
      </c>
      <c r="Y1040" s="135">
        <f t="shared" si="226"/>
        <v>2.6838473860758927E-3</v>
      </c>
      <c r="Z1040" s="135">
        <f t="shared" si="227"/>
        <v>0</v>
      </c>
      <c r="AA1040" s="135">
        <f t="shared" si="228"/>
        <v>0</v>
      </c>
      <c r="AB1040" s="140">
        <f t="shared" si="229"/>
        <v>5.2737523090605452</v>
      </c>
      <c r="AC1040" s="140">
        <f t="shared" si="230"/>
        <v>-3.0648961766183223E-2</v>
      </c>
      <c r="AD1040" s="140">
        <f t="shared" si="231"/>
        <v>-4.9568478429387386E-2</v>
      </c>
      <c r="AE1040" s="140">
        <f t="shared" si="232"/>
        <v>-3.9508693481947146E-2</v>
      </c>
    </row>
    <row r="1041" spans="1:31">
      <c r="A1041" s="88">
        <v>45478</v>
      </c>
      <c r="B1041" s="78">
        <v>64643549.454528302</v>
      </c>
      <c r="C1041" s="129">
        <v>360000</v>
      </c>
      <c r="D1041" s="67">
        <f t="shared" si="199"/>
        <v>64643549.454528302</v>
      </c>
      <c r="E1041" s="67">
        <f t="shared" si="213"/>
        <v>59394922.759999998</v>
      </c>
      <c r="F1041" s="67">
        <f t="shared" si="214"/>
        <v>238929.58726110309</v>
      </c>
      <c r="G1041" s="70">
        <f t="shared" si="215"/>
        <v>3.7306738295314404E-3</v>
      </c>
      <c r="H1041" s="70"/>
      <c r="I1041" s="70"/>
      <c r="J1041" s="67">
        <f t="shared" si="216"/>
        <v>4888626.694528304</v>
      </c>
      <c r="K1041" s="70">
        <f t="shared" si="237"/>
        <v>8.2307147940608116E-2</v>
      </c>
      <c r="L1041" s="70">
        <f t="shared" si="224"/>
        <v>1.0037306738295315</v>
      </c>
      <c r="M1041" s="70">
        <f>PRODUCT($L$2:L1041)-1</f>
        <v>0.43302250208811222</v>
      </c>
      <c r="N1041" s="70">
        <f>PRODUCT($L$909:L1041)-1</f>
        <v>0.13239419639950589</v>
      </c>
      <c r="O1041" s="70">
        <f>AVERAGE($G$909:G1041)*252</f>
        <v>0.34082583055299659</v>
      </c>
      <c r="P1041" s="70">
        <f>STDEV($G$909:G1041)*252^0.5</f>
        <v>0.45907620367989127</v>
      </c>
      <c r="Q1041" s="67">
        <f t="shared" si="206"/>
        <v>9580974.7745283023</v>
      </c>
      <c r="R1041" s="70">
        <f t="shared" si="234"/>
        <v>0.17514668789495269</v>
      </c>
      <c r="S1041" s="67">
        <f t="shared" si="207"/>
        <v>17389225.0345283</v>
      </c>
      <c r="T1041" s="70">
        <f t="shared" si="235"/>
        <v>0.37081726306119794</v>
      </c>
      <c r="U1041" s="67">
        <f t="shared" si="208"/>
        <v>29686064.974528305</v>
      </c>
      <c r="V1041" s="70">
        <f t="shared" si="236"/>
        <v>0.85804113855991848</v>
      </c>
      <c r="W1041" s="87">
        <f t="shared" si="225"/>
        <v>0.74241667901970076</v>
      </c>
      <c r="X1041" s="138">
        <f t="shared" si="195"/>
        <v>1.7857142857142857E-4</v>
      </c>
      <c r="Y1041" s="135">
        <f t="shared" si="226"/>
        <v>3.5521024009600118E-3</v>
      </c>
      <c r="Z1041" s="135">
        <f t="shared" si="227"/>
        <v>0</v>
      </c>
      <c r="AA1041" s="135">
        <f t="shared" si="228"/>
        <v>0</v>
      </c>
      <c r="AB1041" s="140">
        <f t="shared" si="229"/>
        <v>4.8559194287112399</v>
      </c>
      <c r="AC1041" s="140">
        <f t="shared" si="230"/>
        <v>-2.9942270840895714E-2</v>
      </c>
      <c r="AD1041" s="140">
        <f t="shared" si="231"/>
        <v>-4.9495637189965372E-2</v>
      </c>
      <c r="AE1041" s="140">
        <f t="shared" si="232"/>
        <v>-3.9395146618254627E-2</v>
      </c>
    </row>
    <row r="1042" spans="1:31">
      <c r="A1042" s="88">
        <v>45481</v>
      </c>
      <c r="B1042" s="78">
        <v>65020485.0934029</v>
      </c>
      <c r="D1042" s="67">
        <f t="shared" si="199"/>
        <v>65020485.0934029</v>
      </c>
      <c r="E1042" s="67">
        <f t="shared" si="213"/>
        <v>59394922.759999998</v>
      </c>
      <c r="F1042" s="67">
        <f t="shared" si="214"/>
        <v>376935.63887459785</v>
      </c>
      <c r="G1042" s="70">
        <f t="shared" si="215"/>
        <v>5.8309861085171794E-3</v>
      </c>
      <c r="H1042" s="70"/>
      <c r="I1042" s="70"/>
      <c r="J1042" s="67">
        <f t="shared" si="216"/>
        <v>5265562.3334029019</v>
      </c>
      <c r="K1042" s="70">
        <f t="shared" si="237"/>
        <v>8.8618065885398778E-2</v>
      </c>
      <c r="L1042" s="70">
        <f t="shared" si="224"/>
        <v>1.0058309861085173</v>
      </c>
      <c r="M1042" s="70">
        <f>PRODUCT($L$2:L1042)-1</f>
        <v>0.44137843639098073</v>
      </c>
      <c r="N1042" s="70">
        <f>PRODUCT($L$909:L1042)-1</f>
        <v>0.13899717122807709</v>
      </c>
      <c r="O1042" s="70">
        <f>AVERAGE($G$909:G1042)*252</f>
        <v>0.34924808927533485</v>
      </c>
      <c r="P1042" s="70">
        <f>STDEV($G$909:G1042)*252^0.5</f>
        <v>0.45738833194897671</v>
      </c>
      <c r="Q1042" s="67">
        <f t="shared" si="206"/>
        <v>8933830.3034029007</v>
      </c>
      <c r="R1042" s="70">
        <f t="shared" si="234"/>
        <v>0.15928620340886801</v>
      </c>
      <c r="S1042" s="67">
        <f t="shared" si="207"/>
        <v>17850226.933402903</v>
      </c>
      <c r="T1042" s="70">
        <f t="shared" si="235"/>
        <v>0.37842122620689311</v>
      </c>
      <c r="U1042" s="67">
        <f t="shared" si="208"/>
        <v>30975246.703402899</v>
      </c>
      <c r="V1042" s="70">
        <f t="shared" si="236"/>
        <v>0.90982610691606025</v>
      </c>
      <c r="W1042" s="87">
        <f t="shared" si="225"/>
        <v>0.76357017632512481</v>
      </c>
      <c r="X1042" s="138">
        <f t="shared" si="195"/>
        <v>1.7857142857142857E-4</v>
      </c>
      <c r="Y1042" s="135">
        <f t="shared" si="226"/>
        <v>5.6524146799457504E-3</v>
      </c>
      <c r="Z1042" s="135">
        <f t="shared" si="227"/>
        <v>0</v>
      </c>
      <c r="AA1042" s="135">
        <f t="shared" si="228"/>
        <v>0</v>
      </c>
      <c r="AB1042" s="140">
        <f t="shared" si="229"/>
        <v>4.9464288480531122</v>
      </c>
      <c r="AC1042" s="140">
        <f t="shared" si="230"/>
        <v>-2.9092139218424941E-2</v>
      </c>
      <c r="AD1042" s="140">
        <f t="shared" si="231"/>
        <v>-4.9324924324236831E-2</v>
      </c>
      <c r="AE1042" s="140">
        <f t="shared" si="232"/>
        <v>-3.9406022623129207E-2</v>
      </c>
    </row>
    <row r="1043" spans="1:31">
      <c r="A1043" s="88">
        <v>45482</v>
      </c>
      <c r="B1043" s="78">
        <v>65091084.935261697</v>
      </c>
      <c r="D1043" s="67">
        <f t="shared" si="199"/>
        <v>65091084.935261697</v>
      </c>
      <c r="E1043" s="67">
        <f t="shared" si="213"/>
        <v>59394922.759999998</v>
      </c>
      <c r="F1043" s="67">
        <f t="shared" si="214"/>
        <v>70599.841858796775</v>
      </c>
      <c r="G1043" s="70">
        <f t="shared" si="215"/>
        <v>1.0858092147017827E-3</v>
      </c>
      <c r="H1043" s="70"/>
      <c r="I1043" s="70"/>
      <c r="J1043" s="67">
        <f t="shared" si="216"/>
        <v>5336162.1752616987</v>
      </c>
      <c r="K1043" s="70">
        <f t="shared" si="237"/>
        <v>8.9800097412627844E-2</v>
      </c>
      <c r="L1043" s="70">
        <f t="shared" si="224"/>
        <v>1.0010858092147017</v>
      </c>
      <c r="M1043" s="70">
        <f>PRODUCT($L$2:L1043)-1</f>
        <v>0.44294349837908631</v>
      </c>
      <c r="N1043" s="70">
        <f>PRODUCT($L$909:L1043)-1</f>
        <v>0.14023390485211573</v>
      </c>
      <c r="O1043" s="70">
        <f>AVERAGE($G$909:G1043)*252</f>
        <v>0.34868791025925722</v>
      </c>
      <c r="P1043" s="70">
        <f>STDEV($G$909:G1043)*252^0.5</f>
        <v>0.45567864749907983</v>
      </c>
      <c r="Q1043" s="67">
        <f t="shared" si="206"/>
        <v>9004430.1452616975</v>
      </c>
      <c r="R1043" s="70">
        <f t="shared" si="234"/>
        <v>0.16054496705100599</v>
      </c>
      <c r="S1043" s="67">
        <f t="shared" si="207"/>
        <v>16184221.535261698</v>
      </c>
      <c r="T1043" s="70">
        <f t="shared" si="235"/>
        <v>0.3309192291252458</v>
      </c>
      <c r="U1043" s="67">
        <f t="shared" si="208"/>
        <v>31623065.995261695</v>
      </c>
      <c r="V1043" s="70">
        <f t="shared" si="236"/>
        <v>0.94487415140866693</v>
      </c>
      <c r="W1043" s="87">
        <f t="shared" si="225"/>
        <v>0.76520572594958236</v>
      </c>
      <c r="X1043" s="138">
        <f t="shared" si="195"/>
        <v>1.7857142857142857E-4</v>
      </c>
      <c r="Y1043" s="135">
        <f t="shared" si="226"/>
        <v>9.0723778613035415E-4</v>
      </c>
      <c r="Z1043" s="135">
        <f t="shared" si="227"/>
        <v>0</v>
      </c>
      <c r="AA1043" s="135">
        <f t="shared" si="228"/>
        <v>0</v>
      </c>
      <c r="AB1043" s="140">
        <f t="shared" si="229"/>
        <v>4.7949668092228981</v>
      </c>
      <c r="AC1043" s="140">
        <f t="shared" si="230"/>
        <v>-2.9348388109228879E-2</v>
      </c>
      <c r="AD1043" s="140">
        <f t="shared" si="231"/>
        <v>-4.9377291427549513E-2</v>
      </c>
      <c r="AE1043" s="140">
        <f t="shared" si="232"/>
        <v>-3.9331238600234221E-2</v>
      </c>
    </row>
    <row r="1044" spans="1:31">
      <c r="A1044" s="88">
        <v>45483</v>
      </c>
      <c r="B1044" s="78">
        <v>67403249.519004002</v>
      </c>
      <c r="D1044" s="67">
        <f t="shared" si="199"/>
        <v>67403249.519004002</v>
      </c>
      <c r="E1044" s="67">
        <f t="shared" si="213"/>
        <v>59394922.759999998</v>
      </c>
      <c r="F1044" s="67">
        <f t="shared" si="214"/>
        <v>2312164.5837423056</v>
      </c>
      <c r="G1044" s="70">
        <f t="shared" si="215"/>
        <v>3.5521985630473644E-2</v>
      </c>
      <c r="H1044" s="70"/>
      <c r="I1044" s="70"/>
      <c r="J1044" s="67">
        <f t="shared" si="216"/>
        <v>7648326.7590040043</v>
      </c>
      <c r="K1044" s="70">
        <f t="shared" si="237"/>
        <v>0.12851196081300786</v>
      </c>
      <c r="L1044" s="70">
        <f t="shared" si="224"/>
        <v>1.0355219856304736</v>
      </c>
      <c r="M1044" s="70">
        <f>PRODUCT($L$2:L1044)-1</f>
        <v>0.49419971659409345</v>
      </c>
      <c r="N1044" s="70">
        <f>PRODUCT($L$909:L1044)-1</f>
        <v>0.18073727723565147</v>
      </c>
      <c r="O1044" s="70">
        <f>AVERAGE($G$909:G1044)*252</f>
        <v>0.41194417841087555</v>
      </c>
      <c r="P1044" s="70">
        <f>STDEV($G$909:G1044)*252^0.5</f>
        <v>0.45635994012044018</v>
      </c>
      <c r="Q1044" s="67">
        <f t="shared" si="206"/>
        <v>9824708.5990040004</v>
      </c>
      <c r="R1044" s="70">
        <f t="shared" si="234"/>
        <v>0.17063142695217848</v>
      </c>
      <c r="S1044" s="67">
        <f t="shared" si="207"/>
        <v>18023765.679003999</v>
      </c>
      <c r="T1044" s="70">
        <f t="shared" si="235"/>
        <v>0.3650051454042092</v>
      </c>
      <c r="U1044" s="67">
        <f t="shared" si="208"/>
        <v>34272609.739004001</v>
      </c>
      <c r="V1044" s="70">
        <f t="shared" si="236"/>
        <v>1.0344686962457446</v>
      </c>
      <c r="W1044" s="87">
        <f t="shared" si="225"/>
        <v>0.90267383745855811</v>
      </c>
      <c r="X1044" s="138">
        <f t="shared" si="195"/>
        <v>1.7857142857142857E-4</v>
      </c>
      <c r="Y1044" s="135">
        <f t="shared" si="226"/>
        <v>3.5343414201902214E-2</v>
      </c>
      <c r="Z1044" s="135">
        <f t="shared" si="227"/>
        <v>0</v>
      </c>
      <c r="AA1044" s="135">
        <f t="shared" si="228"/>
        <v>0</v>
      </c>
      <c r="AB1044" s="140">
        <f t="shared" si="229"/>
        <v>4.9543689874453207</v>
      </c>
      <c r="AC1044" s="140">
        <f t="shared" si="230"/>
        <v>-2.9359276474642881E-2</v>
      </c>
      <c r="AD1044" s="140">
        <f t="shared" si="231"/>
        <v>-4.9367623195023073E-2</v>
      </c>
      <c r="AE1044" s="140">
        <f t="shared" si="232"/>
        <v>-3.9257590291678059E-2</v>
      </c>
    </row>
    <row r="1045" spans="1:31">
      <c r="A1045" s="88">
        <v>45484</v>
      </c>
      <c r="B1045" s="78">
        <v>65444352.981031403</v>
      </c>
      <c r="D1045" s="67">
        <f t="shared" si="199"/>
        <v>65444352.981031403</v>
      </c>
      <c r="E1045" s="67">
        <f t="shared" si="213"/>
        <v>59394922.759999998</v>
      </c>
      <c r="F1045" s="67">
        <f t="shared" si="214"/>
        <v>-1958896.5379725993</v>
      </c>
      <c r="G1045" s="70">
        <f t="shared" si="215"/>
        <v>-2.9062345687358861E-2</v>
      </c>
      <c r="H1045" s="70"/>
      <c r="I1045" s="70"/>
      <c r="J1045" s="67">
        <f t="shared" si="216"/>
        <v>5689430.221031405</v>
      </c>
      <c r="K1045" s="70">
        <f t="shared" si="237"/>
        <v>9.571475609554092E-2</v>
      </c>
      <c r="L1045" s="70">
        <f t="shared" si="224"/>
        <v>0.97093765431264112</v>
      </c>
      <c r="M1045" s="70">
        <f>PRODUCT($L$2:L1045)-1</f>
        <v>0.45077476790448223</v>
      </c>
      <c r="N1045" s="70">
        <f>PRODUCT($L$909:L1045)-1</f>
        <v>0.14642228231867804</v>
      </c>
      <c r="O1045" s="70">
        <f>AVERAGE($G$909:G1045)*252</f>
        <v>0.35547954124572739</v>
      </c>
      <c r="P1045" s="70">
        <f>STDEV($G$909:G1045)*252^0.5</f>
        <v>0.45658113911840825</v>
      </c>
      <c r="Q1045" s="67">
        <f t="shared" ref="Q1045:Q1076" si="238">B1045-C1045-D1014</f>
        <v>9433933.6910314038</v>
      </c>
      <c r="R1045" s="70">
        <f t="shared" si="234"/>
        <v>0.16843176342219815</v>
      </c>
      <c r="S1045" s="67">
        <f t="shared" ref="S1045:S1076" si="239">B1045-C1045-D954</f>
        <v>16960431.021031402</v>
      </c>
      <c r="T1045" s="70">
        <f t="shared" si="235"/>
        <v>0.34981557463573232</v>
      </c>
      <c r="U1045" s="67">
        <f t="shared" ref="U1045:U1076" si="240">B1045-C1045-D679</f>
        <v>31714291.921031401</v>
      </c>
      <c r="V1045" s="70">
        <f t="shared" si="236"/>
        <v>0.94023820071410802</v>
      </c>
      <c r="W1045" s="87">
        <f t="shared" si="225"/>
        <v>0.77856816847955368</v>
      </c>
      <c r="X1045" s="138">
        <f t="shared" si="195"/>
        <v>1.7857142857142857E-4</v>
      </c>
      <c r="Y1045" s="135">
        <f t="shared" si="226"/>
        <v>-2.9240917115930288E-2</v>
      </c>
      <c r="Z1045" s="135">
        <f t="shared" si="227"/>
        <v>-2.9240917115930288E-2</v>
      </c>
      <c r="AA1045" s="135">
        <f t="shared" si="228"/>
        <v>8.5503123378070488E-4</v>
      </c>
      <c r="AB1045" s="140">
        <f t="shared" si="229"/>
        <v>4.6139752507713014</v>
      </c>
      <c r="AC1045" s="140">
        <f t="shared" si="230"/>
        <v>-3.1940490045132101E-2</v>
      </c>
      <c r="AD1045" s="140">
        <f t="shared" si="231"/>
        <v>-5.0071060814602733E-2</v>
      </c>
      <c r="AE1045" s="140">
        <f t="shared" si="232"/>
        <v>-3.9382504679588932E-2</v>
      </c>
    </row>
    <row r="1046" spans="1:31">
      <c r="A1046" s="88">
        <v>45485</v>
      </c>
      <c r="B1046" s="78">
        <v>67152852.177596301</v>
      </c>
      <c r="D1046" s="67">
        <f t="shared" si="199"/>
        <v>67152852.177596301</v>
      </c>
      <c r="E1046" s="67">
        <f t="shared" ref="E1046:E1077" si="241">IF(MONTH(A1046)=MONTH(A1045),E1045,D1045)</f>
        <v>59394922.759999998</v>
      </c>
      <c r="F1046" s="67">
        <f t="shared" ref="F1046:F1077" si="242">B1046-C1046-D1045</f>
        <v>1708499.1965648979</v>
      </c>
      <c r="G1046" s="70">
        <f t="shared" ref="G1046:G1077" si="243">F1046/B1045</f>
        <v>2.610613626297283E-2</v>
      </c>
      <c r="H1046" s="70"/>
      <c r="I1046" s="70"/>
      <c r="J1046" s="67">
        <f t="shared" ref="J1046:J1077" si="244">IF(MONTH(A1046)=MONTH(A1045),J1045+F1046,F1046)</f>
        <v>7397929.4175963029</v>
      </c>
      <c r="K1046" s="70">
        <f t="shared" si="237"/>
        <v>0.12431963482352115</v>
      </c>
      <c r="L1046" s="70">
        <f t="shared" si="224"/>
        <v>1.0261061362629729</v>
      </c>
      <c r="M1046" s="70">
        <f>PRODUCT($L$2:L1046)-1</f>
        <v>0.48864889168227954</v>
      </c>
      <c r="N1046" s="70">
        <f>PRODUCT($L$909:L1046)-1</f>
        <v>0.17635093863579776</v>
      </c>
      <c r="O1046" s="70">
        <f>AVERAGE($G$909:G1046)*252</f>
        <v>0.40057567745604206</v>
      </c>
      <c r="P1046" s="70">
        <f>STDEV($G$909:G1046)*252^0.5</f>
        <v>0.45613414285834131</v>
      </c>
      <c r="Q1046" s="67">
        <f t="shared" si="238"/>
        <v>12406225.1475963</v>
      </c>
      <c r="R1046" s="70">
        <f t="shared" si="234"/>
        <v>0.22661168040175239</v>
      </c>
      <c r="S1046" s="67">
        <f t="shared" si="239"/>
        <v>17361147.877596304</v>
      </c>
      <c r="T1046" s="70">
        <f t="shared" si="235"/>
        <v>0.34867550973940664</v>
      </c>
      <c r="U1046" s="67">
        <f t="shared" si="240"/>
        <v>33146896.8975963</v>
      </c>
      <c r="V1046" s="70">
        <f t="shared" si="236"/>
        <v>0.97473800176085801</v>
      </c>
      <c r="W1046" s="87">
        <f t="shared" si="225"/>
        <v>0.87819709120184475</v>
      </c>
      <c r="X1046" s="138">
        <f t="shared" si="195"/>
        <v>1.7857142857142857E-4</v>
      </c>
      <c r="Y1046" s="135">
        <f t="shared" si="226"/>
        <v>2.5927564834401402E-2</v>
      </c>
      <c r="Z1046" s="135">
        <f t="shared" si="227"/>
        <v>0</v>
      </c>
      <c r="AA1046" s="135">
        <f t="shared" si="228"/>
        <v>0</v>
      </c>
      <c r="AB1046" s="140">
        <f t="shared" si="229"/>
        <v>5.593145699016068</v>
      </c>
      <c r="AC1046" s="140">
        <f t="shared" si="230"/>
        <v>-2.9560240875449111E-2</v>
      </c>
      <c r="AD1046" s="140">
        <f t="shared" si="231"/>
        <v>-4.9606050004516296E-2</v>
      </c>
      <c r="AE1046" s="140">
        <f t="shared" si="232"/>
        <v>-3.9389549386601837E-2</v>
      </c>
    </row>
    <row r="1047" spans="1:31">
      <c r="A1047" s="88">
        <v>45488</v>
      </c>
      <c r="B1047" s="78">
        <f>67076532.1312481</f>
        <v>67076532.131248102</v>
      </c>
      <c r="D1047" s="67">
        <f t="shared" si="199"/>
        <v>67076532.131248102</v>
      </c>
      <c r="E1047" s="67">
        <f t="shared" si="241"/>
        <v>59394922.759999998</v>
      </c>
      <c r="F1047" s="67">
        <f t="shared" si="242"/>
        <v>-76320.046348199248</v>
      </c>
      <c r="G1047" s="70">
        <f t="shared" si="243"/>
        <v>-1.1365123576040949E-3</v>
      </c>
      <c r="H1047" s="70"/>
      <c r="I1047" s="70"/>
      <c r="J1047" s="67">
        <f t="shared" si="244"/>
        <v>7321609.3712481037</v>
      </c>
      <c r="K1047" s="70">
        <f t="shared" si="237"/>
        <v>0.12304183166464733</v>
      </c>
      <c r="L1047" s="70">
        <f t="shared" si="224"/>
        <v>0.99886348764239585</v>
      </c>
      <c r="M1047" s="70">
        <f>PRODUCT($L$2:L1047)-1</f>
        <v>0.48695702382074901</v>
      </c>
      <c r="N1047" s="70">
        <f>PRODUCT($L$909:L1047)-1</f>
        <v>0.17501400125715905</v>
      </c>
      <c r="O1047" s="70">
        <f>AVERAGE($G$909:G1047)*252</f>
        <v>0.39563339837998257</v>
      </c>
      <c r="P1047" s="70">
        <f>STDEV($G$909:G1047)*252^0.5</f>
        <v>0.45449330046952169</v>
      </c>
      <c r="Q1047" s="67">
        <f t="shared" si="238"/>
        <v>11772863.551248103</v>
      </c>
      <c r="R1047" s="70">
        <f t="shared" si="234"/>
        <v>0.21287671963782956</v>
      </c>
      <c r="S1047" s="67">
        <f t="shared" si="239"/>
        <v>15939393.371248104</v>
      </c>
      <c r="T1047" s="70">
        <f t="shared" si="235"/>
        <v>0.31169896786865331</v>
      </c>
      <c r="U1047" s="67">
        <f t="shared" si="240"/>
        <v>32985917.581248105</v>
      </c>
      <c r="V1047" s="70">
        <f t="shared" si="236"/>
        <v>0.96759527561077974</v>
      </c>
      <c r="W1047" s="87">
        <f t="shared" si="225"/>
        <v>0.87049335594444854</v>
      </c>
      <c r="X1047" s="138">
        <f t="shared" si="195"/>
        <v>1.7857142857142857E-4</v>
      </c>
      <c r="Y1047" s="135">
        <f t="shared" si="226"/>
        <v>-1.3150837861755234E-3</v>
      </c>
      <c r="Z1047" s="135">
        <f t="shared" si="227"/>
        <v>-1.3150837861755234E-3</v>
      </c>
      <c r="AA1047" s="135">
        <f t="shared" si="228"/>
        <v>1.7294453646617499E-6</v>
      </c>
      <c r="AB1047" s="140">
        <f t="shared" si="229"/>
        <v>5.6103772165594226</v>
      </c>
      <c r="AC1047" s="140">
        <f t="shared" si="230"/>
        <v>-2.7928154536373002E-2</v>
      </c>
      <c r="AD1047" s="140">
        <f t="shared" si="231"/>
        <v>-4.9762299391119598E-2</v>
      </c>
      <c r="AE1047" s="140">
        <f t="shared" si="232"/>
        <v>-3.9412309769228049E-2</v>
      </c>
    </row>
    <row r="1048" spans="1:31">
      <c r="A1048" s="88">
        <v>45489</v>
      </c>
      <c r="B1048" s="78">
        <v>68998818.401678905</v>
      </c>
      <c r="C1048" s="129">
        <v>1000000</v>
      </c>
      <c r="D1048" s="67">
        <f t="shared" si="199"/>
        <v>68998818.401678905</v>
      </c>
      <c r="E1048" s="67">
        <f t="shared" si="241"/>
        <v>59394922.759999998</v>
      </c>
      <c r="F1048" s="67">
        <f t="shared" si="242"/>
        <v>922286.2704308033</v>
      </c>
      <c r="G1048" s="70">
        <f t="shared" si="243"/>
        <v>1.374976077514224E-2</v>
      </c>
      <c r="H1048" s="70"/>
      <c r="I1048" s="70"/>
      <c r="J1048" s="67">
        <f t="shared" si="244"/>
        <v>8243895.641678907</v>
      </c>
      <c r="K1048" s="70">
        <f t="shared" si="237"/>
        <v>0.13848338819051387</v>
      </c>
      <c r="L1048" s="70">
        <f t="shared" si="224"/>
        <v>1.0137497607751422</v>
      </c>
      <c r="M1048" s="70">
        <f>PRODUCT($L$2:L1048)-1</f>
        <v>0.50740232718120182</v>
      </c>
      <c r="N1048" s="70">
        <f>PRODUCT($L$909:L1048)-1</f>
        <v>0.19117016268188758</v>
      </c>
      <c r="O1048" s="70">
        <f>AVERAGE($G$909:G1048)*252</f>
        <v>0.41755701492966724</v>
      </c>
      <c r="P1048" s="70">
        <f>STDEV($G$909:G1048)*252^0.5</f>
        <v>0.45315020915381987</v>
      </c>
      <c r="Q1048" s="67">
        <f t="shared" si="238"/>
        <v>11612806.071678907</v>
      </c>
      <c r="R1048" s="70">
        <f t="shared" si="234"/>
        <v>0.20595189465988092</v>
      </c>
      <c r="S1048" s="67">
        <f t="shared" si="239"/>
        <v>17762485.691678904</v>
      </c>
      <c r="T1048" s="70">
        <f t="shared" si="235"/>
        <v>0.35357847067015541</v>
      </c>
      <c r="U1048" s="67">
        <f t="shared" si="240"/>
        <v>35104836.931678906</v>
      </c>
      <c r="V1048" s="70">
        <f t="shared" si="236"/>
        <v>1.0672115494348184</v>
      </c>
      <c r="W1048" s="87">
        <f t="shared" si="225"/>
        <v>0.92145387223672082</v>
      </c>
      <c r="X1048" s="138">
        <f t="shared" si="195"/>
        <v>1.7857142857142857E-4</v>
      </c>
      <c r="Y1048" s="135">
        <f t="shared" si="226"/>
        <v>1.3571189346570811E-2</v>
      </c>
      <c r="Z1048" s="135">
        <f t="shared" si="227"/>
        <v>0</v>
      </c>
      <c r="AA1048" s="135">
        <f t="shared" si="228"/>
        <v>0</v>
      </c>
      <c r="AB1048" s="140">
        <f t="shared" si="229"/>
        <v>5.7716640540944315</v>
      </c>
      <c r="AC1048" s="140">
        <f t="shared" si="230"/>
        <v>-2.7866434890763927E-2</v>
      </c>
      <c r="AD1048" s="140">
        <f t="shared" si="231"/>
        <v>-4.9778593149535658E-2</v>
      </c>
      <c r="AE1048" s="140">
        <f t="shared" si="232"/>
        <v>-3.9394049319799847E-2</v>
      </c>
    </row>
    <row r="1049" spans="1:31">
      <c r="A1049" s="88">
        <v>45490</v>
      </c>
      <c r="B1049" s="78">
        <v>62351398.195037097</v>
      </c>
      <c r="D1049" s="67">
        <f t="shared" si="199"/>
        <v>62351398.195037097</v>
      </c>
      <c r="E1049" s="67">
        <f t="shared" si="241"/>
        <v>59394922.759999998</v>
      </c>
      <c r="F1049" s="67">
        <f t="shared" si="242"/>
        <v>-6647420.2066418082</v>
      </c>
      <c r="G1049" s="70">
        <f t="shared" si="243"/>
        <v>-9.6341073088290166E-2</v>
      </c>
      <c r="H1049" s="70"/>
      <c r="I1049" s="70"/>
      <c r="J1049" s="67">
        <f t="shared" si="244"/>
        <v>1596475.4350370988</v>
      </c>
      <c r="K1049" s="70">
        <f t="shared" si="237"/>
        <v>2.8800676879047193E-2</v>
      </c>
      <c r="L1049" s="70">
        <f t="shared" si="224"/>
        <v>0.90365892691170979</v>
      </c>
      <c r="M1049" s="70">
        <f>PRODUCT($L$2:L1049)-1</f>
        <v>0.36217756940477885</v>
      </c>
      <c r="N1049" s="70">
        <f>PRODUCT($L$909:L1049)-1</f>
        <v>7.6411550978361387E-2</v>
      </c>
      <c r="O1049" s="70">
        <f>AVERAGE($G$909:G1049)*252</f>
        <v>0.24241157214116515</v>
      </c>
      <c r="P1049" s="70">
        <f>STDEV($G$909:G1049)*252^0.5</f>
        <v>0.47015132915311791</v>
      </c>
      <c r="Q1049" s="67">
        <f t="shared" si="238"/>
        <v>7251142.1850370988</v>
      </c>
      <c r="R1049" s="70">
        <f t="shared" si="234"/>
        <v>0.13159906523340126</v>
      </c>
      <c r="S1049" s="67">
        <f t="shared" si="239"/>
        <v>13446807.7150371</v>
      </c>
      <c r="T1049" s="70">
        <f t="shared" si="235"/>
        <v>0.27496003101255495</v>
      </c>
      <c r="U1049" s="67">
        <f t="shared" si="240"/>
        <v>30030801.695037097</v>
      </c>
      <c r="V1049" s="70">
        <f t="shared" si="236"/>
        <v>0.92915369600425213</v>
      </c>
      <c r="W1049" s="87">
        <f t="shared" si="225"/>
        <v>0.51560329006794547</v>
      </c>
      <c r="X1049" s="138">
        <f t="shared" si="195"/>
        <v>1.7857142857142857E-4</v>
      </c>
      <c r="Y1049" s="135">
        <f t="shared" si="226"/>
        <v>-9.6519644516861597E-2</v>
      </c>
      <c r="Z1049" s="135">
        <f t="shared" si="227"/>
        <v>-9.6519644516861597E-2</v>
      </c>
      <c r="AA1049" s="135">
        <f t="shared" si="228"/>
        <v>9.3160417776613318E-3</v>
      </c>
      <c r="AB1049" s="140">
        <f t="shared" si="229"/>
        <v>4.0866096063681416</v>
      </c>
      <c r="AC1049" s="140">
        <f t="shared" si="230"/>
        <v>-4.2427074938043492E-2</v>
      </c>
      <c r="AD1049" s="140">
        <f t="shared" si="231"/>
        <v>-5.3211700426889746E-2</v>
      </c>
      <c r="AE1049" s="140">
        <f t="shared" si="232"/>
        <v>-4.0294362758146386E-2</v>
      </c>
    </row>
    <row r="1050" spans="1:31">
      <c r="A1050" s="88">
        <v>45491</v>
      </c>
      <c r="B1050" s="78">
        <v>61450247.116623901</v>
      </c>
      <c r="D1050" s="67">
        <f t="shared" si="199"/>
        <v>61450247.116623901</v>
      </c>
      <c r="E1050" s="67">
        <f t="shared" si="241"/>
        <v>59394922.759999998</v>
      </c>
      <c r="F1050" s="67">
        <f t="shared" si="242"/>
        <v>-901151.07841319591</v>
      </c>
      <c r="G1050" s="70">
        <f t="shared" si="243"/>
        <v>-1.4452780603160935E-2</v>
      </c>
      <c r="H1050" s="70"/>
      <c r="I1050" s="70"/>
      <c r="J1050" s="67">
        <f t="shared" si="244"/>
        <v>695324.35662390292</v>
      </c>
      <c r="K1050" s="70">
        <f t="shared" si="237"/>
        <v>1.3931646411730947E-2</v>
      </c>
      <c r="L1050" s="70">
        <f t="shared" si="224"/>
        <v>0.98554721939683909</v>
      </c>
      <c r="M1050" s="70">
        <f>PRODUCT($L$2:L1050)-1</f>
        <v>0.34249031585162459</v>
      </c>
      <c r="N1050" s="70">
        <f>PRODUCT($L$909:L1050)-1</f>
        <v>6.0854410993363084E-2</v>
      </c>
      <c r="O1050" s="70">
        <f>AVERAGE($G$909:G1050)*252</f>
        <v>0.21505585183033613</v>
      </c>
      <c r="P1050" s="70">
        <f>STDEV($G$909:G1050)*252^0.5</f>
        <v>0.46893099459523302</v>
      </c>
      <c r="Q1050" s="67">
        <f t="shared" si="238"/>
        <v>3796637.4166238979</v>
      </c>
      <c r="R1050" s="70">
        <f t="shared" si="234"/>
        <v>6.5852553489359367E-2</v>
      </c>
      <c r="S1050" s="67">
        <f t="shared" si="239"/>
        <v>11019334.9766239</v>
      </c>
      <c r="T1050" s="70">
        <f t="shared" si="235"/>
        <v>0.21850358260491895</v>
      </c>
      <c r="U1050" s="67">
        <f t="shared" si="240"/>
        <v>29145262.946623899</v>
      </c>
      <c r="V1050" s="70">
        <f t="shared" si="236"/>
        <v>0.90219090630880494</v>
      </c>
      <c r="W1050" s="87">
        <f t="shared" si="225"/>
        <v>0.4586087384050308</v>
      </c>
      <c r="X1050" s="138">
        <f t="shared" si="195"/>
        <v>1.7857142857142857E-4</v>
      </c>
      <c r="Y1050" s="135">
        <f t="shared" si="226"/>
        <v>-1.4631352031732364E-2</v>
      </c>
      <c r="Z1050" s="135">
        <f t="shared" si="227"/>
        <v>-1.4631352031732364E-2</v>
      </c>
      <c r="AA1050" s="135">
        <f t="shared" si="228"/>
        <v>2.1407646227647876E-4</v>
      </c>
      <c r="AB1050" s="140">
        <f t="shared" si="229"/>
        <v>3.9278060541969588</v>
      </c>
      <c r="AC1050" s="140">
        <f t="shared" si="230"/>
        <v>-4.1816655222685635E-2</v>
      </c>
      <c r="AD1050" s="140">
        <f t="shared" si="231"/>
        <v>-5.2933006656523993E-2</v>
      </c>
      <c r="AE1050" s="140">
        <f t="shared" si="232"/>
        <v>-4.0276964439843813E-2</v>
      </c>
    </row>
    <row r="1051" spans="1:31">
      <c r="A1051" s="88">
        <v>45492</v>
      </c>
      <c r="B1051" s="78">
        <v>58536405.143161498</v>
      </c>
      <c r="D1051" s="67">
        <f t="shared" si="199"/>
        <v>58536405.143161498</v>
      </c>
      <c r="E1051" s="67">
        <f t="shared" si="241"/>
        <v>59394922.759999998</v>
      </c>
      <c r="F1051" s="67">
        <f t="shared" si="242"/>
        <v>-2913841.9734624028</v>
      </c>
      <c r="G1051" s="70">
        <f t="shared" si="243"/>
        <v>-4.7417904893569292E-2</v>
      </c>
      <c r="H1051" s="70"/>
      <c r="I1051" s="70"/>
      <c r="J1051" s="67">
        <f t="shared" si="244"/>
        <v>-2218517.6168384999</v>
      </c>
      <c r="K1051" s="70">
        <f t="shared" si="237"/>
        <v>-3.4146867966400651E-2</v>
      </c>
      <c r="L1051" s="70">
        <f t="shared" si="224"/>
        <v>0.95258209510643066</v>
      </c>
      <c r="M1051" s="70">
        <f>PRODUCT($L$2:L1051)-1</f>
        <v>0.27883223773403443</v>
      </c>
      <c r="N1051" s="70">
        <f>PRODUCT($L$909:L1051)-1</f>
        <v>1.0550917426956241E-2</v>
      </c>
      <c r="O1051" s="70">
        <f>AVERAGE($G$909:G1051)*252</f>
        <v>0.12999034214495295</v>
      </c>
      <c r="P1051" s="70">
        <f>STDEV($G$909:G1051)*252^0.5</f>
        <v>0.47165022547444962</v>
      </c>
      <c r="Q1051" s="67">
        <f t="shared" si="238"/>
        <v>593489.0631614998</v>
      </c>
      <c r="R1051" s="70">
        <f t="shared" si="234"/>
        <v>1.0242650928063195E-2</v>
      </c>
      <c r="S1051" s="67">
        <f t="shared" si="239"/>
        <v>9252105.7131614983</v>
      </c>
      <c r="T1051" s="70">
        <f t="shared" si="235"/>
        <v>0.18772927322021787</v>
      </c>
      <c r="U1051" s="67">
        <f t="shared" si="240"/>
        <v>27397525.273161497</v>
      </c>
      <c r="V1051" s="70">
        <f t="shared" si="236"/>
        <v>0.8798494161492616</v>
      </c>
      <c r="W1051" s="87">
        <f t="shared" si="225"/>
        <v>0.27560750557087316</v>
      </c>
      <c r="X1051" s="138">
        <f t="shared" si="195"/>
        <v>1.7857142857142857E-4</v>
      </c>
      <c r="Y1051" s="135">
        <f t="shared" si="226"/>
        <v>-4.7596476322140722E-2</v>
      </c>
      <c r="Z1051" s="135">
        <f t="shared" si="227"/>
        <v>-4.7596476322140722E-2</v>
      </c>
      <c r="AA1051" s="135">
        <f t="shared" si="228"/>
        <v>2.2654245582841024E-3</v>
      </c>
      <c r="AB1051" s="140">
        <f t="shared" si="229"/>
        <v>3.5825235823518407</v>
      </c>
      <c r="AC1051" s="140">
        <f t="shared" si="230"/>
        <v>-4.5149806106453916E-2</v>
      </c>
      <c r="AD1051" s="140">
        <f t="shared" si="231"/>
        <v>-5.4212045167911629E-2</v>
      </c>
      <c r="AE1051" s="140">
        <f t="shared" si="232"/>
        <v>-4.0616141224191729E-2</v>
      </c>
    </row>
    <row r="1052" spans="1:31">
      <c r="A1052" s="88">
        <v>45495</v>
      </c>
      <c r="B1052" s="78">
        <v>61000507.902521499</v>
      </c>
      <c r="D1052" s="67">
        <f t="shared" si="199"/>
        <v>61000507.902521499</v>
      </c>
      <c r="E1052" s="67">
        <f t="shared" si="241"/>
        <v>59394922.759999998</v>
      </c>
      <c r="F1052" s="67">
        <f t="shared" si="242"/>
        <v>2464102.7593600005</v>
      </c>
      <c r="G1052" s="70">
        <f t="shared" si="243"/>
        <v>4.2095218408673814E-2</v>
      </c>
      <c r="H1052" s="70"/>
      <c r="I1052" s="70"/>
      <c r="J1052" s="67">
        <f t="shared" si="244"/>
        <v>245585.14252150059</v>
      </c>
      <c r="K1052" s="70">
        <f t="shared" si="237"/>
        <v>6.5109305772552695E-3</v>
      </c>
      <c r="L1052" s="70">
        <f t="shared" si="224"/>
        <v>1.0420952184086738</v>
      </c>
      <c r="M1052" s="70">
        <f>PRODUCT($L$2:L1052)-1</f>
        <v>0.33266496008950175</v>
      </c>
      <c r="N1052" s="70">
        <f>PRODUCT($L$909:L1052)-1</f>
        <v>5.3090279009129659E-2</v>
      </c>
      <c r="O1052" s="70">
        <f>AVERAGE($G$909:G1052)*252</f>
        <v>0.20275426365079216</v>
      </c>
      <c r="P1052" s="70">
        <f>STDEV($G$909:G1052)*252^0.5</f>
        <v>0.47320586669945586</v>
      </c>
      <c r="Q1052" s="67">
        <f t="shared" si="238"/>
        <v>3960361.7725214958</v>
      </c>
      <c r="R1052" s="70">
        <f t="shared" si="234"/>
        <v>6.9431129497730407E-2</v>
      </c>
      <c r="S1052" s="67">
        <f t="shared" si="239"/>
        <v>12550378.562521495</v>
      </c>
      <c r="T1052" s="70">
        <f t="shared" si="235"/>
        <v>0.25903704971454045</v>
      </c>
      <c r="U1052" s="67">
        <f t="shared" si="240"/>
        <v>29882094.782521497</v>
      </c>
      <c r="V1052" s="70">
        <f t="shared" si="236"/>
        <v>0.96027052109916511</v>
      </c>
      <c r="W1052" s="87">
        <f t="shared" si="225"/>
        <v>0.42846946312177941</v>
      </c>
      <c r="X1052" s="138">
        <f t="shared" si="195"/>
        <v>1.7857142857142857E-4</v>
      </c>
      <c r="Y1052" s="135">
        <f t="shared" si="226"/>
        <v>4.1916646980102383E-2</v>
      </c>
      <c r="Z1052" s="135">
        <f t="shared" si="227"/>
        <v>0</v>
      </c>
      <c r="AA1052" s="135">
        <f t="shared" si="228"/>
        <v>0</v>
      </c>
      <c r="AB1052" s="140">
        <f t="shared" si="229"/>
        <v>3.6995777660940035</v>
      </c>
      <c r="AC1052" s="140">
        <f t="shared" si="230"/>
        <v>-4.5586034690071081E-2</v>
      </c>
      <c r="AD1052" s="140">
        <f t="shared" si="231"/>
        <v>-5.3775383950557996E-2</v>
      </c>
      <c r="AE1052" s="140">
        <f t="shared" si="232"/>
        <v>-4.0419688617289846E-2</v>
      </c>
    </row>
    <row r="1053" spans="1:31">
      <c r="A1053" s="88">
        <v>45496</v>
      </c>
      <c r="B1053" s="78">
        <v>60206412.354449697</v>
      </c>
      <c r="D1053" s="67">
        <f t="shared" si="199"/>
        <v>60206412.354449697</v>
      </c>
      <c r="E1053" s="67">
        <f t="shared" si="241"/>
        <v>59394922.759999998</v>
      </c>
      <c r="F1053" s="67">
        <f t="shared" si="242"/>
        <v>-794095.54807180166</v>
      </c>
      <c r="G1053" s="70">
        <f t="shared" si="243"/>
        <v>-1.301785141429908E-2</v>
      </c>
      <c r="H1053" s="70"/>
      <c r="I1053" s="70"/>
      <c r="J1053" s="67">
        <f t="shared" si="244"/>
        <v>-548510.40555030107</v>
      </c>
      <c r="K1053" s="70">
        <f t="shared" si="237"/>
        <v>-6.5916791638673811E-3</v>
      </c>
      <c r="L1053" s="70">
        <f t="shared" si="224"/>
        <v>0.98698214858570088</v>
      </c>
      <c r="M1053" s="70">
        <f>PRODUCT($L$2:L1053)-1</f>
        <v>0.3153165256540138</v>
      </c>
      <c r="N1053" s="70">
        <f>PRODUCT($L$909:L1053)-1</f>
        <v>3.9381306231146107E-2</v>
      </c>
      <c r="O1053" s="70">
        <f>AVERAGE($G$909:G1053)*252</f>
        <v>0.17873183040903934</v>
      </c>
      <c r="P1053" s="70">
        <f>STDEV($G$909:G1053)*252^0.5</f>
        <v>0.47191187142228502</v>
      </c>
      <c r="Q1053" s="67">
        <f t="shared" si="238"/>
        <v>2475149.7144496962</v>
      </c>
      <c r="R1053" s="70">
        <f t="shared" si="234"/>
        <v>4.2873645946117769E-2</v>
      </c>
      <c r="S1053" s="67">
        <f t="shared" si="239"/>
        <v>12585683.954449698</v>
      </c>
      <c r="T1053" s="70">
        <f t="shared" si="235"/>
        <v>0.26429003455666794</v>
      </c>
      <c r="U1053" s="67">
        <f t="shared" si="240"/>
        <v>28715537.074449696</v>
      </c>
      <c r="V1053" s="70">
        <f t="shared" si="236"/>
        <v>0.911868495846067</v>
      </c>
      <c r="W1053" s="87">
        <f t="shared" si="225"/>
        <v>0.37873984790923637</v>
      </c>
      <c r="X1053" s="138">
        <f t="shared" si="195"/>
        <v>1.7857142857142857E-4</v>
      </c>
      <c r="Y1053" s="135">
        <f t="shared" si="226"/>
        <v>-1.3196422842870509E-2</v>
      </c>
      <c r="Z1053" s="135">
        <f t="shared" si="227"/>
        <v>-1.3196422842870509E-2</v>
      </c>
      <c r="AA1053" s="135">
        <f t="shared" si="228"/>
        <v>1.7414557584783457E-4</v>
      </c>
      <c r="AB1053" s="140">
        <f t="shared" si="229"/>
        <v>3.5457925182338226</v>
      </c>
      <c r="AC1053" s="140">
        <f t="shared" si="230"/>
        <v>-4.5431044374702467E-2</v>
      </c>
      <c r="AD1053" s="140">
        <f t="shared" si="231"/>
        <v>-5.3697125455768387E-2</v>
      </c>
      <c r="AE1053" s="140">
        <f t="shared" si="232"/>
        <v>-4.0472177092892095E-2</v>
      </c>
    </row>
    <row r="1054" spans="1:31">
      <c r="A1054" s="88">
        <v>45497</v>
      </c>
      <c r="B1054" s="78">
        <v>56404374.589071102</v>
      </c>
      <c r="D1054" s="67">
        <f t="shared" si="199"/>
        <v>56404374.589071102</v>
      </c>
      <c r="E1054" s="67">
        <f t="shared" si="241"/>
        <v>59394922.759999998</v>
      </c>
      <c r="F1054" s="67">
        <f t="shared" si="242"/>
        <v>-3802037.7653785944</v>
      </c>
      <c r="G1054" s="70">
        <f t="shared" si="243"/>
        <v>-6.3150046925152747E-2</v>
      </c>
      <c r="H1054" s="70"/>
      <c r="I1054" s="70"/>
      <c r="J1054" s="67">
        <f t="shared" si="244"/>
        <v>-4350548.1709288955</v>
      </c>
      <c r="K1054" s="70">
        <f t="shared" si="237"/>
        <v>-6.9325461240506314E-2</v>
      </c>
      <c r="L1054" s="70">
        <f t="shared" si="224"/>
        <v>0.93684995307484731</v>
      </c>
      <c r="M1054" s="70">
        <f>PRODUCT($L$2:L1054)-1</f>
        <v>0.23225422533753393</v>
      </c>
      <c r="N1054" s="70">
        <f>PRODUCT($L$909:L1054)-1</f>
        <v>-2.6255672030477295E-2</v>
      </c>
      <c r="O1054" s="70">
        <f>AVERAGE($G$909:G1054)*252</f>
        <v>6.8508928658713775E-2</v>
      </c>
      <c r="P1054" s="70">
        <f>STDEV($G$909:G1054)*252^0.5</f>
        <v>0.47770671345280524</v>
      </c>
      <c r="Q1054" s="67">
        <f t="shared" si="238"/>
        <v>-966794.68092890084</v>
      </c>
      <c r="R1054" s="70">
        <f t="shared" si="234"/>
        <v>-1.6851577076614475E-2</v>
      </c>
      <c r="S1054" s="67">
        <f t="shared" si="239"/>
        <v>8173560.8390711024</v>
      </c>
      <c r="T1054" s="70">
        <f t="shared" si="235"/>
        <v>0.1694676121667365</v>
      </c>
      <c r="U1054" s="67">
        <f t="shared" si="240"/>
        <v>25455686.029071104</v>
      </c>
      <c r="V1054" s="70">
        <f t="shared" si="236"/>
        <v>0.82251259143728661</v>
      </c>
      <c r="W1054" s="87">
        <f t="shared" si="225"/>
        <v>0.14341211192855063</v>
      </c>
      <c r="X1054" s="138">
        <f t="shared" si="195"/>
        <v>1.7857142857142857E-4</v>
      </c>
      <c r="Y1054" s="135">
        <f t="shared" si="226"/>
        <v>-6.3328618353724178E-2</v>
      </c>
      <c r="Z1054" s="135">
        <f t="shared" si="227"/>
        <v>-6.3328618353724178E-2</v>
      </c>
      <c r="AA1054" s="135">
        <f t="shared" si="228"/>
        <v>4.010513902591651E-3</v>
      </c>
      <c r="AB1054" s="140">
        <f t="shared" si="229"/>
        <v>2.9490289532673524</v>
      </c>
      <c r="AC1054" s="140">
        <f t="shared" si="230"/>
        <v>-5.1268072015722921E-2</v>
      </c>
      <c r="AD1054" s="140">
        <f t="shared" si="231"/>
        <v>-5.5219135792100499E-2</v>
      </c>
      <c r="AE1054" s="140">
        <f t="shared" si="232"/>
        <v>-4.1034080828900553E-2</v>
      </c>
    </row>
    <row r="1055" spans="1:31">
      <c r="A1055" s="88">
        <v>45498</v>
      </c>
      <c r="B1055" s="78">
        <v>55578992.644670799</v>
      </c>
      <c r="D1055" s="67">
        <f t="shared" si="199"/>
        <v>55578992.644670799</v>
      </c>
      <c r="E1055" s="67">
        <f t="shared" si="241"/>
        <v>59394922.759999998</v>
      </c>
      <c r="F1055" s="67">
        <f t="shared" si="242"/>
        <v>-825381.94440030307</v>
      </c>
      <c r="G1055" s="70">
        <f t="shared" si="243"/>
        <v>-1.4633296626610037E-2</v>
      </c>
      <c r="H1055" s="70"/>
      <c r="I1055" s="70"/>
      <c r="J1055" s="67">
        <f t="shared" si="244"/>
        <v>-5175930.1153291985</v>
      </c>
      <c r="K1055" s="70">
        <f t="shared" si="237"/>
        <v>-8.2944297829007474E-2</v>
      </c>
      <c r="L1055" s="70">
        <f t="shared" si="224"/>
        <v>0.98536670337338994</v>
      </c>
      <c r="M1055" s="70">
        <f>PRODUCT($L$2:L1055)-1</f>
        <v>0.21422228373877616</v>
      </c>
      <c r="N1055" s="70">
        <f>PRODUCT($L$909:L1055)-1</f>
        <v>-4.0504761620134389E-2</v>
      </c>
      <c r="O1055" s="70">
        <f>AVERAGE($G$909:G1055)*252</f>
        <v>4.295723016507811E-2</v>
      </c>
      <c r="P1055" s="70">
        <f>STDEV($G$909:G1055)*252^0.5</f>
        <v>0.47646775032328753</v>
      </c>
      <c r="Q1055" s="67">
        <f t="shared" si="238"/>
        <v>-3871608.3353291973</v>
      </c>
      <c r="R1055" s="70">
        <f t="shared" si="234"/>
        <v>-6.5123115183169641E-2</v>
      </c>
      <c r="S1055" s="67">
        <f t="shared" si="239"/>
        <v>7008463.7846708</v>
      </c>
      <c r="T1055" s="70">
        <f t="shared" si="235"/>
        <v>0.14429457428540751</v>
      </c>
      <c r="U1055" s="67">
        <f t="shared" si="240"/>
        <v>24415042.274670798</v>
      </c>
      <c r="V1055" s="70">
        <f t="shared" si="236"/>
        <v>0.7834386200978537</v>
      </c>
      <c r="W1055" s="87">
        <f t="shared" si="225"/>
        <v>9.015768671842167E-2</v>
      </c>
      <c r="X1055" s="138">
        <f t="shared" si="195"/>
        <v>1.7857142857142857E-4</v>
      </c>
      <c r="Y1055" s="135">
        <f t="shared" si="226"/>
        <v>-1.4811868055181466E-2</v>
      </c>
      <c r="Z1055" s="135">
        <f t="shared" si="227"/>
        <v>-1.4811868055181466E-2</v>
      </c>
      <c r="AA1055" s="135">
        <f t="shared" si="228"/>
        <v>2.1939143528410519E-4</v>
      </c>
      <c r="AB1055" s="140">
        <f t="shared" si="229"/>
        <v>3.3205488503941916</v>
      </c>
      <c r="AC1055" s="140">
        <f t="shared" si="230"/>
        <v>-5.1667171876162737E-2</v>
      </c>
      <c r="AD1055" s="140">
        <f t="shared" si="231"/>
        <v>-5.555410704773911E-2</v>
      </c>
      <c r="AE1055" s="140">
        <f t="shared" si="232"/>
        <v>-4.1019172199938905E-2</v>
      </c>
    </row>
    <row r="1056" spans="1:31">
      <c r="A1056" s="88">
        <v>45499</v>
      </c>
      <c r="B1056" s="78">
        <v>57589073.870721899</v>
      </c>
      <c r="D1056" s="67">
        <f t="shared" si="199"/>
        <v>57589073.870721899</v>
      </c>
      <c r="E1056" s="67">
        <f t="shared" si="241"/>
        <v>59394922.759999998</v>
      </c>
      <c r="F1056" s="67">
        <f t="shared" si="242"/>
        <v>2010081.2260510996</v>
      </c>
      <c r="G1056" s="70">
        <f t="shared" si="243"/>
        <v>3.6166204718786614E-2</v>
      </c>
      <c r="H1056" s="70"/>
      <c r="I1056" s="70"/>
      <c r="J1056" s="67">
        <f t="shared" si="244"/>
        <v>-3165848.8892780989</v>
      </c>
      <c r="K1056" s="70">
        <f t="shared" si="237"/>
        <v>-4.97778735657608E-2</v>
      </c>
      <c r="L1056" s="70">
        <f t="shared" ref="L1056:L1087" si="245">1+G1056</f>
        <v>1.0361662047187865</v>
      </c>
      <c r="M1056" s="70">
        <f>PRODUCT($L$2:L1056)-1</f>
        <v>0.25813609542658522</v>
      </c>
      <c r="N1056" s="70">
        <f>PRODUCT($L$909:L1056)-1</f>
        <v>-5.803460402187266E-3</v>
      </c>
      <c r="O1056" s="70">
        <f>AVERAGE($G$909:G1056)*252</f>
        <v>0.10424727313108588</v>
      </c>
      <c r="P1056" s="70">
        <f>STDEV($G$909:G1056)*252^0.5</f>
        <v>0.47716174768939656</v>
      </c>
      <c r="Q1056" s="67">
        <f t="shared" si="238"/>
        <v>-2170867.5892781019</v>
      </c>
      <c r="R1056" s="70">
        <f t="shared" si="234"/>
        <v>-3.632646780169891E-2</v>
      </c>
      <c r="S1056" s="67">
        <f t="shared" si="239"/>
        <v>6944784.2507219017</v>
      </c>
      <c r="T1056" s="70">
        <f t="shared" si="235"/>
        <v>0.13712867339695745</v>
      </c>
      <c r="U1056" s="67">
        <f t="shared" si="240"/>
        <v>26523767.350721899</v>
      </c>
      <c r="V1056" s="70">
        <f t="shared" si="236"/>
        <v>0.85380671630089233</v>
      </c>
      <c r="W1056" s="87">
        <f t="shared" ref="W1056:W1087" si="246">O1056/P1056</f>
        <v>0.21847365937418886</v>
      </c>
      <c r="X1056" s="138">
        <f t="shared" si="195"/>
        <v>1.7857142857142857E-4</v>
      </c>
      <c r="Y1056" s="135">
        <f t="shared" ref="Y1056:Y1087" si="247">G1056-X1056</f>
        <v>3.5987633290215183E-2</v>
      </c>
      <c r="Z1056" s="135">
        <f t="shared" ref="Z1056:Z1087" si="248">IF(Y1056&lt;0,Y1056,0)</f>
        <v>0</v>
      </c>
      <c r="AA1056" s="135">
        <f t="shared" ref="AA1056:AA1087" si="249">Z1056^2</f>
        <v>0</v>
      </c>
      <c r="AB1056" s="140">
        <f t="shared" ref="AB1056:AB1087" si="250">AVERAGE(Y803:Y1056)/AVERAGE(AA803:AA1056)</f>
        <v>3.847634070393533</v>
      </c>
      <c r="AC1056" s="140">
        <f t="shared" ref="AC1056:AC1087" si="251">AVERAGE(G1025:G1056)-_xlfn.NORM.S.INV(0.95)*_xlfn.STDEV.S(G1025:G1056)</f>
        <v>-5.1664539733535506E-2</v>
      </c>
      <c r="AD1056" s="140">
        <f t="shared" ref="AD1056:AD1087" si="252">AVERAGE(G965:G1056)-_xlfn.NORM.S.INV(0.95)*_xlfn.STDEV.S(G965:G1056)</f>
        <v>-5.5539415913611771E-2</v>
      </c>
      <c r="AE1056" s="140">
        <f t="shared" ref="AE1056:AE1087" si="253">AVERAGE(G690:G1056)-_xlfn.NORM.S.INV(0.95)*_xlfn.STDEV.S(G690:G1056)</f>
        <v>-4.1039951612406769E-2</v>
      </c>
    </row>
    <row r="1057" spans="1:31">
      <c r="A1057" s="88">
        <v>45502</v>
      </c>
      <c r="B1057" s="78">
        <v>57087687.759120002</v>
      </c>
      <c r="D1057" s="67">
        <f t="shared" si="199"/>
        <v>57087687.759120002</v>
      </c>
      <c r="E1057" s="67">
        <f t="shared" si="241"/>
        <v>59394922.759999998</v>
      </c>
      <c r="F1057" s="67">
        <f t="shared" si="242"/>
        <v>-501386.11160189658</v>
      </c>
      <c r="G1057" s="70">
        <f t="shared" si="243"/>
        <v>-8.7062714835009648E-3</v>
      </c>
      <c r="H1057" s="70"/>
      <c r="I1057" s="70"/>
      <c r="J1057" s="67">
        <f t="shared" si="244"/>
        <v>-3667235.0008799955</v>
      </c>
      <c r="K1057" s="70">
        <f t="shared" si="237"/>
        <v>-5.8050765368126922E-2</v>
      </c>
      <c r="L1057" s="70">
        <f t="shared" si="245"/>
        <v>0.991293728516499</v>
      </c>
      <c r="M1057" s="70">
        <f>PRODUCT($L$2:L1057)-1</f>
        <v>0.24718242101660937</v>
      </c>
      <c r="N1057" s="70">
        <f>PRODUCT($L$909:L1057)-1</f>
        <v>-1.4459205383883122E-2</v>
      </c>
      <c r="O1057" s="70">
        <f>AVERAGE($G$909:G1057)*252</f>
        <v>8.8822926238647432E-2</v>
      </c>
      <c r="P1057" s="70">
        <f>STDEV($G$909:G1057)*252^0.5</f>
        <v>0.47569486211884066</v>
      </c>
      <c r="Q1057" s="67">
        <f t="shared" si="238"/>
        <v>-2671680.6783396974</v>
      </c>
      <c r="R1057" s="70">
        <f t="shared" si="234"/>
        <v>-4.4707311141276636E-2</v>
      </c>
      <c r="S1057" s="67">
        <f t="shared" si="239"/>
        <v>5010155.7591200024</v>
      </c>
      <c r="T1057" s="70">
        <f t="shared" si="235"/>
        <v>9.6205706505446575E-2</v>
      </c>
      <c r="U1057" s="67">
        <f t="shared" si="240"/>
        <v>26333026.849120002</v>
      </c>
      <c r="V1057" s="70">
        <f t="shared" si="236"/>
        <v>0.85622881442850551</v>
      </c>
      <c r="W1057" s="87">
        <f t="shared" si="246"/>
        <v>0.18672248391124563</v>
      </c>
      <c r="X1057" s="138">
        <f t="shared" si="195"/>
        <v>1.7857142857142857E-4</v>
      </c>
      <c r="Y1057" s="135">
        <f t="shared" si="247"/>
        <v>-8.8848429120723937E-3</v>
      </c>
      <c r="Z1057" s="135">
        <f t="shared" si="248"/>
        <v>-8.8848429120723937E-3</v>
      </c>
      <c r="AA1057" s="135">
        <f t="shared" si="249"/>
        <v>7.8940433572203056E-5</v>
      </c>
      <c r="AB1057" s="140">
        <f t="shared" si="250"/>
        <v>3.7429269437450881</v>
      </c>
      <c r="AC1057" s="140">
        <f t="shared" si="251"/>
        <v>-5.2108296438685121E-2</v>
      </c>
      <c r="AD1057" s="140">
        <f t="shared" si="252"/>
        <v>-5.5684862978777588E-2</v>
      </c>
      <c r="AE1057" s="140">
        <f t="shared" si="253"/>
        <v>-4.1062390017241025E-2</v>
      </c>
    </row>
    <row r="1058" spans="1:31">
      <c r="A1058" s="88">
        <v>45503</v>
      </c>
      <c r="B1058" s="78">
        <f>54872545.3975297</f>
        <v>54872545.397529699</v>
      </c>
      <c r="D1058" s="67">
        <f t="shared" si="199"/>
        <v>54872545.397529699</v>
      </c>
      <c r="E1058" s="67">
        <f t="shared" si="241"/>
        <v>59394922.759999998</v>
      </c>
      <c r="F1058" s="67">
        <f t="shared" si="242"/>
        <v>-2215142.3615903035</v>
      </c>
      <c r="G1058" s="70">
        <f t="shared" si="243"/>
        <v>-3.8802453708355444E-2</v>
      </c>
      <c r="H1058" s="70"/>
      <c r="I1058" s="70"/>
      <c r="J1058" s="67">
        <f t="shared" si="244"/>
        <v>-5882377.362470299</v>
      </c>
      <c r="K1058" s="70">
        <f t="shared" si="237"/>
        <v>-9.4600706940551005E-2</v>
      </c>
      <c r="L1058" s="70">
        <f t="shared" si="245"/>
        <v>0.96119754629164456</v>
      </c>
      <c r="M1058" s="70">
        <f>PRODUCT($L$2:L1058)-1</f>
        <v>0.19878868285923779</v>
      </c>
      <c r="N1058" s="70">
        <f>PRODUCT($L$909:L1058)-1</f>
        <v>-5.2700606444670783E-2</v>
      </c>
      <c r="O1058" s="70">
        <f>AVERAGE($G$909:G1058)*252</f>
        <v>2.3042651167019295E-2</v>
      </c>
      <c r="P1058" s="70">
        <f>STDEV($G$909:G1058)*252^0.5</f>
        <v>0.4768044969489349</v>
      </c>
      <c r="Q1058" s="67">
        <f t="shared" si="238"/>
        <v>-5582535.062470302</v>
      </c>
      <c r="R1058" s="70">
        <f t="shared" si="234"/>
        <v>-9.2341868044720846E-2</v>
      </c>
      <c r="S1058" s="67">
        <f t="shared" si="239"/>
        <v>3039314.1575296968</v>
      </c>
      <c r="T1058" s="70">
        <f t="shared" si="235"/>
        <v>5.8636401490328866E-2</v>
      </c>
      <c r="U1058" s="67">
        <f t="shared" si="240"/>
        <v>23736407.807529699</v>
      </c>
      <c r="V1058" s="70">
        <f t="shared" si="236"/>
        <v>0.76234271957845945</v>
      </c>
      <c r="W1058" s="87">
        <f t="shared" si="246"/>
        <v>4.8327252185054646E-2</v>
      </c>
      <c r="X1058" s="138">
        <f t="shared" si="195"/>
        <v>1.7857142857142857E-4</v>
      </c>
      <c r="Y1058" s="135">
        <f t="shared" si="247"/>
        <v>-3.8981025136926875E-2</v>
      </c>
      <c r="Z1058" s="135">
        <f t="shared" si="248"/>
        <v>-3.8981025136926875E-2</v>
      </c>
      <c r="AA1058" s="135">
        <f t="shared" si="249"/>
        <v>1.519520320725725E-3</v>
      </c>
      <c r="AB1058" s="140">
        <f t="shared" si="250"/>
        <v>3.2484248378611928</v>
      </c>
      <c r="AC1058" s="140">
        <f t="shared" si="251"/>
        <v>-5.4461043450737386E-2</v>
      </c>
      <c r="AD1058" s="140">
        <f t="shared" si="252"/>
        <v>-5.6629183300667713E-2</v>
      </c>
      <c r="AE1058" s="140">
        <f t="shared" si="253"/>
        <v>-4.1270484045593095E-2</v>
      </c>
    </row>
    <row r="1059" spans="1:31" s="47" customFormat="1">
      <c r="A1059" s="90">
        <v>45504</v>
      </c>
      <c r="B1059" s="133">
        <v>60667367.421713203</v>
      </c>
      <c r="C1059" s="131"/>
      <c r="D1059" s="80">
        <f t="shared" si="199"/>
        <v>60667367.421713203</v>
      </c>
      <c r="E1059" s="80">
        <f t="shared" si="241"/>
        <v>59394922.759999998</v>
      </c>
      <c r="F1059" s="80">
        <f t="shared" si="242"/>
        <v>5794822.0241835043</v>
      </c>
      <c r="G1059" s="81">
        <f t="shared" si="243"/>
        <v>0.10560512515324978</v>
      </c>
      <c r="H1059" s="81"/>
      <c r="I1059" s="81"/>
      <c r="J1059" s="80">
        <f t="shared" si="244"/>
        <v>-87555.338286794722</v>
      </c>
      <c r="K1059" s="81">
        <f t="shared" si="237"/>
        <v>1.0140987166560311E-3</v>
      </c>
      <c r="L1059" s="81">
        <f t="shared" si="245"/>
        <v>1.1056051251532497</v>
      </c>
      <c r="M1059" s="81">
        <f>PRODUCT($L$2:L1059)-1</f>
        <v>0.32538691174488688</v>
      </c>
      <c r="N1059" s="81">
        <f>PRODUCT($L$909:L1059)-1</f>
        <v>4.733906456933723E-2</v>
      </c>
      <c r="O1059" s="81">
        <f>AVERAGE($G$909:G1059)*252</f>
        <v>0.19913171664683338</v>
      </c>
      <c r="P1059" s="81">
        <f>STDEV($G$909:G1059)*252^0.5</f>
        <v>0.49437507808261316</v>
      </c>
      <c r="Q1059" s="80">
        <f t="shared" si="238"/>
        <v>-1033755.6782867983</v>
      </c>
      <c r="R1059" s="81">
        <f t="shared" si="234"/>
        <v>-1.6754244110133518E-2</v>
      </c>
      <c r="S1059" s="80">
        <f t="shared" si="239"/>
        <v>6165801.5117132068</v>
      </c>
      <c r="T1059" s="81">
        <f t="shared" si="235"/>
        <v>0.11313072218686289</v>
      </c>
      <c r="U1059" s="80">
        <f t="shared" si="240"/>
        <v>28621641.191713203</v>
      </c>
      <c r="V1059" s="81">
        <f t="shared" si="236"/>
        <v>0.89315002525730569</v>
      </c>
      <c r="W1059" s="132">
        <f t="shared" si="246"/>
        <v>0.40279481202642103</v>
      </c>
      <c r="X1059" s="139">
        <f t="shared" si="195"/>
        <v>1.7857142857142857E-4</v>
      </c>
      <c r="Y1059" s="136">
        <f t="shared" si="247"/>
        <v>0.10542655372467835</v>
      </c>
      <c r="Z1059" s="136">
        <f t="shared" si="248"/>
        <v>0</v>
      </c>
      <c r="AA1059" s="136">
        <f t="shared" si="249"/>
        <v>0</v>
      </c>
      <c r="AB1059" s="141">
        <f t="shared" si="250"/>
        <v>4.3625771854468187</v>
      </c>
      <c r="AC1059" s="141">
        <f t="shared" si="251"/>
        <v>-6.0298099521045707E-2</v>
      </c>
      <c r="AD1059" s="141">
        <f t="shared" si="252"/>
        <v>-5.819336865464099E-2</v>
      </c>
      <c r="AE1059" s="141">
        <f t="shared" si="253"/>
        <v>-4.1925696228553001E-2</v>
      </c>
    </row>
    <row r="1060" spans="1:31">
      <c r="A1060" s="88">
        <v>45505</v>
      </c>
      <c r="B1060" s="78">
        <v>55984250.449729003</v>
      </c>
      <c r="D1060" s="67">
        <f t="shared" si="199"/>
        <v>55984250.449729003</v>
      </c>
      <c r="E1060" s="67">
        <f t="shared" si="241"/>
        <v>60667367.421713203</v>
      </c>
      <c r="F1060" s="67">
        <f t="shared" si="242"/>
        <v>-4683116.9719842002</v>
      </c>
      <c r="G1060" s="70">
        <f t="shared" si="243"/>
        <v>-7.7193344148770257E-2</v>
      </c>
      <c r="H1060" s="70"/>
      <c r="I1060" s="70"/>
      <c r="J1060" s="67">
        <f t="shared" si="244"/>
        <v>-4683116.9719842002</v>
      </c>
      <c r="K1060" s="85">
        <f>G1060</f>
        <v>-7.7193344148770257E-2</v>
      </c>
      <c r="L1060" s="70">
        <f t="shared" si="245"/>
        <v>0.92280665585122978</v>
      </c>
      <c r="M1060" s="70">
        <f>PRODUCT($L$2:L1060)-1</f>
        <v>0.22307586373628818</v>
      </c>
      <c r="N1060" s="70">
        <f>PRODUCT($L$909:L1060)-1</f>
        <v>-3.3508540282414678E-2</v>
      </c>
      <c r="O1060" s="70">
        <f>AVERAGE($G$909:G1060)*252</f>
        <v>6.9843200580142997E-2</v>
      </c>
      <c r="P1060" s="70">
        <f>STDEV($G$909:G1060)*252^0.5</f>
        <v>0.50286231482386734</v>
      </c>
      <c r="Q1060" s="67">
        <f t="shared" si="238"/>
        <v>-6603869.0602709949</v>
      </c>
      <c r="R1060" s="70">
        <f t="shared" si="234"/>
        <v>-0.10551314070421726</v>
      </c>
      <c r="S1060" s="67">
        <f t="shared" si="239"/>
        <v>1995968.3597289994</v>
      </c>
      <c r="T1060" s="70">
        <f t="shared" si="235"/>
        <v>3.6970399547102892E-2</v>
      </c>
      <c r="U1060" s="67">
        <f t="shared" si="240"/>
        <v>23852149.929729003</v>
      </c>
      <c r="V1060" s="70">
        <f t="shared" si="236"/>
        <v>0.74231530288169922</v>
      </c>
      <c r="W1060" s="87">
        <f t="shared" si="246"/>
        <v>0.13889129990702584</v>
      </c>
      <c r="X1060" s="138">
        <f t="shared" si="195"/>
        <v>1.7857142857142857E-4</v>
      </c>
      <c r="Y1060" s="135">
        <f t="shared" si="247"/>
        <v>-7.7371915577341688E-2</v>
      </c>
      <c r="Z1060" s="135">
        <f t="shared" si="248"/>
        <v>-7.7371915577341688E-2</v>
      </c>
      <c r="AA1060" s="135">
        <f t="shared" si="249"/>
        <v>5.9864133201072891E-3</v>
      </c>
      <c r="AB1060" s="140">
        <f t="shared" si="250"/>
        <v>3.5562124083331792</v>
      </c>
      <c r="AC1060" s="140">
        <f t="shared" si="251"/>
        <v>-6.7041120026474874E-2</v>
      </c>
      <c r="AD1060" s="140">
        <f t="shared" si="252"/>
        <v>-6.0482795322080896E-2</v>
      </c>
      <c r="AE1060" s="140">
        <f t="shared" si="253"/>
        <v>-4.267528561775602E-2</v>
      </c>
    </row>
    <row r="1061" spans="1:31">
      <c r="A1061" s="88">
        <v>45506</v>
      </c>
      <c r="B1061" s="78">
        <v>52784182.118252099</v>
      </c>
      <c r="D1061" s="67">
        <f t="shared" si="199"/>
        <v>52784182.118252099</v>
      </c>
      <c r="E1061" s="67">
        <f t="shared" si="241"/>
        <v>60667367.421713203</v>
      </c>
      <c r="F1061" s="67">
        <f t="shared" si="242"/>
        <v>-3200068.3314769045</v>
      </c>
      <c r="G1061" s="70">
        <f t="shared" si="243"/>
        <v>-5.7160153181838209E-2</v>
      </c>
      <c r="H1061" s="70"/>
      <c r="I1061" s="70"/>
      <c r="J1061" s="67">
        <f t="shared" si="244"/>
        <v>-7883185.3034611046</v>
      </c>
      <c r="K1061" s="70">
        <f t="shared" ref="K1061:K1081" si="254">(1+K1060)*(1+G1061)-1</f>
        <v>-0.12994111395444641</v>
      </c>
      <c r="L1061" s="70">
        <f t="shared" si="245"/>
        <v>0.9428398468181618</v>
      </c>
      <c r="M1061" s="70">
        <f>PRODUCT($L$2:L1061)-1</f>
        <v>0.15316466001211282</v>
      </c>
      <c r="N1061" s="70">
        <f>PRODUCT($L$909:L1061)-1</f>
        <v>-8.8753340168810313E-2</v>
      </c>
      <c r="O1061" s="70">
        <f>AVERAGE($G$909:G1061)*252</f>
        <v>-2.4759425579356172E-2</v>
      </c>
      <c r="P1061" s="70">
        <f>STDEV($G$909:G1061)*252^0.5</f>
        <v>0.50659708462972863</v>
      </c>
      <c r="Q1061" s="67">
        <f t="shared" si="238"/>
        <v>-8799112.4517479017</v>
      </c>
      <c r="R1061" s="70">
        <f t="shared" si="234"/>
        <v>-0.14288148292790989</v>
      </c>
      <c r="S1061" s="67">
        <f t="shared" si="239"/>
        <v>-1808473.9217479005</v>
      </c>
      <c r="T1061" s="70">
        <f t="shared" si="235"/>
        <v>-3.3126688696421602E-2</v>
      </c>
      <c r="U1061" s="67">
        <f t="shared" si="240"/>
        <v>21316206.658252098</v>
      </c>
      <c r="V1061" s="70">
        <f t="shared" si="236"/>
        <v>0.67739364692678894</v>
      </c>
      <c r="W1061" s="87">
        <f t="shared" si="246"/>
        <v>-4.8873999339046362E-2</v>
      </c>
      <c r="X1061" s="138">
        <f t="shared" si="195"/>
        <v>1.7857142857142857E-4</v>
      </c>
      <c r="Y1061" s="135">
        <f t="shared" si="247"/>
        <v>-5.733872461040964E-2</v>
      </c>
      <c r="Z1061" s="135">
        <f t="shared" si="248"/>
        <v>-5.733872461040964E-2</v>
      </c>
      <c r="AA1061" s="135">
        <f t="shared" si="249"/>
        <v>3.2877293399483963E-3</v>
      </c>
      <c r="AB1061" s="140">
        <f t="shared" si="250"/>
        <v>2.9452781463220226</v>
      </c>
      <c r="AC1061" s="140">
        <f t="shared" si="251"/>
        <v>-7.0944461902771705E-2</v>
      </c>
      <c r="AD1061" s="140">
        <f t="shared" si="252"/>
        <v>-6.1781817094156637E-2</v>
      </c>
      <c r="AE1061" s="140">
        <f t="shared" si="253"/>
        <v>-4.3124806514188367E-2</v>
      </c>
    </row>
    <row r="1062" spans="1:31">
      <c r="A1062" s="88">
        <v>45509</v>
      </c>
      <c r="B1062" s="78">
        <v>47370825.216570102</v>
      </c>
      <c r="D1062" s="67">
        <f t="shared" si="199"/>
        <v>47370825.216570102</v>
      </c>
      <c r="E1062" s="67">
        <f t="shared" si="241"/>
        <v>60667367.421713203</v>
      </c>
      <c r="F1062" s="67">
        <f t="shared" si="242"/>
        <v>-5413356.9016819969</v>
      </c>
      <c r="G1062" s="70">
        <f t="shared" si="243"/>
        <v>-0.10255642286082002</v>
      </c>
      <c r="H1062" s="70"/>
      <c r="I1062" s="70"/>
      <c r="J1062" s="67">
        <f t="shared" si="244"/>
        <v>-13296542.205143102</v>
      </c>
      <c r="K1062" s="70">
        <f t="shared" si="254"/>
        <v>-0.21917124098554819</v>
      </c>
      <c r="L1062" s="70">
        <f t="shared" si="245"/>
        <v>0.89744357713917999</v>
      </c>
      <c r="M1062" s="70">
        <f>PRODUCT($L$2:L1062)-1</f>
        <v>3.4900217511756759E-2</v>
      </c>
      <c r="N1062" s="70">
        <f>PRODUCT($L$909:L1062)-1</f>
        <v>-0.18220753794496758</v>
      </c>
      <c r="O1062" s="70">
        <f>AVERAGE($G$909:G1062)*252</f>
        <v>-0.19241825113355931</v>
      </c>
      <c r="P1062" s="70">
        <f>STDEV($G$909:G1062)*252^0.5</f>
        <v>0.52167157601287506</v>
      </c>
      <c r="Q1062" s="67">
        <f t="shared" si="238"/>
        <v>-12526534.993429899</v>
      </c>
      <c r="R1062" s="70">
        <f t="shared" si="234"/>
        <v>-0.20913333992536395</v>
      </c>
      <c r="S1062" s="67">
        <f t="shared" si="239"/>
        <v>-7587893.4934298992</v>
      </c>
      <c r="T1062" s="70">
        <f t="shared" si="235"/>
        <v>-0.13806532742273059</v>
      </c>
      <c r="U1062" s="67">
        <f t="shared" si="240"/>
        <v>15878276.146570101</v>
      </c>
      <c r="V1062" s="70">
        <f t="shared" si="236"/>
        <v>0.50419151880264423</v>
      </c>
      <c r="W1062" s="87">
        <f t="shared" si="246"/>
        <v>-0.36884940637212399</v>
      </c>
      <c r="X1062" s="138">
        <f t="shared" si="195"/>
        <v>1.7857142857142857E-4</v>
      </c>
      <c r="Y1062" s="135">
        <f t="shared" si="247"/>
        <v>-0.10273499428939145</v>
      </c>
      <c r="Z1062" s="135">
        <f t="shared" si="248"/>
        <v>-0.10273499428939145</v>
      </c>
      <c r="AA1062" s="135">
        <f t="shared" si="249"/>
        <v>1.0554479051641294E-2</v>
      </c>
      <c r="AB1062" s="140">
        <f t="shared" si="250"/>
        <v>1.9565195456369262</v>
      </c>
      <c r="AC1062" s="140">
        <f t="shared" si="251"/>
        <v>-7.9450438556777123E-2</v>
      </c>
      <c r="AD1062" s="140">
        <f t="shared" si="252"/>
        <v>-6.5443924057929995E-2</v>
      </c>
      <c r="AE1062" s="140">
        <f t="shared" si="253"/>
        <v>-4.4194791146874204E-2</v>
      </c>
    </row>
    <row r="1063" spans="1:31">
      <c r="A1063" s="88">
        <v>45510</v>
      </c>
      <c r="B1063" s="78">
        <v>48756449.268375501</v>
      </c>
      <c r="D1063" s="67">
        <f t="shared" si="199"/>
        <v>48756449.268375501</v>
      </c>
      <c r="E1063" s="67">
        <f t="shared" si="241"/>
        <v>60667367.421713203</v>
      </c>
      <c r="F1063" s="67">
        <f t="shared" si="242"/>
        <v>1385624.0518053994</v>
      </c>
      <c r="G1063" s="70">
        <f t="shared" si="243"/>
        <v>2.925057871528728E-2</v>
      </c>
      <c r="H1063" s="70"/>
      <c r="I1063" s="70"/>
      <c r="J1063" s="67">
        <f t="shared" si="244"/>
        <v>-11910918.153337702</v>
      </c>
      <c r="K1063" s="70">
        <f t="shared" si="254"/>
        <v>-0.19633154790683593</v>
      </c>
      <c r="L1063" s="70">
        <f t="shared" si="245"/>
        <v>1.0292505787152872</v>
      </c>
      <c r="M1063" s="70">
        <f>PRODUCT($L$2:L1063)-1</f>
        <v>6.5171647786552267E-2</v>
      </c>
      <c r="N1063" s="70">
        <f>PRODUCT($L$909:L1063)-1</f>
        <v>-0.15828663516085828</v>
      </c>
      <c r="O1063" s="70">
        <f>AVERAGE($G$909:G1063)*252</f>
        <v>-0.1436210634730048</v>
      </c>
      <c r="P1063" s="70">
        <f>STDEV($G$909:G1063)*252^0.5</f>
        <v>0.52138151878742856</v>
      </c>
      <c r="Q1063" s="67">
        <f t="shared" si="238"/>
        <v>-9283243.471624501</v>
      </c>
      <c r="R1063" s="70">
        <f t="shared" si="234"/>
        <v>-0.15994646135034829</v>
      </c>
      <c r="S1063" s="67">
        <f t="shared" si="239"/>
        <v>-5937564.0916244984</v>
      </c>
      <c r="T1063" s="70">
        <f t="shared" si="235"/>
        <v>-0.10855967091942982</v>
      </c>
      <c r="U1063" s="67">
        <f t="shared" si="240"/>
        <v>18046245.138375502</v>
      </c>
      <c r="V1063" s="70">
        <f t="shared" si="236"/>
        <v>0.58763025677014613</v>
      </c>
      <c r="W1063" s="87">
        <f t="shared" si="246"/>
        <v>-0.27546251314588743</v>
      </c>
      <c r="X1063" s="138">
        <f t="shared" si="195"/>
        <v>1.7857142857142857E-4</v>
      </c>
      <c r="Y1063" s="135">
        <f t="shared" si="247"/>
        <v>2.9072007286715853E-2</v>
      </c>
      <c r="Z1063" s="135">
        <f t="shared" si="248"/>
        <v>0</v>
      </c>
      <c r="AA1063" s="135">
        <f t="shared" si="249"/>
        <v>0</v>
      </c>
      <c r="AB1063" s="140">
        <f t="shared" si="250"/>
        <v>2.0716872076254882</v>
      </c>
      <c r="AC1063" s="140">
        <f t="shared" si="251"/>
        <v>-7.8225132318648694E-2</v>
      </c>
      <c r="AD1063" s="140">
        <f t="shared" si="252"/>
        <v>-6.5392192317157025E-2</v>
      </c>
      <c r="AE1063" s="140">
        <f t="shared" si="253"/>
        <v>-4.4180904136688688E-2</v>
      </c>
    </row>
    <row r="1064" spans="1:31">
      <c r="A1064" s="88">
        <v>45511</v>
      </c>
      <c r="B1064" s="78">
        <v>47312325.508298703</v>
      </c>
      <c r="D1064" s="67">
        <f t="shared" si="199"/>
        <v>47312325.508298703</v>
      </c>
      <c r="E1064" s="67">
        <f t="shared" si="241"/>
        <v>60667367.421713203</v>
      </c>
      <c r="F1064" s="67">
        <f t="shared" si="242"/>
        <v>-1444123.7600767985</v>
      </c>
      <c r="G1064" s="70">
        <f t="shared" si="243"/>
        <v>-2.9619133094121536E-2</v>
      </c>
      <c r="H1064" s="70"/>
      <c r="I1064" s="70"/>
      <c r="J1064" s="67">
        <f t="shared" si="244"/>
        <v>-13355041.913414501</v>
      </c>
      <c r="K1064" s="70">
        <f t="shared" si="254"/>
        <v>-0.22013551075293003</v>
      </c>
      <c r="L1064" s="70">
        <f t="shared" si="245"/>
        <v>0.97038086690587844</v>
      </c>
      <c r="M1064" s="70">
        <f>PRODUCT($L$2:L1064)-1</f>
        <v>3.3622186982677604E-2</v>
      </c>
      <c r="N1064" s="70">
        <f>PRODUCT($L$909:L1064)-1</f>
        <v>-0.18321745534112976</v>
      </c>
      <c r="O1064" s="70">
        <f>AVERAGE($G$909:G1064)*252</f>
        <v>-0.19054670755150238</v>
      </c>
      <c r="P1064" s="70">
        <f>STDEV($G$909:G1064)*252^0.5</f>
        <v>0.52100675902690463</v>
      </c>
      <c r="Q1064" s="67">
        <f t="shared" si="238"/>
        <v>-12686520.511701301</v>
      </c>
      <c r="R1064" s="70">
        <f t="shared" si="234"/>
        <v>-0.21144607527072068</v>
      </c>
      <c r="S1064" s="67">
        <f t="shared" si="239"/>
        <v>-6368142.5417012945</v>
      </c>
      <c r="T1064" s="70">
        <f t="shared" si="235"/>
        <v>-0.11863053309762069</v>
      </c>
      <c r="U1064" s="67">
        <f t="shared" si="240"/>
        <v>17027484.858298704</v>
      </c>
      <c r="V1064" s="70">
        <f t="shared" si="236"/>
        <v>0.56224449238760332</v>
      </c>
      <c r="W1064" s="87">
        <f t="shared" si="246"/>
        <v>-0.36572789939883027</v>
      </c>
      <c r="X1064" s="138">
        <f t="shared" si="195"/>
        <v>1.7857142857142857E-4</v>
      </c>
      <c r="Y1064" s="135">
        <f t="shared" si="247"/>
        <v>-2.9797704522692963E-2</v>
      </c>
      <c r="Z1064" s="135">
        <f t="shared" si="248"/>
        <v>-2.9797704522692963E-2</v>
      </c>
      <c r="AA1064" s="135">
        <f t="shared" si="249"/>
        <v>8.879031948217167E-4</v>
      </c>
      <c r="AB1064" s="140">
        <f t="shared" si="250"/>
        <v>1.992514542194338</v>
      </c>
      <c r="AC1064" s="140">
        <f t="shared" si="251"/>
        <v>-7.8140600274760857E-2</v>
      </c>
      <c r="AD1064" s="140">
        <f t="shared" si="252"/>
        <v>-6.5849383425390415E-2</v>
      </c>
      <c r="AE1064" s="140">
        <f t="shared" si="253"/>
        <v>-4.4216061495004393E-2</v>
      </c>
    </row>
    <row r="1065" spans="1:31">
      <c r="A1065" s="88">
        <v>45512</v>
      </c>
      <c r="B1065" s="78">
        <v>51762391.9934242</v>
      </c>
      <c r="D1065" s="67">
        <f t="shared" si="199"/>
        <v>51762391.9934242</v>
      </c>
      <c r="E1065" s="67">
        <f t="shared" si="241"/>
        <v>60667367.421713203</v>
      </c>
      <c r="F1065" s="67">
        <f t="shared" si="242"/>
        <v>4450066.485125497</v>
      </c>
      <c r="G1065" s="70">
        <f t="shared" si="243"/>
        <v>9.4057234289718947E-2</v>
      </c>
      <c r="H1065" s="70"/>
      <c r="I1065" s="70"/>
      <c r="J1065" s="67">
        <f t="shared" si="244"/>
        <v>-8904975.4282890037</v>
      </c>
      <c r="K1065" s="70">
        <f t="shared" si="254"/>
        <v>-0.14678361377358629</v>
      </c>
      <c r="L1065" s="70">
        <f t="shared" si="245"/>
        <v>1.094057234289719</v>
      </c>
      <c r="M1065" s="70">
        <f>PRODUCT($L$2:L1065)-1</f>
        <v>0.13084183119075909</v>
      </c>
      <c r="N1065" s="70">
        <f>PRODUCT($L$909:L1065)-1</f>
        <v>-0.10639314817439749</v>
      </c>
      <c r="O1065" s="70">
        <f>AVERAGE($G$909:G1065)*252</f>
        <v>-3.83621868600331E-2</v>
      </c>
      <c r="P1065" s="70">
        <f>STDEV($G$909:G1065)*252^0.5</f>
        <v>0.53304513783548613</v>
      </c>
      <c r="Q1065" s="67">
        <f t="shared" si="238"/>
        <v>-7745352.5465757996</v>
      </c>
      <c r="R1065" s="70">
        <f t="shared" si="234"/>
        <v>-0.13015705109390455</v>
      </c>
      <c r="S1065" s="67">
        <f t="shared" si="239"/>
        <v>-2636116.5265758038</v>
      </c>
      <c r="T1065" s="70">
        <f t="shared" si="235"/>
        <v>-4.8459352991389766E-2</v>
      </c>
      <c r="U1065" s="67">
        <f t="shared" si="240"/>
        <v>21449702.673424199</v>
      </c>
      <c r="V1065" s="70">
        <f t="shared" si="236"/>
        <v>0.70761463778378475</v>
      </c>
      <c r="W1065" s="87">
        <f t="shared" si="246"/>
        <v>-7.1967989457344672E-2</v>
      </c>
      <c r="X1065" s="138">
        <f t="shared" si="195"/>
        <v>1.7857142857142857E-4</v>
      </c>
      <c r="Y1065" s="135">
        <f t="shared" si="247"/>
        <v>9.3878662861147516E-2</v>
      </c>
      <c r="Z1065" s="135">
        <f t="shared" si="248"/>
        <v>0</v>
      </c>
      <c r="AA1065" s="135">
        <f t="shared" si="249"/>
        <v>0</v>
      </c>
      <c r="AB1065" s="140">
        <f t="shared" si="250"/>
        <v>2.9630792513487707</v>
      </c>
      <c r="AC1065" s="140">
        <f t="shared" si="251"/>
        <v>-8.1129547881972672E-2</v>
      </c>
      <c r="AD1065" s="140">
        <f t="shared" si="252"/>
        <v>-6.6553027926578898E-2</v>
      </c>
      <c r="AE1065" s="140">
        <f t="shared" si="253"/>
        <v>-4.4594917232661124E-2</v>
      </c>
    </row>
    <row r="1066" spans="1:31">
      <c r="A1066" s="88">
        <v>45513</v>
      </c>
      <c r="B1066" s="78">
        <v>52521250.0197547</v>
      </c>
      <c r="D1066" s="67">
        <f t="shared" si="199"/>
        <v>52521250.0197547</v>
      </c>
      <c r="E1066" s="67">
        <f t="shared" si="241"/>
        <v>60667367.421713203</v>
      </c>
      <c r="F1066" s="67">
        <f t="shared" si="242"/>
        <v>758858.02633050084</v>
      </c>
      <c r="G1066" s="70">
        <f t="shared" si="243"/>
        <v>1.4660412649146987E-2</v>
      </c>
      <c r="H1066" s="70"/>
      <c r="I1066" s="70"/>
      <c r="J1066" s="67">
        <f t="shared" si="244"/>
        <v>-8146117.4019585028</v>
      </c>
      <c r="K1066" s="70">
        <f t="shared" si="254"/>
        <v>-0.1342751094724931</v>
      </c>
      <c r="L1066" s="70">
        <f t="shared" si="245"/>
        <v>1.014660412649147</v>
      </c>
      <c r="M1066" s="70">
        <f>PRODUCT($L$2:L1066)-1</f>
        <v>0.1474204390769327</v>
      </c>
      <c r="N1066" s="70">
        <f>PRODUCT($L$909:L1066)-1</f>
        <v>-9.3292502980529046E-2</v>
      </c>
      <c r="O1066" s="70">
        <f>AVERAGE($G$909:G1066)*252</f>
        <v>-1.4736957907849091E-2</v>
      </c>
      <c r="P1066" s="70">
        <f>STDEV($G$909:G1066)*252^0.5</f>
        <v>0.53167403594552698</v>
      </c>
      <c r="Q1066" s="67">
        <f t="shared" si="238"/>
        <v>-6203317.590245299</v>
      </c>
      <c r="R1066" s="70">
        <f t="shared" si="234"/>
        <v>-0.10563411265013653</v>
      </c>
      <c r="S1066" s="67">
        <f t="shared" si="239"/>
        <v>1294090.8297547027</v>
      </c>
      <c r="T1066" s="70">
        <f t="shared" si="235"/>
        <v>2.5261811316824315E-2</v>
      </c>
      <c r="U1066" s="67">
        <f t="shared" si="240"/>
        <v>21462405.439754702</v>
      </c>
      <c r="V1066" s="70">
        <f t="shared" si="236"/>
        <v>0.69102394921590815</v>
      </c>
      <c r="W1066" s="87">
        <f t="shared" si="246"/>
        <v>-2.7718031935941623E-2</v>
      </c>
      <c r="X1066" s="138">
        <f t="shared" si="195"/>
        <v>1.7857142857142857E-4</v>
      </c>
      <c r="Y1066" s="135">
        <f t="shared" si="247"/>
        <v>1.4481841220575558E-2</v>
      </c>
      <c r="Z1066" s="135">
        <f t="shared" si="248"/>
        <v>0</v>
      </c>
      <c r="AA1066" s="135">
        <f t="shared" si="249"/>
        <v>0</v>
      </c>
      <c r="AB1066" s="140">
        <f t="shared" si="250"/>
        <v>3.3382773825840899</v>
      </c>
      <c r="AC1066" s="140">
        <f t="shared" si="251"/>
        <v>-8.0597913346316635E-2</v>
      </c>
      <c r="AD1066" s="140">
        <f t="shared" si="252"/>
        <v>-6.6546840225213774E-2</v>
      </c>
      <c r="AE1066" s="140">
        <f t="shared" si="253"/>
        <v>-4.4571089595496861E-2</v>
      </c>
    </row>
    <row r="1067" spans="1:31">
      <c r="A1067" s="88">
        <v>45516</v>
      </c>
      <c r="B1067" s="78">
        <v>53400219.769905001</v>
      </c>
      <c r="D1067" s="67">
        <f t="shared" ref="D1067:D1130" si="255">B1067</f>
        <v>53400219.769905001</v>
      </c>
      <c r="E1067" s="67">
        <f t="shared" si="241"/>
        <v>60667367.421713203</v>
      </c>
      <c r="F1067" s="67">
        <f t="shared" si="242"/>
        <v>878969.75015030056</v>
      </c>
      <c r="G1067" s="70">
        <f t="shared" si="243"/>
        <v>1.6735507053234559E-2</v>
      </c>
      <c r="H1067" s="70"/>
      <c r="I1067" s="70"/>
      <c r="J1067" s="67">
        <f t="shared" si="244"/>
        <v>-7267147.6518082023</v>
      </c>
      <c r="K1067" s="70">
        <f t="shared" si="254"/>
        <v>-0.11978676446090941</v>
      </c>
      <c r="L1067" s="70">
        <f t="shared" si="245"/>
        <v>1.0167355070532345</v>
      </c>
      <c r="M1067" s="70">
        <f>PRODUCT($L$2:L1067)-1</f>
        <v>0.16662310192813012</v>
      </c>
      <c r="N1067" s="70">
        <f>PRODUCT($L$909:L1067)-1</f>
        <v>-7.8118293268939154E-2</v>
      </c>
      <c r="O1067" s="70">
        <f>AVERAGE($G$909:G1067)*252</f>
        <v>1.1879927219968256E-2</v>
      </c>
      <c r="P1067" s="70">
        <f>STDEV($G$909:G1067)*252^0.5</f>
        <v>0.53041039527011724</v>
      </c>
      <c r="Q1067" s="67">
        <f t="shared" si="238"/>
        <v>-5994702.990094997</v>
      </c>
      <c r="R1067" s="70">
        <f t="shared" si="234"/>
        <v>-0.10092955275517555</v>
      </c>
      <c r="S1067" s="67">
        <f t="shared" si="239"/>
        <v>144232.25990500301</v>
      </c>
      <c r="T1067" s="70">
        <f t="shared" si="235"/>
        <v>2.7082825171145346E-3</v>
      </c>
      <c r="U1067" s="67">
        <f t="shared" si="240"/>
        <v>22297115.359905001</v>
      </c>
      <c r="V1067" s="70">
        <f t="shared" si="236"/>
        <v>0.71687748804702034</v>
      </c>
      <c r="W1067" s="87">
        <f t="shared" si="246"/>
        <v>2.23976138588277E-2</v>
      </c>
      <c r="X1067" s="138">
        <f t="shared" si="195"/>
        <v>1.7857142857142857E-4</v>
      </c>
      <c r="Y1067" s="135">
        <f t="shared" si="247"/>
        <v>1.6556935624663132E-2</v>
      </c>
      <c r="Z1067" s="135">
        <f t="shared" si="248"/>
        <v>0</v>
      </c>
      <c r="AA1067" s="135">
        <f t="shared" si="249"/>
        <v>0</v>
      </c>
      <c r="AB1067" s="140">
        <f t="shared" si="250"/>
        <v>3.4828855207605875</v>
      </c>
      <c r="AC1067" s="140">
        <f t="shared" si="251"/>
        <v>-7.982482649947141E-2</v>
      </c>
      <c r="AD1067" s="140">
        <f t="shared" si="252"/>
        <v>-6.500792880552704E-2</v>
      </c>
      <c r="AE1067" s="140">
        <f t="shared" si="253"/>
        <v>-4.4568509312129932E-2</v>
      </c>
    </row>
    <row r="1068" spans="1:31">
      <c r="A1068" s="88">
        <v>45517</v>
      </c>
      <c r="B1068" s="78">
        <v>56544654.715252496</v>
      </c>
      <c r="D1068" s="67">
        <f t="shared" si="255"/>
        <v>56544654.715252496</v>
      </c>
      <c r="E1068" s="67">
        <f t="shared" si="241"/>
        <v>60667367.421713203</v>
      </c>
      <c r="F1068" s="67">
        <f t="shared" si="242"/>
        <v>3144434.9453474954</v>
      </c>
      <c r="G1068" s="70">
        <f t="shared" si="243"/>
        <v>5.888430719754488E-2</v>
      </c>
      <c r="H1068" s="70"/>
      <c r="I1068" s="70"/>
      <c r="J1068" s="67">
        <f t="shared" si="244"/>
        <v>-4122712.7064607069</v>
      </c>
      <c r="K1068" s="70">
        <f t="shared" si="254"/>
        <v>-6.7956017900080656E-2</v>
      </c>
      <c r="L1068" s="70">
        <f t="shared" si="245"/>
        <v>1.0588843071975449</v>
      </c>
      <c r="M1068" s="70">
        <f>PRODUCT($L$2:L1068)-1</f>
        <v>0.23531889504581893</v>
      </c>
      <c r="N1068" s="70">
        <f>PRODUCT($L$909:L1068)-1</f>
        <v>-2.3833927649990372E-2</v>
      </c>
      <c r="O1068" s="70">
        <f>AVERAGE($G$909:G1068)*252</f>
        <v>0.10454846151097665</v>
      </c>
      <c r="P1068" s="70">
        <f>STDEV($G$909:G1068)*252^0.5</f>
        <v>0.53387089967914858</v>
      </c>
      <c r="Q1068" s="67">
        <f t="shared" si="238"/>
        <v>-3118395.0747475028</v>
      </c>
      <c r="R1068" s="70">
        <f t="shared" si="234"/>
        <v>-5.2266772914283215E-2</v>
      </c>
      <c r="S1068" s="67">
        <f t="shared" si="239"/>
        <v>3134529.0452524945</v>
      </c>
      <c r="T1068" s="70">
        <f t="shared" si="235"/>
        <v>5.8687917430105055E-2</v>
      </c>
      <c r="U1068" s="67">
        <f t="shared" si="240"/>
        <v>24361840.135252498</v>
      </c>
      <c r="V1068" s="70">
        <f t="shared" si="236"/>
        <v>0.75698289454124246</v>
      </c>
      <c r="W1068" s="87">
        <f t="shared" si="246"/>
        <v>0.19583098006242575</v>
      </c>
      <c r="X1068" s="138">
        <f t="shared" si="195"/>
        <v>1.7857142857142857E-4</v>
      </c>
      <c r="Y1068" s="135">
        <f t="shared" si="247"/>
        <v>5.8705735768973449E-2</v>
      </c>
      <c r="Z1068" s="135">
        <f t="shared" si="248"/>
        <v>0</v>
      </c>
      <c r="AA1068" s="135">
        <f t="shared" si="249"/>
        <v>0</v>
      </c>
      <c r="AB1068" s="140">
        <f t="shared" si="250"/>
        <v>3.7972404316124515</v>
      </c>
      <c r="AC1068" s="140">
        <f t="shared" si="251"/>
        <v>-8.0295449356181714E-2</v>
      </c>
      <c r="AD1068" s="140">
        <f t="shared" si="252"/>
        <v>-6.5211889589931432E-2</v>
      </c>
      <c r="AE1068" s="140">
        <f t="shared" si="253"/>
        <v>-4.4673223440675751E-2</v>
      </c>
    </row>
    <row r="1069" spans="1:31">
      <c r="A1069" s="88">
        <v>45518</v>
      </c>
      <c r="B1069" s="78">
        <v>56692038.266765103</v>
      </c>
      <c r="D1069" s="67">
        <f t="shared" si="255"/>
        <v>56692038.266765103</v>
      </c>
      <c r="E1069" s="67">
        <f t="shared" si="241"/>
        <v>60667367.421713203</v>
      </c>
      <c r="F1069" s="67">
        <f t="shared" si="242"/>
        <v>147383.55151260644</v>
      </c>
      <c r="G1069" s="70">
        <f t="shared" si="243"/>
        <v>2.6064983906047418E-3</v>
      </c>
      <c r="H1069" s="70"/>
      <c r="I1069" s="70"/>
      <c r="J1069" s="67">
        <f t="shared" si="244"/>
        <v>-3975329.1549481004</v>
      </c>
      <c r="K1069" s="70">
        <f t="shared" si="254"/>
        <v>-6.5526646760764473E-2</v>
      </c>
      <c r="L1069" s="70">
        <f t="shared" si="245"/>
        <v>1.0026064983906047</v>
      </c>
      <c r="M1069" s="70">
        <f>PRODUCT($L$2:L1069)-1</f>
        <v>0.23853875175763939</v>
      </c>
      <c r="N1069" s="70">
        <f>PRODUCT($L$909:L1069)-1</f>
        <v>-2.1289552353447205E-2</v>
      </c>
      <c r="O1069" s="70">
        <f>AVERAGE($G$909:G1069)*252</f>
        <v>0.10797882879620285</v>
      </c>
      <c r="P1069" s="70">
        <f>STDEV($G$909:G1069)*252^0.5</f>
        <v>0.53220700130532084</v>
      </c>
      <c r="Q1069" s="67">
        <f t="shared" si="238"/>
        <v>-4251638.6879028007</v>
      </c>
      <c r="R1069" s="70">
        <f t="shared" si="234"/>
        <v>-6.9763409435655191E-2</v>
      </c>
      <c r="S1069" s="67">
        <f t="shared" si="239"/>
        <v>3104181.346765101</v>
      </c>
      <c r="T1069" s="70">
        <f t="shared" si="235"/>
        <v>5.7926954447893995E-2</v>
      </c>
      <c r="U1069" s="67">
        <f t="shared" si="240"/>
        <v>24800430.936765105</v>
      </c>
      <c r="V1069" s="70">
        <f t="shared" si="236"/>
        <v>0.77764756978666538</v>
      </c>
      <c r="W1069" s="87">
        <f t="shared" si="246"/>
        <v>0.20288877923696588</v>
      </c>
      <c r="X1069" s="138">
        <f t="shared" si="195"/>
        <v>1.7857142857142857E-4</v>
      </c>
      <c r="Y1069" s="135">
        <f t="shared" si="247"/>
        <v>2.4279269620333132E-3</v>
      </c>
      <c r="Z1069" s="135">
        <f t="shared" si="248"/>
        <v>0</v>
      </c>
      <c r="AA1069" s="135">
        <f t="shared" si="249"/>
        <v>0</v>
      </c>
      <c r="AB1069" s="140">
        <f t="shared" si="250"/>
        <v>3.8279142658956222</v>
      </c>
      <c r="AC1069" s="140">
        <f t="shared" si="251"/>
        <v>-8.0345356631114709E-2</v>
      </c>
      <c r="AD1069" s="140">
        <f t="shared" si="252"/>
        <v>-6.5214847390028127E-2</v>
      </c>
      <c r="AE1069" s="140">
        <f t="shared" si="253"/>
        <v>-4.4673978633610348E-2</v>
      </c>
    </row>
    <row r="1070" spans="1:31">
      <c r="A1070" s="88">
        <v>45519</v>
      </c>
      <c r="B1070" s="78">
        <v>59805518.4498135</v>
      </c>
      <c r="D1070" s="67">
        <f t="shared" si="255"/>
        <v>59805518.4498135</v>
      </c>
      <c r="E1070" s="67">
        <f t="shared" si="241"/>
        <v>60667367.421713203</v>
      </c>
      <c r="F1070" s="67">
        <f t="shared" si="242"/>
        <v>3113480.1830483973</v>
      </c>
      <c r="G1070" s="70">
        <f t="shared" si="243"/>
        <v>5.491917874601504E-2</v>
      </c>
      <c r="H1070" s="70"/>
      <c r="I1070" s="70"/>
      <c r="J1070" s="67">
        <f t="shared" si="244"/>
        <v>-861848.97189970315</v>
      </c>
      <c r="K1070" s="70">
        <f t="shared" si="254"/>
        <v>-1.4206137640830896E-2</v>
      </c>
      <c r="L1070" s="70">
        <f t="shared" si="245"/>
        <v>1.054919178746015</v>
      </c>
      <c r="M1070" s="70">
        <f>PRODUCT($L$2:L1070)-1</f>
        <v>0.30655828284928344</v>
      </c>
      <c r="N1070" s="70">
        <f>PRODUCT($L$909:L1070)-1</f>
        <v>3.2460421661446137E-2</v>
      </c>
      <c r="O1070" s="70">
        <f>AVERAGE($G$909:G1070)*252</f>
        <v>0.19274212642089164</v>
      </c>
      <c r="P1070" s="70">
        <f>STDEV($G$909:G1070)*252^0.5</f>
        <v>0.53488673717633339</v>
      </c>
      <c r="Q1070" s="67">
        <f t="shared" si="238"/>
        <v>-4056302.1406579018</v>
      </c>
      <c r="R1070" s="70">
        <f t="shared" si="234"/>
        <v>-6.3516857226321041E-2</v>
      </c>
      <c r="S1070" s="67">
        <f t="shared" si="239"/>
        <v>8783664.6798134968</v>
      </c>
      <c r="T1070" s="70">
        <f t="shared" si="235"/>
        <v>0.17215494990458666</v>
      </c>
      <c r="U1070" s="67">
        <f t="shared" si="240"/>
        <v>27829290.1298135</v>
      </c>
      <c r="V1070" s="70">
        <f t="shared" si="236"/>
        <v>0.87031184076225976</v>
      </c>
      <c r="W1070" s="87">
        <f t="shared" si="246"/>
        <v>0.36034194348952669</v>
      </c>
      <c r="X1070" s="138">
        <f t="shared" si="195"/>
        <v>1.7857142857142857E-4</v>
      </c>
      <c r="Y1070" s="135">
        <f t="shared" si="247"/>
        <v>5.474060731744361E-2</v>
      </c>
      <c r="Z1070" s="135">
        <f t="shared" si="248"/>
        <v>0</v>
      </c>
      <c r="AA1070" s="135">
        <f t="shared" si="249"/>
        <v>0</v>
      </c>
      <c r="AB1070" s="140">
        <f t="shared" si="250"/>
        <v>4.0221459644508366</v>
      </c>
      <c r="AC1070" s="140">
        <f t="shared" si="251"/>
        <v>-8.0715274745450385E-2</v>
      </c>
      <c r="AD1070" s="140">
        <f t="shared" si="252"/>
        <v>-6.5282294465200175E-2</v>
      </c>
      <c r="AE1070" s="140">
        <f t="shared" si="253"/>
        <v>-4.4715314635230853E-2</v>
      </c>
    </row>
    <row r="1071" spans="1:31">
      <c r="A1071" s="88">
        <v>45520</v>
      </c>
      <c r="B1071" s="78">
        <v>61136510.623112902</v>
      </c>
      <c r="D1071" s="67">
        <f t="shared" si="255"/>
        <v>61136510.623112902</v>
      </c>
      <c r="E1071" s="67">
        <f t="shared" si="241"/>
        <v>60667367.421713203</v>
      </c>
      <c r="F1071" s="67">
        <f t="shared" si="242"/>
        <v>1330992.173299402</v>
      </c>
      <c r="G1071" s="70">
        <f t="shared" si="243"/>
        <v>2.2255340440135465E-2</v>
      </c>
      <c r="H1071" s="70"/>
      <c r="I1071" s="70"/>
      <c r="J1071" s="67">
        <f t="shared" si="244"/>
        <v>469143.20139969885</v>
      </c>
      <c r="K1071" s="70">
        <f t="shared" si="254"/>
        <v>7.733040369768629E-3</v>
      </c>
      <c r="L1071" s="70">
        <f t="shared" si="245"/>
        <v>1.0222553404401356</v>
      </c>
      <c r="M1071" s="70">
        <f>PRODUCT($L$2:L1071)-1</f>
        <v>0.33563618223897307</v>
      </c>
      <c r="N1071" s="70">
        <f>PRODUCT($L$909:L1071)-1</f>
        <v>5.5438179836487578E-2</v>
      </c>
      <c r="O1071" s="70">
        <f>AVERAGE($G$909:G1071)*252</f>
        <v>0.22596668877974591</v>
      </c>
      <c r="P1071" s="70">
        <f>STDEV($G$909:G1071)*252^0.5</f>
        <v>0.53390238881626284</v>
      </c>
      <c r="Q1071" s="67">
        <f t="shared" si="238"/>
        <v>-2908109.2441542968</v>
      </c>
      <c r="R1071" s="70">
        <f t="shared" si="234"/>
        <v>-4.5407549458195987E-2</v>
      </c>
      <c r="S1071" s="67">
        <f t="shared" si="239"/>
        <v>7051097.573112905</v>
      </c>
      <c r="T1071" s="70">
        <f t="shared" si="235"/>
        <v>0.13036967225514987</v>
      </c>
      <c r="U1071" s="67">
        <f t="shared" si="240"/>
        <v>29112080.803112902</v>
      </c>
      <c r="V1071" s="70">
        <f t="shared" si="236"/>
        <v>0.90905852084622385</v>
      </c>
      <c r="W1071" s="87">
        <f t="shared" si="246"/>
        <v>0.42323595757034549</v>
      </c>
      <c r="X1071" s="138">
        <f t="shared" si="195"/>
        <v>1.7857142857142857E-4</v>
      </c>
      <c r="Y1071" s="135">
        <f t="shared" si="247"/>
        <v>2.2076769011564037E-2</v>
      </c>
      <c r="Z1071" s="135">
        <f t="shared" si="248"/>
        <v>0</v>
      </c>
      <c r="AA1071" s="135">
        <f t="shared" si="249"/>
        <v>0</v>
      </c>
      <c r="AB1071" s="140">
        <f t="shared" si="250"/>
        <v>4.5944340438539024</v>
      </c>
      <c r="AC1071" s="140">
        <f t="shared" si="251"/>
        <v>-8.0525308402567289E-2</v>
      </c>
      <c r="AD1071" s="140">
        <f t="shared" si="252"/>
        <v>-6.4047694801402419E-2</v>
      </c>
      <c r="AE1071" s="140">
        <f t="shared" si="253"/>
        <v>-4.4694841558807832E-2</v>
      </c>
    </row>
    <row r="1072" spans="1:31">
      <c r="A1072" s="88">
        <v>45523</v>
      </c>
      <c r="B1072" s="78">
        <v>63198667.8479895</v>
      </c>
      <c r="D1072" s="67">
        <f t="shared" si="255"/>
        <v>63198667.8479895</v>
      </c>
      <c r="E1072" s="67">
        <f t="shared" si="241"/>
        <v>60667367.421713203</v>
      </c>
      <c r="F1072" s="67">
        <f t="shared" si="242"/>
        <v>2062157.2248765975</v>
      </c>
      <c r="G1072" s="70">
        <f t="shared" si="243"/>
        <v>3.3730371652859602E-2</v>
      </c>
      <c r="H1072" s="70"/>
      <c r="I1072" s="70"/>
      <c r="J1072" s="67">
        <f t="shared" si="244"/>
        <v>2531300.4262762964</v>
      </c>
      <c r="K1072" s="70">
        <f t="shared" si="254"/>
        <v>4.1724250348307068E-2</v>
      </c>
      <c r="L1072" s="70">
        <f t="shared" si="245"/>
        <v>1.0337303716528596</v>
      </c>
      <c r="M1072" s="70">
        <f>PRODUCT($L$2:L1072)-1</f>
        <v>0.38068768705890021</v>
      </c>
      <c r="N1072" s="70">
        <f>PRODUCT($L$909:L1072)-1</f>
        <v>9.1038501898990098E-2</v>
      </c>
      <c r="O1072" s="70">
        <f>AVERAGE($G$909:G1072)*252</f>
        <v>0.27641843858304393</v>
      </c>
      <c r="P1072" s="70">
        <f>STDEV($G$909:G1072)*252^0.5</f>
        <v>0.53381597344513043</v>
      </c>
      <c r="Q1072" s="67">
        <f t="shared" si="238"/>
        <v>-1444881.6065388024</v>
      </c>
      <c r="R1072" s="70">
        <f t="shared" si="234"/>
        <v>-2.235152027899031E-2</v>
      </c>
      <c r="S1072" s="67">
        <f t="shared" si="239"/>
        <v>14072665.877989501</v>
      </c>
      <c r="T1072" s="70">
        <f t="shared" si="235"/>
        <v>0.28646063822949241</v>
      </c>
      <c r="U1072" s="67">
        <f t="shared" si="240"/>
        <v>31513165.247989498</v>
      </c>
      <c r="V1072" s="70">
        <f t="shared" si="236"/>
        <v>0.99456100304968797</v>
      </c>
      <c r="W1072" s="87">
        <f t="shared" si="246"/>
        <v>0.51781597466838691</v>
      </c>
      <c r="X1072" s="138">
        <f t="shared" si="195"/>
        <v>1.7857142857142857E-4</v>
      </c>
      <c r="Y1072" s="135">
        <f t="shared" si="247"/>
        <v>3.3551800224288171E-2</v>
      </c>
      <c r="Z1072" s="135">
        <f t="shared" si="248"/>
        <v>0</v>
      </c>
      <c r="AA1072" s="135">
        <f t="shared" si="249"/>
        <v>0</v>
      </c>
      <c r="AB1072" s="140">
        <f t="shared" si="250"/>
        <v>4.7704845971016443</v>
      </c>
      <c r="AC1072" s="140">
        <f t="shared" si="251"/>
        <v>-8.0189188563951422E-2</v>
      </c>
      <c r="AD1072" s="140">
        <f t="shared" si="252"/>
        <v>-6.3812979448044857E-2</v>
      </c>
      <c r="AE1072" s="140">
        <f t="shared" si="253"/>
        <v>-4.4687142445012672E-2</v>
      </c>
    </row>
    <row r="1073" spans="1:31">
      <c r="A1073" s="88">
        <v>45524</v>
      </c>
      <c r="B1073" s="78">
        <v>61777804.835665397</v>
      </c>
      <c r="D1073" s="67">
        <f t="shared" si="255"/>
        <v>61777804.835665397</v>
      </c>
      <c r="E1073" s="67">
        <f t="shared" si="241"/>
        <v>60667367.421713203</v>
      </c>
      <c r="F1073" s="67">
        <f t="shared" si="242"/>
        <v>-1420863.0123241022</v>
      </c>
      <c r="G1073" s="70">
        <f t="shared" si="243"/>
        <v>-2.2482483582433665E-2</v>
      </c>
      <c r="H1073" s="70"/>
      <c r="I1073" s="70"/>
      <c r="J1073" s="67">
        <f t="shared" si="244"/>
        <v>1110437.4139521942</v>
      </c>
      <c r="K1073" s="70">
        <f t="shared" si="254"/>
        <v>1.8303701992428145E-2</v>
      </c>
      <c r="L1073" s="70">
        <f t="shared" si="245"/>
        <v>0.97751751641756635</v>
      </c>
      <c r="M1073" s="70">
        <f>PRODUCT($L$2:L1073)-1</f>
        <v>0.34964639880213011</v>
      </c>
      <c r="N1073" s="70">
        <f>PRODUCT($L$909:L1073)-1</f>
        <v>6.6509246692243007E-2</v>
      </c>
      <c r="O1073" s="70">
        <f>AVERAGE($G$909:G1073)*252</f>
        <v>0.24040629130209654</v>
      </c>
      <c r="P1073" s="70">
        <f>STDEV($G$909:G1073)*252^0.5</f>
        <v>0.53298318904132569</v>
      </c>
      <c r="Q1073" s="67">
        <f t="shared" si="238"/>
        <v>-3242680.2577375025</v>
      </c>
      <c r="R1073" s="70">
        <f t="shared" si="234"/>
        <v>-4.9871671259901301E-2</v>
      </c>
      <c r="S1073" s="67">
        <f t="shared" si="239"/>
        <v>15072205.5356654</v>
      </c>
      <c r="T1073" s="70">
        <f t="shared" si="235"/>
        <v>0.32270660823455916</v>
      </c>
      <c r="U1073" s="67">
        <f t="shared" si="240"/>
        <v>29331017.415665396</v>
      </c>
      <c r="V1073" s="70">
        <f t="shared" si="236"/>
        <v>0.90397292761211656</v>
      </c>
      <c r="W1073" s="87">
        <f t="shared" si="246"/>
        <v>0.45105792498730435</v>
      </c>
      <c r="X1073" s="138">
        <f t="shared" ref="X1073:X1168" si="256">4.5%/252</f>
        <v>1.7857142857142857E-4</v>
      </c>
      <c r="Y1073" s="135">
        <f t="shared" si="247"/>
        <v>-2.2661055011005092E-2</v>
      </c>
      <c r="Z1073" s="135">
        <f t="shared" si="248"/>
        <v>-2.2661055011005092E-2</v>
      </c>
      <c r="AA1073" s="135">
        <f t="shared" si="249"/>
        <v>5.1352341421179897E-4</v>
      </c>
      <c r="AB1073" s="140">
        <f t="shared" si="250"/>
        <v>4.4622341284670526</v>
      </c>
      <c r="AC1073" s="140">
        <f t="shared" si="251"/>
        <v>-8.1266698832261078E-2</v>
      </c>
      <c r="AD1073" s="140">
        <f t="shared" si="252"/>
        <v>-6.1173075071309119E-2</v>
      </c>
      <c r="AE1073" s="140">
        <f t="shared" si="253"/>
        <v>-4.4754417999646058E-2</v>
      </c>
    </row>
    <row r="1074" spans="1:31">
      <c r="A1074" s="88">
        <v>45525</v>
      </c>
      <c r="B1074" s="78">
        <v>62658444.354868598</v>
      </c>
      <c r="D1074" s="67">
        <f t="shared" si="255"/>
        <v>62658444.354868598</v>
      </c>
      <c r="E1074" s="67">
        <f t="shared" si="241"/>
        <v>60667367.421713203</v>
      </c>
      <c r="F1074" s="67">
        <f t="shared" si="242"/>
        <v>880639.51920320094</v>
      </c>
      <c r="G1074" s="70">
        <f t="shared" si="243"/>
        <v>1.4254950002606639E-2</v>
      </c>
      <c r="H1074" s="70"/>
      <c r="I1074" s="70"/>
      <c r="J1074" s="67">
        <f t="shared" si="244"/>
        <v>1991076.9331553951</v>
      </c>
      <c r="K1074" s="70">
        <f t="shared" si="254"/>
        <v>3.2819570351799499E-2</v>
      </c>
      <c r="L1074" s="70">
        <f t="shared" si="245"/>
        <v>1.0142549500026066</v>
      </c>
      <c r="M1074" s="70">
        <f>PRODUCT($L$2:L1074)-1</f>
        <v>0.36888554073825253</v>
      </c>
      <c r="N1074" s="70">
        <f>PRODUCT($L$909:L1074)-1</f>
        <v>8.1712282681158488E-2</v>
      </c>
      <c r="O1074" s="70">
        <f>AVERAGE($G$909:G1074)*252</f>
        <v>0.26059810521387228</v>
      </c>
      <c r="P1074" s="70">
        <f>STDEV($G$909:G1074)*252^0.5</f>
        <v>0.53161829101056401</v>
      </c>
      <c r="Q1074" s="67">
        <f t="shared" si="238"/>
        <v>-2432640.5803930983</v>
      </c>
      <c r="R1074" s="70">
        <f t="shared" si="234"/>
        <v>-3.7372868846978879E-2</v>
      </c>
      <c r="S1074" s="67">
        <f t="shared" si="239"/>
        <v>16811050.674868599</v>
      </c>
      <c r="T1074" s="70">
        <f t="shared" si="235"/>
        <v>0.36667407513291383</v>
      </c>
      <c r="U1074" s="67">
        <f t="shared" si="240"/>
        <v>29849776.624868598</v>
      </c>
      <c r="V1074" s="70">
        <f t="shared" si="236"/>
        <v>0.90981373795846598</v>
      </c>
      <c r="W1074" s="87">
        <f t="shared" si="246"/>
        <v>0.4901977784069394</v>
      </c>
      <c r="X1074" s="138">
        <f t="shared" si="256"/>
        <v>1.7857142857142857E-4</v>
      </c>
      <c r="Y1074" s="135">
        <f t="shared" si="247"/>
        <v>1.407637857403521E-2</v>
      </c>
      <c r="Z1074" s="135">
        <f t="shared" si="248"/>
        <v>0</v>
      </c>
      <c r="AA1074" s="135">
        <f t="shared" si="249"/>
        <v>0</v>
      </c>
      <c r="AB1074" s="140">
        <f t="shared" si="250"/>
        <v>4.2900569120052872</v>
      </c>
      <c r="AC1074" s="140">
        <f t="shared" si="251"/>
        <v>-8.1100248023314891E-2</v>
      </c>
      <c r="AD1074" s="140">
        <f t="shared" si="252"/>
        <v>-5.986171041713944E-2</v>
      </c>
      <c r="AE1074" s="140">
        <f t="shared" si="253"/>
        <v>-4.4754427766177489E-2</v>
      </c>
    </row>
    <row r="1075" spans="1:31">
      <c r="A1075" s="88">
        <v>45526</v>
      </c>
      <c r="B1075" s="78">
        <v>60262248.670911402</v>
      </c>
      <c r="D1075" s="67">
        <f t="shared" si="255"/>
        <v>60262248.670911402</v>
      </c>
      <c r="E1075" s="67">
        <f t="shared" si="241"/>
        <v>60667367.421713203</v>
      </c>
      <c r="F1075" s="67">
        <f t="shared" si="242"/>
        <v>-2396195.6839571968</v>
      </c>
      <c r="G1075" s="70">
        <f t="shared" si="243"/>
        <v>-3.8242182815555505E-2</v>
      </c>
      <c r="H1075" s="70"/>
      <c r="I1075" s="70"/>
      <c r="J1075" s="67">
        <f t="shared" si="244"/>
        <v>-405118.75080180168</v>
      </c>
      <c r="K1075" s="70">
        <f t="shared" si="254"/>
        <v>-6.6777044730774726E-3</v>
      </c>
      <c r="L1075" s="70">
        <f t="shared" si="245"/>
        <v>0.96175781718444453</v>
      </c>
      <c r="M1075" s="70">
        <f>PRODUCT($L$2:L1075)-1</f>
        <v>0.3165363696357697</v>
      </c>
      <c r="N1075" s="70">
        <f>PRODUCT($L$909:L1075)-1</f>
        <v>4.0345243813033838E-2</v>
      </c>
      <c r="O1075" s="70">
        <f>AVERAGE($G$909:G1075)*252</f>
        <v>0.20133087063462765</v>
      </c>
      <c r="P1075" s="70">
        <f>STDEV($G$909:G1075)*252^0.5</f>
        <v>0.53220605693770517</v>
      </c>
      <c r="Q1075" s="67">
        <f t="shared" si="238"/>
        <v>-7141000.8480926007</v>
      </c>
      <c r="R1075" s="70">
        <f t="shared" si="234"/>
        <v>-0.10594445963735372</v>
      </c>
      <c r="S1075" s="67">
        <f t="shared" si="239"/>
        <v>17317385.370911404</v>
      </c>
      <c r="T1075" s="70">
        <f t="shared" si="235"/>
        <v>0.40324695528630095</v>
      </c>
      <c r="U1075" s="67">
        <f t="shared" si="240"/>
        <v>28196612.490911402</v>
      </c>
      <c r="V1075" s="70">
        <f t="shared" si="236"/>
        <v>0.87934049811549386</v>
      </c>
      <c r="W1075" s="87">
        <f t="shared" si="246"/>
        <v>0.37829496303194737</v>
      </c>
      <c r="X1075" s="138">
        <f t="shared" si="256"/>
        <v>1.7857142857142857E-4</v>
      </c>
      <c r="Y1075" s="135">
        <f t="shared" si="247"/>
        <v>-3.8420754244126935E-2</v>
      </c>
      <c r="Z1075" s="135">
        <f t="shared" si="248"/>
        <v>-3.8420754244126935E-2</v>
      </c>
      <c r="AA1075" s="135">
        <f t="shared" si="249"/>
        <v>1.476154356687598E-3</v>
      </c>
      <c r="AB1075" s="140">
        <f t="shared" si="250"/>
        <v>3.86741166014298</v>
      </c>
      <c r="AC1075" s="140">
        <f t="shared" si="251"/>
        <v>-8.3071559752930249E-2</v>
      </c>
      <c r="AD1075" s="140">
        <f t="shared" si="252"/>
        <v>-6.0374355797443068E-2</v>
      </c>
      <c r="AE1075" s="140">
        <f t="shared" si="253"/>
        <v>-4.5009335669959571E-2</v>
      </c>
    </row>
    <row r="1076" spans="1:31">
      <c r="A1076" s="88">
        <v>45527</v>
      </c>
      <c r="B1076" s="78">
        <v>63505365.288649</v>
      </c>
      <c r="D1076" s="67">
        <f t="shared" si="255"/>
        <v>63505365.288649</v>
      </c>
      <c r="E1076" s="67">
        <f t="shared" si="241"/>
        <v>60667367.421713203</v>
      </c>
      <c r="F1076" s="67">
        <f t="shared" si="242"/>
        <v>3243116.6177375987</v>
      </c>
      <c r="G1076" s="70">
        <f t="shared" si="243"/>
        <v>5.3816720903464253E-2</v>
      </c>
      <c r="H1076" s="70"/>
      <c r="I1076" s="70"/>
      <c r="J1076" s="67">
        <f t="shared" si="244"/>
        <v>2837997.866935797</v>
      </c>
      <c r="K1076" s="70">
        <f t="shared" si="254"/>
        <v>4.6779644272483489E-2</v>
      </c>
      <c r="L1076" s="70">
        <f t="shared" si="245"/>
        <v>1.0538167209034643</v>
      </c>
      <c r="M1076" s="70">
        <f>PRODUCT($L$2:L1076)-1</f>
        <v>0.38738803999971805</v>
      </c>
      <c r="N1076" s="70">
        <f>PRODUCT($L$909:L1076)-1</f>
        <v>9.6333213442566512E-2</v>
      </c>
      <c r="O1076" s="70">
        <f>AVERAGE($G$909:G1076)*252</f>
        <v>0.28085755395033218</v>
      </c>
      <c r="P1076" s="70">
        <f>STDEV($G$909:G1076)*252^0.5</f>
        <v>0.53456856282448739</v>
      </c>
      <c r="Q1076" s="67">
        <f t="shared" si="238"/>
        <v>-1938987.6923824027</v>
      </c>
      <c r="R1076" s="70">
        <f t="shared" si="234"/>
        <v>-2.9628036706916563E-2</v>
      </c>
      <c r="S1076" s="67">
        <f t="shared" si="239"/>
        <v>21440568.118648998</v>
      </c>
      <c r="T1076" s="70">
        <f t="shared" si="235"/>
        <v>0.50970335199761996</v>
      </c>
      <c r="U1076" s="67">
        <f t="shared" si="240"/>
        <v>31745629.818649001</v>
      </c>
      <c r="V1076" s="70">
        <f t="shared" si="236"/>
        <v>0.99955586370156257</v>
      </c>
      <c r="W1076" s="87">
        <f t="shared" si="246"/>
        <v>0.52539107886623881</v>
      </c>
      <c r="X1076" s="138">
        <f t="shared" si="256"/>
        <v>1.7857142857142857E-4</v>
      </c>
      <c r="Y1076" s="135">
        <f t="shared" si="247"/>
        <v>5.3638149474892823E-2</v>
      </c>
      <c r="Z1076" s="135">
        <f t="shared" si="248"/>
        <v>0</v>
      </c>
      <c r="AA1076" s="135">
        <f t="shared" si="249"/>
        <v>0</v>
      </c>
      <c r="AB1076" s="140">
        <f t="shared" si="250"/>
        <v>4.286995195524069</v>
      </c>
      <c r="AC1076" s="140">
        <f t="shared" si="251"/>
        <v>-8.3398165723333223E-2</v>
      </c>
      <c r="AD1076" s="140">
        <f t="shared" si="252"/>
        <v>-5.8606381742151187E-2</v>
      </c>
      <c r="AE1076" s="140">
        <f t="shared" si="253"/>
        <v>-4.4966070106787187E-2</v>
      </c>
    </row>
    <row r="1077" spans="1:31">
      <c r="A1077" s="88">
        <v>45530</v>
      </c>
      <c r="B1077" s="78">
        <v>62382833.512212202</v>
      </c>
      <c r="D1077" s="67">
        <f t="shared" si="255"/>
        <v>62382833.512212202</v>
      </c>
      <c r="E1077" s="67">
        <f t="shared" si="241"/>
        <v>60667367.421713203</v>
      </c>
      <c r="F1077" s="67">
        <f t="shared" si="242"/>
        <v>-1122531.7764367983</v>
      </c>
      <c r="G1077" s="70">
        <f t="shared" si="243"/>
        <v>-1.7676172262525991E-2</v>
      </c>
      <c r="H1077" s="70"/>
      <c r="I1077" s="70"/>
      <c r="J1077" s="67">
        <f t="shared" si="244"/>
        <v>1715466.0904989988</v>
      </c>
      <c r="K1077" s="70">
        <f t="shared" si="254"/>
        <v>2.827658695941726E-2</v>
      </c>
      <c r="L1077" s="70">
        <f t="shared" si="245"/>
        <v>0.98232382773747395</v>
      </c>
      <c r="M1077" s="70">
        <f>PRODUCT($L$2:L1077)-1</f>
        <v>0.36286433000971474</v>
      </c>
      <c r="N1077" s="70">
        <f>PRODUCT($L$909:L1077)-1</f>
        <v>7.6954238704626921E-2</v>
      </c>
      <c r="O1077" s="70">
        <f>AVERAGE($G$909:G1077)*252</f>
        <v>0.25283830564200749</v>
      </c>
      <c r="P1077" s="70">
        <f>STDEV($G$909:G1077)*252^0.5</f>
        <v>0.5334689079648901</v>
      </c>
      <c r="Q1077" s="67">
        <f t="shared" ref="Q1077:Q1108" si="257">B1077-C1077-D1046</f>
        <v>-4770018.6653840989</v>
      </c>
      <c r="R1077" s="70">
        <f t="shared" si="234"/>
        <v>-7.1032257167112312E-2</v>
      </c>
      <c r="S1077" s="67">
        <f t="shared" ref="S1077:S1108" si="258">B1077-C1077-D986</f>
        <v>23613646.682212204</v>
      </c>
      <c r="T1077" s="70">
        <f t="shared" si="235"/>
        <v>0.60908284679161029</v>
      </c>
      <c r="U1077" s="67">
        <f t="shared" ref="U1077:U1108" si="259">B1077-C1077-D711</f>
        <v>30052989.192212202</v>
      </c>
      <c r="V1077" s="70">
        <f t="shared" si="236"/>
        <v>0.9295742006904969</v>
      </c>
      <c r="W1077" s="87">
        <f t="shared" si="246"/>
        <v>0.47395134349357032</v>
      </c>
      <c r="X1077" s="138">
        <f t="shared" si="256"/>
        <v>1.7857142857142857E-4</v>
      </c>
      <c r="Y1077" s="135">
        <f t="shared" si="247"/>
        <v>-1.7854743691097418E-2</v>
      </c>
      <c r="Z1077" s="135">
        <f t="shared" si="248"/>
        <v>-1.7854743691097418E-2</v>
      </c>
      <c r="AA1077" s="135">
        <f t="shared" si="249"/>
        <v>3.1879187227478307E-4</v>
      </c>
      <c r="AB1077" s="140">
        <f t="shared" si="250"/>
        <v>4.1310645686509968</v>
      </c>
      <c r="AC1077" s="140">
        <f t="shared" si="251"/>
        <v>-8.2770821785131343E-2</v>
      </c>
      <c r="AD1077" s="140">
        <f t="shared" si="252"/>
        <v>-5.8544059749753012E-2</v>
      </c>
      <c r="AE1077" s="140">
        <f t="shared" si="253"/>
        <v>-4.5008206725630495E-2</v>
      </c>
    </row>
    <row r="1078" spans="1:31">
      <c r="A1078" s="88">
        <v>45531</v>
      </c>
      <c r="B1078" s="78">
        <v>63190385.891591698</v>
      </c>
      <c r="D1078" s="67">
        <f t="shared" si="255"/>
        <v>63190385.891591698</v>
      </c>
      <c r="E1078" s="67">
        <f t="shared" ref="E1078:E1109" si="260">IF(MONTH(A1078)=MONTH(A1077),E1077,D1077)</f>
        <v>60667367.421713203</v>
      </c>
      <c r="F1078" s="67">
        <f t="shared" ref="F1078:F1109" si="261">B1078-C1078-D1077</f>
        <v>807552.37937949598</v>
      </c>
      <c r="G1078" s="70">
        <f t="shared" ref="G1078:G1109" si="262">F1078/B1077</f>
        <v>1.2945105791345751E-2</v>
      </c>
      <c r="H1078" s="70"/>
      <c r="I1078" s="70"/>
      <c r="J1078" s="67">
        <f t="shared" ref="J1078:J1109" si="263">IF(MONTH(A1078)=MONTH(A1077),J1077+F1078,F1078)</f>
        <v>2523018.4698784947</v>
      </c>
      <c r="K1078" s="70">
        <f t="shared" si="254"/>
        <v>4.1587736160370703E-2</v>
      </c>
      <c r="L1078" s="70">
        <f t="shared" si="245"/>
        <v>1.0129451057913457</v>
      </c>
      <c r="M1078" s="70">
        <f>PRODUCT($L$2:L1078)-1</f>
        <v>0.38050675294094183</v>
      </c>
      <c r="N1078" s="70">
        <f>PRODUCT($L$909:L1078)-1</f>
        <v>9.0895525257096432E-2</v>
      </c>
      <c r="O1078" s="70">
        <f>AVERAGE($G$909:G1078)*252</f>
        <v>0.27054023713481407</v>
      </c>
      <c r="P1078" s="70">
        <f>STDEV($G$909:G1078)*252^0.5</f>
        <v>0.53208693772167681</v>
      </c>
      <c r="Q1078" s="67">
        <f t="shared" si="257"/>
        <v>-3886146.2396564037</v>
      </c>
      <c r="R1078" s="70">
        <f t="shared" si="234"/>
        <v>-5.7936004086383192E-2</v>
      </c>
      <c r="S1078" s="67">
        <f t="shared" si="258"/>
        <v>22198201.211591698</v>
      </c>
      <c r="T1078" s="70">
        <f t="shared" si="235"/>
        <v>0.54152276549491041</v>
      </c>
      <c r="U1078" s="67">
        <f t="shared" si="259"/>
        <v>30502978.1515917</v>
      </c>
      <c r="V1078" s="70">
        <f t="shared" si="236"/>
        <v>0.93317213754655792</v>
      </c>
      <c r="W1078" s="87">
        <f t="shared" si="246"/>
        <v>0.50845119087724688</v>
      </c>
      <c r="X1078" s="138">
        <f t="shared" si="256"/>
        <v>1.7857142857142857E-4</v>
      </c>
      <c r="Y1078" s="135">
        <f t="shared" si="247"/>
        <v>1.2766534362774322E-2</v>
      </c>
      <c r="Z1078" s="135">
        <f t="shared" si="248"/>
        <v>0</v>
      </c>
      <c r="AA1078" s="135">
        <f t="shared" si="249"/>
        <v>0</v>
      </c>
      <c r="AB1078" s="140">
        <f t="shared" si="250"/>
        <v>4.2477540392593589</v>
      </c>
      <c r="AC1078" s="140">
        <f t="shared" si="251"/>
        <v>-8.2894944521658714E-2</v>
      </c>
      <c r="AD1078" s="140">
        <f t="shared" si="252"/>
        <v>-5.5898920337308589E-2</v>
      </c>
      <c r="AE1078" s="140">
        <f t="shared" si="253"/>
        <v>-4.501122831997377E-2</v>
      </c>
    </row>
    <row r="1079" spans="1:31">
      <c r="A1079" s="88">
        <v>45532</v>
      </c>
      <c r="B1079" s="78">
        <v>61388535.955951601</v>
      </c>
      <c r="D1079" s="67">
        <f t="shared" si="255"/>
        <v>61388535.955951601</v>
      </c>
      <c r="E1079" s="67">
        <f t="shared" si="260"/>
        <v>60667367.421713203</v>
      </c>
      <c r="F1079" s="67">
        <f t="shared" si="261"/>
        <v>-1801849.9356400967</v>
      </c>
      <c r="G1079" s="70">
        <f t="shared" si="262"/>
        <v>-2.8514621492125691E-2</v>
      </c>
      <c r="H1079" s="70"/>
      <c r="I1079" s="70"/>
      <c r="J1079" s="67">
        <f t="shared" si="263"/>
        <v>721168.53423839808</v>
      </c>
      <c r="K1079" s="70">
        <f t="shared" si="254"/>
        <v>1.1887256112917743E-2</v>
      </c>
      <c r="L1079" s="70">
        <f t="shared" si="245"/>
        <v>0.97148537850787431</v>
      </c>
      <c r="M1079" s="70">
        <f>PRODUCT($L$2:L1079)-1</f>
        <v>0.34114212541350741</v>
      </c>
      <c r="N1079" s="70">
        <f>PRODUCT($L$909:L1079)-1</f>
        <v>5.9789052266936649E-2</v>
      </c>
      <c r="O1079" s="70">
        <f>AVERAGE($G$909:G1079)*252</f>
        <v>0.22693658302282291</v>
      </c>
      <c r="P1079" s="70">
        <f>STDEV($G$909:G1079)*252^0.5</f>
        <v>0.53173421126897102</v>
      </c>
      <c r="Q1079" s="67">
        <f t="shared" si="257"/>
        <v>-7610282.4457273036</v>
      </c>
      <c r="R1079" s="70">
        <f t="shared" si="234"/>
        <v>-0.11029583726236865</v>
      </c>
      <c r="S1079" s="67">
        <f t="shared" si="258"/>
        <v>17558006.405951604</v>
      </c>
      <c r="T1079" s="70">
        <f t="shared" si="235"/>
        <v>0.4005885072851374</v>
      </c>
      <c r="U1079" s="67">
        <f t="shared" si="259"/>
        <v>27893896.3559516</v>
      </c>
      <c r="V1079" s="70">
        <f t="shared" si="236"/>
        <v>0.83278687840998888</v>
      </c>
      <c r="W1079" s="87">
        <f t="shared" si="246"/>
        <v>0.4267857478668603</v>
      </c>
      <c r="X1079" s="138">
        <f t="shared" si="256"/>
        <v>1.7857142857142857E-4</v>
      </c>
      <c r="Y1079" s="135">
        <f t="shared" si="247"/>
        <v>-2.8693192920697119E-2</v>
      </c>
      <c r="Z1079" s="135">
        <f t="shared" si="248"/>
        <v>-2.8693192920697119E-2</v>
      </c>
      <c r="AA1079" s="135">
        <f t="shared" si="249"/>
        <v>8.2329931998434327E-4</v>
      </c>
      <c r="AB1079" s="140">
        <f t="shared" si="250"/>
        <v>4.0049980156915082</v>
      </c>
      <c r="AC1079" s="140">
        <f t="shared" si="251"/>
        <v>-8.4136793760729717E-2</v>
      </c>
      <c r="AD1079" s="140">
        <f t="shared" si="252"/>
        <v>-5.6464036163213244E-2</v>
      </c>
      <c r="AE1079" s="140">
        <f t="shared" si="253"/>
        <v>-4.518524581536483E-2</v>
      </c>
    </row>
    <row r="1080" spans="1:31">
      <c r="A1080" s="88">
        <v>45533</v>
      </c>
      <c r="B1080" s="78">
        <v>60263866.115877703</v>
      </c>
      <c r="D1080" s="67">
        <f t="shared" si="255"/>
        <v>60263866.115877703</v>
      </c>
      <c r="E1080" s="67">
        <f t="shared" si="260"/>
        <v>60667367.421713203</v>
      </c>
      <c r="F1080" s="67">
        <f t="shared" si="261"/>
        <v>-1124669.8400738984</v>
      </c>
      <c r="G1080" s="70">
        <f t="shared" si="262"/>
        <v>-1.8320519011577146E-2</v>
      </c>
      <c r="H1080" s="70"/>
      <c r="I1080" s="70"/>
      <c r="J1080" s="67">
        <f t="shared" si="263"/>
        <v>-403501.30583550036</v>
      </c>
      <c r="K1080" s="70">
        <f t="shared" si="254"/>
        <v>-6.6510436002715778E-3</v>
      </c>
      <c r="L1080" s="70">
        <f t="shared" si="245"/>
        <v>0.98167948098842284</v>
      </c>
      <c r="M1080" s="70">
        <f>PRODUCT($L$2:L1080)-1</f>
        <v>0.31657170560764225</v>
      </c>
      <c r="N1080" s="70">
        <f>PRODUCT($L$909:L1080)-1</f>
        <v>4.0373166786618953E-2</v>
      </c>
      <c r="O1080" s="70">
        <f>AVERAGE($G$909:G1080)*252</f>
        <v>0.1987754936394493</v>
      </c>
      <c r="P1080" s="70">
        <f>STDEV($G$909:G1080)*252^0.5</f>
        <v>0.53068738417568628</v>
      </c>
      <c r="Q1080" s="67">
        <f t="shared" si="257"/>
        <v>-2087532.0791593939</v>
      </c>
      <c r="R1080" s="70">
        <f t="shared" si="234"/>
        <v>-3.3480116558565844E-2</v>
      </c>
      <c r="S1080" s="67">
        <f t="shared" si="258"/>
        <v>16193507.765877701</v>
      </c>
      <c r="T1080" s="70">
        <f t="shared" si="235"/>
        <v>0.36744670050720613</v>
      </c>
      <c r="U1080" s="67">
        <f t="shared" si="259"/>
        <v>26549517.455877706</v>
      </c>
      <c r="V1080" s="70">
        <f t="shared" si="236"/>
        <v>0.78748421699088256</v>
      </c>
      <c r="W1080" s="87">
        <f t="shared" si="246"/>
        <v>0.37456231213825847</v>
      </c>
      <c r="X1080" s="138">
        <f t="shared" si="256"/>
        <v>1.7857142857142857E-4</v>
      </c>
      <c r="Y1080" s="135">
        <f t="shared" si="247"/>
        <v>-1.8499090440148573E-2</v>
      </c>
      <c r="Z1080" s="135">
        <f t="shared" si="248"/>
        <v>-1.8499090440148573E-2</v>
      </c>
      <c r="AA1080" s="135">
        <f t="shared" si="249"/>
        <v>3.4221634711279636E-4</v>
      </c>
      <c r="AB1080" s="140">
        <f t="shared" si="250"/>
        <v>3.9736304195889498</v>
      </c>
      <c r="AC1080" s="140">
        <f t="shared" si="251"/>
        <v>-8.5131389137528851E-2</v>
      </c>
      <c r="AD1080" s="140">
        <f t="shared" si="252"/>
        <v>-5.6525372787213743E-2</v>
      </c>
      <c r="AE1080" s="140">
        <f t="shared" si="253"/>
        <v>-4.5293039139490364E-2</v>
      </c>
    </row>
    <row r="1081" spans="1:31" s="47" customFormat="1">
      <c r="A1081" s="90">
        <v>45534</v>
      </c>
      <c r="B1081" s="133">
        <v>62205008.162722297</v>
      </c>
      <c r="C1081" s="131"/>
      <c r="D1081" s="80">
        <f t="shared" si="255"/>
        <v>62205008.162722297</v>
      </c>
      <c r="E1081" s="80">
        <f t="shared" si="260"/>
        <v>60667367.421713203</v>
      </c>
      <c r="F1081" s="80">
        <f t="shared" si="261"/>
        <v>1941142.0468445942</v>
      </c>
      <c r="G1081" s="81">
        <f t="shared" si="262"/>
        <v>3.2210712188827893E-2</v>
      </c>
      <c r="H1081" s="81"/>
      <c r="I1081" s="81"/>
      <c r="J1081" s="80">
        <f t="shared" si="263"/>
        <v>1537640.7410090938</v>
      </c>
      <c r="K1081" s="81">
        <f t="shared" si="254"/>
        <v>2.534543373739262E-2</v>
      </c>
      <c r="L1081" s="81">
        <f t="shared" si="245"/>
        <v>1.032210712188828</v>
      </c>
      <c r="M1081" s="81">
        <f>PRODUCT($L$2:L1081)-1</f>
        <v>0.35897941789292442</v>
      </c>
      <c r="N1081" s="81">
        <f>PRODUCT($L$909:L1081)-1</f>
        <v>7.3884327430962182E-2</v>
      </c>
      <c r="O1081" s="81">
        <f>AVERAGE($G$909:G1081)*252</f>
        <v>0.24454615247150235</v>
      </c>
      <c r="P1081" s="81">
        <f>STDEV($G$909:G1081)*252^0.5</f>
        <v>0.53049969202789604</v>
      </c>
      <c r="Q1081" s="80">
        <f t="shared" si="257"/>
        <v>754761.04609839618</v>
      </c>
      <c r="R1081" s="81">
        <f t="shared" si="234"/>
        <v>1.2282473733034241E-2</v>
      </c>
      <c r="S1081" s="80">
        <f t="shared" si="258"/>
        <v>17383582.852722295</v>
      </c>
      <c r="T1081" s="81">
        <f t="shared" si="235"/>
        <v>0.38784092055287417</v>
      </c>
      <c r="U1081" s="80">
        <f t="shared" si="259"/>
        <v>28391853.0427223</v>
      </c>
      <c r="V1081" s="81">
        <f t="shared" si="236"/>
        <v>0.83966884906072914</v>
      </c>
      <c r="W1081" s="132">
        <f t="shared" si="246"/>
        <v>0.46097322231554289</v>
      </c>
      <c r="X1081" s="139">
        <f t="shared" si="256"/>
        <v>1.7857142857142857E-4</v>
      </c>
      <c r="Y1081" s="136">
        <f t="shared" si="247"/>
        <v>3.2032140760256463E-2</v>
      </c>
      <c r="Z1081" s="136">
        <f t="shared" si="248"/>
        <v>0</v>
      </c>
      <c r="AA1081" s="136">
        <f t="shared" si="249"/>
        <v>0</v>
      </c>
      <c r="AB1081" s="141">
        <f t="shared" si="250"/>
        <v>4.3066337243811654</v>
      </c>
      <c r="AC1081" s="141">
        <f t="shared" si="251"/>
        <v>-7.6754438447849016E-2</v>
      </c>
      <c r="AD1081" s="141">
        <f t="shared" si="252"/>
        <v>-5.6425872321953278E-2</v>
      </c>
      <c r="AE1081" s="141">
        <f t="shared" si="253"/>
        <v>-4.529411044885541E-2</v>
      </c>
    </row>
    <row r="1082" spans="1:31">
      <c r="A1082" s="88">
        <v>45537</v>
      </c>
      <c r="B1082" s="78">
        <v>61961389.694617704</v>
      </c>
      <c r="D1082" s="67">
        <f t="shared" si="255"/>
        <v>61961389.694617704</v>
      </c>
      <c r="E1082" s="67">
        <f t="shared" si="260"/>
        <v>62205008.162722297</v>
      </c>
      <c r="F1082" s="67">
        <f t="shared" si="261"/>
        <v>-243618.46810459346</v>
      </c>
      <c r="G1082" s="70">
        <f t="shared" si="262"/>
        <v>-3.9163802931640335E-3</v>
      </c>
      <c r="H1082" s="268">
        <f>J1082</f>
        <v>-243618.46810459346</v>
      </c>
      <c r="I1082" s="267">
        <f>K1082</f>
        <v>-3.9163802931640335E-3</v>
      </c>
      <c r="J1082" s="67">
        <f t="shared" si="263"/>
        <v>-243618.46810459346</v>
      </c>
      <c r="K1082" s="85">
        <f>G1082</f>
        <v>-3.9163802931640335E-3</v>
      </c>
      <c r="L1082" s="70">
        <f t="shared" si="245"/>
        <v>0.99608361970683601</v>
      </c>
      <c r="M1082" s="70">
        <f>PRODUCT($L$2:L1082)-1</f>
        <v>0.35365713768187312</v>
      </c>
      <c r="N1082" s="70">
        <f>PRODUCT($L$909:L1082)-1</f>
        <v>6.9678588013873943E-2</v>
      </c>
      <c r="O1082" s="70">
        <f>AVERAGE($G$909:G1082)*252</f>
        <v>0.2374687157683481</v>
      </c>
      <c r="P1082" s="70">
        <f>STDEV($G$909:G1082)*252^0.5</f>
        <v>0.52899692504600959</v>
      </c>
      <c r="Q1082" s="67">
        <f t="shared" si="257"/>
        <v>3424984.5514562055</v>
      </c>
      <c r="R1082" s="70">
        <f t="shared" si="234"/>
        <v>5.8510332895909456E-2</v>
      </c>
      <c r="S1082" s="67">
        <f t="shared" si="258"/>
        <v>13970053.374617703</v>
      </c>
      <c r="T1082" s="70">
        <f t="shared" si="235"/>
        <v>0.29109531940238548</v>
      </c>
      <c r="U1082" s="67">
        <f t="shared" si="259"/>
        <v>28218500.984617703</v>
      </c>
      <c r="V1082" s="70">
        <f t="shared" si="236"/>
        <v>0.83627994114964144</v>
      </c>
      <c r="W1082" s="87">
        <f t="shared" si="246"/>
        <v>0.44890377339659249</v>
      </c>
      <c r="X1082" s="138">
        <f t="shared" si="256"/>
        <v>1.7857142857142857E-4</v>
      </c>
      <c r="Y1082" s="135">
        <f t="shared" si="247"/>
        <v>-4.0949517217354625E-3</v>
      </c>
      <c r="Z1082" s="135">
        <f t="shared" si="248"/>
        <v>-4.0949517217354625E-3</v>
      </c>
      <c r="AA1082" s="135">
        <f t="shared" si="249"/>
        <v>1.6768629603344228E-5</v>
      </c>
      <c r="AB1082" s="140">
        <f t="shared" si="250"/>
        <v>4.235506051015248</v>
      </c>
      <c r="AC1082" s="140">
        <f t="shared" si="251"/>
        <v>-7.6302603960186691E-2</v>
      </c>
      <c r="AD1082" s="140">
        <f t="shared" si="252"/>
        <v>-5.6630225931091564E-2</v>
      </c>
      <c r="AE1082" s="140">
        <f t="shared" si="253"/>
        <v>-4.5315227581860115E-2</v>
      </c>
    </row>
    <row r="1083" spans="1:31">
      <c r="A1083" s="88">
        <v>45538</v>
      </c>
      <c r="B1083" s="78">
        <v>55698633.107094899</v>
      </c>
      <c r="D1083" s="67">
        <f t="shared" si="255"/>
        <v>55698633.107094899</v>
      </c>
      <c r="E1083" s="67">
        <f t="shared" si="260"/>
        <v>62205008.162722297</v>
      </c>
      <c r="F1083" s="67">
        <f t="shared" si="261"/>
        <v>-6262756.5875228047</v>
      </c>
      <c r="G1083" s="70">
        <f t="shared" si="262"/>
        <v>-0.10107514725524017</v>
      </c>
      <c r="H1083" s="67">
        <f t="shared" ref="H1083:H1102" si="264">IF(WEEKNUM(A1083)=WEEKNUM(A1082),H1082+F1083,F1083)</f>
        <v>-6506375.0556273982</v>
      </c>
      <c r="I1083" s="70">
        <f t="shared" ref="I1083:I1102" si="265">IF(WEEKNUM(A1083)=WEEKNUM(A1082),I1082+G1083,G1083)</f>
        <v>-0.1049915275484042</v>
      </c>
      <c r="J1083" s="67">
        <f t="shared" si="263"/>
        <v>-6506375.0556273982</v>
      </c>
      <c r="K1083" s="70">
        <f t="shared" ref="K1083:K1102" si="266">(1+K1082)*(1+G1083)-1</f>
        <v>-0.10459567883356502</v>
      </c>
      <c r="L1083" s="70">
        <f t="shared" si="245"/>
        <v>0.89892485274475986</v>
      </c>
      <c r="M1083" s="70">
        <f>PRODUCT($L$2:L1083)-1</f>
        <v>0.21683604315757088</v>
      </c>
      <c r="N1083" s="70">
        <f>PRODUCT($L$909:L1083)-1</f>
        <v>-3.8439332785405678E-2</v>
      </c>
      <c r="O1083" s="70">
        <f>AVERAGE($G$909:G1083)*252</f>
        <v>9.0563539630697423E-2</v>
      </c>
      <c r="P1083" s="70">
        <f>STDEV($G$909:G1083)*252^0.5</f>
        <v>0.54149457999897266</v>
      </c>
      <c r="Q1083" s="67">
        <f t="shared" si="257"/>
        <v>-5301874.7954265997</v>
      </c>
      <c r="R1083" s="70">
        <f t="shared" si="234"/>
        <v>-8.6915256572928354E-2</v>
      </c>
      <c r="S1083" s="67">
        <f t="shared" si="258"/>
        <v>6907844.7870948985</v>
      </c>
      <c r="T1083" s="70">
        <f t="shared" si="235"/>
        <v>0.14158092182870674</v>
      </c>
      <c r="U1083" s="67">
        <f t="shared" si="259"/>
        <v>21601221.997094899</v>
      </c>
      <c r="V1083" s="70">
        <f t="shared" si="236"/>
        <v>0.63351501753045847</v>
      </c>
      <c r="W1083" s="87">
        <f t="shared" si="246"/>
        <v>0.1672473612401979</v>
      </c>
      <c r="X1083" s="138">
        <f t="shared" si="256"/>
        <v>1.7857142857142857E-4</v>
      </c>
      <c r="Y1083" s="135">
        <f t="shared" si="247"/>
        <v>-0.1012537186838116</v>
      </c>
      <c r="Z1083" s="135">
        <f t="shared" si="248"/>
        <v>-0.1012537186838116</v>
      </c>
      <c r="AA1083" s="135">
        <f t="shared" si="249"/>
        <v>1.0252315547300458E-2</v>
      </c>
      <c r="AB1083" s="140">
        <f t="shared" si="250"/>
        <v>2.9811252616253552</v>
      </c>
      <c r="AC1083" s="140">
        <f t="shared" si="251"/>
        <v>-8.2363969357801506E-2</v>
      </c>
      <c r="AD1083" s="140">
        <f t="shared" si="252"/>
        <v>-6.0024640163128813E-2</v>
      </c>
      <c r="AE1083" s="140">
        <f t="shared" si="253"/>
        <v>-4.6404829131545845E-2</v>
      </c>
    </row>
    <row r="1084" spans="1:31">
      <c r="A1084" s="88">
        <v>45539</v>
      </c>
      <c r="B1084" s="78">
        <v>54381510.365982004</v>
      </c>
      <c r="D1084" s="67">
        <f t="shared" si="255"/>
        <v>54381510.365982004</v>
      </c>
      <c r="E1084" s="67">
        <f t="shared" si="260"/>
        <v>62205008.162722297</v>
      </c>
      <c r="F1084" s="67">
        <f t="shared" si="261"/>
        <v>-1317122.7411128953</v>
      </c>
      <c r="G1084" s="70">
        <f t="shared" si="262"/>
        <v>-2.3647308158898428E-2</v>
      </c>
      <c r="H1084" s="67">
        <f t="shared" si="264"/>
        <v>-7823497.7967402935</v>
      </c>
      <c r="I1084" s="70">
        <f t="shared" si="265"/>
        <v>-0.12863883570730261</v>
      </c>
      <c r="J1084" s="67">
        <f t="shared" si="263"/>
        <v>-7823497.7967402935</v>
      </c>
      <c r="K1084" s="70">
        <f t="shared" si="266"/>
        <v>-0.12576958074299693</v>
      </c>
      <c r="L1084" s="70">
        <f t="shared" si="245"/>
        <v>0.97635269184110163</v>
      </c>
      <c r="M1084" s="70">
        <f>PRODUCT($L$2:L1084)-1</f>
        <v>0.18806114626616921</v>
      </c>
      <c r="N1084" s="70">
        <f>PRODUCT($L$909:L1084)-1</f>
        <v>-6.1177654196505116E-2</v>
      </c>
      <c r="O1084" s="70">
        <f>AVERAGE($G$909:G1084)*252</f>
        <v>5.6190328291645705E-2</v>
      </c>
      <c r="P1084" s="70">
        <f>STDEV($G$909:G1084)*252^0.5</f>
        <v>0.54070883563286765</v>
      </c>
      <c r="Q1084" s="67">
        <f t="shared" si="257"/>
        <v>-5824901.9884676933</v>
      </c>
      <c r="R1084" s="70">
        <f t="shared" si="234"/>
        <v>-9.6748863795023829E-2</v>
      </c>
      <c r="S1084" s="67">
        <f t="shared" si="258"/>
        <v>9185187.8959820047</v>
      </c>
      <c r="T1084" s="70">
        <f t="shared" si="235"/>
        <v>0.2032286565367982</v>
      </c>
      <c r="U1084" s="67">
        <f t="shared" si="259"/>
        <v>20408059.535982005</v>
      </c>
      <c r="V1084" s="70">
        <f t="shared" si="236"/>
        <v>0.60070611131327356</v>
      </c>
      <c r="W1084" s="87">
        <f t="shared" si="246"/>
        <v>0.10391975234855975</v>
      </c>
      <c r="X1084" s="138">
        <f t="shared" si="256"/>
        <v>1.7857142857142857E-4</v>
      </c>
      <c r="Y1084" s="135">
        <f t="shared" si="247"/>
        <v>-2.3825879587469855E-2</v>
      </c>
      <c r="Z1084" s="135">
        <f t="shared" si="248"/>
        <v>-2.3825879587469855E-2</v>
      </c>
      <c r="AA1084" s="135">
        <f t="shared" si="249"/>
        <v>5.6767253811661276E-4</v>
      </c>
      <c r="AB1084" s="140">
        <f t="shared" si="250"/>
        <v>2.9430603855614845</v>
      </c>
      <c r="AC1084" s="140">
        <f t="shared" si="251"/>
        <v>-8.3674192783888685E-2</v>
      </c>
      <c r="AD1084" s="140">
        <f t="shared" si="252"/>
        <v>-6.056972532721696E-2</v>
      </c>
      <c r="AE1084" s="140">
        <f t="shared" si="253"/>
        <v>-4.6540237655291167E-2</v>
      </c>
    </row>
    <row r="1085" spans="1:31">
      <c r="A1085" s="88">
        <v>45540</v>
      </c>
      <c r="B1085" s="78">
        <v>54434606.4776785</v>
      </c>
      <c r="D1085" s="67">
        <f t="shared" si="255"/>
        <v>54434606.4776785</v>
      </c>
      <c r="E1085" s="67">
        <f t="shared" si="260"/>
        <v>62205008.162722297</v>
      </c>
      <c r="F1085" s="67">
        <f t="shared" si="261"/>
        <v>53096.111696496606</v>
      </c>
      <c r="G1085" s="70">
        <f t="shared" si="262"/>
        <v>9.7636331428026192E-4</v>
      </c>
      <c r="H1085" s="67">
        <f t="shared" si="264"/>
        <v>-7770401.6850437969</v>
      </c>
      <c r="I1085" s="70">
        <f t="shared" si="265"/>
        <v>-0.12766247239302236</v>
      </c>
      <c r="J1085" s="67">
        <f t="shared" si="263"/>
        <v>-7770401.6850437969</v>
      </c>
      <c r="K1085" s="70">
        <f t="shared" si="266"/>
        <v>-0.12491601423340648</v>
      </c>
      <c r="L1085" s="70">
        <f t="shared" si="245"/>
        <v>1.0009763633142803</v>
      </c>
      <c r="M1085" s="70">
        <f>PRODUCT($L$2:L1085)-1</f>
        <v>0.18922112558450532</v>
      </c>
      <c r="N1085" s="70">
        <f>PRODUCT($L$909:L1085)-1</f>
        <v>-6.026102249943599E-2</v>
      </c>
      <c r="O1085" s="70">
        <f>AVERAGE($G$909:G1085)*252</f>
        <v>5.7262945392815089E-2</v>
      </c>
      <c r="P1085" s="70">
        <f>STDEV($G$909:G1085)*252^0.5</f>
        <v>0.53917129218470916</v>
      </c>
      <c r="Q1085" s="67">
        <f t="shared" si="257"/>
        <v>-1969768.1113926023</v>
      </c>
      <c r="R1085" s="70">
        <f t="shared" si="234"/>
        <v>-3.49222578167592E-2</v>
      </c>
      <c r="S1085" s="67">
        <f t="shared" si="258"/>
        <v>11414866.007678501</v>
      </c>
      <c r="T1085" s="70">
        <f t="shared" si="235"/>
        <v>0.26534018762011607</v>
      </c>
      <c r="U1085" s="67">
        <f t="shared" si="259"/>
        <v>20606896.207678497</v>
      </c>
      <c r="V1085" s="70">
        <f t="shared" si="236"/>
        <v>0.60917206760972109</v>
      </c>
      <c r="W1085" s="87">
        <f t="shared" si="246"/>
        <v>0.10620547908028821</v>
      </c>
      <c r="X1085" s="138">
        <f t="shared" si="256"/>
        <v>1.7857142857142857E-4</v>
      </c>
      <c r="Y1085" s="135">
        <f t="shared" si="247"/>
        <v>7.9779188570883338E-4</v>
      </c>
      <c r="Z1085" s="135">
        <f t="shared" si="248"/>
        <v>0</v>
      </c>
      <c r="AA1085" s="135">
        <f t="shared" si="249"/>
        <v>0</v>
      </c>
      <c r="AB1085" s="140">
        <f t="shared" si="250"/>
        <v>2.9081271882097686</v>
      </c>
      <c r="AC1085" s="140">
        <f t="shared" si="251"/>
        <v>-8.3179073598131301E-2</v>
      </c>
      <c r="AD1085" s="140">
        <f t="shared" si="252"/>
        <v>-5.8370301321395528E-2</v>
      </c>
      <c r="AE1085" s="140">
        <f t="shared" si="253"/>
        <v>-4.652570935918901E-2</v>
      </c>
    </row>
    <row r="1086" spans="1:31">
      <c r="A1086" s="88">
        <v>45541</v>
      </c>
      <c r="B1086" s="78">
        <v>50975553.849122301</v>
      </c>
      <c r="D1086" s="67">
        <f t="shared" si="255"/>
        <v>50975553.849122301</v>
      </c>
      <c r="E1086" s="67">
        <f t="shared" si="260"/>
        <v>62205008.162722297</v>
      </c>
      <c r="F1086" s="67">
        <f t="shared" si="261"/>
        <v>-3459052.6285561994</v>
      </c>
      <c r="G1086" s="70">
        <f t="shared" si="262"/>
        <v>-6.3545102139658555E-2</v>
      </c>
      <c r="H1086" s="67">
        <f t="shared" si="264"/>
        <v>-11229454.313599996</v>
      </c>
      <c r="I1086" s="70">
        <f t="shared" si="265"/>
        <v>-0.19120757453268092</v>
      </c>
      <c r="J1086" s="67">
        <f t="shared" si="263"/>
        <v>-11229454.313599996</v>
      </c>
      <c r="K1086" s="70">
        <f t="shared" si="266"/>
        <v>-0.18052331548972422</v>
      </c>
      <c r="L1086" s="70">
        <f t="shared" si="245"/>
        <v>0.93645489786034142</v>
      </c>
      <c r="M1086" s="70">
        <f>PRODUCT($L$2:L1086)-1</f>
        <v>0.11365194769259812</v>
      </c>
      <c r="N1086" s="70">
        <f>PRODUCT($L$909:L1086)-1</f>
        <v>-0.11997683180932761</v>
      </c>
      <c r="O1086" s="70">
        <f>AVERAGE($G$909:G1086)*252</f>
        <v>-3.3021485419470142E-2</v>
      </c>
      <c r="P1086" s="70">
        <f>STDEV($G$909:G1086)*252^0.5</f>
        <v>0.54297414891791251</v>
      </c>
      <c r="Q1086" s="67">
        <f t="shared" si="257"/>
        <v>-4603438.7955484986</v>
      </c>
      <c r="R1086" s="70">
        <f t="shared" si="234"/>
        <v>-8.2826956310261587E-2</v>
      </c>
      <c r="S1086" s="67">
        <f t="shared" si="258"/>
        <v>5197220.2091223001</v>
      </c>
      <c r="T1086" s="70">
        <f t="shared" si="235"/>
        <v>0.11353013086918251</v>
      </c>
      <c r="U1086" s="67">
        <f t="shared" si="259"/>
        <v>17545937.289122302</v>
      </c>
      <c r="V1086" s="70">
        <f t="shared" si="236"/>
        <v>0.52486205630359473</v>
      </c>
      <c r="W1086" s="87">
        <f t="shared" si="246"/>
        <v>-6.0815943973167627E-2</v>
      </c>
      <c r="X1086" s="138">
        <f t="shared" si="256"/>
        <v>1.7857142857142857E-4</v>
      </c>
      <c r="Y1086" s="135">
        <f t="shared" si="247"/>
        <v>-6.3723673568229985E-2</v>
      </c>
      <c r="Z1086" s="135">
        <f t="shared" si="248"/>
        <v>-6.3723673568229985E-2</v>
      </c>
      <c r="AA1086" s="135">
        <f t="shared" si="249"/>
        <v>4.0607065730303331E-3</v>
      </c>
      <c r="AB1086" s="140">
        <f t="shared" si="250"/>
        <v>2.2084904948426916</v>
      </c>
      <c r="AC1086" s="140">
        <f t="shared" si="251"/>
        <v>-8.3217472513318513E-2</v>
      </c>
      <c r="AD1086" s="140">
        <f t="shared" si="252"/>
        <v>-5.8973951004408713E-2</v>
      </c>
      <c r="AE1086" s="140">
        <f t="shared" si="253"/>
        <v>-4.7008235953971973E-2</v>
      </c>
    </row>
    <row r="1087" spans="1:31">
      <c r="A1087" s="88">
        <v>45544</v>
      </c>
      <c r="B1087" s="78">
        <v>52872142.811052501</v>
      </c>
      <c r="D1087" s="67">
        <f t="shared" si="255"/>
        <v>52872142.811052501</v>
      </c>
      <c r="E1087" s="67">
        <f t="shared" si="260"/>
        <v>62205008.162722297</v>
      </c>
      <c r="F1087" s="67">
        <f t="shared" si="261"/>
        <v>1896588.9619302005</v>
      </c>
      <c r="G1087" s="70">
        <f t="shared" si="262"/>
        <v>3.7205852976972729E-2</v>
      </c>
      <c r="H1087" s="67">
        <f t="shared" si="264"/>
        <v>1896588.9619302005</v>
      </c>
      <c r="I1087" s="70">
        <f t="shared" si="265"/>
        <v>3.7205852976972729E-2</v>
      </c>
      <c r="J1087" s="67">
        <f t="shared" si="263"/>
        <v>-9332865.3516697958</v>
      </c>
      <c r="K1087" s="70">
        <f t="shared" si="266"/>
        <v>-0.15003398644777777</v>
      </c>
      <c r="L1087" s="70">
        <f t="shared" si="245"/>
        <v>1.0372058529769728</v>
      </c>
      <c r="M1087" s="70">
        <f>PRODUCT($L$2:L1087)-1</f>
        <v>0.15508631832596831</v>
      </c>
      <c r="N1087" s="70">
        <f>PRODUCT($L$909:L1087)-1</f>
        <v>-8.7234819197295699E-2</v>
      </c>
      <c r="O1087" s="70">
        <f>AVERAGE($G$909:G1087)*252</f>
        <v>1.9542181818611414E-2</v>
      </c>
      <c r="P1087" s="70">
        <f>STDEV($G$909:G1087)*252^0.5</f>
        <v>0.54325610254093659</v>
      </c>
      <c r="Q1087" s="67">
        <f t="shared" si="257"/>
        <v>-4716931.0596693978</v>
      </c>
      <c r="R1087" s="70">
        <f t="shared" si="234"/>
        <v>-8.1906701091567141E-2</v>
      </c>
      <c r="S1087" s="67">
        <f t="shared" si="258"/>
        <v>3857968.9410525039</v>
      </c>
      <c r="T1087" s="70">
        <f t="shared" si="235"/>
        <v>7.8711291784392248E-2</v>
      </c>
      <c r="U1087" s="67">
        <f t="shared" si="259"/>
        <v>19777248.361052502</v>
      </c>
      <c r="V1087" s="70">
        <f t="shared" si="236"/>
        <v>0.59759212681376306</v>
      </c>
      <c r="W1087" s="87">
        <f t="shared" si="246"/>
        <v>3.5972318998733807E-2</v>
      </c>
      <c r="X1087" s="138">
        <f t="shared" si="256"/>
        <v>1.7857142857142857E-4</v>
      </c>
      <c r="Y1087" s="135">
        <f t="shared" si="247"/>
        <v>3.7027281548401299E-2</v>
      </c>
      <c r="Z1087" s="135">
        <f t="shared" si="248"/>
        <v>0</v>
      </c>
      <c r="AA1087" s="135">
        <f t="shared" si="249"/>
        <v>0</v>
      </c>
      <c r="AB1087" s="140">
        <f t="shared" si="250"/>
        <v>2.7505290520424097</v>
      </c>
      <c r="AC1087" s="140">
        <f t="shared" si="251"/>
        <v>-8.228759684703274E-2</v>
      </c>
      <c r="AD1087" s="140">
        <f t="shared" si="252"/>
        <v>-5.8634311809341158E-2</v>
      </c>
      <c r="AE1087" s="140">
        <f t="shared" si="253"/>
        <v>-4.6960015688774837E-2</v>
      </c>
    </row>
    <row r="1088" spans="1:31">
      <c r="A1088" s="88">
        <v>45545</v>
      </c>
      <c r="B1088" s="78">
        <v>53540814.445052102</v>
      </c>
      <c r="D1088" s="67">
        <f t="shared" si="255"/>
        <v>53540814.445052102</v>
      </c>
      <c r="E1088" s="67">
        <f t="shared" si="260"/>
        <v>62205008.162722297</v>
      </c>
      <c r="F1088" s="67">
        <f t="shared" si="261"/>
        <v>668671.63399960101</v>
      </c>
      <c r="G1088" s="70">
        <f t="shared" si="262"/>
        <v>1.2646955437180059E-2</v>
      </c>
      <c r="H1088" s="67">
        <f t="shared" si="264"/>
        <v>2565260.5959298015</v>
      </c>
      <c r="I1088" s="70">
        <f t="shared" si="265"/>
        <v>4.9852808414152787E-2</v>
      </c>
      <c r="J1088" s="67">
        <f t="shared" si="263"/>
        <v>-8664193.7176701948</v>
      </c>
      <c r="K1088" s="70">
        <f t="shared" si="266"/>
        <v>-0.13928450415126525</v>
      </c>
      <c r="L1088" s="70">
        <f t="shared" ref="L1088:L1119" si="267">1+G1088</f>
        <v>1.01264695543718</v>
      </c>
      <c r="M1088" s="70">
        <f>PRODUCT($L$2:L1088)-1</f>
        <v>0.16969464351993313</v>
      </c>
      <c r="N1088" s="70">
        <f>PRODUCT($L$909:L1088)-1</f>
        <v>-7.5691118631074361E-2</v>
      </c>
      <c r="O1088" s="70">
        <f>AVERAGE($G$909:G1088)*252</f>
        <v>3.7139351753893428E-2</v>
      </c>
      <c r="P1088" s="70">
        <f>STDEV($G$909:G1088)*252^0.5</f>
        <v>0.54194060899029139</v>
      </c>
      <c r="Q1088" s="67">
        <f t="shared" si="257"/>
        <v>-3546873.3140679002</v>
      </c>
      <c r="R1088" s="70">
        <f t="shared" si="234"/>
        <v>-6.2130267546197333E-2</v>
      </c>
      <c r="S1088" s="67">
        <f t="shared" si="258"/>
        <v>1937897.6050520986</v>
      </c>
      <c r="T1088" s="70">
        <f t="shared" si="235"/>
        <v>3.755403228582492E-2</v>
      </c>
      <c r="U1088" s="67">
        <f t="shared" si="259"/>
        <v>19617304.2750521</v>
      </c>
      <c r="V1088" s="70">
        <f t="shared" si="236"/>
        <v>0.57828049564282746</v>
      </c>
      <c r="W1088" s="87">
        <f t="shared" ref="W1088:W1119" si="268">O1088/P1088</f>
        <v>6.8530298593214967E-2</v>
      </c>
      <c r="X1088" s="138">
        <f t="shared" si="256"/>
        <v>1.7857142857142857E-4</v>
      </c>
      <c r="Y1088" s="135">
        <f t="shared" ref="Y1088:Y1119" si="269">G1088-X1088</f>
        <v>1.246838400860863E-2</v>
      </c>
      <c r="Z1088" s="135">
        <f t="shared" ref="Z1088:Z1119" si="270">IF(Y1088&lt;0,Y1088,0)</f>
        <v>0</v>
      </c>
      <c r="AA1088" s="135">
        <f t="shared" ref="AA1088:AA1119" si="271">Z1088^2</f>
        <v>0</v>
      </c>
      <c r="AB1088" s="140">
        <f t="shared" ref="AB1088:AB1119" si="272">AVERAGE(Y835:Y1088)/AVERAGE(AA835:AA1088)</f>
        <v>2.8731724294488714</v>
      </c>
      <c r="AC1088" s="140">
        <f t="shared" ref="AC1088:AC1119" si="273">AVERAGE(G1057:G1088)-_xlfn.NORM.S.INV(0.95)*_xlfn.STDEV.S(G1057:G1088)</f>
        <v>-8.2390766208945018E-2</v>
      </c>
      <c r="AD1088" s="140">
        <f t="shared" ref="AD1088:AD1119" si="274">AVERAGE(G997:G1088)-_xlfn.NORM.S.INV(0.95)*_xlfn.STDEV.S(G997:G1088)</f>
        <v>-5.8126405536086966E-2</v>
      </c>
      <c r="AE1088" s="140">
        <f t="shared" ref="AE1088:AE1119" si="275">AVERAGE(G722:G1088)-_xlfn.NORM.S.INV(0.95)*_xlfn.STDEV.S(G722:G1088)</f>
        <v>-4.6897847372896699E-2</v>
      </c>
    </row>
    <row r="1089" spans="1:31">
      <c r="A1089" s="88">
        <v>45546</v>
      </c>
      <c r="B1089" s="78">
        <v>56818392.436094403</v>
      </c>
      <c r="D1089" s="67">
        <f t="shared" si="255"/>
        <v>56818392.436094403</v>
      </c>
      <c r="E1089" s="67">
        <f t="shared" si="260"/>
        <v>62205008.162722297</v>
      </c>
      <c r="F1089" s="67">
        <f t="shared" si="261"/>
        <v>3277577.9910423011</v>
      </c>
      <c r="G1089" s="70">
        <f t="shared" si="262"/>
        <v>6.1216438804942271E-2</v>
      </c>
      <c r="H1089" s="67">
        <f t="shared" si="264"/>
        <v>5842838.5869721025</v>
      </c>
      <c r="I1089" s="70">
        <f t="shared" si="265"/>
        <v>0.11106924721909506</v>
      </c>
      <c r="J1089" s="67">
        <f t="shared" si="263"/>
        <v>-5386615.7266278937</v>
      </c>
      <c r="K1089" s="70">
        <f t="shared" si="266"/>
        <v>-8.6594566671175599E-2</v>
      </c>
      <c r="L1089" s="70">
        <f t="shared" si="267"/>
        <v>1.0612164388049423</v>
      </c>
      <c r="M1089" s="70">
        <f>PRODUCT($L$2:L1089)-1</f>
        <v>0.24129918408543993</v>
      </c>
      <c r="N1089" s="70">
        <f>PRODUCT($L$909:L1089)-1</f>
        <v>-1.9108220557888855E-2</v>
      </c>
      <c r="O1089" s="70">
        <f>AVERAGE($G$909:G1089)*252</f>
        <v>0.12216367897539375</v>
      </c>
      <c r="P1089" s="70">
        <f>STDEV($G$909:G1089)*252^0.5</f>
        <v>0.54521584246378052</v>
      </c>
      <c r="Q1089" s="67">
        <f t="shared" si="257"/>
        <v>1945847.0385647044</v>
      </c>
      <c r="R1089" s="70">
        <f t="shared" si="234"/>
        <v>3.5461213334789174E-2</v>
      </c>
      <c r="S1089" s="67">
        <f t="shared" si="258"/>
        <v>5904929.0560944006</v>
      </c>
      <c r="T1089" s="70">
        <f t="shared" si="235"/>
        <v>0.11597971664237626</v>
      </c>
      <c r="U1089" s="67">
        <f t="shared" si="259"/>
        <v>23572043.136094403</v>
      </c>
      <c r="V1089" s="70">
        <f t="shared" si="236"/>
        <v>0.70901147441455781</v>
      </c>
      <c r="W1089" s="87">
        <f t="shared" si="268"/>
        <v>0.22406480050790026</v>
      </c>
      <c r="X1089" s="138">
        <f t="shared" si="256"/>
        <v>1.7857142857142857E-4</v>
      </c>
      <c r="Y1089" s="135">
        <f t="shared" si="269"/>
        <v>6.103786737637084E-2</v>
      </c>
      <c r="Z1089" s="135">
        <f t="shared" si="270"/>
        <v>0</v>
      </c>
      <c r="AA1089" s="135">
        <f t="shared" si="271"/>
        <v>0</v>
      </c>
      <c r="AB1089" s="140">
        <f t="shared" si="272"/>
        <v>3.3674941956647397</v>
      </c>
      <c r="AC1089" s="140">
        <f t="shared" si="273"/>
        <v>-8.2152359423227614E-2</v>
      </c>
      <c r="AD1089" s="140">
        <f t="shared" si="274"/>
        <v>-5.8266385555767318E-2</v>
      </c>
      <c r="AE1089" s="140">
        <f t="shared" si="275"/>
        <v>-4.7028777137537309E-2</v>
      </c>
    </row>
    <row r="1090" spans="1:31">
      <c r="A1090" s="88">
        <v>45547</v>
      </c>
      <c r="B1090" s="78">
        <v>58637478.353476003</v>
      </c>
      <c r="D1090" s="67">
        <f t="shared" si="255"/>
        <v>58637478.353476003</v>
      </c>
      <c r="E1090" s="67">
        <f t="shared" si="260"/>
        <v>62205008.162722297</v>
      </c>
      <c r="F1090" s="67">
        <f t="shared" si="261"/>
        <v>1819085.9173815995</v>
      </c>
      <c r="G1090" s="70">
        <f t="shared" si="262"/>
        <v>3.2015793467363371E-2</v>
      </c>
      <c r="H1090" s="67">
        <f t="shared" si="264"/>
        <v>7661924.5043537021</v>
      </c>
      <c r="I1090" s="70">
        <f t="shared" si="265"/>
        <v>0.14308504068645844</v>
      </c>
      <c r="J1090" s="67">
        <f t="shared" si="263"/>
        <v>-3567529.8092462942</v>
      </c>
      <c r="K1090" s="70">
        <f t="shared" si="266"/>
        <v>-5.7351166965752487E-2</v>
      </c>
      <c r="L1090" s="70">
        <f t="shared" si="267"/>
        <v>1.0320157934673633</v>
      </c>
      <c r="M1090" s="70">
        <f>PRODUCT($L$2:L1090)-1</f>
        <v>0.28104036239432584</v>
      </c>
      <c r="N1090" s="70">
        <f>PRODUCT($L$909:L1090)-1</f>
        <v>1.2295808066564273E-2</v>
      </c>
      <c r="O1090" s="70">
        <f>AVERAGE($G$909:G1090)*252</f>
        <v>0.16582201015561451</v>
      </c>
      <c r="P1090" s="70">
        <f>STDEV($G$909:G1090)*252^0.5</f>
        <v>0.5449720949488237</v>
      </c>
      <c r="Q1090" s="67">
        <f t="shared" si="257"/>
        <v>-2029889.0682372004</v>
      </c>
      <c r="R1090" s="70">
        <f t="shared" si="234"/>
        <v>-3.345932343045252E-2</v>
      </c>
      <c r="S1090" s="67">
        <f t="shared" si="258"/>
        <v>7785176.8434760049</v>
      </c>
      <c r="T1090" s="70">
        <f t="shared" si="235"/>
        <v>0.15309389373350321</v>
      </c>
      <c r="U1090" s="67">
        <f t="shared" si="259"/>
        <v>25816116.733476002</v>
      </c>
      <c r="V1090" s="70">
        <f t="shared" si="236"/>
        <v>0.78656446470352137</v>
      </c>
      <c r="W1090" s="87">
        <f t="shared" si="268"/>
        <v>0.30427614861855679</v>
      </c>
      <c r="X1090" s="138">
        <f t="shared" si="256"/>
        <v>1.7857142857142857E-4</v>
      </c>
      <c r="Y1090" s="135">
        <f t="shared" si="269"/>
        <v>3.183722203879194E-2</v>
      </c>
      <c r="Z1090" s="135">
        <f t="shared" si="270"/>
        <v>0</v>
      </c>
      <c r="AA1090" s="135">
        <f t="shared" si="271"/>
        <v>0</v>
      </c>
      <c r="AB1090" s="140">
        <f t="shared" si="272"/>
        <v>3.8172731082248061</v>
      </c>
      <c r="AC1090" s="140">
        <f t="shared" si="273"/>
        <v>-7.9522451588577042E-2</v>
      </c>
      <c r="AD1090" s="140">
        <f t="shared" si="274"/>
        <v>-5.7939828476748681E-2</v>
      </c>
      <c r="AE1090" s="140">
        <f t="shared" si="275"/>
        <v>-4.6921822103874626E-2</v>
      </c>
    </row>
    <row r="1091" spans="1:31">
      <c r="A1091" s="88">
        <v>45548</v>
      </c>
      <c r="B1091" s="78">
        <v>59971224.9107861</v>
      </c>
      <c r="D1091" s="67">
        <f t="shared" si="255"/>
        <v>59971224.9107861</v>
      </c>
      <c r="E1091" s="67">
        <f t="shared" si="260"/>
        <v>62205008.162722297</v>
      </c>
      <c r="F1091" s="67">
        <f t="shared" si="261"/>
        <v>1333746.5573100969</v>
      </c>
      <c r="G1091" s="70">
        <f t="shared" si="262"/>
        <v>2.2745632908530981E-2</v>
      </c>
      <c r="H1091" s="67">
        <f t="shared" si="264"/>
        <v>8995671.061663799</v>
      </c>
      <c r="I1091" s="70">
        <f t="shared" si="265"/>
        <v>0.16583067359498943</v>
      </c>
      <c r="J1091" s="67">
        <f t="shared" si="263"/>
        <v>-2233783.2519361973</v>
      </c>
      <c r="K1091" s="70">
        <f t="shared" si="266"/>
        <v>-3.5910022647900441E-2</v>
      </c>
      <c r="L1091" s="70">
        <f t="shared" si="267"/>
        <v>1.0227456329085309</v>
      </c>
      <c r="M1091" s="70">
        <f>PRODUCT($L$2:L1091)-1</f>
        <v>0.31017843621835861</v>
      </c>
      <c r="N1091" s="70">
        <f>PRODUCT($L$909:L1091)-1</f>
        <v>3.5321116911690931E-2</v>
      </c>
      <c r="O1091" s="70">
        <f>AVERAGE($G$909:G1091)*252</f>
        <v>0.19623773410530954</v>
      </c>
      <c r="P1091" s="70">
        <f>STDEV($G$909:G1091)*252^0.5</f>
        <v>0.54409057749387857</v>
      </c>
      <c r="Q1091" s="67">
        <f t="shared" si="257"/>
        <v>3986974.4610570967</v>
      </c>
      <c r="R1091" s="70">
        <f t="shared" si="234"/>
        <v>7.1216001447356986E-2</v>
      </c>
      <c r="S1091" s="67">
        <f t="shared" si="258"/>
        <v>8750268.2307861</v>
      </c>
      <c r="T1091" s="70">
        <f t="shared" si="235"/>
        <v>0.17083375239265641</v>
      </c>
      <c r="U1091" s="67">
        <f t="shared" si="259"/>
        <v>27024811.400786098</v>
      </c>
      <c r="V1091" s="70">
        <f t="shared" si="236"/>
        <v>0.82026565327310785</v>
      </c>
      <c r="W1091" s="87">
        <f t="shared" si="268"/>
        <v>0.36067107614543714</v>
      </c>
      <c r="X1091" s="138">
        <f t="shared" si="256"/>
        <v>1.7857142857142857E-4</v>
      </c>
      <c r="Y1091" s="135">
        <f t="shared" si="269"/>
        <v>2.2567061479959554E-2</v>
      </c>
      <c r="Z1091" s="135">
        <f t="shared" si="270"/>
        <v>0</v>
      </c>
      <c r="AA1091" s="135">
        <f t="shared" si="271"/>
        <v>0</v>
      </c>
      <c r="AB1091" s="140">
        <f t="shared" si="272"/>
        <v>4.3283717963692654</v>
      </c>
      <c r="AC1091" s="140">
        <f t="shared" si="273"/>
        <v>-7.6495161935793948E-2</v>
      </c>
      <c r="AD1091" s="140">
        <f t="shared" si="274"/>
        <v>-5.7779936859146487E-2</v>
      </c>
      <c r="AE1091" s="140">
        <f t="shared" si="275"/>
        <v>-4.6842410335139077E-2</v>
      </c>
    </row>
    <row r="1092" spans="1:31">
      <c r="A1092" s="88">
        <v>45551</v>
      </c>
      <c r="B1092" s="78">
        <v>59486150.511345498</v>
      </c>
      <c r="D1092" s="67">
        <f t="shared" si="255"/>
        <v>59486150.511345498</v>
      </c>
      <c r="E1092" s="67">
        <f t="shared" si="260"/>
        <v>62205008.162722297</v>
      </c>
      <c r="F1092" s="67">
        <f t="shared" si="261"/>
        <v>-485074.39944060147</v>
      </c>
      <c r="G1092" s="70">
        <f t="shared" si="262"/>
        <v>-8.0884524230112661E-3</v>
      </c>
      <c r="H1092" s="67">
        <f t="shared" si="264"/>
        <v>-485074.39944060147</v>
      </c>
      <c r="I1092" s="70">
        <f t="shared" si="265"/>
        <v>-8.0884524230112661E-3</v>
      </c>
      <c r="J1092" s="67">
        <f t="shared" si="263"/>
        <v>-2718857.6513767987</v>
      </c>
      <c r="K1092" s="70">
        <f t="shared" si="266"/>
        <v>-4.3708018561214868E-2</v>
      </c>
      <c r="L1092" s="70">
        <f t="shared" si="267"/>
        <v>0.99191154757698874</v>
      </c>
      <c r="M1092" s="70">
        <f>PRODUCT($L$2:L1092)-1</f>
        <v>0.2995811202713512</v>
      </c>
      <c r="N1092" s="70">
        <f>PRODUCT($L$909:L1092)-1</f>
        <v>2.6946971315011892E-2</v>
      </c>
      <c r="O1092" s="70">
        <f>AVERAGE($G$909:G1092)*252</f>
        <v>0.18409356157974352</v>
      </c>
      <c r="P1092" s="70">
        <f>STDEV($G$909:G1092)*252^0.5</f>
        <v>0.54270117544675278</v>
      </c>
      <c r="Q1092" s="67">
        <f t="shared" si="257"/>
        <v>6701968.3930933997</v>
      </c>
      <c r="R1092" s="70">
        <f t="shared" si="234"/>
        <v>0.12696925715508897</v>
      </c>
      <c r="S1092" s="67">
        <f t="shared" si="258"/>
        <v>6942530.0313455015</v>
      </c>
      <c r="T1092" s="70">
        <f t="shared" si="235"/>
        <v>0.1321288858271211</v>
      </c>
      <c r="U1092" s="67">
        <f t="shared" si="259"/>
        <v>26843632.711345498</v>
      </c>
      <c r="V1092" s="70">
        <f t="shared" si="236"/>
        <v>0.82235178290522359</v>
      </c>
      <c r="W1092" s="87">
        <f t="shared" si="268"/>
        <v>0.33921717864015549</v>
      </c>
      <c r="X1092" s="138">
        <f t="shared" si="256"/>
        <v>1.7857142857142857E-4</v>
      </c>
      <c r="Y1092" s="135">
        <f t="shared" si="269"/>
        <v>-8.2670238515826951E-3</v>
      </c>
      <c r="Z1092" s="135">
        <f t="shared" si="270"/>
        <v>-8.2670238515826951E-3</v>
      </c>
      <c r="AA1092" s="135">
        <f t="shared" si="271"/>
        <v>6.8343683362637181E-5</v>
      </c>
      <c r="AB1092" s="140">
        <f t="shared" si="272"/>
        <v>4.2288779858739636</v>
      </c>
      <c r="AC1092" s="140">
        <f t="shared" si="273"/>
        <v>-7.0782540730774418E-2</v>
      </c>
      <c r="AD1092" s="140">
        <f t="shared" si="274"/>
        <v>-5.7967528704642814E-2</v>
      </c>
      <c r="AE1092" s="140">
        <f t="shared" si="275"/>
        <v>-4.6881937444942075E-2</v>
      </c>
    </row>
    <row r="1093" spans="1:31">
      <c r="A1093" s="88">
        <v>45552</v>
      </c>
      <c r="B1093" s="78">
        <v>59580701.894372702</v>
      </c>
      <c r="D1093" s="67">
        <f t="shared" si="255"/>
        <v>59580701.894372702</v>
      </c>
      <c r="E1093" s="67">
        <f t="shared" si="260"/>
        <v>62205008.162722297</v>
      </c>
      <c r="F1093" s="67">
        <f t="shared" si="261"/>
        <v>94551.383027203381</v>
      </c>
      <c r="G1093" s="70">
        <f t="shared" si="262"/>
        <v>1.5894688463522289E-3</v>
      </c>
      <c r="H1093" s="67">
        <f t="shared" si="264"/>
        <v>-390523.01641339809</v>
      </c>
      <c r="I1093" s="70">
        <f t="shared" si="265"/>
        <v>-6.4989835766590372E-3</v>
      </c>
      <c r="J1093" s="67">
        <f t="shared" si="263"/>
        <v>-2624306.2683495954</v>
      </c>
      <c r="K1093" s="70">
        <f t="shared" si="266"/>
        <v>-4.218802224870144E-2</v>
      </c>
      <c r="L1093" s="70">
        <f t="shared" si="267"/>
        <v>1.0015894688463522</v>
      </c>
      <c r="M1093" s="70">
        <f>PRODUCT($L$2:L1093)-1</f>
        <v>0.30164676397532997</v>
      </c>
      <c r="N1093" s="70">
        <f>PRODUCT($L$909:L1093)-1</f>
        <v>2.8579271532772843E-2</v>
      </c>
      <c r="O1093" s="70">
        <f>AVERAGE($G$909:G1093)*252</f>
        <v>0.1852635755673166</v>
      </c>
      <c r="P1093" s="70">
        <f>STDEV($G$909:G1093)*252^0.5</f>
        <v>0.54122536323931736</v>
      </c>
      <c r="Q1093" s="67">
        <f t="shared" si="257"/>
        <v>12209876.6778026</v>
      </c>
      <c r="R1093" s="70">
        <f t="shared" si="234"/>
        <v>0.25775098115731454</v>
      </c>
      <c r="S1093" s="67">
        <f t="shared" si="258"/>
        <v>7284125.514372699</v>
      </c>
      <c r="T1093" s="70">
        <f t="shared" si="235"/>
        <v>0.13928494021184909</v>
      </c>
      <c r="U1093" s="67">
        <f t="shared" si="259"/>
        <v>26899135.414372701</v>
      </c>
      <c r="V1093" s="70">
        <f t="shared" si="236"/>
        <v>0.82306750598488143</v>
      </c>
      <c r="W1093" s="87">
        <f t="shared" si="268"/>
        <v>0.34230394240670003</v>
      </c>
      <c r="X1093" s="138">
        <f t="shared" si="256"/>
        <v>1.7857142857142857E-4</v>
      </c>
      <c r="Y1093" s="135">
        <f t="shared" si="269"/>
        <v>1.4108974177808003E-3</v>
      </c>
      <c r="Z1093" s="135">
        <f t="shared" si="270"/>
        <v>0</v>
      </c>
      <c r="AA1093" s="135">
        <f t="shared" si="271"/>
        <v>0</v>
      </c>
      <c r="AB1093" s="140">
        <f t="shared" si="272"/>
        <v>4.2251416557878931</v>
      </c>
      <c r="AC1093" s="140">
        <f t="shared" si="273"/>
        <v>-6.67142178846033E-2</v>
      </c>
      <c r="AD1093" s="140">
        <f t="shared" si="274"/>
        <v>-5.8092177401258348E-2</v>
      </c>
      <c r="AE1093" s="140">
        <f t="shared" si="275"/>
        <v>-4.6843260436490473E-2</v>
      </c>
    </row>
    <row r="1094" spans="1:31">
      <c r="A1094" s="88">
        <v>45553</v>
      </c>
      <c r="B1094" s="78">
        <v>58296770.351896398</v>
      </c>
      <c r="C1094" s="129">
        <v>-270000</v>
      </c>
      <c r="D1094" s="67">
        <f t="shared" si="255"/>
        <v>58296770.351896398</v>
      </c>
      <c r="E1094" s="67">
        <f t="shared" si="260"/>
        <v>62205008.162722297</v>
      </c>
      <c r="F1094" s="67">
        <f t="shared" si="261"/>
        <v>-1013931.5424763039</v>
      </c>
      <c r="G1094" s="70">
        <f t="shared" si="262"/>
        <v>-1.7017784454332989E-2</v>
      </c>
      <c r="H1094" s="67">
        <f t="shared" si="264"/>
        <v>-1404454.558889702</v>
      </c>
      <c r="I1094" s="70">
        <f t="shared" si="265"/>
        <v>-2.3516768030992025E-2</v>
      </c>
      <c r="J1094" s="67">
        <f t="shared" si="263"/>
        <v>-3638237.8108258992</v>
      </c>
      <c r="K1094" s="70">
        <f t="shared" si="266"/>
        <v>-5.8487860033851424E-2</v>
      </c>
      <c r="L1094" s="70">
        <f t="shared" si="267"/>
        <v>0.982982215545667</v>
      </c>
      <c r="M1094" s="70">
        <f>PRODUCT($L$2:L1094)-1</f>
        <v>0.27949561991031779</v>
      </c>
      <c r="N1094" s="70">
        <f>PRODUCT($L$909:L1094)-1</f>
        <v>1.1075131195633192E-2</v>
      </c>
      <c r="O1094" s="70">
        <f>AVERAGE($G$909:G1094)*252</f>
        <v>0.16121118170678309</v>
      </c>
      <c r="P1094" s="70">
        <f>STDEV($G$909:G1094)*252^0.5</f>
        <v>0.54015601184478579</v>
      </c>
      <c r="Q1094" s="67">
        <f t="shared" si="257"/>
        <v>9810321.0835208967</v>
      </c>
      <c r="R1094" s="70">
        <f t="shared" si="234"/>
        <v>0.2012107368508495</v>
      </c>
      <c r="S1094" s="67">
        <f t="shared" si="258"/>
        <v>5041445.9518963993</v>
      </c>
      <c r="T1094" s="70">
        <f t="shared" si="235"/>
        <v>9.4188050393140627E-2</v>
      </c>
      <c r="U1094" s="67">
        <f t="shared" si="259"/>
        <v>26047296.621896397</v>
      </c>
      <c r="V1094" s="70">
        <f t="shared" si="236"/>
        <v>0.80097534290252481</v>
      </c>
      <c r="W1094" s="87">
        <f t="shared" si="268"/>
        <v>0.29845299908113815</v>
      </c>
      <c r="X1094" s="138">
        <f t="shared" si="256"/>
        <v>1.7857142857142857E-4</v>
      </c>
      <c r="Y1094" s="135">
        <f t="shared" si="269"/>
        <v>-1.7196355882904416E-2</v>
      </c>
      <c r="Z1094" s="135">
        <f t="shared" si="270"/>
        <v>-1.7196355882904416E-2</v>
      </c>
      <c r="AA1094" s="135">
        <f t="shared" si="271"/>
        <v>2.9571465565150133E-4</v>
      </c>
      <c r="AB1094" s="140">
        <f t="shared" si="272"/>
        <v>4.2909859414325009</v>
      </c>
      <c r="AC1094" s="140">
        <f t="shared" si="273"/>
        <v>-5.679215348559126E-2</v>
      </c>
      <c r="AD1094" s="140">
        <f t="shared" si="274"/>
        <v>-5.8303902553533841E-2</v>
      </c>
      <c r="AE1094" s="140">
        <f t="shared" si="275"/>
        <v>-4.6919703450671639E-2</v>
      </c>
    </row>
    <row r="1095" spans="1:31">
      <c r="A1095" s="88">
        <v>45554</v>
      </c>
      <c r="B1095" s="78">
        <v>62621199.177230798</v>
      </c>
      <c r="D1095" s="67">
        <f t="shared" si="255"/>
        <v>62621199.177230798</v>
      </c>
      <c r="E1095" s="67">
        <f t="shared" si="260"/>
        <v>62205008.162722297</v>
      </c>
      <c r="F1095" s="67">
        <f t="shared" si="261"/>
        <v>4324428.8253343999</v>
      </c>
      <c r="G1095" s="70">
        <f t="shared" si="262"/>
        <v>7.417956087843082E-2</v>
      </c>
      <c r="H1095" s="67">
        <f t="shared" si="264"/>
        <v>2919974.266444698</v>
      </c>
      <c r="I1095" s="70">
        <f t="shared" si="265"/>
        <v>5.0662792847438798E-2</v>
      </c>
      <c r="J1095" s="67">
        <f t="shared" si="263"/>
        <v>686191.0145085007</v>
      </c>
      <c r="K1095" s="70">
        <f t="shared" si="266"/>
        <v>1.1353097070549101E-2</v>
      </c>
      <c r="L1095" s="70">
        <f t="shared" si="267"/>
        <v>1.0741795608784308</v>
      </c>
      <c r="M1095" s="70">
        <f>PRODUCT($L$2:L1095)-1</f>
        <v>0.37440804314114073</v>
      </c>
      <c r="N1095" s="70">
        <f>PRODUCT($L$909:L1095)-1</f>
        <v>8.6076240442827023E-2</v>
      </c>
      <c r="O1095" s="70">
        <f>AVERAGE($G$909:G1095)*252</f>
        <v>0.26031299004719904</v>
      </c>
      <c r="P1095" s="70">
        <f>STDEV($G$909:G1095)*252^0.5</f>
        <v>0.54542442164031069</v>
      </c>
      <c r="Q1095" s="67">
        <f t="shared" si="257"/>
        <v>15308873.668932095</v>
      </c>
      <c r="R1095" s="70">
        <f t="shared" si="234"/>
        <v>0.32357051792448627</v>
      </c>
      <c r="S1095" s="67">
        <f t="shared" si="258"/>
        <v>6345751.2272307947</v>
      </c>
      <c r="T1095" s="70">
        <f t="shared" si="235"/>
        <v>0.11276234056579898</v>
      </c>
      <c r="U1095" s="67">
        <f t="shared" si="259"/>
        <v>29814848.887230799</v>
      </c>
      <c r="V1095" s="70">
        <f t="shared" si="236"/>
        <v>0.90881334326052521</v>
      </c>
      <c r="W1095" s="87">
        <f t="shared" si="268"/>
        <v>0.47726683976550432</v>
      </c>
      <c r="X1095" s="138">
        <f t="shared" si="256"/>
        <v>1.7857142857142857E-4</v>
      </c>
      <c r="Y1095" s="135">
        <f t="shared" si="269"/>
        <v>7.4000989449859389E-2</v>
      </c>
      <c r="Z1095" s="135">
        <f t="shared" si="270"/>
        <v>0</v>
      </c>
      <c r="AA1095" s="135">
        <f t="shared" si="271"/>
        <v>0</v>
      </c>
      <c r="AB1095" s="140">
        <f t="shared" si="272"/>
        <v>4.8036543029604974</v>
      </c>
      <c r="AC1095" s="140">
        <f t="shared" si="273"/>
        <v>-5.7999820207665705E-2</v>
      </c>
      <c r="AD1095" s="140">
        <f t="shared" si="274"/>
        <v>-5.8911730694688746E-2</v>
      </c>
      <c r="AE1095" s="140">
        <f t="shared" si="275"/>
        <v>-4.7106889144884999E-2</v>
      </c>
    </row>
    <row r="1096" spans="1:31">
      <c r="A1096" s="88">
        <v>45555</v>
      </c>
      <c r="B1096" s="78">
        <v>62115518.523997501</v>
      </c>
      <c r="D1096" s="67">
        <f t="shared" si="255"/>
        <v>62115518.523997501</v>
      </c>
      <c r="E1096" s="67">
        <f t="shared" si="260"/>
        <v>62205008.162722297</v>
      </c>
      <c r="F1096" s="67">
        <f t="shared" si="261"/>
        <v>-505680.65323329717</v>
      </c>
      <c r="G1096" s="70">
        <f t="shared" si="262"/>
        <v>-8.0752310699467363E-3</v>
      </c>
      <c r="H1096" s="67">
        <f t="shared" si="264"/>
        <v>2414293.6132114008</v>
      </c>
      <c r="I1096" s="70">
        <f t="shared" si="265"/>
        <v>4.258756177749206E-2</v>
      </c>
      <c r="J1096" s="67">
        <f t="shared" si="263"/>
        <v>180510.36127520353</v>
      </c>
      <c r="K1096" s="70">
        <f t="shared" si="266"/>
        <v>3.1861871183980206E-3</v>
      </c>
      <c r="L1096" s="70">
        <f t="shared" si="267"/>
        <v>0.99192476893005321</v>
      </c>
      <c r="M1096" s="70">
        <f>PRODUCT($L$2:L1096)-1</f>
        <v>0.36330938060838269</v>
      </c>
      <c r="N1096" s="70">
        <f>PRODUCT($L$909:L1096)-1</f>
        <v>7.7305923841672008E-2</v>
      </c>
      <c r="O1096" s="70">
        <f>AVERAGE($G$909:G1096)*252</f>
        <v>0.24810410058084914</v>
      </c>
      <c r="P1096" s="70">
        <f>STDEV($G$909:G1096)*252^0.5</f>
        <v>0.54406631683410556</v>
      </c>
      <c r="Q1096" s="67">
        <f t="shared" si="257"/>
        <v>10353126.530573301</v>
      </c>
      <c r="R1096" s="70">
        <f t="shared" si="234"/>
        <v>0.20001252128936667</v>
      </c>
      <c r="S1096" s="67">
        <f t="shared" si="258"/>
        <v>6473217.8239974976</v>
      </c>
      <c r="T1096" s="70">
        <f t="shared" si="235"/>
        <v>0.11633627191115585</v>
      </c>
      <c r="U1096" s="67">
        <f t="shared" si="259"/>
        <v>29538500.873997502</v>
      </c>
      <c r="V1096" s="70">
        <f t="shared" si="236"/>
        <v>0.90672820917348473</v>
      </c>
      <c r="W1096" s="87">
        <f t="shared" si="268"/>
        <v>0.45601812298279076</v>
      </c>
      <c r="X1096" s="138">
        <f t="shared" si="256"/>
        <v>1.7857142857142857E-4</v>
      </c>
      <c r="Y1096" s="135">
        <f t="shared" si="269"/>
        <v>-8.2538024985181653E-3</v>
      </c>
      <c r="Z1096" s="135">
        <f t="shared" si="270"/>
        <v>-8.2538024985181653E-3</v>
      </c>
      <c r="AA1096" s="135">
        <f t="shared" si="271"/>
        <v>6.8125255684544706E-5</v>
      </c>
      <c r="AB1096" s="140">
        <f t="shared" si="272"/>
        <v>4.6764978479011159</v>
      </c>
      <c r="AC1096" s="140">
        <f t="shared" si="273"/>
        <v>-5.6534243619731105E-2</v>
      </c>
      <c r="AD1096" s="140">
        <f t="shared" si="274"/>
        <v>-5.8991251365173317E-2</v>
      </c>
      <c r="AE1096" s="140">
        <f t="shared" si="275"/>
        <v>-4.7156916522855453E-2</v>
      </c>
    </row>
    <row r="1097" spans="1:31">
      <c r="A1097" s="88">
        <v>45558</v>
      </c>
      <c r="B1097" s="78">
        <v>62521188.067773402</v>
      </c>
      <c r="D1097" s="67">
        <f t="shared" si="255"/>
        <v>62521188.067773402</v>
      </c>
      <c r="E1097" s="67">
        <f t="shared" si="260"/>
        <v>62205008.162722297</v>
      </c>
      <c r="F1097" s="67">
        <f t="shared" si="261"/>
        <v>405669.5437759012</v>
      </c>
      <c r="G1097" s="70">
        <f t="shared" si="262"/>
        <v>6.5308887926159099E-3</v>
      </c>
      <c r="H1097" s="67">
        <f t="shared" si="264"/>
        <v>405669.5437759012</v>
      </c>
      <c r="I1097" s="70">
        <f t="shared" si="265"/>
        <v>6.5308887926159099E-3</v>
      </c>
      <c r="J1097" s="67">
        <f t="shared" si="263"/>
        <v>586179.90505110472</v>
      </c>
      <c r="K1097" s="70">
        <f t="shared" si="266"/>
        <v>9.7378845447566587E-3</v>
      </c>
      <c r="L1097" s="70">
        <f t="shared" si="267"/>
        <v>1.0065308887926159</v>
      </c>
      <c r="M1097" s="70">
        <f>PRODUCT($L$2:L1097)-1</f>
        <v>0.37221300256306611</v>
      </c>
      <c r="N1097" s="70">
        <f>PRODUCT($L$909:L1097)-1</f>
        <v>8.4341689025908329E-2</v>
      </c>
      <c r="O1097" s="70">
        <f>AVERAGE($G$909:G1097)*252</f>
        <v>0.25549923219544363</v>
      </c>
      <c r="P1097" s="70">
        <f>STDEV($G$909:G1097)*252^0.5</f>
        <v>0.54265519588235733</v>
      </c>
      <c r="Q1097" s="67">
        <f t="shared" si="257"/>
        <v>9999938.0480187014</v>
      </c>
      <c r="R1097" s="70">
        <f t="shared" si="234"/>
        <v>0.19039794453211695</v>
      </c>
      <c r="S1097" s="67">
        <f t="shared" si="258"/>
        <v>6647816.0077733994</v>
      </c>
      <c r="T1097" s="70">
        <f t="shared" si="235"/>
        <v>0.11898003937608413</v>
      </c>
      <c r="U1097" s="67">
        <f t="shared" si="259"/>
        <v>30338177.107773401</v>
      </c>
      <c r="V1097" s="70">
        <f t="shared" si="236"/>
        <v>0.94267677892166368</v>
      </c>
      <c r="W1097" s="87">
        <f t="shared" si="268"/>
        <v>0.47083163329893468</v>
      </c>
      <c r="X1097" s="138">
        <f t="shared" si="256"/>
        <v>1.7857142857142857E-4</v>
      </c>
      <c r="Y1097" s="135">
        <f t="shared" si="269"/>
        <v>6.3523173640444809E-3</v>
      </c>
      <c r="Z1097" s="135">
        <f t="shared" si="270"/>
        <v>0</v>
      </c>
      <c r="AA1097" s="135">
        <f t="shared" si="271"/>
        <v>0</v>
      </c>
      <c r="AB1097" s="140">
        <f t="shared" si="272"/>
        <v>4.7514183033382134</v>
      </c>
      <c r="AC1097" s="140">
        <f t="shared" si="273"/>
        <v>-5.4191153425565228E-2</v>
      </c>
      <c r="AD1097" s="140">
        <f t="shared" si="274"/>
        <v>-5.8761260014071795E-2</v>
      </c>
      <c r="AE1097" s="140">
        <f t="shared" si="275"/>
        <v>-4.711566426389889E-2</v>
      </c>
    </row>
    <row r="1098" spans="1:31">
      <c r="A1098" s="88">
        <v>45559</v>
      </c>
      <c r="B1098" s="78">
        <f>65022483.8254733</f>
        <v>65022483.825473301</v>
      </c>
      <c r="D1098" s="67">
        <f t="shared" si="255"/>
        <v>65022483.825473301</v>
      </c>
      <c r="E1098" s="67">
        <f t="shared" si="260"/>
        <v>62205008.162722297</v>
      </c>
      <c r="F1098" s="67">
        <f t="shared" si="261"/>
        <v>2501295.7576998994</v>
      </c>
      <c r="G1098" s="70">
        <f t="shared" si="262"/>
        <v>4.0007169329355635E-2</v>
      </c>
      <c r="H1098" s="67">
        <f t="shared" si="264"/>
        <v>2906965.3014758006</v>
      </c>
      <c r="I1098" s="70">
        <f t="shared" si="265"/>
        <v>4.6538058121971544E-2</v>
      </c>
      <c r="J1098" s="67">
        <f t="shared" si="263"/>
        <v>3087475.6627510041</v>
      </c>
      <c r="K1098" s="70">
        <f t="shared" si="266"/>
        <v>5.0134639070003928E-2</v>
      </c>
      <c r="L1098" s="70">
        <f t="shared" si="267"/>
        <v>1.0400071693293556</v>
      </c>
      <c r="M1098" s="70">
        <f>PRODUCT($L$2:L1098)-1</f>
        <v>0.42711136051255005</v>
      </c>
      <c r="N1098" s="70">
        <f>PRODUCT($L$909:L1098)-1</f>
        <v>0.12772313058964735</v>
      </c>
      <c r="O1098" s="70">
        <f>AVERAGE($G$909:G1098)*252</f>
        <v>0.30721663976808666</v>
      </c>
      <c r="P1098" s="70">
        <f>STDEV($G$909:G1098)*252^0.5</f>
        <v>0.54307755077902076</v>
      </c>
      <c r="Q1098" s="67">
        <f t="shared" si="257"/>
        <v>11622264.0555683</v>
      </c>
      <c r="R1098" s="70">
        <f t="shared" si="234"/>
        <v>0.21764449857411095</v>
      </c>
      <c r="S1098" s="67">
        <f t="shared" si="258"/>
        <v>8236395.1354733035</v>
      </c>
      <c r="T1098" s="70">
        <f t="shared" si="235"/>
        <v>0.14504248004183687</v>
      </c>
      <c r="U1098" s="67">
        <f t="shared" si="259"/>
        <v>31724092.6354733</v>
      </c>
      <c r="V1098" s="70">
        <f t="shared" si="236"/>
        <v>0.95272148298265269</v>
      </c>
      <c r="W1098" s="87">
        <f t="shared" si="268"/>
        <v>0.56569570833373239</v>
      </c>
      <c r="X1098" s="138">
        <f t="shared" si="256"/>
        <v>1.7857142857142857E-4</v>
      </c>
      <c r="Y1098" s="135">
        <f t="shared" si="269"/>
        <v>3.9828597900784204E-2</v>
      </c>
      <c r="Z1098" s="135">
        <f t="shared" si="270"/>
        <v>0</v>
      </c>
      <c r="AA1098" s="135">
        <f t="shared" si="271"/>
        <v>0</v>
      </c>
      <c r="AB1098" s="140">
        <f t="shared" si="272"/>
        <v>5.0280125416574926</v>
      </c>
      <c r="AC1098" s="140">
        <f t="shared" si="273"/>
        <v>-5.4128233671137303E-2</v>
      </c>
      <c r="AD1098" s="140">
        <f t="shared" si="274"/>
        <v>-5.872047140774958E-2</v>
      </c>
      <c r="AE1098" s="140">
        <f t="shared" si="275"/>
        <v>-4.7067263439424016E-2</v>
      </c>
    </row>
    <row r="1099" spans="1:31">
      <c r="A1099" s="88">
        <v>45560</v>
      </c>
      <c r="B1099" s="78">
        <v>65068145.0645753</v>
      </c>
      <c r="D1099" s="67">
        <f t="shared" si="255"/>
        <v>65068145.0645753</v>
      </c>
      <c r="E1099" s="67">
        <f t="shared" si="260"/>
        <v>62205008.162722297</v>
      </c>
      <c r="F1099" s="67">
        <f t="shared" si="261"/>
        <v>45661.239101998508</v>
      </c>
      <c r="G1099" s="70">
        <f t="shared" si="262"/>
        <v>7.0223769403453945E-4</v>
      </c>
      <c r="H1099" s="67">
        <f t="shared" si="264"/>
        <v>2952626.5405777991</v>
      </c>
      <c r="I1099" s="70">
        <f t="shared" si="265"/>
        <v>4.7240295816006084E-2</v>
      </c>
      <c r="J1099" s="67">
        <f t="shared" si="263"/>
        <v>3133136.9018530026</v>
      </c>
      <c r="K1099" s="70">
        <f t="shared" si="266"/>
        <v>5.0872083197370133E-2</v>
      </c>
      <c r="L1099" s="70">
        <f t="shared" si="267"/>
        <v>1.0007022376940344</v>
      </c>
      <c r="M1099" s="70">
        <f>PRODUCT($L$2:L1099)-1</f>
        <v>0.42811353190348678</v>
      </c>
      <c r="N1099" s="70">
        <f>PRODUCT($L$909:L1099)-1</f>
        <v>0.12851506028038195</v>
      </c>
      <c r="O1099" s="70">
        <f>AVERAGE($G$909:G1099)*252</f>
        <v>0.30653468824519986</v>
      </c>
      <c r="P1099" s="70">
        <f>STDEV($G$909:G1099)*252^0.5</f>
        <v>0.54164683928441804</v>
      </c>
      <c r="Q1099" s="67">
        <f t="shared" si="257"/>
        <v>8523490.3493228033</v>
      </c>
      <c r="R1099" s="70">
        <f t="shared" si="234"/>
        <v>0.15073909978308977</v>
      </c>
      <c r="S1099" s="67">
        <f t="shared" si="258"/>
        <v>8282056.374575302</v>
      </c>
      <c r="T1099" s="70">
        <f t="shared" si="235"/>
        <v>0.14584657203259305</v>
      </c>
      <c r="U1099" s="67">
        <f t="shared" si="259"/>
        <v>30924377.804575302</v>
      </c>
      <c r="V1099" s="70">
        <f t="shared" si="236"/>
        <v>0.90571077201559225</v>
      </c>
      <c r="W1099" s="87">
        <f t="shared" si="268"/>
        <v>0.56593090924368694</v>
      </c>
      <c r="X1099" s="138">
        <f t="shared" si="256"/>
        <v>1.7857142857142857E-4</v>
      </c>
      <c r="Y1099" s="135">
        <f t="shared" si="269"/>
        <v>5.2366626546311091E-4</v>
      </c>
      <c r="Z1099" s="135">
        <f t="shared" si="270"/>
        <v>0</v>
      </c>
      <c r="AA1099" s="135">
        <f t="shared" si="271"/>
        <v>0</v>
      </c>
      <c r="AB1099" s="140">
        <f t="shared" si="272"/>
        <v>5.346823166001224</v>
      </c>
      <c r="AC1099" s="140">
        <f t="shared" si="273"/>
        <v>-5.45965338359456E-2</v>
      </c>
      <c r="AD1099" s="140">
        <f t="shared" si="274"/>
        <v>-5.8842730232043679E-2</v>
      </c>
      <c r="AE1099" s="140">
        <f t="shared" si="275"/>
        <v>-4.7079915126997988E-2</v>
      </c>
    </row>
    <row r="1100" spans="1:31">
      <c r="A1100" s="88">
        <v>45561</v>
      </c>
      <c r="B1100" s="78">
        <v>66938914.518993497</v>
      </c>
      <c r="D1100" s="67">
        <f t="shared" si="255"/>
        <v>66938914.518993497</v>
      </c>
      <c r="E1100" s="67">
        <f t="shared" si="260"/>
        <v>62205008.162722297</v>
      </c>
      <c r="F1100" s="67">
        <f t="shared" si="261"/>
        <v>1870769.4544181973</v>
      </c>
      <c r="G1100" s="70">
        <f t="shared" si="262"/>
        <v>2.8750926471956401E-2</v>
      </c>
      <c r="H1100" s="67">
        <f t="shared" si="264"/>
        <v>4823395.9949959964</v>
      </c>
      <c r="I1100" s="70">
        <f t="shared" si="265"/>
        <v>7.5991222287962484E-2</v>
      </c>
      <c r="J1100" s="67">
        <f t="shared" si="263"/>
        <v>5003906.3562711999</v>
      </c>
      <c r="K1100" s="70">
        <f t="shared" si="266"/>
        <v>8.1085629192809261E-2</v>
      </c>
      <c r="L1100" s="70">
        <f t="shared" si="267"/>
        <v>1.0287509264719563</v>
      </c>
      <c r="M1100" s="70">
        <f>PRODUCT($L$2:L1100)-1</f>
        <v>0.46917311905284986</v>
      </c>
      <c r="N1100" s="70">
        <f>PRODUCT($L$909:L1100)-1</f>
        <v>0.16096091380099864</v>
      </c>
      <c r="O1100" s="70">
        <f>AVERAGE($G$909:G1100)*252</f>
        <v>0.34267374440503223</v>
      </c>
      <c r="P1100" s="70">
        <f>STDEV($G$909:G1100)*252^0.5</f>
        <v>0.5411472464067798</v>
      </c>
      <c r="Q1100" s="67">
        <f t="shared" si="257"/>
        <v>10246876.252228394</v>
      </c>
      <c r="R1100" s="70">
        <f t="shared" si="234"/>
        <v>0.18074630169428005</v>
      </c>
      <c r="S1100" s="67">
        <f t="shared" si="258"/>
        <v>11631696.3989935</v>
      </c>
      <c r="T1100" s="70">
        <f t="shared" si="235"/>
        <v>0.21031063926875193</v>
      </c>
      <c r="U1100" s="67">
        <f t="shared" si="259"/>
        <v>33807591.038993493</v>
      </c>
      <c r="V1100" s="70">
        <f t="shared" si="236"/>
        <v>1.0204117278744307</v>
      </c>
      <c r="W1100" s="87">
        <f t="shared" si="268"/>
        <v>0.63323567971635719</v>
      </c>
      <c r="X1100" s="138">
        <f t="shared" si="256"/>
        <v>1.7857142857142857E-4</v>
      </c>
      <c r="Y1100" s="135">
        <f t="shared" si="269"/>
        <v>2.8572355043384973E-2</v>
      </c>
      <c r="Z1100" s="135">
        <f t="shared" si="270"/>
        <v>0</v>
      </c>
      <c r="AA1100" s="135">
        <f t="shared" si="271"/>
        <v>0</v>
      </c>
      <c r="AB1100" s="140">
        <f t="shared" si="272"/>
        <v>5.3699481860987026</v>
      </c>
      <c r="AC1100" s="140">
        <f t="shared" si="273"/>
        <v>-5.3926872262150913E-2</v>
      </c>
      <c r="AD1100" s="140">
        <f t="shared" si="274"/>
        <v>-5.8698734988345616E-2</v>
      </c>
      <c r="AE1100" s="140">
        <f t="shared" si="275"/>
        <v>-4.708344375409431E-2</v>
      </c>
    </row>
    <row r="1101" spans="1:31">
      <c r="A1101" s="88">
        <v>45562</v>
      </c>
      <c r="B1101" s="78">
        <v>65600574.063981697</v>
      </c>
      <c r="D1101" s="67">
        <f t="shared" si="255"/>
        <v>65600574.063981697</v>
      </c>
      <c r="E1101" s="67">
        <f t="shared" si="260"/>
        <v>62205008.162722297</v>
      </c>
      <c r="F1101" s="67">
        <f t="shared" si="261"/>
        <v>-1338340.4550117999</v>
      </c>
      <c r="G1101" s="70">
        <f t="shared" si="262"/>
        <v>-1.9993459180340522E-2</v>
      </c>
      <c r="H1101" s="67">
        <f t="shared" si="264"/>
        <v>3485055.5399841964</v>
      </c>
      <c r="I1101" s="70">
        <f t="shared" si="265"/>
        <v>5.5997763107621959E-2</v>
      </c>
      <c r="J1101" s="67">
        <f t="shared" si="263"/>
        <v>3665565.9012594</v>
      </c>
      <c r="K1101" s="70">
        <f t="shared" si="266"/>
        <v>5.947098779509008E-2</v>
      </c>
      <c r="L1101" s="70">
        <f t="shared" si="267"/>
        <v>0.98000654081965943</v>
      </c>
      <c r="M1101" s="70">
        <f>PRODUCT($L$2:L1101)-1</f>
        <v>0.43979926626821308</v>
      </c>
      <c r="N1101" s="70">
        <f>PRODUCT($L$909:L1101)-1</f>
        <v>0.13774928916094753</v>
      </c>
      <c r="O1101" s="70">
        <f>AVERAGE($G$909:G1101)*252</f>
        <v>0.3147927834835253</v>
      </c>
      <c r="P1101" s="70">
        <f>STDEV($G$909:G1101)*252^0.5</f>
        <v>0.54028740686861565</v>
      </c>
      <c r="Q1101" s="67">
        <f t="shared" si="257"/>
        <v>5795055.6141681969</v>
      </c>
      <c r="R1101" s="70">
        <f t="shared" ref="R1101:R1154" si="276">Q1101/B1070</f>
        <v>9.6898342567353302E-2</v>
      </c>
      <c r="S1101" s="67">
        <f t="shared" si="258"/>
        <v>10897999.383981697</v>
      </c>
      <c r="T1101" s="70">
        <f t="shared" ref="T1101:T1154" si="277">S1101/B1010</f>
        <v>0.19922278700286028</v>
      </c>
      <c r="U1101" s="67">
        <f t="shared" si="259"/>
        <v>32011918.883981697</v>
      </c>
      <c r="V1101" s="70">
        <f t="shared" ref="V1101:V1154" si="278">U1101/B735</f>
        <v>0.95305747468695468</v>
      </c>
      <c r="W1101" s="87">
        <f t="shared" si="268"/>
        <v>0.58263949794423953</v>
      </c>
      <c r="X1101" s="138">
        <f t="shared" si="256"/>
        <v>1.7857142857142857E-4</v>
      </c>
      <c r="Y1101" s="135">
        <f t="shared" si="269"/>
        <v>-2.0172030608911949E-2</v>
      </c>
      <c r="Z1101" s="135">
        <f t="shared" si="270"/>
        <v>-2.0172030608911949E-2</v>
      </c>
      <c r="AA1101" s="135">
        <f t="shared" si="271"/>
        <v>4.0691081888688058E-4</v>
      </c>
      <c r="AB1101" s="140">
        <f t="shared" si="272"/>
        <v>5.2787057323811561</v>
      </c>
      <c r="AC1101" s="140">
        <f t="shared" si="273"/>
        <v>-5.5105372576266798E-2</v>
      </c>
      <c r="AD1101" s="140">
        <f t="shared" si="274"/>
        <v>-5.8889690570283842E-2</v>
      </c>
      <c r="AE1101" s="140">
        <f t="shared" si="275"/>
        <v>-4.701806394464312E-2</v>
      </c>
    </row>
    <row r="1102" spans="1:31" s="47" customFormat="1">
      <c r="A1102" s="90">
        <v>45565</v>
      </c>
      <c r="B1102" s="133">
        <v>65466153.520501398</v>
      </c>
      <c r="C1102" s="131"/>
      <c r="D1102" s="80">
        <f t="shared" si="255"/>
        <v>65466153.520501398</v>
      </c>
      <c r="E1102" s="80">
        <f t="shared" si="260"/>
        <v>62205008.162722297</v>
      </c>
      <c r="F1102" s="80">
        <f t="shared" si="261"/>
        <v>-134420.54348029941</v>
      </c>
      <c r="G1102" s="81">
        <f t="shared" si="262"/>
        <v>-2.0490757192032508E-3</v>
      </c>
      <c r="H1102" s="80">
        <f t="shared" si="264"/>
        <v>-134420.54348029941</v>
      </c>
      <c r="I1102" s="81">
        <f t="shared" si="265"/>
        <v>-2.0490757192032508E-3</v>
      </c>
      <c r="J1102" s="80">
        <f t="shared" si="263"/>
        <v>3531145.3577791005</v>
      </c>
      <c r="K1102" s="81">
        <f t="shared" si="266"/>
        <v>5.7300051518798911E-2</v>
      </c>
      <c r="L1102" s="81">
        <f t="shared" si="267"/>
        <v>0.99795092428079679</v>
      </c>
      <c r="M1102" s="81">
        <f>PRODUCT($L$2:L1102)-1</f>
        <v>0.43684900855117625</v>
      </c>
      <c r="N1102" s="81">
        <f>PRODUCT($L$909:L1102)-1</f>
        <v>0.13541795471798723</v>
      </c>
      <c r="O1102" s="81">
        <f>AVERAGE($G$909:G1102)*252</f>
        <v>0.31050845428392343</v>
      </c>
      <c r="P1102" s="81">
        <f>STDEV($G$909:G1102)*252^0.5</f>
        <v>0.53889899172307565</v>
      </c>
      <c r="Q1102" s="80">
        <f t="shared" si="257"/>
        <v>4329642.8973884955</v>
      </c>
      <c r="R1102" s="81">
        <f t="shared" si="276"/>
        <v>7.0819267459985791E-2</v>
      </c>
      <c r="S1102" s="80">
        <f t="shared" si="258"/>
        <v>9379498.7305013984</v>
      </c>
      <c r="T1102" s="81">
        <f t="shared" si="277"/>
        <v>0.16723227237602556</v>
      </c>
      <c r="U1102" s="80">
        <f t="shared" si="259"/>
        <v>32173473.740501396</v>
      </c>
      <c r="V1102" s="81">
        <f t="shared" si="278"/>
        <v>0.96638281907931756</v>
      </c>
      <c r="W1102" s="132">
        <f t="shared" si="268"/>
        <v>0.57619045322594442</v>
      </c>
      <c r="X1102" s="139">
        <f t="shared" si="256"/>
        <v>1.7857142857142857E-4</v>
      </c>
      <c r="Y1102" s="136">
        <f t="shared" si="269"/>
        <v>-2.2276471477746793E-3</v>
      </c>
      <c r="Z1102" s="136">
        <f t="shared" si="270"/>
        <v>-2.2276471477746793E-3</v>
      </c>
      <c r="AA1102" s="136">
        <f t="shared" si="271"/>
        <v>4.9624118149886645E-6</v>
      </c>
      <c r="AB1102" s="141">
        <f t="shared" si="272"/>
        <v>4.9776022157848185</v>
      </c>
      <c r="AC1102" s="141">
        <f t="shared" si="273"/>
        <v>-5.505378866745711E-2</v>
      </c>
      <c r="AD1102" s="141">
        <f t="shared" si="274"/>
        <v>-5.8754676044897869E-2</v>
      </c>
      <c r="AE1102" s="141">
        <f t="shared" si="275"/>
        <v>-4.7052036108593195E-2</v>
      </c>
    </row>
    <row r="1103" spans="1:31">
      <c r="A1103" s="88">
        <v>45566</v>
      </c>
      <c r="B1103" s="78">
        <v>63233929.359802604</v>
      </c>
      <c r="D1103" s="67">
        <f t="shared" si="255"/>
        <v>63233929.359802604</v>
      </c>
      <c r="E1103" s="67">
        <f t="shared" si="260"/>
        <v>65466153.520501398</v>
      </c>
      <c r="F1103" s="67">
        <f t="shared" si="261"/>
        <v>-2232224.1606987938</v>
      </c>
      <c r="G1103" s="70">
        <f t="shared" si="262"/>
        <v>-3.4097377662485544E-2</v>
      </c>
      <c r="H1103" s="268">
        <f>J1103</f>
        <v>-2232224.1606987938</v>
      </c>
      <c r="I1103" s="267">
        <f>K1103</f>
        <v>-3.4097377662485544E-2</v>
      </c>
      <c r="J1103" s="67">
        <f t="shared" si="263"/>
        <v>-2232224.1606987938</v>
      </c>
      <c r="K1103" s="85">
        <f>G1103</f>
        <v>-3.4097377662485544E-2</v>
      </c>
      <c r="L1103" s="70">
        <f t="shared" si="267"/>
        <v>0.96590262233751445</v>
      </c>
      <c r="M1103" s="70">
        <f>PRODUCT($L$2:L1103)-1</f>
        <v>0.38785622526263897</v>
      </c>
      <c r="N1103" s="70">
        <f>PRODUCT($L$909:L1103)-1</f>
        <v>9.6703179911201032E-2</v>
      </c>
      <c r="O1103" s="70">
        <f>AVERAGE($G$909:G1103)*252</f>
        <v>0.26485179979556306</v>
      </c>
      <c r="P1103" s="70">
        <f>STDEV($G$909:G1103)*252^0.5</f>
        <v>0.53900666305329259</v>
      </c>
      <c r="Q1103" s="67">
        <f t="shared" si="257"/>
        <v>35261.511813104153</v>
      </c>
      <c r="R1103" s="70">
        <f t="shared" si="276"/>
        <v>5.5794707410475753E-4</v>
      </c>
      <c r="S1103" s="67">
        <f t="shared" si="258"/>
        <v>7147274.5698026046</v>
      </c>
      <c r="T1103" s="70">
        <f t="shared" si="277"/>
        <v>0.12743271276497903</v>
      </c>
      <c r="U1103" s="67">
        <f t="shared" si="259"/>
        <v>30006586.579802603</v>
      </c>
      <c r="V1103" s="70">
        <f t="shared" si="278"/>
        <v>0.90306910120613026</v>
      </c>
      <c r="W1103" s="87">
        <f t="shared" si="268"/>
        <v>0.49137017768067309</v>
      </c>
      <c r="X1103" s="138">
        <f t="shared" si="256"/>
        <v>1.7857142857142857E-4</v>
      </c>
      <c r="Y1103" s="135">
        <f t="shared" si="269"/>
        <v>-3.4275949091056974E-2</v>
      </c>
      <c r="Z1103" s="135">
        <f t="shared" si="270"/>
        <v>-3.4275949091056974E-2</v>
      </c>
      <c r="AA1103" s="135">
        <f t="shared" si="271"/>
        <v>1.1748406860927294E-3</v>
      </c>
      <c r="AB1103" s="140">
        <f t="shared" si="272"/>
        <v>4.6295307561400385</v>
      </c>
      <c r="AC1103" s="140">
        <f t="shared" si="273"/>
        <v>-5.7534771375697506E-2</v>
      </c>
      <c r="AD1103" s="140">
        <f t="shared" si="274"/>
        <v>-5.9588964121511129E-2</v>
      </c>
      <c r="AE1103" s="140">
        <f t="shared" si="275"/>
        <v>-4.7210087334631945E-2</v>
      </c>
    </row>
    <row r="1104" spans="1:31">
      <c r="A1104" s="88">
        <v>45567</v>
      </c>
      <c r="B1104" s="78">
        <v>64994249.600867599</v>
      </c>
      <c r="D1104" s="67">
        <f t="shared" si="255"/>
        <v>64994249.600867599</v>
      </c>
      <c r="E1104" s="67">
        <f t="shared" si="260"/>
        <v>65466153.520501398</v>
      </c>
      <c r="F1104" s="67">
        <f t="shared" si="261"/>
        <v>1760320.2410649955</v>
      </c>
      <c r="G1104" s="70">
        <f t="shared" si="262"/>
        <v>2.7838223227418468E-2</v>
      </c>
      <c r="H1104" s="67">
        <f t="shared" ref="H1104:H1121" si="279">IF(WEEKNUM(A1104)=WEEKNUM(A1103),H1103+F1104,F1104)</f>
        <v>-471903.9196337983</v>
      </c>
      <c r="I1104" s="70">
        <f t="shared" ref="I1104:I1121" si="280">IF(WEEKNUM(A1104)=WEEKNUM(A1103),I1103+G1104,G1104)</f>
        <v>-6.2591544350670755E-3</v>
      </c>
      <c r="J1104" s="67">
        <f t="shared" si="263"/>
        <v>-471903.9196337983</v>
      </c>
      <c r="K1104" s="70">
        <f t="shared" ref="K1104:K1125" si="281">(1+K1103)*(1+G1104)-1</f>
        <v>-7.2083648459050353E-3</v>
      </c>
      <c r="L1104" s="70">
        <f t="shared" si="267"/>
        <v>1.0278382232274184</v>
      </c>
      <c r="M1104" s="70">
        <f>PRODUCT($L$2:L1104)-1</f>
        <v>0.42649167666906251</v>
      </c>
      <c r="N1104" s="70">
        <f>PRODUCT($L$909:L1104)-1</f>
        <v>0.12723344784778856</v>
      </c>
      <c r="O1104" s="70">
        <f>AVERAGE($G$909:G1104)*252</f>
        <v>0.29929251639512366</v>
      </c>
      <c r="P1104" s="70">
        <f>STDEV($G$909:G1104)*252^0.5</f>
        <v>0.53848014437847924</v>
      </c>
      <c r="Q1104" s="67">
        <f t="shared" si="257"/>
        <v>3216444.7652022019</v>
      </c>
      <c r="R1104" s="70">
        <f t="shared" si="276"/>
        <v>5.2064730589865382E-2</v>
      </c>
      <c r="S1104" s="67">
        <f t="shared" si="258"/>
        <v>7415708.6808675975</v>
      </c>
      <c r="T1104" s="70">
        <f t="shared" si="277"/>
        <v>0.12879292462744116</v>
      </c>
      <c r="U1104" s="67">
        <f t="shared" si="259"/>
        <v>31238350.260867596</v>
      </c>
      <c r="V1104" s="70">
        <f t="shared" si="278"/>
        <v>0.92541898961793723</v>
      </c>
      <c r="W1104" s="87">
        <f t="shared" si="268"/>
        <v>0.55580975365502283</v>
      </c>
      <c r="X1104" s="138">
        <f t="shared" si="256"/>
        <v>1.7857142857142857E-4</v>
      </c>
      <c r="Y1104" s="135">
        <f t="shared" si="269"/>
        <v>2.7659651798847041E-2</v>
      </c>
      <c r="Z1104" s="135">
        <f t="shared" si="270"/>
        <v>0</v>
      </c>
      <c r="AA1104" s="135">
        <f t="shared" si="271"/>
        <v>0</v>
      </c>
      <c r="AB1104" s="140">
        <f t="shared" si="272"/>
        <v>4.7762178791516501</v>
      </c>
      <c r="AC1104" s="140">
        <f t="shared" si="273"/>
        <v>-5.746684531487932E-2</v>
      </c>
      <c r="AD1104" s="140">
        <f t="shared" si="274"/>
        <v>-5.9447034080586936E-2</v>
      </c>
      <c r="AE1104" s="140">
        <f t="shared" si="275"/>
        <v>-4.7178048704572477E-2</v>
      </c>
    </row>
    <row r="1105" spans="1:31">
      <c r="A1105" s="88">
        <v>45568</v>
      </c>
      <c r="B1105" s="78">
        <v>65768492.211809203</v>
      </c>
      <c r="D1105" s="67">
        <f t="shared" si="255"/>
        <v>65768492.211809203</v>
      </c>
      <c r="E1105" s="67">
        <f t="shared" si="260"/>
        <v>65466153.520501398</v>
      </c>
      <c r="F1105" s="67">
        <f t="shared" si="261"/>
        <v>774242.61094160378</v>
      </c>
      <c r="G1105" s="70">
        <f t="shared" si="262"/>
        <v>1.1912478653054077E-2</v>
      </c>
      <c r="H1105" s="67">
        <f t="shared" si="279"/>
        <v>302338.69130780548</v>
      </c>
      <c r="I1105" s="70">
        <f t="shared" si="280"/>
        <v>5.6533242179870012E-3</v>
      </c>
      <c r="J1105" s="67">
        <f t="shared" si="263"/>
        <v>302338.69130780548</v>
      </c>
      <c r="K1105" s="70">
        <f t="shared" si="281"/>
        <v>4.6182443147986252E-3</v>
      </c>
      <c r="L1105" s="70">
        <f t="shared" si="267"/>
        <v>1.011912478653054</v>
      </c>
      <c r="M1105" s="70">
        <f>PRODUCT($L$2:L1105)-1</f>
        <v>0.44348472831614183</v>
      </c>
      <c r="N1105" s="70">
        <f>PRODUCT($L$909:L1105)-1</f>
        <v>0.14066159223228381</v>
      </c>
      <c r="O1105" s="70">
        <f>AVERAGE($G$909:G1105)*252</f>
        <v>0.31301156260920748</v>
      </c>
      <c r="P1105" s="70">
        <f>STDEV($G$909:G1105)*252^0.5</f>
        <v>0.53724166618024527</v>
      </c>
      <c r="Q1105" s="67">
        <f t="shared" si="257"/>
        <v>3110047.8569406047</v>
      </c>
      <c r="R1105" s="70">
        <f t="shared" si="276"/>
        <v>4.9634935705181647E-2</v>
      </c>
      <c r="S1105" s="67">
        <f t="shared" si="258"/>
        <v>9758072.9218092039</v>
      </c>
      <c r="T1105" s="70">
        <f t="shared" si="277"/>
        <v>0.17421888722678056</v>
      </c>
      <c r="U1105" s="67">
        <f t="shared" si="259"/>
        <v>32384237.011809204</v>
      </c>
      <c r="V1105" s="70">
        <f t="shared" si="278"/>
        <v>0.97004521496136908</v>
      </c>
      <c r="W1105" s="87">
        <f t="shared" si="268"/>
        <v>0.58262711608855688</v>
      </c>
      <c r="X1105" s="138">
        <f t="shared" si="256"/>
        <v>1.7857142857142857E-4</v>
      </c>
      <c r="Y1105" s="135">
        <f t="shared" si="269"/>
        <v>1.1733907224482648E-2</v>
      </c>
      <c r="Z1105" s="135">
        <f t="shared" si="270"/>
        <v>0</v>
      </c>
      <c r="AA1105" s="135">
        <f t="shared" si="271"/>
        <v>0</v>
      </c>
      <c r="AB1105" s="140">
        <f t="shared" si="272"/>
        <v>4.7845070956235585</v>
      </c>
      <c r="AC1105" s="140">
        <f t="shared" si="273"/>
        <v>-5.6011213856053989E-2</v>
      </c>
      <c r="AD1105" s="140">
        <f t="shared" si="274"/>
        <v>-5.9484566403070538E-2</v>
      </c>
      <c r="AE1105" s="140">
        <f t="shared" si="275"/>
        <v>-4.7181783789194541E-2</v>
      </c>
    </row>
    <row r="1106" spans="1:31">
      <c r="A1106" s="88">
        <v>45569</v>
      </c>
      <c r="B1106" s="78">
        <v>68053355.274336606</v>
      </c>
      <c r="D1106" s="67">
        <f t="shared" si="255"/>
        <v>68053355.274336606</v>
      </c>
      <c r="E1106" s="67">
        <f t="shared" si="260"/>
        <v>65466153.520501398</v>
      </c>
      <c r="F1106" s="67">
        <f t="shared" si="261"/>
        <v>2284863.0625274032</v>
      </c>
      <c r="G1106" s="70">
        <f t="shared" si="262"/>
        <v>3.4740998093265391E-2</v>
      </c>
      <c r="H1106" s="67">
        <f t="shared" si="279"/>
        <v>2587201.7538352087</v>
      </c>
      <c r="I1106" s="70">
        <f t="shared" si="280"/>
        <v>4.0394322311252395E-2</v>
      </c>
      <c r="J1106" s="67">
        <f t="shared" si="263"/>
        <v>2587201.7538352087</v>
      </c>
      <c r="K1106" s="70">
        <f t="shared" si="281"/>
        <v>3.9519684824998569E-2</v>
      </c>
      <c r="L1106" s="70">
        <f t="shared" si="267"/>
        <v>1.0347409980932654</v>
      </c>
      <c r="M1106" s="70">
        <f>PRODUCT($L$2:L1106)-1</f>
        <v>0.49363282851023049</v>
      </c>
      <c r="N1106" s="70">
        <f>PRODUCT($L$909:L1106)-1</f>
        <v>0.1802893144330866</v>
      </c>
      <c r="O1106" s="70">
        <f>AVERAGE($G$909:G1106)*252</f>
        <v>0.35564651188644825</v>
      </c>
      <c r="P1106" s="70">
        <f>STDEV($G$909:G1106)*252^0.5</f>
        <v>0.53720732633174295</v>
      </c>
      <c r="Q1106" s="67">
        <f t="shared" si="257"/>
        <v>7791106.6034252048</v>
      </c>
      <c r="R1106" s="70">
        <f t="shared" si="276"/>
        <v>0.12928668901772949</v>
      </c>
      <c r="S1106" s="67">
        <f t="shared" si="258"/>
        <v>13306728.244336605</v>
      </c>
      <c r="T1106" s="70">
        <f t="shared" si="277"/>
        <v>0.24306023889005615</v>
      </c>
      <c r="U1106" s="67">
        <f t="shared" si="259"/>
        <v>34827267.274336606</v>
      </c>
      <c r="V1106" s="70">
        <f t="shared" si="278"/>
        <v>1.0481904241732161</v>
      </c>
      <c r="W1106" s="87">
        <f t="shared" si="268"/>
        <v>0.66202840961782605</v>
      </c>
      <c r="X1106" s="138">
        <f t="shared" si="256"/>
        <v>1.7857142857142857E-4</v>
      </c>
      <c r="Y1106" s="135">
        <f t="shared" si="269"/>
        <v>3.456242666469396E-2</v>
      </c>
      <c r="Z1106" s="135">
        <f t="shared" si="270"/>
        <v>0</v>
      </c>
      <c r="AA1106" s="135">
        <f t="shared" si="271"/>
        <v>0</v>
      </c>
      <c r="AB1106" s="140">
        <f t="shared" si="272"/>
        <v>5.1004633118759788</v>
      </c>
      <c r="AC1106" s="140">
        <f t="shared" si="273"/>
        <v>-5.6020349623658101E-2</v>
      </c>
      <c r="AD1106" s="140">
        <f t="shared" si="274"/>
        <v>-5.8854180697872495E-2</v>
      </c>
      <c r="AE1106" s="140">
        <f t="shared" si="275"/>
        <v>-4.7124517652317857E-2</v>
      </c>
    </row>
    <row r="1107" spans="1:31">
      <c r="A1107" s="88">
        <v>45572</v>
      </c>
      <c r="B1107" s="78">
        <v>67645256.446463093</v>
      </c>
      <c r="D1107" s="67">
        <f t="shared" si="255"/>
        <v>67645256.446463093</v>
      </c>
      <c r="E1107" s="67">
        <f t="shared" si="260"/>
        <v>65466153.520501398</v>
      </c>
      <c r="F1107" s="67">
        <f t="shared" si="261"/>
        <v>-408098.8278735131</v>
      </c>
      <c r="G1107" s="70">
        <f t="shared" si="262"/>
        <v>-5.996748084328621E-3</v>
      </c>
      <c r="H1107" s="67">
        <f t="shared" si="279"/>
        <v>-408098.8278735131</v>
      </c>
      <c r="I1107" s="70">
        <f t="shared" si="280"/>
        <v>-5.996748084328621E-3</v>
      </c>
      <c r="J1107" s="67">
        <f t="shared" si="263"/>
        <v>2179102.9259616956</v>
      </c>
      <c r="K1107" s="70">
        <f t="shared" si="281"/>
        <v>3.3285947146402428E-2</v>
      </c>
      <c r="L1107" s="70">
        <f t="shared" si="267"/>
        <v>0.9940032519156714</v>
      </c>
      <c r="M1107" s="70">
        <f>PRODUCT($L$2:L1107)-1</f>
        <v>0.48467588870717138</v>
      </c>
      <c r="N1107" s="70">
        <f>PRODUCT($L$909:L1107)-1</f>
        <v>0.17321141674780649</v>
      </c>
      <c r="O1107" s="70">
        <f>AVERAGE($G$909:G1107)*252</f>
        <v>0.34626547153902487</v>
      </c>
      <c r="P1107" s="70">
        <f>STDEV($G$909:G1107)*252^0.5</f>
        <v>0.5359138668906438</v>
      </c>
      <c r="Q1107" s="67">
        <f t="shared" si="257"/>
        <v>4139891.1578140929</v>
      </c>
      <c r="R1107" s="70">
        <f t="shared" si="276"/>
        <v>6.5189628293564991E-2</v>
      </c>
      <c r="S1107" s="67">
        <f t="shared" si="258"/>
        <v>12341587.866463095</v>
      </c>
      <c r="T1107" s="70">
        <f t="shared" si="277"/>
        <v>0.22316038308761135</v>
      </c>
      <c r="U1107" s="67">
        <f t="shared" si="259"/>
        <v>33531733.916463092</v>
      </c>
      <c r="V1107" s="70">
        <f t="shared" si="278"/>
        <v>0.98294551338035308</v>
      </c>
      <c r="W1107" s="87">
        <f t="shared" si="268"/>
        <v>0.64612149998664292</v>
      </c>
      <c r="X1107" s="138">
        <f t="shared" si="256"/>
        <v>1.7857142857142857E-4</v>
      </c>
      <c r="Y1107" s="135">
        <f t="shared" si="269"/>
        <v>-6.17531951290005E-3</v>
      </c>
      <c r="Z1107" s="135">
        <f t="shared" si="270"/>
        <v>-6.17531951290005E-3</v>
      </c>
      <c r="AA1107" s="135">
        <f t="shared" si="271"/>
        <v>3.813457108640411E-5</v>
      </c>
      <c r="AB1107" s="140">
        <f t="shared" si="272"/>
        <v>5.2116288106140276</v>
      </c>
      <c r="AC1107" s="140">
        <f t="shared" si="273"/>
        <v>-5.3767987638832365E-2</v>
      </c>
      <c r="AD1107" s="140">
        <f t="shared" si="274"/>
        <v>-5.8537670481695656E-2</v>
      </c>
      <c r="AE1107" s="140">
        <f t="shared" si="275"/>
        <v>-4.7129362915359178E-2</v>
      </c>
    </row>
    <row r="1108" spans="1:31">
      <c r="A1108" s="88">
        <v>45573</v>
      </c>
      <c r="B1108" s="78">
        <v>68642659.184191197</v>
      </c>
      <c r="D1108" s="67">
        <f t="shared" si="255"/>
        <v>68642659.184191197</v>
      </c>
      <c r="E1108" s="67">
        <f t="shared" si="260"/>
        <v>65466153.520501398</v>
      </c>
      <c r="F1108" s="67">
        <f t="shared" si="261"/>
        <v>997402.737728104</v>
      </c>
      <c r="G1108" s="70">
        <f t="shared" si="262"/>
        <v>1.4744607236687537E-2</v>
      </c>
      <c r="H1108" s="67">
        <f t="shared" si="279"/>
        <v>589303.90985459089</v>
      </c>
      <c r="I1108" s="70">
        <f t="shared" si="280"/>
        <v>8.7478591523589173E-3</v>
      </c>
      <c r="J1108" s="67">
        <f t="shared" si="263"/>
        <v>3176505.6636897996</v>
      </c>
      <c r="K1108" s="70">
        <f t="shared" si="281"/>
        <v>4.8521342600264639E-2</v>
      </c>
      <c r="L1108" s="70">
        <f t="shared" si="267"/>
        <v>1.0147446072366875</v>
      </c>
      <c r="M1108" s="70">
        <f>PRODUCT($L$2:L1108)-1</f>
        <v>0.50656685155993864</v>
      </c>
      <c r="N1108" s="70">
        <f>PRODUCT($L$909:L1108)-1</f>
        <v>0.19050995829335049</v>
      </c>
      <c r="O1108" s="70">
        <f>AVERAGE($G$909:G1108)*252</f>
        <v>0.36311234929955605</v>
      </c>
      <c r="P1108" s="70">
        <f>STDEV($G$909:G1108)*252^0.5</f>
        <v>0.5347762990326459</v>
      </c>
      <c r="Q1108" s="67">
        <f t="shared" si="257"/>
        <v>6259825.6719789952</v>
      </c>
      <c r="R1108" s="70">
        <f t="shared" si="276"/>
        <v>0.10034532449946439</v>
      </c>
      <c r="S1108" s="67">
        <f t="shared" si="258"/>
        <v>12256646.854191199</v>
      </c>
      <c r="T1108" s="70">
        <f t="shared" si="277"/>
        <v>0.21737034324149376</v>
      </c>
      <c r="U1108" s="67">
        <f t="shared" si="259"/>
        <v>34225266.354191199</v>
      </c>
      <c r="V1108" s="70">
        <f t="shared" si="278"/>
        <v>0.99441775044502112</v>
      </c>
      <c r="W1108" s="87">
        <f t="shared" si="268"/>
        <v>0.67899858306433569</v>
      </c>
      <c r="X1108" s="138">
        <f t="shared" si="256"/>
        <v>1.7857142857142857E-4</v>
      </c>
      <c r="Y1108" s="135">
        <f t="shared" si="269"/>
        <v>1.4566035808116108E-2</v>
      </c>
      <c r="Z1108" s="135">
        <f t="shared" si="270"/>
        <v>0</v>
      </c>
      <c r="AA1108" s="135">
        <f t="shared" si="271"/>
        <v>0</v>
      </c>
      <c r="AB1108" s="140">
        <f t="shared" si="272"/>
        <v>5.1985545153934183</v>
      </c>
      <c r="AC1108" s="140">
        <f t="shared" si="273"/>
        <v>-5.3170865989728991E-2</v>
      </c>
      <c r="AD1108" s="140">
        <f t="shared" si="274"/>
        <v>-5.8509268929009525E-2</v>
      </c>
      <c r="AE1108" s="140">
        <f t="shared" si="275"/>
        <v>-4.712850260399102E-2</v>
      </c>
    </row>
    <row r="1109" spans="1:31">
      <c r="A1109" s="88">
        <v>45574</v>
      </c>
      <c r="B1109" s="78">
        <v>69303142.322780207</v>
      </c>
      <c r="D1109" s="67">
        <f t="shared" si="255"/>
        <v>69303142.322780207</v>
      </c>
      <c r="E1109" s="67">
        <f t="shared" si="260"/>
        <v>65466153.520501398</v>
      </c>
      <c r="F1109" s="67">
        <f t="shared" si="261"/>
        <v>660483.13858900964</v>
      </c>
      <c r="G1109" s="70">
        <f t="shared" si="262"/>
        <v>9.6220505796069562E-3</v>
      </c>
      <c r="H1109" s="67">
        <f t="shared" si="279"/>
        <v>1249787.0484436005</v>
      </c>
      <c r="I1109" s="70">
        <f t="shared" si="280"/>
        <v>1.8369909731965874E-2</v>
      </c>
      <c r="J1109" s="67">
        <f t="shared" si="263"/>
        <v>3836988.8022788092</v>
      </c>
      <c r="K1109" s="70">
        <f t="shared" si="281"/>
        <v>5.8610267992561749E-2</v>
      </c>
      <c r="L1109" s="70">
        <f t="shared" si="267"/>
        <v>1.009622050579607</v>
      </c>
      <c r="M1109" s="70">
        <f>PRODUCT($L$2:L1109)-1</f>
        <v>0.52106311400720751</v>
      </c>
      <c r="N1109" s="70">
        <f>PRODUCT($L$909:L1109)-1</f>
        <v>0.20196510532757483</v>
      </c>
      <c r="O1109" s="70">
        <f>AVERAGE($G$909:G1109)*252</f>
        <v>0.3733692865968764</v>
      </c>
      <c r="P1109" s="70">
        <f>STDEV($G$909:G1109)*252^0.5</f>
        <v>0.53351633047139735</v>
      </c>
      <c r="Q1109" s="67">
        <f t="shared" ref="Q1109:Q1140" si="282">B1109-C1109-D1078</f>
        <v>6112756.4311885089</v>
      </c>
      <c r="R1109" s="70">
        <f t="shared" si="276"/>
        <v>9.6735545208972845E-2</v>
      </c>
      <c r="S1109" s="67">
        <f t="shared" ref="S1109:S1140" si="283">B1109-C1109-D1018</f>
        <v>14202886.312780209</v>
      </c>
      <c r="T1109" s="70">
        <f t="shared" si="277"/>
        <v>0.25776443416528888</v>
      </c>
      <c r="U1109" s="67">
        <f t="shared" ref="U1109:U1140" si="284">B1109-C1109-D743</f>
        <v>35314957.082780205</v>
      </c>
      <c r="V1109" s="70">
        <f t="shared" si="278"/>
        <v>1.0390362660851558</v>
      </c>
      <c r="W1109" s="87">
        <f t="shared" si="268"/>
        <v>0.6998272878863514</v>
      </c>
      <c r="X1109" s="138">
        <f t="shared" si="256"/>
        <v>1.7857142857142857E-4</v>
      </c>
      <c r="Y1109" s="135">
        <f t="shared" si="269"/>
        <v>9.4434791510355272E-3</v>
      </c>
      <c r="Z1109" s="135">
        <f t="shared" si="270"/>
        <v>0</v>
      </c>
      <c r="AA1109" s="135">
        <f t="shared" si="271"/>
        <v>0</v>
      </c>
      <c r="AB1109" s="140">
        <f t="shared" si="272"/>
        <v>5.3231629984918394</v>
      </c>
      <c r="AC1109" s="140">
        <f t="shared" si="273"/>
        <v>-5.1995059881175802E-2</v>
      </c>
      <c r="AD1109" s="140">
        <f t="shared" si="274"/>
        <v>-5.8560647855781668E-2</v>
      </c>
      <c r="AE1109" s="140">
        <f t="shared" si="275"/>
        <v>-4.7127326288915652E-2</v>
      </c>
    </row>
    <row r="1110" spans="1:31">
      <c r="A1110" s="88">
        <v>45575</v>
      </c>
      <c r="B1110" s="78">
        <v>69906175.585444197</v>
      </c>
      <c r="D1110" s="67">
        <f t="shared" si="255"/>
        <v>69906175.585444197</v>
      </c>
      <c r="E1110" s="67">
        <f t="shared" ref="E1110:E1141" si="285">IF(MONTH(A1110)=MONTH(A1109),E1109,D1109)</f>
        <v>65466153.520501398</v>
      </c>
      <c r="F1110" s="67">
        <f t="shared" ref="F1110:F1141" si="286">B1110-C1110-D1109</f>
        <v>603033.26266399026</v>
      </c>
      <c r="G1110" s="70">
        <f t="shared" ref="G1110:G1141" si="287">F1110/B1109</f>
        <v>8.7013841285198245E-3</v>
      </c>
      <c r="H1110" s="67">
        <f t="shared" si="279"/>
        <v>1852820.3111075908</v>
      </c>
      <c r="I1110" s="70">
        <f t="shared" si="280"/>
        <v>2.70712938604857E-2</v>
      </c>
      <c r="J1110" s="67">
        <f t="shared" ref="J1110:J1141" si="288">IF(MONTH(A1110)=MONTH(A1109),J1109+F1110,F1110)</f>
        <v>4440022.0649427995</v>
      </c>
      <c r="K1110" s="70">
        <f t="shared" si="281"/>
        <v>6.7821642576760155E-2</v>
      </c>
      <c r="L1110" s="70">
        <f t="shared" si="267"/>
        <v>1.0087013841285197</v>
      </c>
      <c r="M1110" s="70">
        <f>PRODUCT($L$2:L1110)-1</f>
        <v>0.53429846844590667</v>
      </c>
      <c r="N1110" s="70">
        <f>PRODUCT($L$909:L1110)-1</f>
        <v>0.21242386541810676</v>
      </c>
      <c r="O1110" s="70">
        <f>AVERAGE($G$909:G1110)*252</f>
        <v>0.38237611587306514</v>
      </c>
      <c r="P1110" s="70">
        <f>STDEV($G$909:G1110)*252^0.5</f>
        <v>0.53224861130838796</v>
      </c>
      <c r="Q1110" s="67">
        <f t="shared" si="282"/>
        <v>8517639.6294925958</v>
      </c>
      <c r="R1110" s="70">
        <f t="shared" si="276"/>
        <v>0.1387496785328827</v>
      </c>
      <c r="S1110" s="67">
        <f t="shared" si="283"/>
        <v>12252565.885444194</v>
      </c>
      <c r="T1110" s="70">
        <f t="shared" si="277"/>
        <v>0.21252035994277377</v>
      </c>
      <c r="U1110" s="67">
        <f t="shared" si="284"/>
        <v>36019677.975444198</v>
      </c>
      <c r="V1110" s="70">
        <f t="shared" si="278"/>
        <v>1.0629507478168736</v>
      </c>
      <c r="W1110" s="87">
        <f t="shared" si="268"/>
        <v>0.71841637112607548</v>
      </c>
      <c r="X1110" s="138">
        <f t="shared" si="256"/>
        <v>1.7857142857142857E-4</v>
      </c>
      <c r="Y1110" s="135">
        <f t="shared" si="269"/>
        <v>8.5228126999483955E-3</v>
      </c>
      <c r="Z1110" s="135">
        <f t="shared" si="270"/>
        <v>0</v>
      </c>
      <c r="AA1110" s="135">
        <f t="shared" si="271"/>
        <v>0</v>
      </c>
      <c r="AB1110" s="140">
        <f t="shared" si="272"/>
        <v>5.5959688701542865</v>
      </c>
      <c r="AC1110" s="140">
        <f t="shared" si="273"/>
        <v>-5.208214415374228E-2</v>
      </c>
      <c r="AD1110" s="140">
        <f t="shared" si="274"/>
        <v>-5.8065444470089704E-2</v>
      </c>
      <c r="AE1110" s="140">
        <f t="shared" si="275"/>
        <v>-4.7056912984401407E-2</v>
      </c>
    </row>
    <row r="1111" spans="1:31">
      <c r="A1111" s="88">
        <v>45576</v>
      </c>
      <c r="B1111" s="78">
        <v>71568160.597763598</v>
      </c>
      <c r="D1111" s="67">
        <f t="shared" si="255"/>
        <v>71568160.597763598</v>
      </c>
      <c r="E1111" s="67">
        <f t="shared" si="285"/>
        <v>65466153.520501398</v>
      </c>
      <c r="F1111" s="67">
        <f t="shared" si="286"/>
        <v>1661985.0123194009</v>
      </c>
      <c r="G1111" s="70">
        <f t="shared" si="287"/>
        <v>2.3774509167477014E-2</v>
      </c>
      <c r="H1111" s="67">
        <f t="shared" si="279"/>
        <v>3514805.3234269917</v>
      </c>
      <c r="I1111" s="70">
        <f t="shared" si="280"/>
        <v>5.084580302796271E-2</v>
      </c>
      <c r="J1111" s="67">
        <f t="shared" si="288"/>
        <v>6102007.0772622004</v>
      </c>
      <c r="K1111" s="70">
        <f t="shared" si="281"/>
        <v>9.3208578007431653E-2</v>
      </c>
      <c r="L1111" s="70">
        <f t="shared" si="267"/>
        <v>1.023774509167477</v>
      </c>
      <c r="M1111" s="70">
        <f>PRODUCT($L$2:L1111)-1</f>
        <v>0.57077566144961978</v>
      </c>
      <c r="N1111" s="70">
        <f>PRODUCT($L$909:L1111)-1</f>
        <v>0.24124864772135757</v>
      </c>
      <c r="O1111" s="70">
        <f>AVERAGE($G$909:G1111)*252</f>
        <v>0.41000567348060768</v>
      </c>
      <c r="P1111" s="70">
        <f>STDEV($G$909:G1111)*252^0.5</f>
        <v>0.53150834474907804</v>
      </c>
      <c r="Q1111" s="67">
        <f t="shared" si="282"/>
        <v>11304294.481885895</v>
      </c>
      <c r="R1111" s="70">
        <f t="shared" si="276"/>
        <v>0.18757997470904966</v>
      </c>
      <c r="S1111" s="67">
        <f t="shared" si="283"/>
        <v>13625244.5177636</v>
      </c>
      <c r="T1111" s="70">
        <f t="shared" si="277"/>
        <v>0.23514944430742224</v>
      </c>
      <c r="U1111" s="67">
        <f t="shared" si="284"/>
        <v>38016285.537763596</v>
      </c>
      <c r="V1111" s="70">
        <f t="shared" si="278"/>
        <v>1.1330599398626753</v>
      </c>
      <c r="W1111" s="87">
        <f t="shared" si="268"/>
        <v>0.77140025651745681</v>
      </c>
      <c r="X1111" s="138">
        <f t="shared" si="256"/>
        <v>1.7857142857142857E-4</v>
      </c>
      <c r="Y1111" s="135">
        <f t="shared" si="269"/>
        <v>2.3595937738905587E-2</v>
      </c>
      <c r="Z1111" s="135">
        <f t="shared" si="270"/>
        <v>0</v>
      </c>
      <c r="AA1111" s="135">
        <f t="shared" si="271"/>
        <v>0</v>
      </c>
      <c r="AB1111" s="140">
        <f t="shared" si="272"/>
        <v>5.9337590683642718</v>
      </c>
      <c r="AC1111" s="140">
        <f t="shared" si="273"/>
        <v>-4.9869167800886141E-2</v>
      </c>
      <c r="AD1111" s="140">
        <f t="shared" si="274"/>
        <v>-5.7958010416694503E-2</v>
      </c>
      <c r="AE1111" s="140">
        <f t="shared" si="275"/>
        <v>-4.7016985720263742E-2</v>
      </c>
    </row>
    <row r="1112" spans="1:31">
      <c r="A1112" s="88">
        <v>45579</v>
      </c>
      <c r="B1112" s="78">
        <v>73318170.655941799</v>
      </c>
      <c r="D1112" s="67">
        <f t="shared" si="255"/>
        <v>73318170.655941799</v>
      </c>
      <c r="E1112" s="67">
        <f t="shared" si="285"/>
        <v>65466153.520501398</v>
      </c>
      <c r="F1112" s="67">
        <f t="shared" si="286"/>
        <v>1750010.0581782013</v>
      </c>
      <c r="G1112" s="70">
        <f t="shared" si="287"/>
        <v>2.4452354839938233E-2</v>
      </c>
      <c r="H1112" s="67">
        <f t="shared" si="279"/>
        <v>1750010.0581782013</v>
      </c>
      <c r="I1112" s="70">
        <f t="shared" si="280"/>
        <v>2.4452354839938233E-2</v>
      </c>
      <c r="J1112" s="67">
        <f t="shared" si="288"/>
        <v>7852017.1354404017</v>
      </c>
      <c r="K1112" s="70">
        <f t="shared" si="281"/>
        <v>0.11994010207093364</v>
      </c>
      <c r="L1112" s="70">
        <f t="shared" si="267"/>
        <v>1.0244523548399382</v>
      </c>
      <c r="M1112" s="70">
        <f>PRODUCT($L$2:L1112)-1</f>
        <v>0.60918482529732465</v>
      </c>
      <c r="N1112" s="70">
        <f>PRODUCT($L$909:L1112)-1</f>
        <v>0.27160010010003366</v>
      </c>
      <c r="O1112" s="70">
        <f>AVERAGE($G$909:G1112)*252</f>
        <v>0.43820169184425395</v>
      </c>
      <c r="P1112" s="70">
        <f>STDEV($G$909:G1112)*252^0.5</f>
        <v>0.53080417607553698</v>
      </c>
      <c r="Q1112" s="67">
        <f t="shared" si="282"/>
        <v>11113162.493219502</v>
      </c>
      <c r="R1112" s="70">
        <f t="shared" si="276"/>
        <v>0.17865382260136584</v>
      </c>
      <c r="S1112" s="67">
        <f t="shared" si="283"/>
        <v>16278024.525941797</v>
      </c>
      <c r="T1112" s="70">
        <f t="shared" si="277"/>
        <v>0.28537838049787961</v>
      </c>
      <c r="U1112" s="67">
        <f t="shared" si="284"/>
        <v>39159500.375941798</v>
      </c>
      <c r="V1112" s="70">
        <f t="shared" si="278"/>
        <v>1.1464000224525659</v>
      </c>
      <c r="W1112" s="87">
        <f t="shared" si="268"/>
        <v>0.82554303751727631</v>
      </c>
      <c r="X1112" s="138">
        <f t="shared" si="256"/>
        <v>1.7857142857142857E-4</v>
      </c>
      <c r="Y1112" s="135">
        <f t="shared" si="269"/>
        <v>2.4273783411366805E-2</v>
      </c>
      <c r="Z1112" s="135">
        <f t="shared" si="270"/>
        <v>0</v>
      </c>
      <c r="AA1112" s="135">
        <f t="shared" si="271"/>
        <v>0</v>
      </c>
      <c r="AB1112" s="140">
        <f t="shared" si="272"/>
        <v>6.3974908566887541</v>
      </c>
      <c r="AC1112" s="140">
        <f t="shared" si="273"/>
        <v>-4.8322374244380746E-2</v>
      </c>
      <c r="AD1112" s="140">
        <f t="shared" si="274"/>
        <v>-5.7858421281386178E-2</v>
      </c>
      <c r="AE1112" s="140">
        <f t="shared" si="275"/>
        <v>-4.6949339655207971E-2</v>
      </c>
    </row>
    <row r="1113" spans="1:31">
      <c r="A1113" s="88">
        <v>45580</v>
      </c>
      <c r="B1113" s="78">
        <v>69786815.498322502</v>
      </c>
      <c r="D1113" s="67">
        <f t="shared" si="255"/>
        <v>69786815.498322502</v>
      </c>
      <c r="E1113" s="67">
        <f t="shared" si="285"/>
        <v>65466153.520501398</v>
      </c>
      <c r="F1113" s="67">
        <f t="shared" si="286"/>
        <v>-3531355.1576192975</v>
      </c>
      <c r="G1113" s="70">
        <f t="shared" si="287"/>
        <v>-4.8164801795052857E-2</v>
      </c>
      <c r="H1113" s="67">
        <f t="shared" si="279"/>
        <v>-1781345.0994410962</v>
      </c>
      <c r="I1113" s="70">
        <f t="shared" si="280"/>
        <v>-2.3712446955114624E-2</v>
      </c>
      <c r="J1113" s="67">
        <f t="shared" si="288"/>
        <v>4320661.9778211042</v>
      </c>
      <c r="K1113" s="70">
        <f t="shared" si="281"/>
        <v>6.5998409032355765E-2</v>
      </c>
      <c r="L1113" s="70">
        <f t="shared" si="267"/>
        <v>0.95183519820494711</v>
      </c>
      <c r="M1113" s="70">
        <f>PRODUCT($L$2:L1113)-1</f>
        <v>0.53167875713527213</v>
      </c>
      <c r="N1113" s="70">
        <f>PRODUCT($L$909:L1113)-1</f>
        <v>0.21035373331614604</v>
      </c>
      <c r="O1113" s="70">
        <f>AVERAGE($G$909:G1113)*252</f>
        <v>0.37685665894572923</v>
      </c>
      <c r="P1113" s="70">
        <f>STDEV($G$909:G1113)*252^0.5</f>
        <v>0.53238451778904639</v>
      </c>
      <c r="Q1113" s="67">
        <f t="shared" si="282"/>
        <v>7825425.8037047982</v>
      </c>
      <c r="R1113" s="70">
        <f t="shared" si="276"/>
        <v>0.12629519515738938</v>
      </c>
      <c r="S1113" s="67">
        <f t="shared" si="283"/>
        <v>12055552.858322501</v>
      </c>
      <c r="T1113" s="70">
        <f t="shared" si="277"/>
        <v>0.20882191566635899</v>
      </c>
      <c r="U1113" s="67">
        <f t="shared" si="284"/>
        <v>34831263.528322503</v>
      </c>
      <c r="V1113" s="70">
        <f t="shared" si="278"/>
        <v>0.99644438623700848</v>
      </c>
      <c r="W1113" s="87">
        <f t="shared" si="268"/>
        <v>0.70786554896597509</v>
      </c>
      <c r="X1113" s="138">
        <f t="shared" si="256"/>
        <v>1.7857142857142857E-4</v>
      </c>
      <c r="Y1113" s="135">
        <f t="shared" si="269"/>
        <v>-4.8343373223624288E-2</v>
      </c>
      <c r="Z1113" s="135">
        <f t="shared" si="270"/>
        <v>-4.8343373223624288E-2</v>
      </c>
      <c r="AA1113" s="135">
        <f t="shared" si="271"/>
        <v>2.3370817346386337E-3</v>
      </c>
      <c r="AB1113" s="140">
        <f t="shared" si="272"/>
        <v>5.8945048661787443</v>
      </c>
      <c r="AC1113" s="140">
        <f t="shared" si="273"/>
        <v>-5.2533027794491968E-2</v>
      </c>
      <c r="AD1113" s="140">
        <f t="shared" si="274"/>
        <v>-5.8762940292062901E-2</v>
      </c>
      <c r="AE1113" s="140">
        <f t="shared" si="275"/>
        <v>-4.7301160455105622E-2</v>
      </c>
    </row>
    <row r="1114" spans="1:31">
      <c r="A1114" s="88">
        <v>45581</v>
      </c>
      <c r="B1114" s="78">
        <v>71405431.660173804</v>
      </c>
      <c r="D1114" s="67">
        <f t="shared" si="255"/>
        <v>71405431.660173804</v>
      </c>
      <c r="E1114" s="67">
        <f t="shared" si="285"/>
        <v>65466153.520501398</v>
      </c>
      <c r="F1114" s="67">
        <f t="shared" si="286"/>
        <v>1618616.1618513018</v>
      </c>
      <c r="G1114" s="70">
        <f t="shared" si="287"/>
        <v>2.3193724348837916E-2</v>
      </c>
      <c r="H1114" s="67">
        <f t="shared" si="279"/>
        <v>-162728.9375897944</v>
      </c>
      <c r="I1114" s="70">
        <f t="shared" si="280"/>
        <v>-5.1872260627670863E-4</v>
      </c>
      <c r="J1114" s="67">
        <f t="shared" si="288"/>
        <v>5939278.139672406</v>
      </c>
      <c r="K1114" s="70">
        <f t="shared" si="281"/>
        <v>9.0722882287751938E-2</v>
      </c>
      <c r="L1114" s="70">
        <f t="shared" si="267"/>
        <v>1.0231937243488378</v>
      </c>
      <c r="M1114" s="70">
        <f>PRODUCT($L$2:L1114)-1</f>
        <v>0.56720409201923805</v>
      </c>
      <c r="N1114" s="70">
        <f>PRODUCT($L$909:L1114)-1</f>
        <v>0.23842634417126751</v>
      </c>
      <c r="O1114" s="70">
        <f>AVERAGE($G$909:G1114)*252</f>
        <v>0.40340016320282357</v>
      </c>
      <c r="P1114" s="70">
        <f>STDEV($G$909:G1114)*252^0.5</f>
        <v>0.53162639262489475</v>
      </c>
      <c r="Q1114" s="67">
        <f t="shared" si="282"/>
        <v>15706798.553078905</v>
      </c>
      <c r="R1114" s="70">
        <f t="shared" si="276"/>
        <v>0.28199612229044396</v>
      </c>
      <c r="S1114" s="67">
        <f t="shared" si="283"/>
        <v>14034262.3901738</v>
      </c>
      <c r="T1114" s="70">
        <f t="shared" si="277"/>
        <v>0.244622213016538</v>
      </c>
      <c r="U1114" s="67">
        <f t="shared" si="284"/>
        <v>36693363.740173802</v>
      </c>
      <c r="V1114" s="70">
        <f t="shared" si="278"/>
        <v>1.0570780117375906</v>
      </c>
      <c r="W1114" s="87">
        <f t="shared" si="268"/>
        <v>0.75880386827870472</v>
      </c>
      <c r="X1114" s="138">
        <f t="shared" si="256"/>
        <v>1.7857142857142857E-4</v>
      </c>
      <c r="Y1114" s="135">
        <f t="shared" si="269"/>
        <v>2.3015152920266489E-2</v>
      </c>
      <c r="Z1114" s="135">
        <f t="shared" si="270"/>
        <v>0</v>
      </c>
      <c r="AA1114" s="135">
        <f t="shared" si="271"/>
        <v>0</v>
      </c>
      <c r="AB1114" s="140">
        <f t="shared" si="272"/>
        <v>5.9267549125224193</v>
      </c>
      <c r="AC1114" s="140">
        <f t="shared" si="273"/>
        <v>-5.1888562640337872E-2</v>
      </c>
      <c r="AD1114" s="140">
        <f t="shared" si="274"/>
        <v>-5.8722145341238E-2</v>
      </c>
      <c r="AE1114" s="140">
        <f t="shared" si="275"/>
        <v>-4.7301101661071966E-2</v>
      </c>
    </row>
    <row r="1115" spans="1:31">
      <c r="A1115" s="88">
        <v>45582</v>
      </c>
      <c r="B1115" s="78">
        <v>73233905.644602194</v>
      </c>
      <c r="D1115" s="67">
        <f t="shared" si="255"/>
        <v>73233905.644602194</v>
      </c>
      <c r="E1115" s="67">
        <f t="shared" si="285"/>
        <v>65466153.520501398</v>
      </c>
      <c r="F1115" s="67">
        <f t="shared" si="286"/>
        <v>1828473.9844283909</v>
      </c>
      <c r="G1115" s="70">
        <f t="shared" si="287"/>
        <v>2.5606931320439275E-2</v>
      </c>
      <c r="H1115" s="67">
        <f t="shared" si="279"/>
        <v>1665745.0468385965</v>
      </c>
      <c r="I1115" s="70">
        <f t="shared" si="280"/>
        <v>2.5088208714162567E-2</v>
      </c>
      <c r="J1115" s="67">
        <f t="shared" si="288"/>
        <v>7767752.1241007969</v>
      </c>
      <c r="K1115" s="70">
        <f t="shared" si="281"/>
        <v>0.11865294822412586</v>
      </c>
      <c r="L1115" s="70">
        <f t="shared" si="267"/>
        <v>1.0256069313204392</v>
      </c>
      <c r="M1115" s="70">
        <f>PRODUCT($L$2:L1115)-1</f>
        <v>0.607335379568686</v>
      </c>
      <c r="N1115" s="70">
        <f>PRODUCT($L$909:L1115)-1</f>
        <v>0.27013864251188369</v>
      </c>
      <c r="O1115" s="70">
        <f>AVERAGE($G$909:G1115)*252</f>
        <v>0.43262502566440747</v>
      </c>
      <c r="P1115" s="70">
        <f>STDEV($G$909:G1115)*252^0.5</f>
        <v>0.53099550233319637</v>
      </c>
      <c r="Q1115" s="67">
        <f t="shared" si="282"/>
        <v>18852395.278620191</v>
      </c>
      <c r="R1115" s="70">
        <f t="shared" si="276"/>
        <v>0.34666921076199425</v>
      </c>
      <c r="S1115" s="67">
        <f t="shared" si="283"/>
        <v>13783304.664602198</v>
      </c>
      <c r="T1115" s="70">
        <f t="shared" si="277"/>
        <v>0.23184466493852757</v>
      </c>
      <c r="U1115" s="67">
        <f t="shared" si="284"/>
        <v>38770029.734602198</v>
      </c>
      <c r="V1115" s="70">
        <f t="shared" si="278"/>
        <v>1.1249468816521804</v>
      </c>
      <c r="W1115" s="87">
        <f t="shared" si="268"/>
        <v>0.8147432958724723</v>
      </c>
      <c r="X1115" s="138">
        <f t="shared" si="256"/>
        <v>1.7857142857142857E-4</v>
      </c>
      <c r="Y1115" s="135">
        <f t="shared" si="269"/>
        <v>2.5428359891867848E-2</v>
      </c>
      <c r="Z1115" s="135">
        <f t="shared" si="270"/>
        <v>0</v>
      </c>
      <c r="AA1115" s="135">
        <f t="shared" si="271"/>
        <v>0</v>
      </c>
      <c r="AB1115" s="140">
        <f t="shared" si="272"/>
        <v>6.5646070664335952</v>
      </c>
      <c r="AC1115" s="140">
        <f t="shared" si="273"/>
        <v>-3.8443839386172157E-2</v>
      </c>
      <c r="AD1115" s="140">
        <f t="shared" si="274"/>
        <v>-5.8478481280774854E-2</v>
      </c>
      <c r="AE1115" s="140">
        <f t="shared" si="275"/>
        <v>-4.7247144556415106E-2</v>
      </c>
    </row>
    <row r="1116" spans="1:31">
      <c r="A1116" s="88">
        <v>45583</v>
      </c>
      <c r="B1116" s="78">
        <v>74201919.757220402</v>
      </c>
      <c r="D1116" s="67">
        <f t="shared" si="255"/>
        <v>74201919.757220402</v>
      </c>
      <c r="E1116" s="67">
        <f t="shared" si="285"/>
        <v>65466153.520501398</v>
      </c>
      <c r="F1116" s="67">
        <f t="shared" si="286"/>
        <v>968014.11261820793</v>
      </c>
      <c r="G1116" s="70">
        <f t="shared" si="287"/>
        <v>1.3218113988292481E-2</v>
      </c>
      <c r="H1116" s="67">
        <f t="shared" si="279"/>
        <v>2633759.1594568044</v>
      </c>
      <c r="I1116" s="70">
        <f t="shared" si="280"/>
        <v>3.8306322702455049E-2</v>
      </c>
      <c r="J1116" s="67">
        <f t="shared" si="288"/>
        <v>8735766.2367190048</v>
      </c>
      <c r="K1116" s="70">
        <f t="shared" si="281"/>
        <v>0.13343943040709183</v>
      </c>
      <c r="L1116" s="70">
        <f t="shared" si="267"/>
        <v>1.0132181139882925</v>
      </c>
      <c r="M1116" s="70">
        <f>PRODUCT($L$2:L1116)-1</f>
        <v>0.62858132183324034</v>
      </c>
      <c r="N1116" s="70">
        <f>PRODUCT($L$909:L1116)-1</f>
        <v>0.28692747986954092</v>
      </c>
      <c r="O1116" s="70">
        <f>AVERAGE($G$909:G1116)*252</f>
        <v>0.44655935114222145</v>
      </c>
      <c r="P1116" s="70">
        <f>STDEV($G$909:G1116)*252^0.5</f>
        <v>0.52986260451634282</v>
      </c>
      <c r="Q1116" s="67">
        <f t="shared" si="282"/>
        <v>19767313.279541902</v>
      </c>
      <c r="R1116" s="70">
        <f t="shared" si="276"/>
        <v>0.36313871925661306</v>
      </c>
      <c r="S1116" s="67">
        <f t="shared" si="283"/>
        <v>14441978.297220401</v>
      </c>
      <c r="T1116" s="70">
        <f t="shared" si="277"/>
        <v>0.24166654023393017</v>
      </c>
      <c r="U1116" s="67">
        <f t="shared" si="284"/>
        <v>40772652.557220399</v>
      </c>
      <c r="V1116" s="70">
        <f t="shared" si="278"/>
        <v>1.21966934881601</v>
      </c>
      <c r="W1116" s="87">
        <f t="shared" si="268"/>
        <v>0.8427832938877422</v>
      </c>
      <c r="X1116" s="138">
        <f t="shared" si="256"/>
        <v>1.7857142857142857E-4</v>
      </c>
      <c r="Y1116" s="135">
        <f t="shared" si="269"/>
        <v>1.3039542559721052E-2</v>
      </c>
      <c r="Z1116" s="135">
        <f t="shared" si="270"/>
        <v>0</v>
      </c>
      <c r="AA1116" s="135">
        <f t="shared" si="271"/>
        <v>0</v>
      </c>
      <c r="AB1116" s="140">
        <f t="shared" si="272"/>
        <v>7.0527109152391496</v>
      </c>
      <c r="AC1116" s="140">
        <f t="shared" si="273"/>
        <v>-3.6271297226794841E-2</v>
      </c>
      <c r="AD1116" s="140">
        <f t="shared" si="274"/>
        <v>-5.8487752044693669E-2</v>
      </c>
      <c r="AE1116" s="140">
        <f t="shared" si="275"/>
        <v>-4.7194041670474286E-2</v>
      </c>
    </row>
    <row r="1117" spans="1:31">
      <c r="A1117" s="88">
        <v>45586</v>
      </c>
      <c r="B1117" s="78">
        <v>74623096.259609193</v>
      </c>
      <c r="D1117" s="67">
        <f t="shared" si="255"/>
        <v>74623096.259609193</v>
      </c>
      <c r="E1117" s="67">
        <f t="shared" si="285"/>
        <v>65466153.520501398</v>
      </c>
      <c r="F1117" s="67">
        <f t="shared" si="286"/>
        <v>421176.50238879025</v>
      </c>
      <c r="G1117" s="70">
        <f t="shared" si="287"/>
        <v>5.6760863299336215E-3</v>
      </c>
      <c r="H1117" s="67">
        <f t="shared" si="279"/>
        <v>421176.50238879025</v>
      </c>
      <c r="I1117" s="70">
        <f t="shared" si="280"/>
        <v>5.6760863299336215E-3</v>
      </c>
      <c r="J1117" s="67">
        <f t="shared" si="288"/>
        <v>9156942.7391077951</v>
      </c>
      <c r="K1117" s="70">
        <f t="shared" si="281"/>
        <v>0.13987293046383331</v>
      </c>
      <c r="L1117" s="70">
        <f t="shared" si="267"/>
        <v>1.0056760863299337</v>
      </c>
      <c r="M1117" s="70">
        <f>PRODUCT($L$2:L1117)-1</f>
        <v>0.6378252900112833</v>
      </c>
      <c r="N1117" s="70">
        <f>PRODUCT($L$909:L1117)-1</f>
        <v>0.29423219134564449</v>
      </c>
      <c r="O1117" s="70">
        <f>AVERAGE($G$909:G1117)*252</f>
        <v>0.4512665970943795</v>
      </c>
      <c r="P1117" s="70">
        <f>STDEV($G$909:G1117)*252^0.5</f>
        <v>0.52860474477741659</v>
      </c>
      <c r="Q1117" s="67">
        <f t="shared" si="282"/>
        <v>23647542.410486892</v>
      </c>
      <c r="R1117" s="70">
        <f t="shared" si="276"/>
        <v>0.46389966611209377</v>
      </c>
      <c r="S1117" s="67">
        <f t="shared" si="283"/>
        <v>14863727.822149493</v>
      </c>
      <c r="T1117" s="70">
        <f t="shared" si="277"/>
        <v>0.24872632042128945</v>
      </c>
      <c r="U1117" s="67">
        <f t="shared" si="284"/>
        <v>41735793.089609191</v>
      </c>
      <c r="V1117" s="70">
        <f t="shared" si="278"/>
        <v>1.2690548955586249</v>
      </c>
      <c r="W1117" s="87">
        <f t="shared" si="268"/>
        <v>0.85369380724041277</v>
      </c>
      <c r="X1117" s="138">
        <f t="shared" si="256"/>
        <v>1.7857142857142857E-4</v>
      </c>
      <c r="Y1117" s="135">
        <f t="shared" si="269"/>
        <v>5.4975149013621926E-3</v>
      </c>
      <c r="Z1117" s="135">
        <f t="shared" si="270"/>
        <v>0</v>
      </c>
      <c r="AA1117" s="135">
        <f t="shared" si="271"/>
        <v>0</v>
      </c>
      <c r="AB1117" s="140">
        <f t="shared" si="272"/>
        <v>7.0246219097738827</v>
      </c>
      <c r="AC1117" s="140">
        <f t="shared" si="273"/>
        <v>-3.6062381755998546E-2</v>
      </c>
      <c r="AD1117" s="140">
        <f t="shared" si="274"/>
        <v>-5.8483184968856593E-2</v>
      </c>
      <c r="AE1117" s="140">
        <f t="shared" si="275"/>
        <v>-4.7019396750601572E-2</v>
      </c>
    </row>
    <row r="1118" spans="1:31">
      <c r="A1118" s="88">
        <v>45587</v>
      </c>
      <c r="B1118" s="78">
        <v>74214194.359203994</v>
      </c>
      <c r="D1118" s="67">
        <f t="shared" si="255"/>
        <v>74214194.359203994</v>
      </c>
      <c r="E1118" s="67">
        <f t="shared" si="285"/>
        <v>65466153.520501398</v>
      </c>
      <c r="F1118" s="67">
        <f t="shared" si="286"/>
        <v>-408901.90040519834</v>
      </c>
      <c r="G1118" s="70">
        <f t="shared" si="287"/>
        <v>-5.4795622387826632E-3</v>
      </c>
      <c r="H1118" s="67">
        <f t="shared" si="279"/>
        <v>12274.601983591914</v>
      </c>
      <c r="I1118" s="70">
        <f t="shared" si="280"/>
        <v>1.9652409115095831E-4</v>
      </c>
      <c r="J1118" s="67">
        <f t="shared" si="288"/>
        <v>8748040.8387025967</v>
      </c>
      <c r="K1118" s="70">
        <f t="shared" si="281"/>
        <v>0.13362692579705326</v>
      </c>
      <c r="L1118" s="70">
        <f t="shared" si="267"/>
        <v>0.99452043776121735</v>
      </c>
      <c r="M1118" s="70">
        <f>PRODUCT($L$2:L1118)-1</f>
        <v>0.62885072439841427</v>
      </c>
      <c r="N1118" s="70">
        <f>PRODUCT($L$909:L1118)-1</f>
        <v>0.28714036550172994</v>
      </c>
      <c r="O1118" s="70">
        <f>AVERAGE($G$909:G1118)*252</f>
        <v>0.44254223385024805</v>
      </c>
      <c r="P1118" s="70">
        <f>STDEV($G$909:G1118)*252^0.5</f>
        <v>0.52739876082868953</v>
      </c>
      <c r="Q1118" s="67">
        <f t="shared" si="282"/>
        <v>21342051.548151493</v>
      </c>
      <c r="R1118" s="70">
        <f t="shared" si="276"/>
        <v>0.40365399269745705</v>
      </c>
      <c r="S1118" s="67">
        <f t="shared" si="283"/>
        <v>13759113.899203993</v>
      </c>
      <c r="T1118" s="70">
        <f t="shared" si="277"/>
        <v>0.22759235112270981</v>
      </c>
      <c r="U1118" s="67">
        <f t="shared" si="284"/>
        <v>40247654.679203995</v>
      </c>
      <c r="V1118" s="70">
        <f t="shared" si="278"/>
        <v>1.1849206618742623</v>
      </c>
      <c r="W1118" s="87">
        <f t="shared" si="268"/>
        <v>0.83910366636981026</v>
      </c>
      <c r="X1118" s="138">
        <f t="shared" si="256"/>
        <v>1.7857142857142857E-4</v>
      </c>
      <c r="Y1118" s="135">
        <f t="shared" si="269"/>
        <v>-5.6581336673540922E-3</v>
      </c>
      <c r="Z1118" s="135">
        <f t="shared" si="270"/>
        <v>-5.6581336673540922E-3</v>
      </c>
      <c r="AA1118" s="135">
        <f t="shared" si="271"/>
        <v>3.2014476597645872E-5</v>
      </c>
      <c r="AB1118" s="140">
        <f t="shared" si="272"/>
        <v>6.8130212804634986</v>
      </c>
      <c r="AC1118" s="140">
        <f t="shared" si="273"/>
        <v>-2.8948183835354538E-2</v>
      </c>
      <c r="AD1118" s="140">
        <f t="shared" si="274"/>
        <v>-5.8557620952257368E-2</v>
      </c>
      <c r="AE1118" s="140">
        <f t="shared" si="275"/>
        <v>-4.6968892327127934E-2</v>
      </c>
    </row>
    <row r="1119" spans="1:31">
      <c r="A1119" s="88">
        <v>45588</v>
      </c>
      <c r="B1119" s="78">
        <v>71812303.778893396</v>
      </c>
      <c r="D1119" s="67">
        <f t="shared" si="255"/>
        <v>71812303.778893396</v>
      </c>
      <c r="E1119" s="67">
        <f t="shared" si="285"/>
        <v>65466153.520501398</v>
      </c>
      <c r="F1119" s="67">
        <f t="shared" si="286"/>
        <v>-2401890.580310598</v>
      </c>
      <c r="G1119" s="70">
        <f t="shared" si="287"/>
        <v>-3.236430174913995E-2</v>
      </c>
      <c r="H1119" s="67">
        <f t="shared" si="279"/>
        <v>-2389615.9783270061</v>
      </c>
      <c r="I1119" s="70">
        <f t="shared" si="280"/>
        <v>-3.2167777657988991E-2</v>
      </c>
      <c r="J1119" s="67">
        <f t="shared" si="288"/>
        <v>6346150.2583919987</v>
      </c>
      <c r="K1119" s="70">
        <f t="shared" si="281"/>
        <v>9.6937881899607614E-2</v>
      </c>
      <c r="L1119" s="70">
        <f t="shared" si="267"/>
        <v>0.96763569825086004</v>
      </c>
      <c r="M1119" s="70">
        <f>PRODUCT($L$2:L1119)-1</f>
        <v>0.57613410804967868</v>
      </c>
      <c r="N1119" s="70">
        <f>PRODUCT($L$909:L1119)-1</f>
        <v>0.24548296631913358</v>
      </c>
      <c r="O1119" s="70">
        <f>AVERAGE($G$909:G1119)*252</f>
        <v>0.40179177757236412</v>
      </c>
      <c r="P1119" s="70">
        <f>STDEV($G$909:G1119)*252^0.5</f>
        <v>0.52746123504283782</v>
      </c>
      <c r="Q1119" s="67">
        <f t="shared" si="282"/>
        <v>18271489.333841294</v>
      </c>
      <c r="R1119" s="70">
        <f t="shared" si="276"/>
        <v>0.3412628202096733</v>
      </c>
      <c r="S1119" s="67">
        <f t="shared" si="283"/>
        <v>10111180.678893395</v>
      </c>
      <c r="T1119" s="70">
        <f t="shared" si="277"/>
        <v>0.16387352726960969</v>
      </c>
      <c r="U1119" s="67">
        <f t="shared" si="284"/>
        <v>36353772.758893393</v>
      </c>
      <c r="V1119" s="70">
        <f t="shared" si="278"/>
        <v>1.0252475698552892</v>
      </c>
      <c r="W1119" s="87">
        <f t="shared" si="268"/>
        <v>0.76174655288124171</v>
      </c>
      <c r="X1119" s="138">
        <f t="shared" si="256"/>
        <v>1.7857142857142857E-4</v>
      </c>
      <c r="Y1119" s="135">
        <f t="shared" si="269"/>
        <v>-3.254287317771138E-2</v>
      </c>
      <c r="Z1119" s="135">
        <f t="shared" si="270"/>
        <v>-3.254287317771138E-2</v>
      </c>
      <c r="AA1119" s="135">
        <f t="shared" si="271"/>
        <v>1.0590385946606068E-3</v>
      </c>
      <c r="AB1119" s="140">
        <f t="shared" si="272"/>
        <v>6.4178245816100539</v>
      </c>
      <c r="AC1119" s="140">
        <f t="shared" si="273"/>
        <v>-3.2391520711745433E-2</v>
      </c>
      <c r="AD1119" s="140">
        <f t="shared" si="274"/>
        <v>-5.931228995884659E-2</v>
      </c>
      <c r="AE1119" s="140">
        <f t="shared" si="275"/>
        <v>-4.7166853161696817E-2</v>
      </c>
    </row>
    <row r="1120" spans="1:31">
      <c r="A1120" s="88">
        <v>45589</v>
      </c>
      <c r="B1120" s="78">
        <v>72382545.387765795</v>
      </c>
      <c r="D1120" s="67">
        <f t="shared" si="255"/>
        <v>72382545.387765795</v>
      </c>
      <c r="E1120" s="67">
        <f t="shared" si="285"/>
        <v>65466153.520501398</v>
      </c>
      <c r="F1120" s="67">
        <f t="shared" si="286"/>
        <v>570241.60887239873</v>
      </c>
      <c r="G1120" s="70">
        <f t="shared" si="287"/>
        <v>7.9407229522693631E-3</v>
      </c>
      <c r="H1120" s="67">
        <f t="shared" si="279"/>
        <v>-1819374.3694546074</v>
      </c>
      <c r="I1120" s="70">
        <f t="shared" si="280"/>
        <v>-2.4227054705719626E-2</v>
      </c>
      <c r="J1120" s="67">
        <f t="shared" si="288"/>
        <v>6916391.8672643974</v>
      </c>
      <c r="K1120" s="70">
        <f t="shared" si="281"/>
        <v>0.10564836171562164</v>
      </c>
      <c r="L1120" s="70">
        <f t="shared" ref="L1120:L1153" si="289">1+G1120</f>
        <v>1.0079407229522694</v>
      </c>
      <c r="M1120" s="70">
        <f>PRODUCT($L$2:L1120)-1</f>
        <v>0.58864975233732353</v>
      </c>
      <c r="N1120" s="70">
        <f>PRODUCT($L$909:L1120)-1</f>
        <v>0.2553730014964446</v>
      </c>
      <c r="O1120" s="70">
        <f>AVERAGE($G$909:G1120)*252</f>
        <v>0.40933550590443735</v>
      </c>
      <c r="P1120" s="70">
        <f>STDEV($G$909:G1120)*252^0.5</f>
        <v>0.52625533074516617</v>
      </c>
      <c r="Q1120" s="67">
        <f t="shared" si="282"/>
        <v>15564152.951671392</v>
      </c>
      <c r="R1120" s="70">
        <f t="shared" si="276"/>
        <v>0.27392807653220619</v>
      </c>
      <c r="S1120" s="67">
        <f t="shared" si="283"/>
        <v>9794425.8777657971</v>
      </c>
      <c r="T1120" s="70">
        <f t="shared" si="277"/>
        <v>0.15649017664128567</v>
      </c>
      <c r="U1120" s="67">
        <f t="shared" si="284"/>
        <v>36865339.397765793</v>
      </c>
      <c r="V1120" s="70">
        <f t="shared" si="278"/>
        <v>1.0379571920197035</v>
      </c>
      <c r="W1120" s="87">
        <f t="shared" ref="W1120:W1153" si="290">O1120/P1120</f>
        <v>0.77782681141647936</v>
      </c>
      <c r="X1120" s="138">
        <f t="shared" si="256"/>
        <v>1.7857142857142857E-4</v>
      </c>
      <c r="Y1120" s="135">
        <f t="shared" ref="Y1120:Y1151" si="291">G1120-X1120</f>
        <v>7.7621515236979341E-3</v>
      </c>
      <c r="Z1120" s="135">
        <f t="shared" ref="Z1120:Z1151" si="292">IF(Y1120&lt;0,Y1120,0)</f>
        <v>0</v>
      </c>
      <c r="AA1120" s="135">
        <f t="shared" ref="AA1120:AA1151" si="293">Z1120^2</f>
        <v>0</v>
      </c>
      <c r="AB1120" s="140">
        <f t="shared" ref="AB1120:AB1151" si="294">AVERAGE(Y867:Y1120)/AVERAGE(AA867:AA1120)</f>
        <v>6.2050015339991038</v>
      </c>
      <c r="AC1120" s="140">
        <f t="shared" ref="AC1120:AC1151" si="295">AVERAGE(G1089:G1120)-_xlfn.NORM.S.INV(0.95)*_xlfn.STDEV.S(G1089:G1120)</f>
        <v>-3.2535805045660005E-2</v>
      </c>
      <c r="AD1120" s="140">
        <f t="shared" ref="AD1120:AD1151" si="296">AVERAGE(G1029:G1120)-_xlfn.NORM.S.INV(0.95)*_xlfn.STDEV.S(G1029:G1120)</f>
        <v>-5.9377099045390971E-2</v>
      </c>
      <c r="AE1120" s="140">
        <f t="shared" ref="AE1120:AE1151" si="297">AVERAGE(G754:G1120)-_xlfn.NORM.S.INV(0.95)*_xlfn.STDEV.S(G754:G1120)</f>
        <v>-4.7136779274317864E-2</v>
      </c>
    </row>
    <row r="1121" spans="1:31">
      <c r="A1121" s="88">
        <v>45590</v>
      </c>
      <c r="B1121" s="78">
        <v>73000981.067492694</v>
      </c>
      <c r="D1121" s="67">
        <f t="shared" si="255"/>
        <v>73000981.067492694</v>
      </c>
      <c r="E1121" s="67">
        <f t="shared" si="285"/>
        <v>65466153.520501398</v>
      </c>
      <c r="F1121" s="67">
        <f t="shared" si="286"/>
        <v>618435.67972689867</v>
      </c>
      <c r="G1121" s="70">
        <f t="shared" si="287"/>
        <v>8.5439891124832919E-3</v>
      </c>
      <c r="H1121" s="67">
        <f t="shared" si="279"/>
        <v>-1200938.6897277087</v>
      </c>
      <c r="I1121" s="70">
        <f t="shared" si="280"/>
        <v>-1.5683065593236335E-2</v>
      </c>
      <c r="J1121" s="67">
        <f t="shared" si="288"/>
        <v>7534827.5469912961</v>
      </c>
      <c r="K1121" s="70">
        <f t="shared" si="281"/>
        <v>0.11509500928035488</v>
      </c>
      <c r="L1121" s="70">
        <f t="shared" si="289"/>
        <v>1.0085439891124832</v>
      </c>
      <c r="M1121" s="70">
        <f>PRODUCT($L$2:L1121)-1</f>
        <v>0.60222315852484276</v>
      </c>
      <c r="N1121" s="70">
        <f>PRODUCT($L$909:L1121)-1</f>
        <v>0.26609889475333559</v>
      </c>
      <c r="O1121" s="70">
        <f>AVERAGE($G$909:G1121)*252</f>
        <v>0.41752212445111031</v>
      </c>
      <c r="P1121" s="70">
        <f>STDEV($G$909:G1121)*252^0.5</f>
        <v>0.52506664225441735</v>
      </c>
      <c r="Q1121" s="67">
        <f t="shared" si="282"/>
        <v>14363502.714016691</v>
      </c>
      <c r="R1121" s="70">
        <f t="shared" si="276"/>
        <v>0.24495430426648332</v>
      </c>
      <c r="S1121" s="67">
        <f t="shared" si="283"/>
        <v>11417686.497492693</v>
      </c>
      <c r="T1121" s="70">
        <f t="shared" si="277"/>
        <v>0.18540233316868959</v>
      </c>
      <c r="U1121" s="67">
        <f t="shared" si="284"/>
        <v>36870313.427492693</v>
      </c>
      <c r="V1121" s="70">
        <f t="shared" si="278"/>
        <v>1.0204714121217577</v>
      </c>
      <c r="W1121" s="87">
        <f t="shared" si="290"/>
        <v>0.79517929887612804</v>
      </c>
      <c r="X1121" s="138">
        <f t="shared" si="256"/>
        <v>1.7857142857142857E-4</v>
      </c>
      <c r="Y1121" s="135">
        <f t="shared" si="291"/>
        <v>8.3654176839118629E-3</v>
      </c>
      <c r="Z1121" s="135">
        <f t="shared" si="292"/>
        <v>0</v>
      </c>
      <c r="AA1121" s="135">
        <f t="shared" si="293"/>
        <v>0</v>
      </c>
      <c r="AB1121" s="140">
        <f t="shared" si="294"/>
        <v>5.9884150940741554</v>
      </c>
      <c r="AC1121" s="140">
        <f t="shared" si="295"/>
        <v>-3.1294025514605639E-2</v>
      </c>
      <c r="AD1121" s="140">
        <f t="shared" si="296"/>
        <v>-5.9414540652246516E-2</v>
      </c>
      <c r="AE1121" s="140">
        <f t="shared" si="297"/>
        <v>-4.712107213506312E-2</v>
      </c>
    </row>
    <row r="1122" spans="1:31">
      <c r="A1122" s="88">
        <v>45593</v>
      </c>
      <c r="B1122" s="78">
        <v>72614532.021846801</v>
      </c>
      <c r="D1122" s="67">
        <f t="shared" si="255"/>
        <v>72614532.021846801</v>
      </c>
      <c r="E1122" s="67">
        <f t="shared" si="285"/>
        <v>65466153.520501398</v>
      </c>
      <c r="F1122" s="67">
        <f t="shared" si="286"/>
        <v>-386449.04564589262</v>
      </c>
      <c r="G1122" s="70">
        <f t="shared" si="287"/>
        <v>-5.2937513988832981E-3</v>
      </c>
      <c r="H1122" s="67">
        <f t="shared" ref="H1122:H1125" si="298">J1122</f>
        <v>7148378.5013454035</v>
      </c>
      <c r="I1122" s="70">
        <f t="shared" ref="I1122:I1125" si="299">K1122</f>
        <v>0.10919197351508925</v>
      </c>
      <c r="J1122" s="67">
        <f t="shared" si="288"/>
        <v>7148378.5013454035</v>
      </c>
      <c r="K1122" s="70">
        <f t="shared" si="281"/>
        <v>0.10919197351508925</v>
      </c>
      <c r="L1122" s="70">
        <f t="shared" si="289"/>
        <v>0.99470624860111667</v>
      </c>
      <c r="M1122" s="70">
        <f>PRODUCT($L$2:L1122)-1</f>
        <v>0.59374138743807858</v>
      </c>
      <c r="N1122" s="70">
        <f>PRODUCT($L$909:L1122)-1</f>
        <v>0.25939648195811049</v>
      </c>
      <c r="O1122" s="70">
        <f>AVERAGE($G$909:G1122)*252</f>
        <v>0.40933732315685939</v>
      </c>
      <c r="P1122" s="70">
        <f>STDEV($G$909:G1122)*252^0.5</f>
        <v>0.52388693946668408</v>
      </c>
      <c r="Q1122" s="67">
        <f t="shared" si="282"/>
        <v>12643307.111060701</v>
      </c>
      <c r="R1122" s="70">
        <f t="shared" si="276"/>
        <v>0.21082289264341414</v>
      </c>
      <c r="S1122" s="67">
        <f t="shared" si="283"/>
        <v>12717171.8118468</v>
      </c>
      <c r="T1122" s="70">
        <f t="shared" si="277"/>
        <v>0.21231606480252929</v>
      </c>
      <c r="U1122" s="67">
        <f t="shared" si="284"/>
        <v>36748018.791846804</v>
      </c>
      <c r="V1122" s="70">
        <f t="shared" si="278"/>
        <v>1.0245773977580148</v>
      </c>
      <c r="W1122" s="87">
        <f t="shared" si="290"/>
        <v>0.78134668440783051</v>
      </c>
      <c r="X1122" s="138">
        <f t="shared" si="256"/>
        <v>1.7857142857142857E-4</v>
      </c>
      <c r="Y1122" s="135">
        <f t="shared" si="291"/>
        <v>-5.4723228274547271E-3</v>
      </c>
      <c r="Z1122" s="135">
        <f t="shared" si="292"/>
        <v>-5.4723228274547271E-3</v>
      </c>
      <c r="AA1122" s="135">
        <f t="shared" si="293"/>
        <v>2.9946317127882098E-5</v>
      </c>
      <c r="AB1122" s="140">
        <f t="shared" si="294"/>
        <v>5.8077290280086507</v>
      </c>
      <c r="AC1122" s="140">
        <f t="shared" si="295"/>
        <v>-3.1991728882594737E-2</v>
      </c>
      <c r="AD1122" s="140">
        <f t="shared" si="296"/>
        <v>-5.9230365690008432E-2</v>
      </c>
      <c r="AE1122" s="140">
        <f t="shared" si="297"/>
        <v>-4.7169434647552966E-2</v>
      </c>
    </row>
    <row r="1123" spans="1:31">
      <c r="A1123" s="88">
        <v>45594</v>
      </c>
      <c r="B1123" s="78">
        <v>73588655.892573103</v>
      </c>
      <c r="D1123" s="67">
        <f t="shared" si="255"/>
        <v>73588655.892573103</v>
      </c>
      <c r="E1123" s="67">
        <f t="shared" si="285"/>
        <v>65466153.520501398</v>
      </c>
      <c r="F1123" s="67">
        <f t="shared" si="286"/>
        <v>974123.87072630227</v>
      </c>
      <c r="G1123" s="70">
        <f t="shared" si="287"/>
        <v>1.3414998948602016E-2</v>
      </c>
      <c r="H1123" s="67">
        <f t="shared" si="298"/>
        <v>8122502.3720717058</v>
      </c>
      <c r="I1123" s="70">
        <f t="shared" si="299"/>
        <v>0.12407178267359198</v>
      </c>
      <c r="J1123" s="67">
        <f t="shared" si="288"/>
        <v>8122502.3720717058</v>
      </c>
      <c r="K1123" s="70">
        <f t="shared" si="281"/>
        <v>0.12407178267359198</v>
      </c>
      <c r="L1123" s="70">
        <f t="shared" si="289"/>
        <v>1.0134149989486021</v>
      </c>
      <c r="M1123" s="70">
        <f>PRODUCT($L$2:L1123)-1</f>
        <v>0.61512142647490409</v>
      </c>
      <c r="N1123" s="70">
        <f>PRODUCT($L$909:L1123)-1</f>
        <v>0.27629128443945183</v>
      </c>
      <c r="O1123" s="70">
        <f>AVERAGE($G$909:G1123)*252</f>
        <v>0.42315705530518899</v>
      </c>
      <c r="P1123" s="70">
        <f>STDEV($G$909:G1123)*252^0.5</f>
        <v>0.5228173266943511</v>
      </c>
      <c r="Q1123" s="67">
        <f t="shared" si="282"/>
        <v>14102505.381227605</v>
      </c>
      <c r="R1123" s="70">
        <f t="shared" si="276"/>
        <v>0.23707207913105596</v>
      </c>
      <c r="S1123" s="67">
        <f t="shared" si="283"/>
        <v>15548963.152573101</v>
      </c>
      <c r="T1123" s="70">
        <f t="shared" si="277"/>
        <v>0.26790223067216568</v>
      </c>
      <c r="U1123" s="67">
        <f t="shared" si="284"/>
        <v>36885062.1225731</v>
      </c>
      <c r="V1123" s="70">
        <f t="shared" si="278"/>
        <v>1.0049441576132914</v>
      </c>
      <c r="W1123" s="87">
        <f t="shared" si="290"/>
        <v>0.80937840752277634</v>
      </c>
      <c r="X1123" s="138">
        <f t="shared" si="256"/>
        <v>1.7857142857142857E-4</v>
      </c>
      <c r="Y1123" s="135">
        <f t="shared" si="291"/>
        <v>1.3236427520030587E-2</v>
      </c>
      <c r="Z1123" s="135">
        <f t="shared" si="292"/>
        <v>0</v>
      </c>
      <c r="AA1123" s="135">
        <f t="shared" si="293"/>
        <v>0</v>
      </c>
      <c r="AB1123" s="140">
        <f t="shared" si="294"/>
        <v>5.8551248181563267</v>
      </c>
      <c r="AC1123" s="140">
        <f t="shared" si="295"/>
        <v>-3.2051395445228677E-2</v>
      </c>
      <c r="AD1123" s="140">
        <f t="shared" si="296"/>
        <v>-5.8599031373699532E-2</v>
      </c>
      <c r="AE1123" s="140">
        <f t="shared" si="297"/>
        <v>-4.7115887485984664E-2</v>
      </c>
    </row>
    <row r="1124" spans="1:31">
      <c r="A1124" s="88">
        <v>45595</v>
      </c>
      <c r="B1124" s="78">
        <v>72282550.836989194</v>
      </c>
      <c r="D1124" s="67">
        <f t="shared" si="255"/>
        <v>72282550.836989194</v>
      </c>
      <c r="E1124" s="67">
        <f t="shared" si="285"/>
        <v>65466153.520501398</v>
      </c>
      <c r="F1124" s="67">
        <f t="shared" si="286"/>
        <v>-1306105.0555839092</v>
      </c>
      <c r="G1124" s="70">
        <f t="shared" si="287"/>
        <v>-1.7748728248150096E-2</v>
      </c>
      <c r="H1124" s="67">
        <f t="shared" si="298"/>
        <v>6816397.3164877966</v>
      </c>
      <c r="I1124" s="70">
        <f t="shared" si="299"/>
        <v>0.10412093807150469</v>
      </c>
      <c r="J1124" s="67">
        <f t="shared" si="288"/>
        <v>6816397.3164877966</v>
      </c>
      <c r="K1124" s="70">
        <f t="shared" si="281"/>
        <v>0.10412093807150469</v>
      </c>
      <c r="L1124" s="70">
        <f t="shared" si="289"/>
        <v>0.9822512717518499</v>
      </c>
      <c r="M1124" s="70">
        <f>PRODUCT($L$2:L1124)-1</f>
        <v>0.58645507518863638</v>
      </c>
      <c r="N1124" s="70">
        <f>PRODUCT($L$909:L1124)-1</f>
        <v>0.25363873726645347</v>
      </c>
      <c r="O1124" s="70">
        <f>AVERAGE($G$909:G1124)*252</f>
        <v>0.40049114524111945</v>
      </c>
      <c r="P1124" s="70">
        <f>STDEV($G$909:G1124)*252^0.5</f>
        <v>0.52202200079112893</v>
      </c>
      <c r="Q1124" s="67">
        <f t="shared" si="282"/>
        <v>12701848.942616493</v>
      </c>
      <c r="R1124" s="70">
        <f t="shared" si="276"/>
        <v>0.21318729955774759</v>
      </c>
      <c r="S1124" s="67">
        <f t="shared" si="283"/>
        <v>12283704.816989191</v>
      </c>
      <c r="T1124" s="70">
        <f t="shared" si="277"/>
        <v>0.20473235123379779</v>
      </c>
      <c r="U1124" s="67">
        <f t="shared" si="284"/>
        <v>35146438.226989195</v>
      </c>
      <c r="V1124" s="70">
        <f t="shared" si="278"/>
        <v>0.94642211467026238</v>
      </c>
      <c r="W1124" s="87">
        <f t="shared" si="290"/>
        <v>0.76719208124211546</v>
      </c>
      <c r="X1124" s="138">
        <f t="shared" si="256"/>
        <v>1.7857142857142857E-4</v>
      </c>
      <c r="Y1124" s="135">
        <f t="shared" si="291"/>
        <v>-1.7927299676721523E-2</v>
      </c>
      <c r="Z1124" s="135">
        <f t="shared" si="292"/>
        <v>-1.7927299676721523E-2</v>
      </c>
      <c r="AA1124" s="135">
        <f t="shared" si="293"/>
        <v>3.2138807369897962E-4</v>
      </c>
      <c r="AB1124" s="140">
        <f t="shared" si="294"/>
        <v>5.5640578496327864</v>
      </c>
      <c r="AC1124" s="140">
        <f t="shared" si="295"/>
        <v>-3.2775925224827258E-2</v>
      </c>
      <c r="AD1124" s="140">
        <f t="shared" si="296"/>
        <v>-5.8279651563624191E-2</v>
      </c>
      <c r="AE1124" s="140">
        <f t="shared" si="297"/>
        <v>-4.7223452943633566E-2</v>
      </c>
    </row>
    <row r="1125" spans="1:31" s="47" customFormat="1">
      <c r="A1125" s="90">
        <v>45596</v>
      </c>
      <c r="B1125" s="133">
        <v>68111189.483541399</v>
      </c>
      <c r="C1125" s="131"/>
      <c r="D1125" s="80">
        <f t="shared" si="255"/>
        <v>68111189.483541399</v>
      </c>
      <c r="E1125" s="80">
        <f t="shared" si="285"/>
        <v>65466153.520501398</v>
      </c>
      <c r="F1125" s="80">
        <f t="shared" si="286"/>
        <v>-4171361.3534477949</v>
      </c>
      <c r="G1125" s="81">
        <f t="shared" si="287"/>
        <v>-5.7709105519186822E-2</v>
      </c>
      <c r="H1125" s="80">
        <f t="shared" si="298"/>
        <v>2645035.9630400017</v>
      </c>
      <c r="I1125" s="81">
        <f t="shared" si="299"/>
        <v>4.0403106350392681E-2</v>
      </c>
      <c r="J1125" s="80">
        <f t="shared" si="288"/>
        <v>2645035.9630400017</v>
      </c>
      <c r="K1125" s="81">
        <f t="shared" si="281"/>
        <v>4.0403106350392681E-2</v>
      </c>
      <c r="L1125" s="81">
        <f t="shared" si="289"/>
        <v>0.94229089448081316</v>
      </c>
      <c r="M1125" s="81">
        <f>PRODUCT($L$2:L1125)-1</f>
        <v>0.49490217185312591</v>
      </c>
      <c r="N1125" s="81">
        <f>PRODUCT($L$909:L1125)-1</f>
        <v>0.18129236709460361</v>
      </c>
      <c r="O1125" s="81">
        <f>AVERAGE($G$909:G1125)*252</f>
        <v>0.33162853816242721</v>
      </c>
      <c r="P1125" s="81">
        <f>STDEV($G$909:G1125)*252^0.5</f>
        <v>0.52471783118814919</v>
      </c>
      <c r="Q1125" s="80">
        <f t="shared" si="282"/>
        <v>9814419.1316450015</v>
      </c>
      <c r="R1125" s="81">
        <f t="shared" si="276"/>
        <v>0.16835270757543325</v>
      </c>
      <c r="S1125" s="80">
        <f t="shared" si="283"/>
        <v>8603444.9435414001</v>
      </c>
      <c r="T1125" s="81">
        <f t="shared" si="277"/>
        <v>0.14457689515955902</v>
      </c>
      <c r="U1125" s="80">
        <f t="shared" si="284"/>
        <v>30928395.453541398</v>
      </c>
      <c r="V1125" s="81">
        <f t="shared" si="278"/>
        <v>0.83179320598090611</v>
      </c>
      <c r="W1125" s="132">
        <f t="shared" si="290"/>
        <v>0.63201309056241017</v>
      </c>
      <c r="X1125" s="139">
        <f t="shared" si="256"/>
        <v>1.7857142857142857E-4</v>
      </c>
      <c r="Y1125" s="136">
        <f t="shared" si="291"/>
        <v>-5.7887676947758253E-2</v>
      </c>
      <c r="Z1125" s="136">
        <f t="shared" si="292"/>
        <v>-5.7887676947758253E-2</v>
      </c>
      <c r="AA1125" s="136">
        <f t="shared" si="293"/>
        <v>3.3509831424080221E-3</v>
      </c>
      <c r="AB1125" s="141">
        <f t="shared" si="294"/>
        <v>4.9659014978332845</v>
      </c>
      <c r="AC1125" s="141">
        <f t="shared" si="295"/>
        <v>-3.8836137188947989E-2</v>
      </c>
      <c r="AD1125" s="141">
        <f t="shared" si="296"/>
        <v>-5.9910009039258943E-2</v>
      </c>
      <c r="AE1125" s="141">
        <f t="shared" si="297"/>
        <v>-4.7671793656681456E-2</v>
      </c>
    </row>
    <row r="1126" spans="1:31">
      <c r="A1126" s="88">
        <v>45597</v>
      </c>
      <c r="B1126" s="78">
        <v>69482168.659104601</v>
      </c>
      <c r="D1126" s="67">
        <f t="shared" si="255"/>
        <v>69482168.659104601</v>
      </c>
      <c r="E1126" s="67">
        <f t="shared" si="285"/>
        <v>68111189.483541399</v>
      </c>
      <c r="F1126" s="67">
        <f t="shared" si="286"/>
        <v>1370979.1755632013</v>
      </c>
      <c r="G1126" s="70">
        <f t="shared" si="287"/>
        <v>2.012854548509227E-2</v>
      </c>
      <c r="H1126" s="268">
        <f>J1126</f>
        <v>1370979.1755632013</v>
      </c>
      <c r="I1126" s="267">
        <f>K1126</f>
        <v>2.012854548509227E-2</v>
      </c>
      <c r="J1126" s="67">
        <f t="shared" si="288"/>
        <v>1370979.1755632013</v>
      </c>
      <c r="K1126" s="85">
        <f>G1126</f>
        <v>2.012854548509227E-2</v>
      </c>
      <c r="L1126" s="70">
        <f t="shared" si="289"/>
        <v>1.0201285454850924</v>
      </c>
      <c r="M1126" s="70">
        <f>PRODUCT($L$2:L1126)-1</f>
        <v>0.52499237821503497</v>
      </c>
      <c r="N1126" s="70">
        <f>PRODUCT($L$909:L1126)-1</f>
        <v>0.20507006423685969</v>
      </c>
      <c r="O1126" s="70">
        <f>AVERAGE($G$909:G1126)*252</f>
        <v>0.35337516625454118</v>
      </c>
      <c r="P1126" s="70">
        <f>STDEV($G$909:G1126)*252^0.5</f>
        <v>0.52389800130502273</v>
      </c>
      <c r="Q1126" s="67">
        <f t="shared" si="282"/>
        <v>6860969.4818738028</v>
      </c>
      <c r="R1126" s="70">
        <f t="shared" si="276"/>
        <v>0.10956304848867324</v>
      </c>
      <c r="S1126" s="67">
        <f t="shared" si="283"/>
        <v>10757601.049104601</v>
      </c>
      <c r="T1126" s="70">
        <f t="shared" si="277"/>
        <v>0.18318740327809119</v>
      </c>
      <c r="U1126" s="67">
        <f t="shared" si="284"/>
        <v>32274918.249104604</v>
      </c>
      <c r="V1126" s="70">
        <f t="shared" si="278"/>
        <v>0.86743626291799958</v>
      </c>
      <c r="W1126" s="87">
        <f t="shared" si="290"/>
        <v>0.67451138460976845</v>
      </c>
      <c r="X1126" s="138">
        <f t="shared" si="256"/>
        <v>1.7857142857142857E-4</v>
      </c>
      <c r="Y1126" s="135">
        <f t="shared" si="291"/>
        <v>1.9949974056520842E-2</v>
      </c>
      <c r="Z1126" s="135">
        <f t="shared" si="292"/>
        <v>0</v>
      </c>
      <c r="AA1126" s="135">
        <f t="shared" si="293"/>
        <v>0</v>
      </c>
      <c r="AB1126" s="140">
        <f t="shared" si="294"/>
        <v>5.2715257951208496</v>
      </c>
      <c r="AC1126" s="140">
        <f t="shared" si="295"/>
        <v>-3.7398831498316021E-2</v>
      </c>
      <c r="AD1126" s="140">
        <f t="shared" si="296"/>
        <v>-5.9655363375064926E-2</v>
      </c>
      <c r="AE1126" s="140">
        <f t="shared" si="297"/>
        <v>-4.7645244209441578E-2</v>
      </c>
    </row>
    <row r="1127" spans="1:31">
      <c r="A1127" s="88">
        <v>45600</v>
      </c>
      <c r="B1127" s="78">
        <v>67877466.562653303</v>
      </c>
      <c r="C1127" s="129">
        <v>-1580000</v>
      </c>
      <c r="D1127" s="67">
        <f t="shared" si="255"/>
        <v>67877466.562653303</v>
      </c>
      <c r="E1127" s="67">
        <f t="shared" si="285"/>
        <v>68111189.483541399</v>
      </c>
      <c r="F1127" s="67">
        <f t="shared" si="286"/>
        <v>-24702.096451297402</v>
      </c>
      <c r="G1127" s="70">
        <f t="shared" si="287"/>
        <v>-3.5551706183051848E-4</v>
      </c>
      <c r="H1127" s="67">
        <f t="shared" ref="H1127:H1146" si="300">IF(WEEKNUM(A1127)=WEEKNUM(A1126),H1126+F1127,F1127)</f>
        <v>-24702.096451297402</v>
      </c>
      <c r="I1127" s="70">
        <f t="shared" ref="I1127:I1146" si="301">IF(WEEKNUM(A1127)=WEEKNUM(A1126),I1126+G1127,G1127)</f>
        <v>-3.5551706183051848E-4</v>
      </c>
      <c r="J1127" s="67">
        <f t="shared" si="288"/>
        <v>1346277.0791119039</v>
      </c>
      <c r="K1127" s="70">
        <f t="shared" ref="K1127:K1146" si="302">(1+K1126)*(1+G1127)-1</f>
        <v>1.9765872381912075E-2</v>
      </c>
      <c r="L1127" s="70">
        <f t="shared" si="289"/>
        <v>0.99964448293816943</v>
      </c>
      <c r="M1127" s="70">
        <f>PRODUCT($L$2:L1127)-1</f>
        <v>0.52445021740541797</v>
      </c>
      <c r="N1127" s="70">
        <f>PRODUCT($L$909:L1127)-1</f>
        <v>0.20464164126832229</v>
      </c>
      <c r="O1127" s="70">
        <f>AVERAGE($G$909:G1127)*252</f>
        <v>0.35135249289456016</v>
      </c>
      <c r="P1127" s="70">
        <f>STDEV($G$909:G1127)*252^0.5</f>
        <v>0.5226984203002718</v>
      </c>
      <c r="Q1127" s="67">
        <f t="shared" si="282"/>
        <v>7341948.0386558026</v>
      </c>
      <c r="R1127" s="70">
        <f t="shared" si="276"/>
        <v>0.11819828946319332</v>
      </c>
      <c r="S1127" s="67">
        <f t="shared" si="283"/>
        <v>10062543.802653305</v>
      </c>
      <c r="T1127" s="70">
        <f t="shared" si="277"/>
        <v>0.16941757535932025</v>
      </c>
      <c r="U1127" s="67">
        <f t="shared" si="284"/>
        <v>33567832.902653307</v>
      </c>
      <c r="V1127" s="70">
        <f t="shared" si="278"/>
        <v>0.93530720376412191</v>
      </c>
      <c r="W1127" s="87">
        <f t="shared" si="290"/>
        <v>0.67218969724974598</v>
      </c>
      <c r="X1127" s="138">
        <f t="shared" si="256"/>
        <v>1.7857142857142857E-4</v>
      </c>
      <c r="Y1127" s="135">
        <f t="shared" si="291"/>
        <v>-5.3408849040194708E-4</v>
      </c>
      <c r="Z1127" s="135">
        <f t="shared" si="292"/>
        <v>-5.3408849040194708E-4</v>
      </c>
      <c r="AA1127" s="135">
        <f t="shared" si="293"/>
        <v>2.8525051557983069E-7</v>
      </c>
      <c r="AB1127" s="140">
        <f t="shared" si="294"/>
        <v>4.936307873974644</v>
      </c>
      <c r="AC1127" s="140">
        <f t="shared" si="295"/>
        <v>-3.4568964055079324E-2</v>
      </c>
      <c r="AD1127" s="140">
        <f t="shared" si="296"/>
        <v>-5.946046131259957E-2</v>
      </c>
      <c r="AE1127" s="140">
        <f t="shared" si="297"/>
        <v>-4.7648267732807635E-2</v>
      </c>
    </row>
    <row r="1128" spans="1:31">
      <c r="A1128" s="88">
        <v>45601</v>
      </c>
      <c r="B1128" s="78">
        <v>71021314.965238407</v>
      </c>
      <c r="D1128" s="67">
        <f t="shared" si="255"/>
        <v>71021314.965238407</v>
      </c>
      <c r="E1128" s="67">
        <f t="shared" si="285"/>
        <v>68111189.483541399</v>
      </c>
      <c r="F1128" s="67">
        <f t="shared" si="286"/>
        <v>3143848.4025851041</v>
      </c>
      <c r="G1128" s="70">
        <f t="shared" si="287"/>
        <v>4.6316525377140011E-2</v>
      </c>
      <c r="H1128" s="67">
        <f t="shared" si="300"/>
        <v>3119146.3061338067</v>
      </c>
      <c r="I1128" s="70">
        <f t="shared" si="301"/>
        <v>4.5961008315309491E-2</v>
      </c>
      <c r="J1128" s="67">
        <f t="shared" si="288"/>
        <v>4490125.481697008</v>
      </c>
      <c r="K1128" s="70">
        <f t="shared" si="302"/>
        <v>6.6997884288830356E-2</v>
      </c>
      <c r="L1128" s="70">
        <f t="shared" si="289"/>
        <v>1.04631652537714</v>
      </c>
      <c r="M1128" s="70">
        <f>PRODUCT($L$2:L1128)-1</f>
        <v>0.59505745458606274</v>
      </c>
      <c r="N1128" s="70">
        <f>PRODUCT($L$909:L1128)-1</f>
        <v>0.26043645641648627</v>
      </c>
      <c r="O1128" s="70">
        <f>AVERAGE($G$909:G1128)*252</f>
        <v>0.40280891063158164</v>
      </c>
      <c r="P1128" s="70">
        <f>STDEV($G$909:G1128)*252^0.5</f>
        <v>0.52371521534699561</v>
      </c>
      <c r="Q1128" s="67">
        <f t="shared" si="282"/>
        <v>8500126.8974650055</v>
      </c>
      <c r="R1128" s="70">
        <f t="shared" si="276"/>
        <v>0.13595594006068484</v>
      </c>
      <c r="S1128" s="67">
        <f t="shared" si="283"/>
        <v>11358265.175238408</v>
      </c>
      <c r="T1128" s="70">
        <f t="shared" si="277"/>
        <v>0.19037352624810244</v>
      </c>
      <c r="U1128" s="67">
        <f t="shared" si="284"/>
        <v>34111237.405238405</v>
      </c>
      <c r="V1128" s="70">
        <f t="shared" si="278"/>
        <v>0.92417138245749064</v>
      </c>
      <c r="W1128" s="87">
        <f t="shared" si="290"/>
        <v>0.76913730750536691</v>
      </c>
      <c r="X1128" s="138">
        <f t="shared" si="256"/>
        <v>1.7857142857142857E-4</v>
      </c>
      <c r="Y1128" s="135">
        <f t="shared" si="291"/>
        <v>4.613795394856858E-2</v>
      </c>
      <c r="Z1128" s="135">
        <f t="shared" si="292"/>
        <v>0</v>
      </c>
      <c r="AA1128" s="135">
        <f t="shared" si="293"/>
        <v>0</v>
      </c>
      <c r="AB1128" s="140">
        <f t="shared" si="294"/>
        <v>5.3278165136432127</v>
      </c>
      <c r="AC1128" s="140">
        <f t="shared" si="295"/>
        <v>-3.4667675849285359E-2</v>
      </c>
      <c r="AD1128" s="140">
        <f t="shared" si="296"/>
        <v>-5.952119651875315E-2</v>
      </c>
      <c r="AE1128" s="140">
        <f t="shared" si="297"/>
        <v>-4.7467680382777815E-2</v>
      </c>
    </row>
    <row r="1129" spans="1:31">
      <c r="A1129" s="88">
        <v>45602</v>
      </c>
      <c r="B1129" s="78">
        <v>74575517.459259003</v>
      </c>
      <c r="D1129" s="67">
        <f t="shared" si="255"/>
        <v>74575517.459259003</v>
      </c>
      <c r="E1129" s="67">
        <f t="shared" si="285"/>
        <v>68111189.483541399</v>
      </c>
      <c r="F1129" s="67">
        <f t="shared" si="286"/>
        <v>3554202.4940205961</v>
      </c>
      <c r="G1129" s="70">
        <f t="shared" si="287"/>
        <v>5.0044166258540988E-2</v>
      </c>
      <c r="H1129" s="67">
        <f t="shared" si="300"/>
        <v>6673348.8001544029</v>
      </c>
      <c r="I1129" s="70">
        <f t="shared" si="301"/>
        <v>9.600517457385048E-2</v>
      </c>
      <c r="J1129" s="67">
        <f t="shared" si="288"/>
        <v>8044327.9757176042</v>
      </c>
      <c r="K1129" s="70">
        <f t="shared" si="302"/>
        <v>0.12039490380769191</v>
      </c>
      <c r="L1129" s="70">
        <f t="shared" si="289"/>
        <v>1.0500441662585409</v>
      </c>
      <c r="M1129" s="70">
        <f>PRODUCT($L$2:L1129)-1</f>
        <v>0.67488077503529276</v>
      </c>
      <c r="N1129" s="70">
        <f>PRODUCT($L$909:L1129)-1</f>
        <v>0.32351394799971911</v>
      </c>
      <c r="O1129" s="70">
        <f>AVERAGE($G$909:G1129)*252</f>
        <v>0.45805018206380216</v>
      </c>
      <c r="P1129" s="70">
        <f>STDEV($G$909:G1129)*252^0.5</f>
        <v>0.52507819738530459</v>
      </c>
      <c r="Q1129" s="67">
        <f t="shared" si="282"/>
        <v>9553033.6337857023</v>
      </c>
      <c r="R1129" s="70">
        <f t="shared" si="276"/>
        <v>0.14691892821915228</v>
      </c>
      <c r="S1129" s="67">
        <f t="shared" si="283"/>
        <v>13631840.5045911</v>
      </c>
      <c r="T1129" s="70">
        <f t="shared" si="277"/>
        <v>0.2236793246776192</v>
      </c>
      <c r="U1129" s="67">
        <f t="shared" si="284"/>
        <v>37421466.699259005</v>
      </c>
      <c r="V1129" s="70">
        <f t="shared" si="278"/>
        <v>1.0071974908196795</v>
      </c>
      <c r="W1129" s="87">
        <f t="shared" si="290"/>
        <v>0.87234660350538795</v>
      </c>
      <c r="X1129" s="138">
        <f t="shared" si="256"/>
        <v>1.7857142857142857E-4</v>
      </c>
      <c r="Y1129" s="135">
        <f t="shared" si="291"/>
        <v>4.9865594829969558E-2</v>
      </c>
      <c r="Z1129" s="135">
        <f t="shared" si="292"/>
        <v>0</v>
      </c>
      <c r="AA1129" s="135">
        <f t="shared" si="293"/>
        <v>0</v>
      </c>
      <c r="AB1129" s="140">
        <f t="shared" si="294"/>
        <v>5.6755204950590157</v>
      </c>
      <c r="AC1129" s="140">
        <f t="shared" si="295"/>
        <v>-3.5387361614423775E-2</v>
      </c>
      <c r="AD1129" s="140">
        <f t="shared" si="296"/>
        <v>-5.9552178848741415E-2</v>
      </c>
      <c r="AE1129" s="140">
        <f t="shared" si="297"/>
        <v>-4.7528199563114062E-2</v>
      </c>
    </row>
    <row r="1130" spans="1:31">
      <c r="A1130" s="88">
        <v>45603</v>
      </c>
      <c r="B1130" s="78">
        <v>77248829.062246501</v>
      </c>
      <c r="D1130" s="67">
        <f t="shared" si="255"/>
        <v>77248829.062246501</v>
      </c>
      <c r="E1130" s="67">
        <f t="shared" si="285"/>
        <v>68111189.483541399</v>
      </c>
      <c r="F1130" s="67">
        <f t="shared" si="286"/>
        <v>2673311.602987498</v>
      </c>
      <c r="G1130" s="70">
        <f t="shared" si="287"/>
        <v>3.5847040611524314E-2</v>
      </c>
      <c r="H1130" s="67">
        <f t="shared" si="300"/>
        <v>9346660.4031419009</v>
      </c>
      <c r="I1130" s="70">
        <f t="shared" si="301"/>
        <v>0.13185221518537479</v>
      </c>
      <c r="J1130" s="67">
        <f t="shared" si="288"/>
        <v>10717639.578705102</v>
      </c>
      <c r="K1130" s="70">
        <f t="shared" si="302"/>
        <v>0.16055774542543122</v>
      </c>
      <c r="L1130" s="70">
        <f t="shared" si="289"/>
        <v>1.0358470406115243</v>
      </c>
      <c r="M1130" s="70">
        <f>PRODUCT($L$2:L1130)-1</f>
        <v>0.7349202941974442</v>
      </c>
      <c r="N1130" s="70">
        <f>PRODUCT($L$909:L1130)-1</f>
        <v>0.37095800624358399</v>
      </c>
      <c r="O1130" s="70">
        <f>AVERAGE($G$909:G1130)*252</f>
        <v>0.49667812824416407</v>
      </c>
      <c r="P1130" s="70">
        <f>STDEV($G$909:G1130)*252^0.5</f>
        <v>0.52514193793102104</v>
      </c>
      <c r="Q1130" s="67">
        <f t="shared" si="282"/>
        <v>12180683.997671202</v>
      </c>
      <c r="R1130" s="70">
        <f t="shared" si="276"/>
        <v>0.18719888181202612</v>
      </c>
      <c r="S1130" s="67">
        <f t="shared" si="283"/>
        <v>13387008.4717751</v>
      </c>
      <c r="T1130" s="70">
        <f t="shared" si="277"/>
        <v>0.20962459804618425</v>
      </c>
      <c r="U1130" s="67">
        <f t="shared" si="284"/>
        <v>39241500.742246501</v>
      </c>
      <c r="V1130" s="70">
        <f t="shared" si="278"/>
        <v>1.0324719594036043</v>
      </c>
      <c r="W1130" s="87">
        <f t="shared" si="290"/>
        <v>0.94579787362060619</v>
      </c>
      <c r="X1130" s="138">
        <f t="shared" si="256"/>
        <v>1.7857142857142857E-4</v>
      </c>
      <c r="Y1130" s="135">
        <f t="shared" si="291"/>
        <v>3.5668469182952883E-2</v>
      </c>
      <c r="Z1130" s="135">
        <f t="shared" si="292"/>
        <v>0</v>
      </c>
      <c r="AA1130" s="135">
        <f t="shared" si="293"/>
        <v>0</v>
      </c>
      <c r="AB1130" s="140">
        <f t="shared" si="294"/>
        <v>5.9464685510856379</v>
      </c>
      <c r="AC1130" s="140">
        <f t="shared" si="295"/>
        <v>-3.5244490751009869E-2</v>
      </c>
      <c r="AD1130" s="140">
        <f t="shared" si="296"/>
        <v>-5.956819046273109E-2</v>
      </c>
      <c r="AE1130" s="140">
        <f t="shared" si="297"/>
        <v>-4.7531184953891449E-2</v>
      </c>
    </row>
    <row r="1131" spans="1:31">
      <c r="A1131" s="88">
        <v>45604</v>
      </c>
      <c r="B1131" s="78">
        <v>77271761.294160798</v>
      </c>
      <c r="D1131" s="67">
        <f t="shared" ref="D1131:D1154" si="303">B1131</f>
        <v>77271761.294160798</v>
      </c>
      <c r="E1131" s="67">
        <f t="shared" si="285"/>
        <v>68111189.483541399</v>
      </c>
      <c r="F1131" s="67">
        <f t="shared" si="286"/>
        <v>22932.231914296746</v>
      </c>
      <c r="G1131" s="70">
        <f t="shared" si="287"/>
        <v>2.9686187082289794E-4</v>
      </c>
      <c r="H1131" s="67">
        <f t="shared" si="300"/>
        <v>9369592.6350561976</v>
      </c>
      <c r="I1131" s="70">
        <f t="shared" si="301"/>
        <v>0.13214907705619769</v>
      </c>
      <c r="J1131" s="67">
        <f t="shared" si="288"/>
        <v>10740571.810619399</v>
      </c>
      <c r="K1131" s="70">
        <f t="shared" si="302"/>
        <v>0.16090227076893626</v>
      </c>
      <c r="L1131" s="70">
        <f t="shared" si="289"/>
        <v>1.000296861870823</v>
      </c>
      <c r="M1131" s="70">
        <f>PRODUCT($L$2:L1131)-1</f>
        <v>0.73543532588170835</v>
      </c>
      <c r="N1131" s="70">
        <f>PRODUCT($L$909:L1131)-1</f>
        <v>0.3713649914021373</v>
      </c>
      <c r="O1131" s="70">
        <f>AVERAGE($G$909:G1131)*252</f>
        <v>0.49478633928991833</v>
      </c>
      <c r="P1131" s="70">
        <f>STDEV($G$909:G1131)*252^0.5</f>
        <v>0.52396087307448524</v>
      </c>
      <c r="Q1131" s="67">
        <f t="shared" si="282"/>
        <v>10332846.775167301</v>
      </c>
      <c r="R1131" s="70">
        <f t="shared" si="276"/>
        <v>0.15436232943746678</v>
      </c>
      <c r="S1131" s="67">
        <f t="shared" si="283"/>
        <v>13227141.426893599</v>
      </c>
      <c r="T1131" s="70">
        <f t="shared" si="277"/>
        <v>0.2065300950229218</v>
      </c>
      <c r="U1131" s="67">
        <f t="shared" si="284"/>
        <v>38933139.424160801</v>
      </c>
      <c r="V1131" s="70">
        <f t="shared" si="278"/>
        <v>1.0155070142108058</v>
      </c>
      <c r="W1131" s="87">
        <f t="shared" si="290"/>
        <v>0.94431925114297699</v>
      </c>
      <c r="X1131" s="138">
        <f t="shared" si="256"/>
        <v>1.7857142857142857E-4</v>
      </c>
      <c r="Y1131" s="135">
        <f t="shared" si="291"/>
        <v>1.1829044225146937E-4</v>
      </c>
      <c r="Z1131" s="135">
        <f t="shared" si="292"/>
        <v>0</v>
      </c>
      <c r="AA1131" s="135">
        <f t="shared" si="293"/>
        <v>0</v>
      </c>
      <c r="AB1131" s="140">
        <f t="shared" si="294"/>
        <v>5.9412468525464606</v>
      </c>
      <c r="AC1131" s="140">
        <f t="shared" si="295"/>
        <v>-3.5262191299476976E-2</v>
      </c>
      <c r="AD1131" s="140">
        <f t="shared" si="296"/>
        <v>-5.9612766935976003E-2</v>
      </c>
      <c r="AE1131" s="140">
        <f t="shared" si="297"/>
        <v>-4.7561250768279779E-2</v>
      </c>
    </row>
    <row r="1132" spans="1:31">
      <c r="A1132" s="88">
        <v>45607</v>
      </c>
      <c r="B1132" s="78">
        <v>76190741.105237097</v>
      </c>
      <c r="D1132" s="67">
        <f t="shared" si="303"/>
        <v>76190741.105237097</v>
      </c>
      <c r="E1132" s="67">
        <f t="shared" si="285"/>
        <v>68111189.483541399</v>
      </c>
      <c r="F1132" s="67">
        <f t="shared" si="286"/>
        <v>-1081020.1889237016</v>
      </c>
      <c r="G1132" s="70">
        <f t="shared" si="287"/>
        <v>-1.3989847918807452E-2</v>
      </c>
      <c r="H1132" s="67">
        <f t="shared" si="300"/>
        <v>-1081020.1889237016</v>
      </c>
      <c r="I1132" s="70">
        <f t="shared" si="301"/>
        <v>-1.3989847918807452E-2</v>
      </c>
      <c r="J1132" s="67">
        <f t="shared" si="288"/>
        <v>9659551.6216956973</v>
      </c>
      <c r="K1132" s="70">
        <f t="shared" si="302"/>
        <v>0.14466142455228059</v>
      </c>
      <c r="L1132" s="70">
        <f t="shared" si="289"/>
        <v>0.98601015208119258</v>
      </c>
      <c r="M1132" s="70">
        <f>PRODUCT($L$2:L1132)-1</f>
        <v>0.71115684959969716</v>
      </c>
      <c r="N1132" s="70">
        <f>PRODUCT($L$909:L1132)-1</f>
        <v>0.35217980373124469</v>
      </c>
      <c r="O1132" s="70">
        <f>AVERAGE($G$909:G1132)*252</f>
        <v>0.47683889279514419</v>
      </c>
      <c r="P1132" s="70">
        <f>STDEV($G$909:G1132)*252^0.5</f>
        <v>0.52305852312789469</v>
      </c>
      <c r="Q1132" s="67">
        <f t="shared" si="282"/>
        <v>10590167.0412554</v>
      </c>
      <c r="R1132" s="70">
        <f t="shared" si="276"/>
        <v>0.16143406048438805</v>
      </c>
      <c r="S1132" s="67">
        <f t="shared" si="283"/>
        <v>11547191.650708795</v>
      </c>
      <c r="T1132" s="70">
        <f t="shared" si="277"/>
        <v>0.17862867599545015</v>
      </c>
      <c r="U1132" s="67">
        <f t="shared" si="284"/>
        <v>37407543.645237096</v>
      </c>
      <c r="V1132" s="70">
        <f t="shared" si="278"/>
        <v>0.96452964415371578</v>
      </c>
      <c r="W1132" s="87">
        <f t="shared" si="290"/>
        <v>0.9116358336800312</v>
      </c>
      <c r="X1132" s="138">
        <f t="shared" si="256"/>
        <v>1.7857142857142857E-4</v>
      </c>
      <c r="Y1132" s="135">
        <f t="shared" si="291"/>
        <v>-1.4168419347378881E-2</v>
      </c>
      <c r="Z1132" s="135">
        <f t="shared" si="292"/>
        <v>-1.4168419347378881E-2</v>
      </c>
      <c r="AA1132" s="135">
        <f t="shared" si="293"/>
        <v>2.0074410680318019E-4</v>
      </c>
      <c r="AB1132" s="140">
        <f t="shared" si="294"/>
        <v>5.8154986650022984</v>
      </c>
      <c r="AC1132" s="140">
        <f t="shared" si="295"/>
        <v>-3.6452071500540015E-2</v>
      </c>
      <c r="AD1132" s="140">
        <f t="shared" si="296"/>
        <v>-5.9862841285837229E-2</v>
      </c>
      <c r="AE1132" s="140">
        <f t="shared" si="297"/>
        <v>-4.7639286013150081E-2</v>
      </c>
    </row>
    <row r="1133" spans="1:31">
      <c r="A1133" s="88">
        <v>45608</v>
      </c>
      <c r="B1133" s="78">
        <v>75307420.693779007</v>
      </c>
      <c r="D1133" s="67">
        <f t="shared" si="303"/>
        <v>75307420.693779007</v>
      </c>
      <c r="E1133" s="67">
        <f t="shared" si="285"/>
        <v>68111189.483541399</v>
      </c>
      <c r="F1133" s="67">
        <f t="shared" si="286"/>
        <v>-883320.41145808995</v>
      </c>
      <c r="G1133" s="70">
        <f t="shared" si="287"/>
        <v>-1.1593540089576231E-2</v>
      </c>
      <c r="H1133" s="67">
        <f t="shared" si="300"/>
        <v>-1964340.6003817916</v>
      </c>
      <c r="I1133" s="70">
        <f t="shared" si="301"/>
        <v>-2.5583388008383681E-2</v>
      </c>
      <c r="J1133" s="67">
        <f t="shared" si="288"/>
        <v>8776231.2102376074</v>
      </c>
      <c r="K1133" s="70">
        <f t="shared" si="302"/>
        <v>0.13139074643774218</v>
      </c>
      <c r="L1133" s="70">
        <f t="shared" si="289"/>
        <v>0.98840645991042375</v>
      </c>
      <c r="M1133" s="70">
        <f>PRODUCT($L$2:L1133)-1</f>
        <v>0.69131848406431007</v>
      </c>
      <c r="N1133" s="70">
        <f>PRODUCT($L$909:L1133)-1</f>
        <v>0.33650325296837114</v>
      </c>
      <c r="O1133" s="70">
        <f>AVERAGE($G$909:G1133)*252</f>
        <v>0.46173484392684039</v>
      </c>
      <c r="P1133" s="70">
        <f>STDEV($G$909:G1133)*252^0.5</f>
        <v>0.52208478550788751</v>
      </c>
      <c r="Q1133" s="67">
        <f t="shared" si="282"/>
        <v>9841267.1732776091</v>
      </c>
      <c r="R1133" s="70">
        <f t="shared" si="276"/>
        <v>0.15032603328673824</v>
      </c>
      <c r="S1133" s="67">
        <f t="shared" si="283"/>
        <v>10286935.600376107</v>
      </c>
      <c r="T1133" s="70">
        <f t="shared" si="277"/>
        <v>0.15821068676431388</v>
      </c>
      <c r="U1133" s="67">
        <f t="shared" si="284"/>
        <v>35641902.803779006</v>
      </c>
      <c r="V1133" s="70">
        <f t="shared" si="278"/>
        <v>0.8985613878185269</v>
      </c>
      <c r="W1133" s="87">
        <f t="shared" si="290"/>
        <v>0.88440586039614566</v>
      </c>
      <c r="X1133" s="138">
        <f t="shared" si="256"/>
        <v>1.7857142857142857E-4</v>
      </c>
      <c r="Y1133" s="135">
        <f t="shared" si="291"/>
        <v>-1.177211151814766E-2</v>
      </c>
      <c r="Z1133" s="135">
        <f t="shared" si="292"/>
        <v>-1.177211151814766E-2</v>
      </c>
      <c r="AA1133" s="135">
        <f t="shared" si="293"/>
        <v>1.385826095957048E-4</v>
      </c>
      <c r="AB1133" s="140">
        <f t="shared" si="294"/>
        <v>5.6039699461622261</v>
      </c>
      <c r="AC1133" s="140">
        <f t="shared" si="295"/>
        <v>-3.5817078432750366E-2</v>
      </c>
      <c r="AD1133" s="140">
        <f t="shared" si="296"/>
        <v>-6.0077027875337988E-2</v>
      </c>
      <c r="AE1133" s="140">
        <f t="shared" si="297"/>
        <v>-4.7709676291454534E-2</v>
      </c>
    </row>
    <row r="1134" spans="1:31">
      <c r="A1134" s="88">
        <v>45609</v>
      </c>
      <c r="B1134" s="78">
        <v>74224569.205802605</v>
      </c>
      <c r="D1134" s="67">
        <f t="shared" si="303"/>
        <v>74224569.205802605</v>
      </c>
      <c r="E1134" s="67">
        <f t="shared" si="285"/>
        <v>68111189.483541399</v>
      </c>
      <c r="F1134" s="67">
        <f t="shared" si="286"/>
        <v>-1082851.487976402</v>
      </c>
      <c r="G1134" s="70">
        <f t="shared" si="287"/>
        <v>-1.4379080813026095E-2</v>
      </c>
      <c r="H1134" s="67">
        <f t="shared" si="300"/>
        <v>-3047192.0883581936</v>
      </c>
      <c r="I1134" s="70">
        <f t="shared" si="301"/>
        <v>-3.9962468821409775E-2</v>
      </c>
      <c r="J1134" s="67">
        <f t="shared" si="288"/>
        <v>7693379.7222612053</v>
      </c>
      <c r="K1134" s="70">
        <f t="shared" si="302"/>
        <v>0.11512238746360404</v>
      </c>
      <c r="L1134" s="70">
        <f t="shared" si="289"/>
        <v>0.98562091918697392</v>
      </c>
      <c r="M1134" s="70">
        <f>PRODUCT($L$2:L1134)-1</f>
        <v>0.66699887890138454</v>
      </c>
      <c r="N1134" s="70">
        <f>PRODUCT($L$909:L1134)-1</f>
        <v>0.3172855646870667</v>
      </c>
      <c r="O1134" s="70">
        <f>AVERAGE($G$909:G1134)*252</f>
        <v>0.4436584580471527</v>
      </c>
      <c r="P1134" s="70">
        <f>STDEV($G$909:G1134)*252^0.5</f>
        <v>0.52120450176122679</v>
      </c>
      <c r="Q1134" s="67">
        <f t="shared" si="282"/>
        <v>10990639.846000001</v>
      </c>
      <c r="R1134" s="70">
        <f t="shared" si="276"/>
        <v>0.17380921852037678</v>
      </c>
      <c r="S1134" s="67">
        <f t="shared" si="283"/>
        <v>9133484.270540908</v>
      </c>
      <c r="T1134" s="70">
        <f t="shared" si="277"/>
        <v>0.14031851335132745</v>
      </c>
      <c r="U1134" s="67">
        <f t="shared" si="284"/>
        <v>34887189.045802608</v>
      </c>
      <c r="V1134" s="70">
        <f t="shared" si="278"/>
        <v>0.88687118724996994</v>
      </c>
      <c r="W1134" s="87">
        <f t="shared" si="290"/>
        <v>0.85121762484392482</v>
      </c>
      <c r="X1134" s="138">
        <f t="shared" si="256"/>
        <v>1.7857142857142857E-4</v>
      </c>
      <c r="Y1134" s="135">
        <f t="shared" si="291"/>
        <v>-1.4557652241597524E-2</v>
      </c>
      <c r="Z1134" s="135">
        <f t="shared" si="292"/>
        <v>-1.4557652241597524E-2</v>
      </c>
      <c r="AA1134" s="135">
        <f t="shared" si="293"/>
        <v>2.1192523878728941E-4</v>
      </c>
      <c r="AB1134" s="140">
        <f t="shared" si="294"/>
        <v>5.5038684613839823</v>
      </c>
      <c r="AC1134" s="140">
        <f t="shared" si="295"/>
        <v>-3.655043367618787E-2</v>
      </c>
      <c r="AD1134" s="140">
        <f t="shared" si="296"/>
        <v>-6.0360882118782586E-2</v>
      </c>
      <c r="AE1134" s="140">
        <f t="shared" si="297"/>
        <v>-4.7798849185723649E-2</v>
      </c>
    </row>
    <row r="1135" spans="1:31">
      <c r="A1135" s="88">
        <v>45610</v>
      </c>
      <c r="B1135" s="78">
        <v>73440036.406532899</v>
      </c>
      <c r="D1135" s="67">
        <f t="shared" si="303"/>
        <v>73440036.406532899</v>
      </c>
      <c r="E1135" s="67">
        <f t="shared" si="285"/>
        <v>68111189.483541399</v>
      </c>
      <c r="F1135" s="67">
        <f t="shared" si="286"/>
        <v>-784532.79926970601</v>
      </c>
      <c r="G1135" s="70">
        <f t="shared" si="287"/>
        <v>-1.0569718459320801E-2</v>
      </c>
      <c r="H1135" s="67">
        <f t="shared" si="300"/>
        <v>-3831724.8876278996</v>
      </c>
      <c r="I1135" s="70">
        <f t="shared" si="301"/>
        <v>-5.0532187280730577E-2</v>
      </c>
      <c r="J1135" s="67">
        <f t="shared" si="288"/>
        <v>6908846.9229914993</v>
      </c>
      <c r="K1135" s="70">
        <f t="shared" si="302"/>
        <v>0.1033358577804282</v>
      </c>
      <c r="L1135" s="70">
        <f t="shared" si="289"/>
        <v>0.98943028154067925</v>
      </c>
      <c r="M1135" s="70">
        <f>PRODUCT($L$2:L1135)-1</f>
        <v>0.64937917007939361</v>
      </c>
      <c r="N1135" s="70">
        <f>PRODUCT($L$909:L1135)-1</f>
        <v>0.30336222713779715</v>
      </c>
      <c r="O1135" s="70">
        <f>AVERAGE($G$909:G1135)*252</f>
        <v>0.42997023113175187</v>
      </c>
      <c r="P1135" s="70">
        <f>STDEV($G$909:G1135)*252^0.5</f>
        <v>0.5202123631023442</v>
      </c>
      <c r="Q1135" s="67">
        <f t="shared" si="282"/>
        <v>8445786.8056652993</v>
      </c>
      <c r="R1135" s="70">
        <f t="shared" si="276"/>
        <v>0.12994667770658525</v>
      </c>
      <c r="S1135" s="67">
        <f t="shared" si="283"/>
        <v>6036786.8875288963</v>
      </c>
      <c r="T1135" s="70">
        <f t="shared" si="277"/>
        <v>8.9562253016107998E-2</v>
      </c>
      <c r="U1135" s="67">
        <f t="shared" si="284"/>
        <v>34120937.2565329</v>
      </c>
      <c r="V1135" s="70">
        <f t="shared" si="278"/>
        <v>0.86779549873112749</v>
      </c>
      <c r="W1135" s="87">
        <f t="shared" si="290"/>
        <v>0.82652828273356793</v>
      </c>
      <c r="X1135" s="138">
        <f t="shared" si="256"/>
        <v>1.7857142857142857E-4</v>
      </c>
      <c r="Y1135" s="135">
        <f t="shared" si="291"/>
        <v>-1.074828988789223E-2</v>
      </c>
      <c r="Z1135" s="135">
        <f t="shared" si="292"/>
        <v>-1.074828988789223E-2</v>
      </c>
      <c r="AA1135" s="135">
        <f t="shared" si="293"/>
        <v>1.1552573551416635E-4</v>
      </c>
      <c r="AB1135" s="140">
        <f t="shared" si="294"/>
        <v>5.3417009009594816</v>
      </c>
      <c r="AC1135" s="140">
        <f t="shared" si="295"/>
        <v>-3.4423493239986384E-2</v>
      </c>
      <c r="AD1135" s="140">
        <f t="shared" si="296"/>
        <v>-6.0526185131806638E-2</v>
      </c>
      <c r="AE1135" s="140">
        <f t="shared" si="297"/>
        <v>-4.7808990948932359E-2</v>
      </c>
    </row>
    <row r="1136" spans="1:31">
      <c r="A1136" s="88">
        <v>45611</v>
      </c>
      <c r="B1136" s="78">
        <v>71031633.038140401</v>
      </c>
      <c r="D1136" s="67">
        <f t="shared" si="303"/>
        <v>71031633.038140401</v>
      </c>
      <c r="E1136" s="67">
        <f t="shared" si="285"/>
        <v>68111189.483541399</v>
      </c>
      <c r="F1136" s="67">
        <f t="shared" si="286"/>
        <v>-2408403.3683924973</v>
      </c>
      <c r="G1136" s="70">
        <f t="shared" si="287"/>
        <v>-3.279414725587277E-2</v>
      </c>
      <c r="H1136" s="67">
        <f t="shared" si="300"/>
        <v>-6240128.2560203969</v>
      </c>
      <c r="I1136" s="70">
        <f t="shared" si="301"/>
        <v>-8.3326334536603347E-2</v>
      </c>
      <c r="J1136" s="67">
        <f t="shared" si="288"/>
        <v>4500443.554599002</v>
      </c>
      <c r="K1136" s="70">
        <f t="shared" si="302"/>
        <v>6.7152899187692183E-2</v>
      </c>
      <c r="L1136" s="70">
        <f t="shared" si="289"/>
        <v>0.96720585274412718</v>
      </c>
      <c r="M1136" s="70">
        <f>PRODUCT($L$2:L1136)-1</f>
        <v>0.59528918669504072</v>
      </c>
      <c r="N1136" s="70">
        <f>PRODUCT($L$909:L1136)-1</f>
        <v>0.26061957433329797</v>
      </c>
      <c r="O1136" s="70">
        <f>AVERAGE($G$909:G1136)*252</f>
        <v>0.39183823402819179</v>
      </c>
      <c r="P1136" s="70">
        <f>STDEV($G$909:G1136)*252^0.5</f>
        <v>0.52033096052808203</v>
      </c>
      <c r="Q1136" s="67">
        <f t="shared" si="282"/>
        <v>5263140.8263311982</v>
      </c>
      <c r="R1136" s="70">
        <f t="shared" si="276"/>
        <v>8.0025262087218163E-2</v>
      </c>
      <c r="S1136" s="67">
        <f t="shared" si="283"/>
        <v>5587280.0571089983</v>
      </c>
      <c r="T1136" s="70">
        <f t="shared" si="277"/>
        <v>8.5374517473317105E-2</v>
      </c>
      <c r="U1136" s="67">
        <f t="shared" si="284"/>
        <v>32133343.928140402</v>
      </c>
      <c r="V1136" s="70">
        <f t="shared" si="278"/>
        <v>0.82608630516552817</v>
      </c>
      <c r="W1136" s="87">
        <f t="shared" si="290"/>
        <v>0.75305577363783349</v>
      </c>
      <c r="X1136" s="138">
        <f t="shared" si="256"/>
        <v>1.7857142857142857E-4</v>
      </c>
      <c r="Y1136" s="135">
        <f t="shared" si="291"/>
        <v>-3.2972718684444201E-2</v>
      </c>
      <c r="Z1136" s="135">
        <f t="shared" si="292"/>
        <v>-3.2972718684444201E-2</v>
      </c>
      <c r="AA1136" s="135">
        <f t="shared" si="293"/>
        <v>1.0872001774434956E-3</v>
      </c>
      <c r="AB1136" s="140">
        <f t="shared" si="294"/>
        <v>5.0492266958750474</v>
      </c>
      <c r="AC1136" s="140">
        <f t="shared" si="295"/>
        <v>-3.7260695893699694E-2</v>
      </c>
      <c r="AD1136" s="140">
        <f t="shared" si="296"/>
        <v>-6.1283142726150236E-2</v>
      </c>
      <c r="AE1136" s="140">
        <f t="shared" si="297"/>
        <v>-4.798603598783785E-2</v>
      </c>
    </row>
    <row r="1137" spans="1:31">
      <c r="A1137" s="88">
        <v>45614</v>
      </c>
      <c r="B1137" s="78">
        <v>72105957.2820701</v>
      </c>
      <c r="D1137" s="67">
        <f t="shared" si="303"/>
        <v>72105957.2820701</v>
      </c>
      <c r="E1137" s="67">
        <f t="shared" si="285"/>
        <v>68111189.483541399</v>
      </c>
      <c r="F1137" s="67">
        <f t="shared" si="286"/>
        <v>1074324.2439296991</v>
      </c>
      <c r="G1137" s="70">
        <f t="shared" si="287"/>
        <v>1.5124588834285158E-2</v>
      </c>
      <c r="H1137" s="67">
        <f t="shared" si="300"/>
        <v>1074324.2439296991</v>
      </c>
      <c r="I1137" s="70">
        <f t="shared" si="301"/>
        <v>1.5124588834285158E-2</v>
      </c>
      <c r="J1137" s="67">
        <f t="shared" si="288"/>
        <v>5574767.7985287011</v>
      </c>
      <c r="K1137" s="70">
        <f t="shared" si="302"/>
        <v>8.3293148011221563E-2</v>
      </c>
      <c r="L1137" s="70">
        <f t="shared" si="289"/>
        <v>1.0151245888342852</v>
      </c>
      <c r="M1137" s="70">
        <f>PRODUCT($L$2:L1137)-1</f>
        <v>0.61941727971558458</v>
      </c>
      <c r="N1137" s="70">
        <f>PRODUCT($L$909:L1137)-1</f>
        <v>0.27968592707154083</v>
      </c>
      <c r="O1137" s="70">
        <f>AVERAGE($G$909:G1137)*252</f>
        <v>0.40677080237846108</v>
      </c>
      <c r="P1137" s="70">
        <f>STDEV($G$909:G1137)*252^0.5</f>
        <v>0.5193837343904677</v>
      </c>
      <c r="Q1137" s="67">
        <f t="shared" si="282"/>
        <v>4052602.007733494</v>
      </c>
      <c r="R1137" s="70">
        <f t="shared" si="276"/>
        <v>5.955036296736068E-2</v>
      </c>
      <c r="S1137" s="67">
        <f t="shared" si="283"/>
        <v>4953105.1044737995</v>
      </c>
      <c r="T1137" s="70">
        <f t="shared" si="277"/>
        <v>7.3758670612746755E-2</v>
      </c>
      <c r="U1137" s="67">
        <f t="shared" si="284"/>
        <v>33956317.432070099</v>
      </c>
      <c r="V1137" s="70">
        <f t="shared" si="278"/>
        <v>0.8900822541335236</v>
      </c>
      <c r="W1137" s="87">
        <f t="shared" si="290"/>
        <v>0.78317970980711282</v>
      </c>
      <c r="X1137" s="138">
        <f t="shared" si="256"/>
        <v>1.7857142857142857E-4</v>
      </c>
      <c r="Y1137" s="135">
        <f t="shared" si="291"/>
        <v>1.4946017405713729E-2</v>
      </c>
      <c r="Z1137" s="135">
        <f t="shared" si="292"/>
        <v>0</v>
      </c>
      <c r="AA1137" s="135">
        <f t="shared" si="293"/>
        <v>0</v>
      </c>
      <c r="AB1137" s="140">
        <f t="shared" si="294"/>
        <v>5.1809288736585231</v>
      </c>
      <c r="AC1137" s="140">
        <f t="shared" si="295"/>
        <v>-3.7226238266818375E-2</v>
      </c>
      <c r="AD1137" s="140">
        <f t="shared" si="296"/>
        <v>-6.0621489134243083E-2</v>
      </c>
      <c r="AE1137" s="140">
        <f t="shared" si="297"/>
        <v>-4.7916851603585074E-2</v>
      </c>
    </row>
    <row r="1138" spans="1:31">
      <c r="A1138" s="88">
        <v>45615</v>
      </c>
      <c r="B1138" s="78">
        <v>74005933.2619057</v>
      </c>
      <c r="D1138" s="67">
        <f t="shared" si="303"/>
        <v>74005933.2619057</v>
      </c>
      <c r="E1138" s="67">
        <f t="shared" si="285"/>
        <v>68111189.483541399</v>
      </c>
      <c r="F1138" s="67">
        <f t="shared" si="286"/>
        <v>1899975.9798355997</v>
      </c>
      <c r="G1138" s="70">
        <f t="shared" si="287"/>
        <v>2.6349778179951416E-2</v>
      </c>
      <c r="H1138" s="67">
        <f t="shared" si="300"/>
        <v>2974300.2237652987</v>
      </c>
      <c r="I1138" s="70">
        <f t="shared" si="301"/>
        <v>4.1474367014236575E-2</v>
      </c>
      <c r="J1138" s="67">
        <f t="shared" si="288"/>
        <v>7474743.7783643007</v>
      </c>
      <c r="K1138" s="70">
        <f t="shared" si="302"/>
        <v>0.11183768216517853</v>
      </c>
      <c r="L1138" s="70">
        <f t="shared" si="289"/>
        <v>1.0263497781799513</v>
      </c>
      <c r="M1138" s="70">
        <f>PRODUCT($L$2:L1138)-1</f>
        <v>0.66208856581687048</v>
      </c>
      <c r="N1138" s="70">
        <f>PRODUCT($L$909:L1138)-1</f>
        <v>0.31340536738988134</v>
      </c>
      <c r="O1138" s="70">
        <f>AVERAGE($G$909:G1138)*252</f>
        <v>0.43387242541745807</v>
      </c>
      <c r="P1138" s="70">
        <f>STDEV($G$909:G1138)*252^0.5</f>
        <v>0.51889483496964106</v>
      </c>
      <c r="Q1138" s="67">
        <f t="shared" si="282"/>
        <v>6360676.8154426068</v>
      </c>
      <c r="R1138" s="70">
        <f t="shared" si="276"/>
        <v>9.4029901719371506E-2</v>
      </c>
      <c r="S1138" s="67">
        <f t="shared" si="283"/>
        <v>6929401.1306575984</v>
      </c>
      <c r="T1138" s="70">
        <f t="shared" si="277"/>
        <v>0.10330589418515101</v>
      </c>
      <c r="U1138" s="67">
        <f t="shared" si="284"/>
        <v>35451305.351905704</v>
      </c>
      <c r="V1138" s="70">
        <f t="shared" si="278"/>
        <v>0.91950842930351873</v>
      </c>
      <c r="W1138" s="87">
        <f t="shared" si="290"/>
        <v>0.83614712688909809</v>
      </c>
      <c r="X1138" s="138">
        <f t="shared" si="256"/>
        <v>1.7857142857142857E-4</v>
      </c>
      <c r="Y1138" s="135">
        <f t="shared" si="291"/>
        <v>2.6171206751379988E-2</v>
      </c>
      <c r="Z1138" s="135">
        <f t="shared" si="292"/>
        <v>0</v>
      </c>
      <c r="AA1138" s="135">
        <f t="shared" si="293"/>
        <v>0</v>
      </c>
      <c r="AB1138" s="140">
        <f t="shared" si="294"/>
        <v>5.3498719009250584</v>
      </c>
      <c r="AC1138" s="140">
        <f t="shared" si="295"/>
        <v>-3.7008988266937715E-2</v>
      </c>
      <c r="AD1138" s="140">
        <f t="shared" si="296"/>
        <v>-6.062165651023476E-2</v>
      </c>
      <c r="AE1138" s="140">
        <f t="shared" si="297"/>
        <v>-4.7803115723565305E-2</v>
      </c>
    </row>
    <row r="1139" spans="1:31">
      <c r="A1139" s="88">
        <v>45616</v>
      </c>
      <c r="B1139" s="78">
        <v>73965902.057231799</v>
      </c>
      <c r="D1139" s="67">
        <f t="shared" si="303"/>
        <v>73965902.057231799</v>
      </c>
      <c r="E1139" s="67">
        <f t="shared" si="285"/>
        <v>68111189.483541399</v>
      </c>
      <c r="F1139" s="67">
        <f t="shared" si="286"/>
        <v>-40031.2046739012</v>
      </c>
      <c r="G1139" s="70">
        <f t="shared" si="287"/>
        <v>-5.4091885487385816E-4</v>
      </c>
      <c r="H1139" s="67">
        <f t="shared" si="300"/>
        <v>2934269.0190913975</v>
      </c>
      <c r="I1139" s="70">
        <f t="shared" si="301"/>
        <v>4.0933448159362715E-2</v>
      </c>
      <c r="J1139" s="67">
        <f t="shared" si="288"/>
        <v>7434712.5736903995</v>
      </c>
      <c r="K1139" s="70">
        <f t="shared" si="302"/>
        <v>0.11123626819933619</v>
      </c>
      <c r="L1139" s="70">
        <f t="shared" si="289"/>
        <v>0.99945908114512616</v>
      </c>
      <c r="M1139" s="70">
        <f>PRODUCT($L$2:L1139)-1</f>
        <v>0.66118951077315002</v>
      </c>
      <c r="N1139" s="70">
        <f>PRODUCT($L$909:L1139)-1</f>
        <v>0.31269492166256763</v>
      </c>
      <c r="O1139" s="70">
        <f>AVERAGE($G$909:G1139)*252</f>
        <v>0.43140409651336425</v>
      </c>
      <c r="P1139" s="70">
        <f>STDEV($G$909:G1139)*252^0.5</f>
        <v>0.51777096719377591</v>
      </c>
      <c r="Q1139" s="67">
        <f t="shared" si="282"/>
        <v>5323242.8730406016</v>
      </c>
      <c r="R1139" s="70">
        <f t="shared" si="276"/>
        <v>7.7550067790301686E-2</v>
      </c>
      <c r="S1139" s="67">
        <f t="shared" si="283"/>
        <v>4967083.6555528939</v>
      </c>
      <c r="T1139" s="70">
        <f t="shared" si="277"/>
        <v>7.1987952411544959E-2</v>
      </c>
      <c r="U1139" s="67">
        <f t="shared" si="284"/>
        <v>35936422.507231802</v>
      </c>
      <c r="V1139" s="70">
        <f t="shared" si="278"/>
        <v>0.94496224856255773</v>
      </c>
      <c r="W1139" s="87">
        <f t="shared" si="290"/>
        <v>0.83319483680495965</v>
      </c>
      <c r="X1139" s="138">
        <f t="shared" si="256"/>
        <v>1.7857142857142857E-4</v>
      </c>
      <c r="Y1139" s="135">
        <f t="shared" si="291"/>
        <v>-7.194902834452867E-4</v>
      </c>
      <c r="Z1139" s="135">
        <f t="shared" si="292"/>
        <v>-7.194902834452867E-4</v>
      </c>
      <c r="AA1139" s="135">
        <f t="shared" si="293"/>
        <v>5.1766626797217896E-7</v>
      </c>
      <c r="AB1139" s="140">
        <f t="shared" si="294"/>
        <v>5.2796076252657986</v>
      </c>
      <c r="AC1139" s="140">
        <f t="shared" si="295"/>
        <v>-3.6756458748838997E-2</v>
      </c>
      <c r="AD1139" s="140">
        <f t="shared" si="296"/>
        <v>-6.0614400681367017E-2</v>
      </c>
      <c r="AE1139" s="140">
        <f t="shared" si="297"/>
        <v>-4.7828565528388704E-2</v>
      </c>
    </row>
    <row r="1140" spans="1:31">
      <c r="A1140" s="88">
        <v>45617</v>
      </c>
      <c r="B1140" s="78">
        <v>75356816.030168399</v>
      </c>
      <c r="D1140" s="67">
        <f t="shared" si="303"/>
        <v>75356816.030168399</v>
      </c>
      <c r="E1140" s="67">
        <f t="shared" si="285"/>
        <v>68111189.483541399</v>
      </c>
      <c r="F1140" s="67">
        <f t="shared" si="286"/>
        <v>1390913.9729366004</v>
      </c>
      <c r="G1140" s="70">
        <f t="shared" si="287"/>
        <v>1.8804799701629651E-2</v>
      </c>
      <c r="H1140" s="67">
        <f t="shared" si="300"/>
        <v>4325182.992027998</v>
      </c>
      <c r="I1140" s="70">
        <f t="shared" si="301"/>
        <v>5.9738247860992369E-2</v>
      </c>
      <c r="J1140" s="67">
        <f t="shared" si="288"/>
        <v>8825626.546627</v>
      </c>
      <c r="K1140" s="70">
        <f t="shared" si="302"/>
        <v>0.13213284364401101</v>
      </c>
      <c r="L1140" s="70">
        <f t="shared" si="289"/>
        <v>1.0188047997016296</v>
      </c>
      <c r="M1140" s="70">
        <f>PRODUCT($L$2:L1140)-1</f>
        <v>0.69242784678968716</v>
      </c>
      <c r="N1140" s="70">
        <f>PRODUCT($L$909:L1140)-1</f>
        <v>0.3373798867337785</v>
      </c>
      <c r="O1140" s="70">
        <f>AVERAGE($G$909:G1140)*252</f>
        <v>0.44997049922154231</v>
      </c>
      <c r="P1140" s="70">
        <f>STDEV($G$909:G1140)*252^0.5</f>
        <v>0.51695607060043125</v>
      </c>
      <c r="Q1140" s="67">
        <f t="shared" si="282"/>
        <v>6053673.7073881924</v>
      </c>
      <c r="R1140" s="70">
        <f t="shared" si="276"/>
        <v>8.7350638145571174E-2</v>
      </c>
      <c r="S1140" s="67">
        <f t="shared" si="283"/>
        <v>13005417.835131302</v>
      </c>
      <c r="T1140" s="70">
        <f t="shared" si="277"/>
        <v>0.20858261741701373</v>
      </c>
      <c r="U1140" s="67">
        <f t="shared" si="284"/>
        <v>38054179.140168399</v>
      </c>
      <c r="V1140" s="70">
        <f t="shared" si="278"/>
        <v>1.0201471615099111</v>
      </c>
      <c r="W1140" s="87">
        <f t="shared" si="290"/>
        <v>0.87042308778560828</v>
      </c>
      <c r="X1140" s="138">
        <f t="shared" si="256"/>
        <v>1.7857142857142857E-4</v>
      </c>
      <c r="Y1140" s="135">
        <f t="shared" si="291"/>
        <v>1.8626228273058223E-2</v>
      </c>
      <c r="Z1140" s="135">
        <f t="shared" si="292"/>
        <v>0</v>
      </c>
      <c r="AA1140" s="135">
        <f t="shared" si="293"/>
        <v>0</v>
      </c>
      <c r="AB1140" s="140">
        <f t="shared" si="294"/>
        <v>5.4708227525235325</v>
      </c>
      <c r="AC1140" s="140">
        <f t="shared" si="295"/>
        <v>-3.6742082914517901E-2</v>
      </c>
      <c r="AD1140" s="140">
        <f t="shared" si="296"/>
        <v>-6.0593865949893126E-2</v>
      </c>
      <c r="AE1140" s="140">
        <f t="shared" si="297"/>
        <v>-4.7742703057271706E-2</v>
      </c>
    </row>
    <row r="1141" spans="1:31">
      <c r="A1141" s="88">
        <v>45618</v>
      </c>
      <c r="B1141" s="78">
        <v>75131531.646461993</v>
      </c>
      <c r="D1141" s="67">
        <f t="shared" si="303"/>
        <v>75131531.646461993</v>
      </c>
      <c r="E1141" s="67">
        <f t="shared" si="285"/>
        <v>68111189.483541399</v>
      </c>
      <c r="F1141" s="67">
        <f t="shared" si="286"/>
        <v>-225284.38370640576</v>
      </c>
      <c r="G1141" s="70">
        <f t="shared" si="287"/>
        <v>-2.9895687686196195E-3</v>
      </c>
      <c r="H1141" s="67">
        <f t="shared" si="300"/>
        <v>4099898.6083215922</v>
      </c>
      <c r="I1141" s="70">
        <f t="shared" si="301"/>
        <v>5.6748679092372752E-2</v>
      </c>
      <c r="J1141" s="67">
        <f t="shared" si="288"/>
        <v>8600342.1629205942</v>
      </c>
      <c r="K1141" s="70">
        <f t="shared" si="302"/>
        <v>0.12874825465272433</v>
      </c>
      <c r="L1141" s="70">
        <f t="shared" si="289"/>
        <v>0.99701043123138033</v>
      </c>
      <c r="M1141" s="70">
        <f>PRODUCT($L$2:L1141)-1</f>
        <v>0.68736821735578246</v>
      </c>
      <c r="N1141" s="70">
        <f>PRODUCT($L$909:L1141)-1</f>
        <v>0.33338169759261915</v>
      </c>
      <c r="O1141" s="70">
        <f>AVERAGE($G$909:G1141)*252</f>
        <v>0.44480594201590412</v>
      </c>
      <c r="P1141" s="70">
        <f>STDEV($G$909:G1141)*252^0.5</f>
        <v>0.51586464171369506</v>
      </c>
      <c r="Q1141" s="67">
        <f t="shared" ref="Q1141:Q1154" si="304">B1141-C1141-D1110</f>
        <v>5225356.0610177964</v>
      </c>
      <c r="R1141" s="70">
        <f t="shared" si="276"/>
        <v>7.4748132296709638E-2</v>
      </c>
      <c r="S1141" s="67">
        <f t="shared" ref="S1141:S1154" si="305">B1141-C1141-D1050</f>
        <v>13681284.529838093</v>
      </c>
      <c r="T1141" s="70">
        <f t="shared" si="277"/>
        <v>0.22264002460190183</v>
      </c>
      <c r="U1141" s="67">
        <f t="shared" ref="U1141:U1154" si="306">B1141-C1141-D775</f>
        <v>36874368.466461994</v>
      </c>
      <c r="V1141" s="70">
        <f t="shared" si="278"/>
        <v>0.96385527314108588</v>
      </c>
      <c r="W1141" s="87">
        <f t="shared" si="290"/>
        <v>0.86225320762102453</v>
      </c>
      <c r="X1141" s="138">
        <f t="shared" si="256"/>
        <v>1.7857142857142857E-4</v>
      </c>
      <c r="Y1141" s="135">
        <f t="shared" si="291"/>
        <v>-3.1681401971910481E-3</v>
      </c>
      <c r="Z1141" s="135">
        <f t="shared" si="292"/>
        <v>-3.1681401971910481E-3</v>
      </c>
      <c r="AA1141" s="135">
        <f t="shared" si="293"/>
        <v>1.0037112309057733E-5</v>
      </c>
      <c r="AB1141" s="140">
        <f t="shared" si="294"/>
        <v>5.4749686429766031</v>
      </c>
      <c r="AC1141" s="140">
        <f t="shared" si="295"/>
        <v>-3.7147734270804179E-2</v>
      </c>
      <c r="AD1141" s="140">
        <f t="shared" si="296"/>
        <v>-5.7221525694881883E-2</v>
      </c>
      <c r="AE1141" s="140">
        <f t="shared" si="297"/>
        <v>-4.7667229811064381E-2</v>
      </c>
    </row>
    <row r="1142" spans="1:31">
      <c r="A1142" s="88">
        <v>45621</v>
      </c>
      <c r="B1142" s="78">
        <v>73781182.403537303</v>
      </c>
      <c r="D1142" s="67">
        <f t="shared" si="303"/>
        <v>73781182.403537303</v>
      </c>
      <c r="E1142" s="67">
        <f t="shared" ref="E1142:E1154" si="307">IF(MONTH(A1142)=MONTH(A1141),E1141,D1141)</f>
        <v>68111189.483541399</v>
      </c>
      <c r="F1142" s="67">
        <f t="shared" ref="F1142:F1154" si="308">B1142-C1142-D1141</f>
        <v>-1350349.2429246902</v>
      </c>
      <c r="G1142" s="70">
        <f t="shared" ref="G1142:G1154" si="309">F1142/B1141</f>
        <v>-1.7973136089902666E-2</v>
      </c>
      <c r="H1142" s="67">
        <f t="shared" si="300"/>
        <v>-1350349.2429246902</v>
      </c>
      <c r="I1142" s="70">
        <f t="shared" si="301"/>
        <v>-1.7973136089902666E-2</v>
      </c>
      <c r="J1142" s="67">
        <f t="shared" ref="J1142:J1154" si="310">IF(MONTH(A1142)=MONTH(A1141),J1141+F1142,F1142)</f>
        <v>7249992.919995904</v>
      </c>
      <c r="K1142" s="70">
        <f t="shared" si="302"/>
        <v>0.10846110866061087</v>
      </c>
      <c r="L1142" s="70">
        <f t="shared" si="289"/>
        <v>0.9820268639100973</v>
      </c>
      <c r="M1142" s="70">
        <f>PRODUCT($L$2:L1142)-1</f>
        <v>0.65704091875147053</v>
      </c>
      <c r="N1142" s="70">
        <f>PRODUCT($L$909:L1142)-1</f>
        <v>0.30941664688200143</v>
      </c>
      <c r="O1142" s="70">
        <f>AVERAGE($G$909:G1142)*252</f>
        <v>0.42354937690192396</v>
      </c>
      <c r="P1142" s="70">
        <f>STDEV($G$909:G1142)*252^0.5</f>
        <v>0.51516382400953875</v>
      </c>
      <c r="Q1142" s="67">
        <f t="shared" si="304"/>
        <v>2213021.8057737052</v>
      </c>
      <c r="R1142" s="70">
        <f t="shared" si="276"/>
        <v>3.0921876254604467E-2</v>
      </c>
      <c r="S1142" s="67">
        <f t="shared" si="305"/>
        <v>15244777.260375805</v>
      </c>
      <c r="T1142" s="70">
        <f t="shared" si="277"/>
        <v>0.26043241335186046</v>
      </c>
      <c r="U1142" s="67">
        <f t="shared" si="306"/>
        <v>35408874.6335373</v>
      </c>
      <c r="V1142" s="70">
        <f t="shared" si="278"/>
        <v>0.92277156864723275</v>
      </c>
      <c r="W1142" s="87">
        <f t="shared" si="290"/>
        <v>0.82216444005214451</v>
      </c>
      <c r="X1142" s="138">
        <f t="shared" si="256"/>
        <v>1.7857142857142857E-4</v>
      </c>
      <c r="Y1142" s="135">
        <f t="shared" si="291"/>
        <v>-1.8151707518474093E-2</v>
      </c>
      <c r="Z1142" s="135">
        <f t="shared" si="292"/>
        <v>-1.8151707518474093E-2</v>
      </c>
      <c r="AA1142" s="135">
        <f t="shared" si="293"/>
        <v>3.2948448583622889E-4</v>
      </c>
      <c r="AB1142" s="140">
        <f t="shared" si="294"/>
        <v>5.0069893135529364</v>
      </c>
      <c r="AC1142" s="140">
        <f t="shared" si="295"/>
        <v>-3.8423131186555902E-2</v>
      </c>
      <c r="AD1142" s="140">
        <f t="shared" si="296"/>
        <v>-5.7293135209546223E-2</v>
      </c>
      <c r="AE1142" s="140">
        <f t="shared" si="297"/>
        <v>-4.7774905935587995E-2</v>
      </c>
    </row>
    <row r="1143" spans="1:31">
      <c r="A1143" s="88">
        <v>45622</v>
      </c>
      <c r="B1143" s="78">
        <v>73988967.515956998</v>
      </c>
      <c r="D1143" s="67">
        <f t="shared" si="303"/>
        <v>73988967.515956998</v>
      </c>
      <c r="E1143" s="67">
        <f t="shared" si="307"/>
        <v>68111189.483541399</v>
      </c>
      <c r="F1143" s="67">
        <f t="shared" si="308"/>
        <v>207785.11241969466</v>
      </c>
      <c r="G1143" s="70">
        <f t="shared" si="309"/>
        <v>2.8162345146929063E-3</v>
      </c>
      <c r="H1143" s="67">
        <f t="shared" si="300"/>
        <v>-1142564.1305049956</v>
      </c>
      <c r="I1143" s="70">
        <f t="shared" si="301"/>
        <v>-1.5156901575209759E-2</v>
      </c>
      <c r="J1143" s="67">
        <f t="shared" si="310"/>
        <v>7457778.0324155986</v>
      </c>
      <c r="K1143" s="70">
        <f t="shared" si="302"/>
        <v>0.11158279509301572</v>
      </c>
      <c r="L1143" s="70">
        <f t="shared" si="289"/>
        <v>1.0028162345146929</v>
      </c>
      <c r="M1143" s="70">
        <f>PRODUCT($L$2:L1143)-1</f>
        <v>0.6617075345791168</v>
      </c>
      <c r="N1143" s="70">
        <f>PRODUCT($L$909:L1143)-1</f>
        <v>0.31310427123706397</v>
      </c>
      <c r="O1143" s="70">
        <f>AVERAGE($G$909:G1143)*252</f>
        <v>0.42476700124575667</v>
      </c>
      <c r="P1143" s="70">
        <f>STDEV($G$909:G1143)*252^0.5</f>
        <v>0.5140632128139303</v>
      </c>
      <c r="Q1143" s="67">
        <f t="shared" si="304"/>
        <v>670796.86001519859</v>
      </c>
      <c r="R1143" s="70">
        <f t="shared" si="276"/>
        <v>9.1491216162911219E-3</v>
      </c>
      <c r="S1143" s="67">
        <f t="shared" si="305"/>
        <v>12988459.613435499</v>
      </c>
      <c r="T1143" s="70">
        <f t="shared" si="277"/>
        <v>0.21292379457218605</v>
      </c>
      <c r="U1143" s="67">
        <f t="shared" si="306"/>
        <v>35922158.175956994</v>
      </c>
      <c r="V1143" s="70">
        <f t="shared" si="278"/>
        <v>0.94366086359148982</v>
      </c>
      <c r="W1143" s="87">
        <f t="shared" si="290"/>
        <v>0.82629332474624051</v>
      </c>
      <c r="X1143" s="138">
        <f t="shared" si="256"/>
        <v>1.7857142857142857E-4</v>
      </c>
      <c r="Y1143" s="135">
        <f t="shared" si="291"/>
        <v>2.6376630861214777E-3</v>
      </c>
      <c r="Z1143" s="135">
        <f t="shared" si="292"/>
        <v>0</v>
      </c>
      <c r="AA1143" s="135">
        <f t="shared" si="293"/>
        <v>0</v>
      </c>
      <c r="AB1143" s="140">
        <f t="shared" si="294"/>
        <v>5.2549532644194752</v>
      </c>
      <c r="AC1143" s="140">
        <f t="shared" si="295"/>
        <v>-3.8590019093723178E-2</v>
      </c>
      <c r="AD1143" s="140">
        <f t="shared" si="296"/>
        <v>-5.611086482357313E-2</v>
      </c>
      <c r="AE1143" s="140">
        <f t="shared" si="297"/>
        <v>-4.7775408249682502E-2</v>
      </c>
    </row>
    <row r="1144" spans="1:31">
      <c r="A1144" s="88">
        <v>45623</v>
      </c>
      <c r="B1144" s="78">
        <v>73546391.563899994</v>
      </c>
      <c r="D1144" s="67">
        <f t="shared" si="303"/>
        <v>73546391.563899994</v>
      </c>
      <c r="E1144" s="67">
        <f t="shared" si="307"/>
        <v>68111189.483541399</v>
      </c>
      <c r="F1144" s="67">
        <f t="shared" si="308"/>
        <v>-442575.95205700397</v>
      </c>
      <c r="G1144" s="70">
        <f t="shared" si="309"/>
        <v>-5.9816478985404795E-3</v>
      </c>
      <c r="H1144" s="67">
        <f t="shared" si="300"/>
        <v>-1585140.0825619996</v>
      </c>
      <c r="I1144" s="70">
        <f t="shared" si="301"/>
        <v>-2.113854947375024E-2</v>
      </c>
      <c r="J1144" s="67">
        <f t="shared" si="310"/>
        <v>7015202.0803585947</v>
      </c>
      <c r="K1144" s="70">
        <f t="shared" si="302"/>
        <v>0.10493369820269383</v>
      </c>
      <c r="L1144" s="70">
        <f t="shared" si="289"/>
        <v>0.9940183521014595</v>
      </c>
      <c r="M1144" s="70">
        <f>PRODUCT($L$2:L1144)-1</f>
        <v>0.65176778519691281</v>
      </c>
      <c r="N1144" s="70">
        <f>PRODUCT($L$909:L1144)-1</f>
        <v>0.30524974383245418</v>
      </c>
      <c r="O1144" s="70">
        <f>AVERAGE($G$909:G1144)*252</f>
        <v>0.41657995772169748</v>
      </c>
      <c r="P1144" s="70">
        <f>STDEV($G$909:G1144)*252^0.5</f>
        <v>0.51302947662596532</v>
      </c>
      <c r="Q1144" s="67">
        <f t="shared" si="304"/>
        <v>3759576.0655774921</v>
      </c>
      <c r="R1144" s="70">
        <f t="shared" si="276"/>
        <v>5.3872297205879278E-2</v>
      </c>
      <c r="S1144" s="67">
        <f t="shared" si="305"/>
        <v>13339979.209450297</v>
      </c>
      <c r="T1144" s="70">
        <f t="shared" si="277"/>
        <v>0.22157073786284784</v>
      </c>
      <c r="U1144" s="67">
        <f t="shared" si="306"/>
        <v>34196079.97389999</v>
      </c>
      <c r="V1144" s="70">
        <f t="shared" si="278"/>
        <v>0.86901675214663754</v>
      </c>
      <c r="W1144" s="87">
        <f t="shared" si="290"/>
        <v>0.81200004424972572</v>
      </c>
      <c r="X1144" s="138">
        <f t="shared" si="256"/>
        <v>1.7857142857142857E-4</v>
      </c>
      <c r="Y1144" s="135">
        <f t="shared" si="291"/>
        <v>-6.1602193271119085E-3</v>
      </c>
      <c r="Z1144" s="135">
        <f t="shared" si="292"/>
        <v>-6.1602193271119085E-3</v>
      </c>
      <c r="AA1144" s="135">
        <f t="shared" si="293"/>
        <v>3.7948302158123097E-5</v>
      </c>
      <c r="AB1144" s="140">
        <f t="shared" si="294"/>
        <v>5.0863250970330398</v>
      </c>
      <c r="AC1144" s="140">
        <f t="shared" si="295"/>
        <v>-3.9037824587077177E-2</v>
      </c>
      <c r="AD1144" s="140">
        <f t="shared" si="296"/>
        <v>-5.6277171389029781E-2</v>
      </c>
      <c r="AE1144" s="140">
        <f t="shared" si="297"/>
        <v>-4.7767364796055062E-2</v>
      </c>
    </row>
    <row r="1145" spans="1:31">
      <c r="A1145" s="88">
        <v>45624</v>
      </c>
      <c r="B1145" s="78">
        <v>73406976.774448395</v>
      </c>
      <c r="D1145" s="67">
        <f t="shared" si="303"/>
        <v>73406976.774448395</v>
      </c>
      <c r="E1145" s="67">
        <f t="shared" si="307"/>
        <v>68111189.483541399</v>
      </c>
      <c r="F1145" s="67">
        <f t="shared" si="308"/>
        <v>-139414.78945159912</v>
      </c>
      <c r="G1145" s="70">
        <f t="shared" si="309"/>
        <v>-1.8956033938180377E-3</v>
      </c>
      <c r="H1145" s="67">
        <f t="shared" si="300"/>
        <v>-1724554.8720135987</v>
      </c>
      <c r="I1145" s="70">
        <f t="shared" si="301"/>
        <v>-2.3034152867568276E-2</v>
      </c>
      <c r="J1145" s="67">
        <f t="shared" si="310"/>
        <v>6875787.2909069955</v>
      </c>
      <c r="K1145" s="70">
        <f t="shared" si="302"/>
        <v>0.10283918213443699</v>
      </c>
      <c r="L1145" s="70">
        <f t="shared" si="289"/>
        <v>0.998104396606182</v>
      </c>
      <c r="M1145" s="70">
        <f>PRODUCT($L$2:L1145)-1</f>
        <v>0.64863668857749435</v>
      </c>
      <c r="N1145" s="70">
        <f>PRODUCT($L$909:L1145)-1</f>
        <v>0.30277550798826525</v>
      </c>
      <c r="O1145" s="70">
        <f>AVERAGE($G$909:G1145)*252</f>
        <v>0.41280665808893868</v>
      </c>
      <c r="P1145" s="70">
        <f>STDEV($G$909:G1145)*252^0.5</f>
        <v>0.51195447371451253</v>
      </c>
      <c r="Q1145" s="67">
        <f t="shared" si="304"/>
        <v>2001545.1142745912</v>
      </c>
      <c r="R1145" s="70">
        <f t="shared" si="276"/>
        <v>2.8030712338525752E-2</v>
      </c>
      <c r="S1145" s="67">
        <f t="shared" si="305"/>
        <v>17002602.185377292</v>
      </c>
      <c r="T1145" s="70">
        <f t="shared" si="277"/>
        <v>0.3014411968796426</v>
      </c>
      <c r="U1145" s="67">
        <f t="shared" si="306"/>
        <v>33907289.694448397</v>
      </c>
      <c r="V1145" s="70">
        <f t="shared" si="278"/>
        <v>0.85841919774642428</v>
      </c>
      <c r="W1145" s="87">
        <f t="shared" si="290"/>
        <v>0.80633470217341463</v>
      </c>
      <c r="X1145" s="138">
        <f t="shared" si="256"/>
        <v>1.7857142857142857E-4</v>
      </c>
      <c r="Y1145" s="135">
        <f t="shared" si="291"/>
        <v>-2.0741748223894662E-3</v>
      </c>
      <c r="Z1145" s="135">
        <f t="shared" si="292"/>
        <v>-2.0741748223894662E-3</v>
      </c>
      <c r="AA1145" s="135">
        <f t="shared" si="293"/>
        <v>4.3022011938343737E-6</v>
      </c>
      <c r="AB1145" s="140">
        <f t="shared" si="294"/>
        <v>5.2057890598273877</v>
      </c>
      <c r="AC1145" s="140">
        <f t="shared" si="295"/>
        <v>-3.4792465522351892E-2</v>
      </c>
      <c r="AD1145" s="140">
        <f t="shared" si="296"/>
        <v>-5.6097664510834533E-2</v>
      </c>
      <c r="AE1145" s="140">
        <f t="shared" si="297"/>
        <v>-4.7790832508738453E-2</v>
      </c>
    </row>
    <row r="1146" spans="1:31" s="47" customFormat="1">
      <c r="A1146" s="90">
        <v>45625</v>
      </c>
      <c r="B1146" s="133">
        <v>75288855.555961996</v>
      </c>
      <c r="C1146" s="131"/>
      <c r="D1146" s="80">
        <f t="shared" si="303"/>
        <v>75288855.555961996</v>
      </c>
      <c r="E1146" s="80">
        <f t="shared" si="307"/>
        <v>68111189.483541399</v>
      </c>
      <c r="F1146" s="80">
        <f t="shared" si="308"/>
        <v>1881878.7815136015</v>
      </c>
      <c r="G1146" s="81">
        <f t="shared" si="309"/>
        <v>2.5636238736488171E-2</v>
      </c>
      <c r="H1146" s="80">
        <f t="shared" si="300"/>
        <v>157323.90950000286</v>
      </c>
      <c r="I1146" s="81">
        <f t="shared" si="301"/>
        <v>2.6020858689198949E-3</v>
      </c>
      <c r="J1146" s="80">
        <f t="shared" si="310"/>
        <v>8757666.0724205971</v>
      </c>
      <c r="K1146" s="81">
        <f t="shared" si="302"/>
        <v>0.13111183069558874</v>
      </c>
      <c r="L1146" s="81">
        <f t="shared" si="289"/>
        <v>1.0256362387364881</v>
      </c>
      <c r="M1146" s="81">
        <f>PRODUCT($L$2:L1146)-1</f>
        <v>0.69090153231560025</v>
      </c>
      <c r="N1146" s="81">
        <f>PRODUCT($L$909:L1146)-1</f>
        <v>0.33617377193110198</v>
      </c>
      <c r="O1146" s="81">
        <f>AVERAGE($G$909:G1146)*252</f>
        <v>0.43821642911207348</v>
      </c>
      <c r="P1146" s="81">
        <f>STDEV($G$909:G1146)*252^0.5</f>
        <v>0.51146971922565043</v>
      </c>
      <c r="Q1146" s="80">
        <f t="shared" si="304"/>
        <v>2054949.9113598019</v>
      </c>
      <c r="R1146" s="81">
        <f t="shared" si="276"/>
        <v>2.8060089015766766E-2</v>
      </c>
      <c r="S1146" s="80">
        <f t="shared" si="305"/>
        <v>19709862.911291197</v>
      </c>
      <c r="T1146" s="81">
        <f t="shared" si="277"/>
        <v>0.35462792636960611</v>
      </c>
      <c r="U1146" s="80">
        <f t="shared" si="306"/>
        <v>35863747.065961994</v>
      </c>
      <c r="V1146" s="81">
        <f t="shared" si="278"/>
        <v>0.90966768233646511</v>
      </c>
      <c r="W1146" s="132">
        <f t="shared" si="290"/>
        <v>0.85677883292000123</v>
      </c>
      <c r="X1146" s="139">
        <f t="shared" si="256"/>
        <v>1.7857142857142857E-4</v>
      </c>
      <c r="Y1146" s="136">
        <f t="shared" si="291"/>
        <v>2.5457667307916744E-2</v>
      </c>
      <c r="Z1146" s="136">
        <f t="shared" si="292"/>
        <v>0</v>
      </c>
      <c r="AA1146" s="136">
        <f t="shared" si="293"/>
        <v>0</v>
      </c>
      <c r="AB1146" s="141">
        <f t="shared" si="294"/>
        <v>5.1501824749604701</v>
      </c>
      <c r="AC1146" s="141">
        <f t="shared" si="295"/>
        <v>-3.4840511291159254E-2</v>
      </c>
      <c r="AD1146" s="141">
        <f t="shared" si="296"/>
        <v>-5.4127857233664131E-2</v>
      </c>
      <c r="AE1146" s="141">
        <f t="shared" si="297"/>
        <v>-4.7772640250864307E-2</v>
      </c>
    </row>
    <row r="1147" spans="1:31">
      <c r="A1147" s="88">
        <v>45628</v>
      </c>
      <c r="B1147" s="78">
        <v>76557682.732879505</v>
      </c>
      <c r="D1147" s="67">
        <f t="shared" si="303"/>
        <v>76557682.732879505</v>
      </c>
      <c r="E1147" s="67">
        <f t="shared" si="307"/>
        <v>75288855.555961996</v>
      </c>
      <c r="F1147" s="67">
        <f t="shared" si="308"/>
        <v>1268827.1769175082</v>
      </c>
      <c r="G1147" s="70">
        <f t="shared" si="309"/>
        <v>1.6852788736765861E-2</v>
      </c>
      <c r="H1147" s="268">
        <f>J1147</f>
        <v>1268827.1769175082</v>
      </c>
      <c r="I1147" s="267">
        <f>K1147</f>
        <v>1.6852788736765861E-2</v>
      </c>
      <c r="J1147" s="67">
        <f t="shared" si="310"/>
        <v>1268827.1769175082</v>
      </c>
      <c r="K1147" s="85">
        <f>G1147</f>
        <v>1.6852788736765861E-2</v>
      </c>
      <c r="L1147" s="70">
        <f t="shared" si="289"/>
        <v>1.0168527887367658</v>
      </c>
      <c r="M1147" s="70">
        <f>PRODUCT($L$2:L1147)-1</f>
        <v>0.7193979386143885</v>
      </c>
      <c r="N1147" s="70">
        <f>PRODUCT($L$909:L1147)-1</f>
        <v>0.35869202622506435</v>
      </c>
      <c r="O1147" s="70">
        <f>AVERAGE($G$909:G1147)*252</f>
        <v>0.45415235518970076</v>
      </c>
      <c r="P1147" s="70">
        <f>STDEV($G$909:G1147)*252^0.5</f>
        <v>0.51062996545547823</v>
      </c>
      <c r="Q1147" s="67">
        <f t="shared" si="304"/>
        <v>2355762.9756591022</v>
      </c>
      <c r="R1147" s="70">
        <f t="shared" si="276"/>
        <v>3.1748005757356014E-2</v>
      </c>
      <c r="S1147" s="67">
        <f t="shared" si="305"/>
        <v>18968608.862157606</v>
      </c>
      <c r="T1147" s="70">
        <f t="shared" si="277"/>
        <v>0.32937860582267819</v>
      </c>
      <c r="U1147" s="67">
        <f t="shared" si="306"/>
        <v>37521894.162879504</v>
      </c>
      <c r="V1147" s="70">
        <f t="shared" si="278"/>
        <v>0.96121778340904418</v>
      </c>
      <c r="W1147" s="87">
        <f t="shared" si="290"/>
        <v>0.88939620843559419</v>
      </c>
      <c r="X1147" s="138">
        <f t="shared" si="256"/>
        <v>1.7857142857142857E-4</v>
      </c>
      <c r="Y1147" s="135">
        <f t="shared" si="291"/>
        <v>1.6674217308194433E-2</v>
      </c>
      <c r="Z1147" s="135">
        <f t="shared" si="292"/>
        <v>0</v>
      </c>
      <c r="AA1147" s="135">
        <f t="shared" si="293"/>
        <v>0</v>
      </c>
      <c r="AB1147" s="140">
        <f t="shared" si="294"/>
        <v>5.2071091880920655</v>
      </c>
      <c r="AC1147" s="140">
        <f t="shared" si="295"/>
        <v>-3.4730019901207193E-2</v>
      </c>
      <c r="AD1147" s="140">
        <f t="shared" si="296"/>
        <v>-5.3735269928480919E-2</v>
      </c>
      <c r="AE1147" s="140">
        <f t="shared" si="297"/>
        <v>-4.7736728669005829E-2</v>
      </c>
    </row>
    <row r="1148" spans="1:31">
      <c r="A1148" s="88">
        <v>45629</v>
      </c>
      <c r="B1148" s="78">
        <v>77371524.873387203</v>
      </c>
      <c r="D1148" s="67">
        <f t="shared" si="303"/>
        <v>77371524.873387203</v>
      </c>
      <c r="E1148" s="67">
        <f t="shared" si="307"/>
        <v>75288855.555961996</v>
      </c>
      <c r="F1148" s="67">
        <f t="shared" si="308"/>
        <v>813842.14050769806</v>
      </c>
      <c r="G1148" s="70">
        <f t="shared" si="309"/>
        <v>1.0630443757647517E-2</v>
      </c>
      <c r="H1148" s="67">
        <f t="shared" ref="H1148:H1154" si="311">IF(WEEKNUM(A1148)=WEEKNUM(A1147),H1147+F1148,F1148)</f>
        <v>2082669.3174252063</v>
      </c>
      <c r="I1148" s="70">
        <f t="shared" ref="I1148:I1154" si="312">IF(WEEKNUM(A1148)=WEEKNUM(A1147),I1147+G1148,G1148)</f>
        <v>2.7483232494413378E-2</v>
      </c>
      <c r="J1148" s="67">
        <f t="shared" si="310"/>
        <v>2082669.3174252063</v>
      </c>
      <c r="K1148" s="70">
        <f t="shared" ref="K1148:K1153" si="313">(1+K1147)*(1+G1148)-1</f>
        <v>2.7662385117238841E-2</v>
      </c>
      <c r="L1148" s="70">
        <f t="shared" si="289"/>
        <v>1.0106304437576474</v>
      </c>
      <c r="M1148" s="70">
        <f>PRODUCT($L$2:L1148)-1</f>
        <v>0.73767590169784358</v>
      </c>
      <c r="N1148" s="70">
        <f>PRODUCT($L$909:L1148)-1</f>
        <v>0.373135525393814</v>
      </c>
      <c r="O1148" s="70">
        <f>AVERAGE($G$909:G1148)*252</f>
        <v>0.46342201965527363</v>
      </c>
      <c r="P1148" s="70">
        <f>STDEV($G$909:G1148)*252^0.5</f>
        <v>0.50964087534156577</v>
      </c>
      <c r="Q1148" s="67">
        <f t="shared" si="304"/>
        <v>2748428.61377801</v>
      </c>
      <c r="R1148" s="70">
        <f t="shared" si="276"/>
        <v>3.6830803752988146E-2</v>
      </c>
      <c r="S1148" s="67">
        <f t="shared" si="305"/>
        <v>20283837.1142672</v>
      </c>
      <c r="T1148" s="70">
        <f t="shared" si="277"/>
        <v>0.35531018877230269</v>
      </c>
      <c r="U1148" s="67">
        <f t="shared" si="306"/>
        <v>39757132.213387206</v>
      </c>
      <c r="V1148" s="70">
        <f t="shared" si="278"/>
        <v>1.0569659484537111</v>
      </c>
      <c r="W1148" s="87">
        <f t="shared" si="290"/>
        <v>0.90931093261442997</v>
      </c>
      <c r="X1148" s="138">
        <f t="shared" si="256"/>
        <v>1.7857142857142857E-4</v>
      </c>
      <c r="Y1148" s="135">
        <f t="shared" si="291"/>
        <v>1.0451872329076088E-2</v>
      </c>
      <c r="Z1148" s="135">
        <f t="shared" si="292"/>
        <v>0</v>
      </c>
      <c r="AA1148" s="135">
        <f t="shared" si="293"/>
        <v>0</v>
      </c>
      <c r="AB1148" s="140">
        <f t="shared" si="294"/>
        <v>5.1765831949139391</v>
      </c>
      <c r="AC1148" s="140">
        <f t="shared" si="295"/>
        <v>-3.4752315494700169E-2</v>
      </c>
      <c r="AD1148" s="140">
        <f t="shared" si="296"/>
        <v>-5.376253855406736E-2</v>
      </c>
      <c r="AE1148" s="140">
        <f t="shared" si="297"/>
        <v>-4.7675644928392408E-2</v>
      </c>
    </row>
    <row r="1149" spans="1:31">
      <c r="A1149" s="88">
        <v>45630</v>
      </c>
      <c r="B1149" s="78">
        <v>79098093.401229203</v>
      </c>
      <c r="D1149" s="67">
        <f t="shared" si="303"/>
        <v>79098093.401229203</v>
      </c>
      <c r="E1149" s="67">
        <f t="shared" si="307"/>
        <v>75288855.555961996</v>
      </c>
      <c r="F1149" s="67">
        <f t="shared" si="308"/>
        <v>1726568.5278420001</v>
      </c>
      <c r="G1149" s="70">
        <f t="shared" si="309"/>
        <v>2.2315296624532115E-2</v>
      </c>
      <c r="H1149" s="67">
        <f t="shared" si="311"/>
        <v>3809237.8452672064</v>
      </c>
      <c r="I1149" s="70">
        <f t="shared" si="312"/>
        <v>4.9798529118945493E-2</v>
      </c>
      <c r="J1149" s="67">
        <f t="shared" si="310"/>
        <v>3809237.8452672064</v>
      </c>
      <c r="K1149" s="70">
        <f t="shared" si="313"/>
        <v>5.0594976071004272E-2</v>
      </c>
      <c r="L1149" s="70">
        <f t="shared" si="289"/>
        <v>1.0223152966245321</v>
      </c>
      <c r="M1149" s="70">
        <f>PRODUCT($L$2:L1149)-1</f>
        <v>0.77645265488153226</v>
      </c>
      <c r="N1149" s="70">
        <f>PRODUCT($L$909:L1149)-1</f>
        <v>0.40377745194865966</v>
      </c>
      <c r="O1149" s="70">
        <f>AVERAGE($G$909:G1149)*252</f>
        <v>0.48483294384501147</v>
      </c>
      <c r="P1149" s="70">
        <f>STDEV($G$909:G1149)*252^0.5</f>
        <v>0.50900885503512316</v>
      </c>
      <c r="Q1149" s="67">
        <f t="shared" si="304"/>
        <v>4883899.0420252085</v>
      </c>
      <c r="R1149" s="70">
        <f t="shared" si="276"/>
        <v>6.5808152796035982E-2</v>
      </c>
      <c r="S1149" s="67">
        <f t="shared" si="305"/>
        <v>24225548.003699504</v>
      </c>
      <c r="T1149" s="70">
        <f t="shared" si="277"/>
        <v>0.44148759326171355</v>
      </c>
      <c r="U1149" s="67">
        <f t="shared" si="306"/>
        <v>41690424.081229202</v>
      </c>
      <c r="V1149" s="70">
        <f t="shared" si="278"/>
        <v>1.1144886821093509</v>
      </c>
      <c r="W1149" s="87">
        <f t="shared" si="290"/>
        <v>0.9525039477192524</v>
      </c>
      <c r="X1149" s="138">
        <f t="shared" si="256"/>
        <v>1.7857142857142857E-4</v>
      </c>
      <c r="Y1149" s="135">
        <f t="shared" si="291"/>
        <v>2.2136725195960688E-2</v>
      </c>
      <c r="Z1149" s="135">
        <f t="shared" si="292"/>
        <v>0</v>
      </c>
      <c r="AA1149" s="135">
        <f t="shared" si="293"/>
        <v>0</v>
      </c>
      <c r="AB1149" s="140">
        <f t="shared" si="294"/>
        <v>5.0776163411259416</v>
      </c>
      <c r="AC1149" s="140">
        <f t="shared" si="295"/>
        <v>-3.4679183384160095E-2</v>
      </c>
      <c r="AD1149" s="140">
        <f t="shared" si="296"/>
        <v>-5.3465225999797868E-2</v>
      </c>
      <c r="AE1149" s="140">
        <f t="shared" si="297"/>
        <v>-4.7434943804787098E-2</v>
      </c>
    </row>
    <row r="1150" spans="1:31">
      <c r="A1150" s="88">
        <v>45631</v>
      </c>
      <c r="B1150" s="78">
        <v>79130454.914675802</v>
      </c>
      <c r="C1150" s="129">
        <v>200000</v>
      </c>
      <c r="D1150" s="67">
        <f t="shared" si="303"/>
        <v>79130454.914675802</v>
      </c>
      <c r="E1150" s="67">
        <f t="shared" si="307"/>
        <v>75288855.555961996</v>
      </c>
      <c r="F1150" s="67">
        <f t="shared" si="308"/>
        <v>-167638.48655340075</v>
      </c>
      <c r="G1150" s="70">
        <f t="shared" si="309"/>
        <v>-2.1193745556298783E-3</v>
      </c>
      <c r="H1150" s="67">
        <f t="shared" si="311"/>
        <v>3641599.3587138057</v>
      </c>
      <c r="I1150" s="70">
        <f t="shared" si="312"/>
        <v>4.7679154563315618E-2</v>
      </c>
      <c r="J1150" s="67">
        <f t="shared" si="310"/>
        <v>3641599.3587138057</v>
      </c>
      <c r="K1150" s="70">
        <f t="shared" si="313"/>
        <v>4.8368371810446842E-2</v>
      </c>
      <c r="L1150" s="70">
        <f t="shared" si="289"/>
        <v>0.99788062544437017</v>
      </c>
      <c r="M1150" s="70">
        <f>PRODUCT($L$2:L1150)-1</f>
        <v>0.77268768632549523</v>
      </c>
      <c r="N1150" s="70">
        <f>PRODUCT($L$909:L1150)-1</f>
        <v>0.40080232173523278</v>
      </c>
      <c r="O1150" s="70">
        <f>AVERAGE($G$909:G1150)*252</f>
        <v>0.48062254991169018</v>
      </c>
      <c r="P1150" s="70">
        <f>STDEV($G$909:G1150)*252^0.5</f>
        <v>0.50796847948614099</v>
      </c>
      <c r="Q1150" s="67">
        <f t="shared" si="304"/>
        <v>7118151.1357824057</v>
      </c>
      <c r="R1150" s="70">
        <f t="shared" si="276"/>
        <v>9.9121609546169803E-2</v>
      </c>
      <c r="S1150" s="67">
        <f t="shared" si="305"/>
        <v>18263087.492962599</v>
      </c>
      <c r="T1150" s="70">
        <f t="shared" si="277"/>
        <v>0.30103642648627826</v>
      </c>
      <c r="U1150" s="67">
        <f t="shared" si="306"/>
        <v>41370263.714675799</v>
      </c>
      <c r="V1150" s="70">
        <f t="shared" si="278"/>
        <v>1.1014391139381579</v>
      </c>
      <c r="W1150" s="87">
        <f t="shared" si="290"/>
        <v>0.94616608967132398</v>
      </c>
      <c r="X1150" s="138">
        <f t="shared" si="256"/>
        <v>1.7857142857142857E-4</v>
      </c>
      <c r="Y1150" s="135">
        <f t="shared" si="291"/>
        <v>-2.2979459842013068E-3</v>
      </c>
      <c r="Z1150" s="135">
        <f t="shared" si="292"/>
        <v>-2.2979459842013068E-3</v>
      </c>
      <c r="AA1150" s="135">
        <f t="shared" si="293"/>
        <v>5.2805557463069132E-6</v>
      </c>
      <c r="AB1150" s="140">
        <f t="shared" si="294"/>
        <v>4.0158754034779953</v>
      </c>
      <c r="AC1150" s="140">
        <f t="shared" si="295"/>
        <v>-3.4522131126979286E-2</v>
      </c>
      <c r="AD1150" s="140">
        <f t="shared" si="296"/>
        <v>-5.2591480958369317E-2</v>
      </c>
      <c r="AE1150" s="140">
        <f t="shared" si="297"/>
        <v>-4.742268594683792E-2</v>
      </c>
    </row>
    <row r="1151" spans="1:31">
      <c r="A1151" s="88">
        <v>45632</v>
      </c>
      <c r="B1151" s="78">
        <v>79194729.926177502</v>
      </c>
      <c r="D1151" s="67">
        <f t="shared" si="303"/>
        <v>79194729.926177502</v>
      </c>
      <c r="E1151" s="67">
        <f t="shared" si="307"/>
        <v>75288855.555961996</v>
      </c>
      <c r="F1151" s="67">
        <f t="shared" si="308"/>
        <v>64275.011501699686</v>
      </c>
      <c r="G1151" s="70">
        <f t="shared" si="309"/>
        <v>8.1226642221387038E-4</v>
      </c>
      <c r="H1151" s="67">
        <f t="shared" si="311"/>
        <v>3705874.3702155054</v>
      </c>
      <c r="I1151" s="70">
        <f t="shared" si="312"/>
        <v>4.8491420985529485E-2</v>
      </c>
      <c r="J1151" s="67">
        <f t="shared" si="310"/>
        <v>3705874.3702155054</v>
      </c>
      <c r="K1151" s="70">
        <f t="shared" si="313"/>
        <v>4.9219926236979461E-2</v>
      </c>
      <c r="L1151" s="70">
        <f t="shared" si="289"/>
        <v>1.0008122664222139</v>
      </c>
      <c r="M1151" s="70">
        <f>PRODUCT($L$2:L1151)-1</f>
        <v>0.77412758101016954</v>
      </c>
      <c r="N1151" s="70">
        <f>PRODUCT($L$909:L1151)-1</f>
        <v>0.4019401464253376</v>
      </c>
      <c r="O1151" s="70">
        <f>AVERAGE($G$909:G1151)*252</f>
        <v>0.47948702969969931</v>
      </c>
      <c r="P1151" s="70">
        <f>STDEV($G$909:G1151)*252^0.5</f>
        <v>0.50691909775826915</v>
      </c>
      <c r="Q1151" s="67">
        <f t="shared" si="304"/>
        <v>6812184.5384117067</v>
      </c>
      <c r="R1151" s="70">
        <f t="shared" si="276"/>
        <v>9.4113636124809621E-2</v>
      </c>
      <c r="S1151" s="67">
        <f t="shared" si="305"/>
        <v>23210479.476448499</v>
      </c>
      <c r="T1151" s="70">
        <f t="shared" si="277"/>
        <v>0.41458944774638579</v>
      </c>
      <c r="U1151" s="67">
        <f t="shared" si="306"/>
        <v>41183418.216177501</v>
      </c>
      <c r="V1151" s="70">
        <f t="shared" si="278"/>
        <v>1.0834516454043595</v>
      </c>
      <c r="W1151" s="87">
        <f t="shared" si="290"/>
        <v>0.94588472168462046</v>
      </c>
      <c r="X1151" s="138">
        <f t="shared" si="256"/>
        <v>1.7857142857142857E-4</v>
      </c>
      <c r="Y1151" s="135">
        <f t="shared" si="291"/>
        <v>6.3369499364244184E-4</v>
      </c>
      <c r="Z1151" s="135">
        <f t="shared" si="292"/>
        <v>0</v>
      </c>
      <c r="AA1151" s="135">
        <f t="shared" si="293"/>
        <v>0</v>
      </c>
      <c r="AB1151" s="140">
        <f t="shared" si="294"/>
        <v>3.6073187419275787</v>
      </c>
      <c r="AC1151" s="140">
        <f t="shared" si="295"/>
        <v>-3.1969554143038453E-2</v>
      </c>
      <c r="AD1151" s="140">
        <f t="shared" si="296"/>
        <v>-5.1014250078585004E-2</v>
      </c>
      <c r="AE1151" s="140">
        <f t="shared" si="297"/>
        <v>-4.7431503569309995E-2</v>
      </c>
    </row>
    <row r="1152" spans="1:31">
      <c r="A1152" s="88">
        <v>45635</v>
      </c>
      <c r="B1152" s="78">
        <v>77933170.673059896</v>
      </c>
      <c r="D1152" s="67">
        <f t="shared" si="303"/>
        <v>77933170.673059896</v>
      </c>
      <c r="E1152" s="67">
        <f t="shared" si="307"/>
        <v>75288855.555961996</v>
      </c>
      <c r="F1152" s="67">
        <f t="shared" si="308"/>
        <v>-1261559.253117606</v>
      </c>
      <c r="G1152" s="70">
        <f t="shared" si="309"/>
        <v>-1.5929838441189035E-2</v>
      </c>
      <c r="H1152" s="67">
        <f t="shared" si="311"/>
        <v>-1261559.253117606</v>
      </c>
      <c r="I1152" s="70">
        <f t="shared" si="312"/>
        <v>-1.5929838441189035E-2</v>
      </c>
      <c r="J1152" s="67">
        <f t="shared" si="310"/>
        <v>2444315.1170978993</v>
      </c>
      <c r="K1152" s="70">
        <f t="shared" si="313"/>
        <v>3.250602232274824E-2</v>
      </c>
      <c r="L1152" s="70">
        <f t="shared" si="289"/>
        <v>0.984070161558811</v>
      </c>
      <c r="M1152" s="70">
        <f>PRODUCT($L$2:L1152)-1</f>
        <v>0.74586601527062002</v>
      </c>
      <c r="N1152" s="70">
        <f>PRODUCT($L$909:L1152)-1</f>
        <v>0.37960746638856513</v>
      </c>
      <c r="O1152" s="70">
        <f>AVERAGE($G$909:G1152)*252</f>
        <v>0.46106979069609544</v>
      </c>
      <c r="P1152" s="70">
        <f>STDEV($G$909:G1152)*252^0.5</f>
        <v>0.50619948738557363</v>
      </c>
      <c r="Q1152" s="67">
        <f t="shared" si="304"/>
        <v>4932189.605567202</v>
      </c>
      <c r="R1152" s="70">
        <f t="shared" si="276"/>
        <v>6.7563333169552486E-2</v>
      </c>
      <c r="S1152" s="67">
        <f t="shared" si="305"/>
        <v>25148988.554807797</v>
      </c>
      <c r="T1152" s="70">
        <f t="shared" si="277"/>
        <v>0.47644933663017952</v>
      </c>
      <c r="U1152" s="67">
        <f t="shared" si="306"/>
        <v>38622581.373059899</v>
      </c>
      <c r="V1152" s="70">
        <f t="shared" si="278"/>
        <v>0.98249815280840624</v>
      </c>
      <c r="W1152" s="87">
        <f t="shared" si="290"/>
        <v>0.91084602451384389</v>
      </c>
      <c r="X1152" s="138">
        <f t="shared" si="256"/>
        <v>1.7857142857142857E-4</v>
      </c>
      <c r="Y1152" s="135">
        <f t="shared" ref="Y1152:Y1153" si="314">G1152-X1152</f>
        <v>-1.6108409869760462E-2</v>
      </c>
      <c r="Z1152" s="135">
        <f t="shared" ref="Z1152:Z1153" si="315">IF(Y1152&lt;0,Y1152,0)</f>
        <v>-1.6108409869760462E-2</v>
      </c>
      <c r="AA1152" s="135">
        <f t="shared" ref="AA1152:AA1153" si="316">Z1152^2</f>
        <v>2.5948086853219628E-4</v>
      </c>
      <c r="AB1152" s="140">
        <f t="shared" ref="AB1152:AB1153" si="317">AVERAGE(Y899:Y1152)/AVERAGE(AA899:AA1152)</f>
        <v>3.571315009390744</v>
      </c>
      <c r="AC1152" s="140">
        <f t="shared" ref="AC1152:AC1153" si="318">AVERAGE(G1121:G1152)-_xlfn.NORM.S.INV(0.95)*_xlfn.STDEV.S(G1121:G1152)</f>
        <v>-3.3151356021522443E-2</v>
      </c>
      <c r="AD1152" s="140">
        <f t="shared" ref="AD1152:AD1153" si="319">AVERAGE(G1061:G1152)-_xlfn.NORM.S.INV(0.95)*_xlfn.STDEV.S(G1061:G1152)</f>
        <v>-4.8637233070914707E-2</v>
      </c>
      <c r="AE1152" s="140">
        <f t="shared" ref="AE1152:AE1153" si="320">AVERAGE(G786:G1152)-_xlfn.NORM.S.INV(0.95)*_xlfn.STDEV.S(G786:G1152)</f>
        <v>-4.7525080858375292E-2</v>
      </c>
    </row>
    <row r="1153" spans="1:31">
      <c r="A1153" s="88">
        <v>45636</v>
      </c>
      <c r="B1153" s="78">
        <v>76306517.924943596</v>
      </c>
      <c r="D1153" s="67">
        <f t="shared" si="303"/>
        <v>76306517.924943596</v>
      </c>
      <c r="E1153" s="67">
        <f t="shared" si="307"/>
        <v>75288855.555961996</v>
      </c>
      <c r="F1153" s="67">
        <f t="shared" si="308"/>
        <v>-1626652.7481162995</v>
      </c>
      <c r="G1153" s="70">
        <f t="shared" si="309"/>
        <v>-2.0872405601721582E-2</v>
      </c>
      <c r="H1153" s="67">
        <f t="shared" si="311"/>
        <v>-2888212.0012339056</v>
      </c>
      <c r="I1153" s="70">
        <f t="shared" si="312"/>
        <v>-3.6802244042910617E-2</v>
      </c>
      <c r="J1153" s="67">
        <f t="shared" si="310"/>
        <v>817662.36898159981</v>
      </c>
      <c r="K1153" s="70">
        <f t="shared" si="313"/>
        <v>1.0955137838607687E-2</v>
      </c>
      <c r="L1153" s="70">
        <f t="shared" si="289"/>
        <v>0.97912759439827846</v>
      </c>
      <c r="M1153" s="70">
        <f>PRODUCT($L$2:L1153)-1</f>
        <v>0.70942559167363028</v>
      </c>
      <c r="N1153" s="70">
        <f>PRODUCT($L$909:L1153)-1</f>
        <v>0.35081173977893965</v>
      </c>
      <c r="O1153" s="70">
        <f>AVERAGE($G$909:G1153)*252</f>
        <v>0.43771911313556511</v>
      </c>
      <c r="P1153" s="70">
        <f>STDEV($G$909:G1153)*252^0.5</f>
        <v>0.50568554834946056</v>
      </c>
      <c r="Q1153" s="67">
        <f t="shared" si="304"/>
        <v>3691985.9030967951</v>
      </c>
      <c r="R1153" s="70">
        <f t="shared" si="276"/>
        <v>5.0843623174298289E-2</v>
      </c>
      <c r="S1153" s="67">
        <f t="shared" si="305"/>
        <v>28935692.708373494</v>
      </c>
      <c r="T1153" s="70">
        <f t="shared" si="277"/>
        <v>0.61083362124440932</v>
      </c>
      <c r="U1153" s="67">
        <f t="shared" si="306"/>
        <v>35422185.434943594</v>
      </c>
      <c r="V1153" s="70">
        <f t="shared" si="278"/>
        <v>0.86639999426693814</v>
      </c>
      <c r="W1153" s="87">
        <f t="shared" si="290"/>
        <v>0.86559545663162518</v>
      </c>
      <c r="X1153" s="138">
        <f t="shared" si="256"/>
        <v>1.7857142857142857E-4</v>
      </c>
      <c r="Y1153" s="135">
        <f t="shared" si="314"/>
        <v>-2.105097703029301E-2</v>
      </c>
      <c r="Z1153" s="135">
        <f t="shared" si="315"/>
        <v>-2.105097703029301E-2</v>
      </c>
      <c r="AA1153" s="135">
        <f t="shared" si="316"/>
        <v>4.4314363392992392E-4</v>
      </c>
      <c r="AB1153" s="140">
        <f t="shared" si="317"/>
        <v>3.3454154924247654</v>
      </c>
      <c r="AC1153" s="140">
        <f t="shared" si="318"/>
        <v>-3.4693620267449925E-2</v>
      </c>
      <c r="AD1153" s="140">
        <f t="shared" si="319"/>
        <v>-4.7348090145245887E-2</v>
      </c>
      <c r="AE1153" s="140">
        <f t="shared" si="320"/>
        <v>-4.7638021614456828E-2</v>
      </c>
    </row>
    <row r="1154" spans="1:31">
      <c r="A1154" s="88">
        <v>45637</v>
      </c>
      <c r="B1154" s="78">
        <v>78179562.519361794</v>
      </c>
      <c r="D1154" s="67">
        <f t="shared" si="303"/>
        <v>78179562.519361794</v>
      </c>
      <c r="E1154" s="67">
        <f t="shared" si="307"/>
        <v>75288855.555961996</v>
      </c>
      <c r="F1154" s="67">
        <f t="shared" si="308"/>
        <v>1873044.5944181979</v>
      </c>
      <c r="G1154" s="70">
        <f t="shared" si="309"/>
        <v>2.4546325076195415E-2</v>
      </c>
      <c r="H1154" s="67">
        <f t="shared" si="311"/>
        <v>-1015167.4068157077</v>
      </c>
      <c r="I1154" s="70">
        <f t="shared" si="312"/>
        <v>-1.2255918966715202E-2</v>
      </c>
      <c r="J1154" s="67">
        <f t="shared" si="310"/>
        <v>2690706.9633997977</v>
      </c>
      <c r="K1154" s="70">
        <f t="shared" ref="K1154" si="321">(1+K1153)*(1+G1154)-1</f>
        <v>3.5770371289444158E-2</v>
      </c>
      <c r="L1154" s="70">
        <f t="shared" ref="L1154" si="322">1+G1154</f>
        <v>1.0245463250761955</v>
      </c>
      <c r="M1154" s="70">
        <f>PRODUCT($L$2:L1154)-1</f>
        <v>0.75138570794041892</v>
      </c>
      <c r="N1154" s="70">
        <f>PRODUCT($L$909:L1154)-1</f>
        <v>0.38396920386029465</v>
      </c>
      <c r="O1154" s="70">
        <f>AVERAGE($G$909:G1154)*252</f>
        <v>0.46108478307892153</v>
      </c>
      <c r="P1154" s="70">
        <f>STDEV($G$909:G1154)*252^0.5</f>
        <v>0.50518024803059947</v>
      </c>
      <c r="Q1154" s="67">
        <f t="shared" si="304"/>
        <v>4590906.6267886907</v>
      </c>
      <c r="R1154" s="70">
        <f t="shared" si="276"/>
        <v>6.2386064415833768E-2</v>
      </c>
      <c r="S1154" s="67">
        <f t="shared" si="305"/>
        <v>29423113.250986293</v>
      </c>
      <c r="T1154" s="70">
        <f t="shared" si="277"/>
        <v>0.60347120621990757</v>
      </c>
      <c r="U1154" s="67">
        <f t="shared" si="306"/>
        <v>37377372.349361792</v>
      </c>
      <c r="V1154" s="70">
        <f t="shared" si="278"/>
        <v>0.91606289254648088</v>
      </c>
      <c r="W1154" s="87">
        <f t="shared" ref="W1154" si="323">O1154/P1154</f>
        <v>0.91271340254576416</v>
      </c>
      <c r="X1154" s="138">
        <f t="shared" si="256"/>
        <v>1.7857142857142857E-4</v>
      </c>
      <c r="Y1154" s="135">
        <f t="shared" ref="Y1154" si="324">G1154-X1154</f>
        <v>2.4367753647623988E-2</v>
      </c>
      <c r="Z1154" s="135">
        <f t="shared" ref="Z1154" si="325">IF(Y1154&lt;0,Y1154,0)</f>
        <v>0</v>
      </c>
      <c r="AA1154" s="135">
        <f t="shared" ref="AA1154" si="326">Z1154^2</f>
        <v>0</v>
      </c>
      <c r="AB1154" s="140">
        <f t="shared" ref="AB1154" si="327">AVERAGE(Y901:Y1154)/AVERAGE(AA901:AA1154)</f>
        <v>3.1068788362531659</v>
      </c>
      <c r="AC1154" s="140">
        <f t="shared" ref="AC1154" si="328">AVERAGE(G1123:G1154)-_xlfn.NORM.S.INV(0.95)*_xlfn.STDEV.S(G1123:G1154)</f>
        <v>-3.4243378316069578E-2</v>
      </c>
      <c r="AD1154" s="140">
        <f t="shared" ref="AD1154" si="329">AVERAGE(G1063:G1154)-_xlfn.NORM.S.INV(0.95)*_xlfn.STDEV.S(G1063:G1154)</f>
        <v>-4.263586860196588E-2</v>
      </c>
      <c r="AE1154" s="140">
        <f t="shared" ref="AE1154" si="330">AVERAGE(G788:G1154)-_xlfn.NORM.S.INV(0.95)*_xlfn.STDEV.S(G788:G1154)</f>
        <v>-4.7610454886101411E-2</v>
      </c>
    </row>
    <row r="1155" spans="1:31">
      <c r="A1155" s="88">
        <v>45638</v>
      </c>
      <c r="B1155" s="78">
        <v>76823745.0425203</v>
      </c>
      <c r="D1155" s="67">
        <f t="shared" ref="D1155" si="331">B1155</f>
        <v>76823745.0425203</v>
      </c>
      <c r="E1155" s="67">
        <f t="shared" ref="E1155" si="332">IF(MONTH(A1155)=MONTH(A1154),E1154,D1154)</f>
        <v>75288855.555961996</v>
      </c>
      <c r="F1155" s="67">
        <f t="shared" ref="F1155" si="333">B1155-C1155-D1154</f>
        <v>-1355817.4768414944</v>
      </c>
      <c r="G1155" s="70">
        <f t="shared" ref="G1155" si="334">F1155/B1154</f>
        <v>-1.7342351800775497E-2</v>
      </c>
      <c r="H1155" s="67">
        <f t="shared" ref="H1155" si="335">IF(WEEKNUM(A1155)=WEEKNUM(A1154),H1154+F1155,F1155)</f>
        <v>-2370984.8836572021</v>
      </c>
      <c r="I1155" s="70">
        <f t="shared" ref="I1155" si="336">IF(WEEKNUM(A1155)=WEEKNUM(A1154),I1154+G1155,G1155)</f>
        <v>-2.9598270767490699E-2</v>
      </c>
      <c r="J1155" s="67">
        <f t="shared" ref="J1155" si="337">IF(MONTH(A1155)=MONTH(A1154),J1154+F1155,F1155)</f>
        <v>1334889.4865583032</v>
      </c>
      <c r="K1155" s="70">
        <f t="shared" ref="K1155" si="338">(1+K1154)*(1+G1155)-1</f>
        <v>1.7807677125722732E-2</v>
      </c>
      <c r="L1155" s="70">
        <f t="shared" ref="L1155" si="339">1+G1155</f>
        <v>0.98265764819922452</v>
      </c>
      <c r="M1155" s="70">
        <f>PRODUCT($L$2:L1155)-1</f>
        <v>0.72101256085446597</v>
      </c>
      <c r="N1155" s="70">
        <f>PRODUCT($L$909:L1155)-1</f>
        <v>0.35996792304551017</v>
      </c>
      <c r="O1155" s="70">
        <f>AVERAGE($G$909:G1155)*252</f>
        <v>0.44152463151262861</v>
      </c>
      <c r="P1155" s="70">
        <f>STDEV($G$909:G1155)*252^0.5</f>
        <v>0.50452419575515373</v>
      </c>
      <c r="Q1155" s="67">
        <f t="shared" ref="Q1155" si="340">B1155-C1155-D1124</f>
        <v>4541194.2055311054</v>
      </c>
      <c r="R1155" s="70">
        <f t="shared" ref="R1155" si="341">Q1155/B1124</f>
        <v>6.2825594184858752E-2</v>
      </c>
      <c r="S1155" s="67">
        <f t="shared" ref="S1155" si="342">B1155-C1155-D1064</f>
        <v>29511419.534221597</v>
      </c>
      <c r="T1155" s="70">
        <f t="shared" ref="T1155" si="343">S1155/B1064</f>
        <v>0.62375753500100561</v>
      </c>
      <c r="U1155" s="67">
        <f t="shared" ref="U1155" si="344">B1155-C1155-D789</f>
        <v>35440340.852520302</v>
      </c>
      <c r="V1155" s="70">
        <f t="shared" ref="V1155" si="345">U1155/B789</f>
        <v>0.8563901773234065</v>
      </c>
      <c r="W1155" s="87">
        <f t="shared" ref="W1155" si="346">O1155/P1155</f>
        <v>0.8751307374897459</v>
      </c>
      <c r="X1155" s="138">
        <f t="shared" si="256"/>
        <v>1.7857142857142857E-4</v>
      </c>
      <c r="Y1155" s="135">
        <f t="shared" ref="Y1155" si="347">G1155-X1155</f>
        <v>-1.7520923229346924E-2</v>
      </c>
      <c r="Z1155" s="135">
        <f t="shared" ref="Z1155" si="348">IF(Y1155&lt;0,Y1155,0)</f>
        <v>-1.7520923229346924E-2</v>
      </c>
      <c r="AA1155" s="135">
        <f t="shared" ref="AA1155" si="349">Z1155^2</f>
        <v>3.0698275080866862E-4</v>
      </c>
      <c r="AB1155" s="140">
        <f t="shared" ref="AB1155" si="350">AVERAGE(Y902:Y1155)/AVERAGE(AA902:AA1155)</f>
        <v>3.8081890445294602</v>
      </c>
      <c r="AC1155" s="140">
        <f t="shared" ref="AC1155" si="351">AVERAGE(G1124:G1155)-_xlfn.NORM.S.INV(0.95)*_xlfn.STDEV.S(G1124:G1155)</f>
        <v>-3.5538975015983319E-2</v>
      </c>
      <c r="AD1155" s="140">
        <f t="shared" ref="AD1155" si="352">AVERAGE(G1064:G1155)-_xlfn.NORM.S.INV(0.95)*_xlfn.STDEV.S(G1064:G1155)</f>
        <v>-4.3141270912846898E-2</v>
      </c>
      <c r="AE1155" s="140">
        <f t="shared" ref="AE1155" si="353">AVERAGE(G789:G1155)-_xlfn.NORM.S.INV(0.95)*_xlfn.STDEV.S(G789:G1155)</f>
        <v>-4.7678872303005687E-2</v>
      </c>
    </row>
    <row r="1156" spans="1:31">
      <c r="A1156" s="88">
        <v>45639</v>
      </c>
      <c r="B1156" s="78">
        <v>76579798.656568497</v>
      </c>
      <c r="D1156" s="67">
        <f t="shared" ref="D1156" si="354">B1156</f>
        <v>76579798.656568497</v>
      </c>
      <c r="E1156" s="67">
        <f t="shared" ref="E1156" si="355">IF(MONTH(A1156)=MONTH(A1155),E1155,D1155)</f>
        <v>75288855.555961996</v>
      </c>
      <c r="F1156" s="67">
        <f t="shared" ref="F1156" si="356">B1156-C1156-D1155</f>
        <v>-243946.38595180213</v>
      </c>
      <c r="G1156" s="70">
        <f t="shared" ref="G1156" si="357">F1156/B1155</f>
        <v>-3.1754034617393753E-3</v>
      </c>
      <c r="H1156" s="67">
        <f t="shared" ref="H1156" si="358">IF(WEEKNUM(A1156)=WEEKNUM(A1155),H1155+F1156,F1156)</f>
        <v>-2614931.2696090043</v>
      </c>
      <c r="I1156" s="70">
        <f t="shared" ref="I1156" si="359">IF(WEEKNUM(A1156)=WEEKNUM(A1155),I1155+G1156,G1156)</f>
        <v>-3.2773674229230075E-2</v>
      </c>
      <c r="J1156" s="67">
        <f t="shared" ref="J1156" si="360">IF(MONTH(A1156)=MONTH(A1155),J1155+F1156,F1156)</f>
        <v>1090943.1006065011</v>
      </c>
      <c r="K1156" s="70">
        <f t="shared" ref="K1156" si="361">(1+K1155)*(1+G1156)-1</f>
        <v>1.4575727104392699E-2</v>
      </c>
      <c r="L1156" s="70">
        <f t="shared" ref="L1156" si="362">1+G1156</f>
        <v>0.99682459653826061</v>
      </c>
      <c r="M1156" s="70">
        <f>PRODUCT($L$2:L1156)-1</f>
        <v>0.71554765161103173</v>
      </c>
      <c r="N1156" s="70">
        <f>PRODUCT($L$909:L1156)-1</f>
        <v>0.35564947619481702</v>
      </c>
      <c r="O1156" s="70">
        <f>AVERAGE($G$909:G1156)*252</f>
        <v>0.43651767060992319</v>
      </c>
      <c r="P1156" s="70">
        <f>STDEV($G$909:G1156)*252^0.5</f>
        <v>0.50352635544725921</v>
      </c>
      <c r="Q1156" s="67">
        <f t="shared" ref="Q1156" si="363">B1156-C1156-D1125</f>
        <v>8468609.1730270982</v>
      </c>
      <c r="R1156" s="70">
        <f t="shared" ref="R1156" si="364">Q1156/B1125</f>
        <v>0.12433506502002112</v>
      </c>
      <c r="S1156" s="67">
        <f t="shared" ref="S1156" si="365">B1156-C1156-D1065</f>
        <v>24817406.663144298</v>
      </c>
      <c r="T1156" s="70">
        <f t="shared" ref="T1156" si="366">S1156/B1065</f>
        <v>0.47944860558795382</v>
      </c>
      <c r="U1156" s="67">
        <f t="shared" ref="U1156" si="367">B1156-C1156-D790</f>
        <v>34299480.086568497</v>
      </c>
      <c r="V1156" s="70">
        <f t="shared" ref="V1156" si="368">U1156/B790</f>
        <v>0.81123986872950604</v>
      </c>
      <c r="W1156" s="87">
        <f t="shared" ref="W1156" si="369">O1156/P1156</f>
        <v>0.86692119665153322</v>
      </c>
      <c r="X1156" s="138">
        <f t="shared" si="256"/>
        <v>1.7857142857142857E-4</v>
      </c>
      <c r="Y1156" s="135">
        <f t="shared" ref="Y1156" si="370">G1156-X1156</f>
        <v>-3.3539748903108038E-3</v>
      </c>
      <c r="Z1156" s="135">
        <f t="shared" ref="Z1156" si="371">IF(Y1156&lt;0,Y1156,0)</f>
        <v>-3.3539748903108038E-3</v>
      </c>
      <c r="AA1156" s="135">
        <f t="shared" ref="AA1156" si="372">Z1156^2</f>
        <v>1.1249147564835368E-5</v>
      </c>
      <c r="AB1156" s="140">
        <f t="shared" ref="AB1156" si="373">AVERAGE(Y903:Y1156)/AVERAGE(AA903:AA1156)</f>
        <v>3.268240131322349</v>
      </c>
      <c r="AC1156" s="140">
        <f t="shared" ref="AC1156" si="374">AVERAGE(G1125:G1156)-_xlfn.NORM.S.INV(0.95)*_xlfn.STDEV.S(G1125:G1156)</f>
        <v>-3.4645677819338978E-2</v>
      </c>
      <c r="AD1156" s="140">
        <f t="shared" ref="AD1156" si="375">AVERAGE(G1065:G1156)-_xlfn.NORM.S.INV(0.95)*_xlfn.STDEV.S(G1065:G1156)</f>
        <v>-4.2494816639127832E-2</v>
      </c>
      <c r="AE1156" s="140">
        <f t="shared" ref="AE1156" si="376">AVERAGE(G790:G1156)-_xlfn.NORM.S.INV(0.95)*_xlfn.STDEV.S(G790:G1156)</f>
        <v>-4.7717024192675796E-2</v>
      </c>
    </row>
    <row r="1157" spans="1:31">
      <c r="A1157" s="88">
        <v>45642</v>
      </c>
      <c r="B1157" s="78">
        <v>76740517.720513999</v>
      </c>
      <c r="D1157" s="67">
        <f t="shared" ref="D1157" si="377">B1157</f>
        <v>76740517.720513999</v>
      </c>
      <c r="E1157" s="67">
        <f t="shared" ref="E1157" si="378">IF(MONTH(A1157)=MONTH(A1156),E1156,D1156)</f>
        <v>75288855.555961996</v>
      </c>
      <c r="F1157" s="67">
        <f t="shared" ref="F1157" si="379">B1157-C1157-D1156</f>
        <v>160719.06394550204</v>
      </c>
      <c r="G1157" s="70">
        <f t="shared" ref="G1157" si="380">F1157/B1156</f>
        <v>2.0987135871989742E-3</v>
      </c>
      <c r="H1157" s="67">
        <f t="shared" ref="H1157" si="381">IF(WEEKNUM(A1157)=WEEKNUM(A1156),H1156+F1157,F1157)</f>
        <v>160719.06394550204</v>
      </c>
      <c r="I1157" s="70">
        <f t="shared" ref="I1157" si="382">IF(WEEKNUM(A1157)=WEEKNUM(A1156),I1156+G1157,G1157)</f>
        <v>2.0987135871989742E-3</v>
      </c>
      <c r="J1157" s="67">
        <f t="shared" ref="J1157" si="383">IF(MONTH(A1157)=MONTH(A1156),J1156+F1157,F1157)</f>
        <v>1251662.1645520031</v>
      </c>
      <c r="K1157" s="70">
        <f t="shared" ref="K1157" si="384">(1+K1156)*(1+G1157)-1</f>
        <v>1.6705030968108936E-2</v>
      </c>
      <c r="L1157" s="70">
        <f t="shared" ref="L1157" si="385">1+G1157</f>
        <v>1.002098713587199</v>
      </c>
      <c r="M1157" s="70">
        <f>PRODUCT($L$2:L1157)-1</f>
        <v>0.71914809477695529</v>
      </c>
      <c r="N1157" s="70">
        <f>PRODUCT($L$909:L1157)-1</f>
        <v>0.35849459616998636</v>
      </c>
      <c r="O1157" s="70">
        <f>AVERAGE($G$909:G1157)*252</f>
        <v>0.43688858688849436</v>
      </c>
      <c r="P1157" s="70">
        <f>STDEV($G$909:G1157)*252^0.5</f>
        <v>0.50251029117606738</v>
      </c>
      <c r="Q1157" s="67">
        <f t="shared" ref="Q1157" si="386">B1157-C1157-D1126</f>
        <v>7258349.0614093989</v>
      </c>
      <c r="R1157" s="70">
        <f t="shared" ref="R1157" si="387">Q1157/B1126</f>
        <v>0.10446347892537031</v>
      </c>
      <c r="S1157" s="67">
        <f t="shared" ref="S1157" si="388">B1157-C1157-D1066</f>
        <v>24219267.700759299</v>
      </c>
      <c r="T1157" s="70">
        <f t="shared" ref="T1157" si="389">S1157/B1066</f>
        <v>0.46113273563842749</v>
      </c>
      <c r="U1157" s="67">
        <f t="shared" ref="U1157" si="390">B1157-C1157-D791</f>
        <v>34602940.770513996</v>
      </c>
      <c r="V1157" s="70">
        <f t="shared" ref="V1157" si="391">U1157/B791</f>
        <v>0.82118961922213696</v>
      </c>
      <c r="W1157" s="87">
        <f t="shared" ref="W1157" si="392">O1157/P1157</f>
        <v>0.86941221813787539</v>
      </c>
      <c r="X1157" s="138">
        <f t="shared" si="256"/>
        <v>1.7857142857142857E-4</v>
      </c>
      <c r="Y1157" s="135">
        <f t="shared" ref="Y1157" si="393">G1157-X1157</f>
        <v>1.9201421586275457E-3</v>
      </c>
      <c r="Z1157" s="135">
        <f t="shared" ref="Z1157" si="394">IF(Y1157&lt;0,Y1157,0)</f>
        <v>0</v>
      </c>
      <c r="AA1157" s="135">
        <f t="shared" ref="AA1157" si="395">Z1157^2</f>
        <v>0</v>
      </c>
      <c r="AB1157" s="140">
        <f t="shared" ref="AB1157" si="396">AVERAGE(Y904:Y1157)/AVERAGE(AA904:AA1157)</f>
        <v>3.202481809207546</v>
      </c>
      <c r="AC1157" s="140">
        <f t="shared" ref="AC1157" si="397">AVERAGE(G1126:G1157)-_xlfn.NORM.S.INV(0.95)*_xlfn.STDEV.S(G1126:G1157)</f>
        <v>-2.8088120065962039E-2</v>
      </c>
      <c r="AD1157" s="140">
        <f t="shared" ref="AD1157" si="398">AVERAGE(G1066:G1157)-_xlfn.NORM.S.INV(0.95)*_xlfn.STDEV.S(G1066:G1157)</f>
        <v>-4.1025898945056469E-2</v>
      </c>
      <c r="AE1157" s="140">
        <f t="shared" ref="AE1157" si="399">AVERAGE(G791:G1157)-_xlfn.NORM.S.INV(0.95)*_xlfn.STDEV.S(G791:G1157)</f>
        <v>-4.7741223151397547E-2</v>
      </c>
    </row>
    <row r="1158" spans="1:31">
      <c r="A1158" s="88">
        <v>45643</v>
      </c>
      <c r="B1158" s="78">
        <v>75616350.592625797</v>
      </c>
      <c r="D1158" s="67">
        <f t="shared" ref="D1158" si="400">B1158</f>
        <v>75616350.592625797</v>
      </c>
      <c r="E1158" s="67">
        <f t="shared" ref="E1158" si="401">IF(MONTH(A1158)=MONTH(A1157),E1157,D1157)</f>
        <v>75288855.555961996</v>
      </c>
      <c r="F1158" s="67">
        <f t="shared" ref="F1158" si="402">B1158-C1158-D1157</f>
        <v>-1124167.1278882027</v>
      </c>
      <c r="G1158" s="70">
        <f t="shared" ref="G1158" si="403">F1158/B1157</f>
        <v>-1.4648938543552389E-2</v>
      </c>
      <c r="H1158" s="67">
        <f t="shared" ref="H1158" si="404">IF(WEEKNUM(A1158)=WEEKNUM(A1157),H1157+F1158,F1158)</f>
        <v>-963448.06394270062</v>
      </c>
      <c r="I1158" s="70">
        <f t="shared" ref="I1158" si="405">IF(WEEKNUM(A1158)=WEEKNUM(A1157),I1157+G1158,G1158)</f>
        <v>-1.2550224956353415E-2</v>
      </c>
      <c r="J1158" s="67">
        <f t="shared" ref="J1158" si="406">IF(MONTH(A1158)=MONTH(A1157),J1157+F1158,F1158)</f>
        <v>127495.03666380048</v>
      </c>
      <c r="K1158" s="70">
        <f t="shared" ref="K1158" si="407">(1+K1157)*(1+G1158)-1</f>
        <v>1.8113814525364536E-3</v>
      </c>
      <c r="L1158" s="70">
        <f t="shared" ref="L1158" si="408">1+G1158</f>
        <v>0.98535106145644757</v>
      </c>
      <c r="M1158" s="70">
        <f>PRODUCT($L$2:L1158)-1</f>
        <v>0.69396439998930237</v>
      </c>
      <c r="N1158" s="70">
        <f>PRODUCT($L$909:L1158)-1</f>
        <v>0.33859409231894411</v>
      </c>
      <c r="O1158" s="70">
        <f>AVERAGE($G$909:G1158)*252</f>
        <v>0.42037490248903958</v>
      </c>
      <c r="P1158" s="70">
        <f>STDEV($G$909:G1158)*252^0.5</f>
        <v>0.50176987489098879</v>
      </c>
      <c r="Q1158" s="67">
        <f t="shared" ref="Q1158" si="409">B1158-C1158-D1127</f>
        <v>7738884.0299724936</v>
      </c>
      <c r="R1158" s="70">
        <f t="shared" ref="R1158" si="410">Q1158/B1127</f>
        <v>0.11401256443225131</v>
      </c>
      <c r="S1158" s="67">
        <f t="shared" ref="S1158" si="411">B1158-C1158-D1067</f>
        <v>22216130.822720796</v>
      </c>
      <c r="T1158" s="70">
        <f t="shared" ref="T1158" si="412">S1158/B1067</f>
        <v>0.41603070021897626</v>
      </c>
      <c r="U1158" s="67">
        <f t="shared" ref="U1158" si="413">B1158-C1158-D792</f>
        <v>35468574.632625796</v>
      </c>
      <c r="V1158" s="70">
        <f t="shared" ref="V1158" si="414">U1158/B792</f>
        <v>0.88345054699826508</v>
      </c>
      <c r="W1158" s="87">
        <f t="shared" ref="W1158" si="415">O1158/P1158</f>
        <v>0.83778425833230319</v>
      </c>
      <c r="X1158" s="138">
        <f t="shared" si="256"/>
        <v>1.7857142857142857E-4</v>
      </c>
      <c r="Y1158" s="135">
        <f t="shared" ref="Y1158" si="416">G1158-X1158</f>
        <v>-1.4827509972123818E-2</v>
      </c>
      <c r="Z1158" s="135">
        <f t="shared" ref="Z1158" si="417">IF(Y1158&lt;0,Y1158,0)</f>
        <v>-1.4827509972123818E-2</v>
      </c>
      <c r="AA1158" s="135">
        <f t="shared" ref="AA1158" si="418">Z1158^2</f>
        <v>2.1985505197343126E-4</v>
      </c>
      <c r="AB1158" s="140">
        <f t="shared" ref="AB1158" si="419">AVERAGE(Y905:Y1158)/AVERAGE(AA905:AA1158)</f>
        <v>3.0845909362927393</v>
      </c>
      <c r="AC1158" s="140">
        <f t="shared" ref="AC1158" si="420">AVERAGE(G1127:G1158)-_xlfn.NORM.S.INV(0.95)*_xlfn.STDEV.S(G1127:G1158)</f>
        <v>-2.9293954740543037E-2</v>
      </c>
      <c r="AD1158" s="140">
        <f t="shared" ref="AD1158" si="421">AVERAGE(G1067:G1158)-_xlfn.NORM.S.INV(0.95)*_xlfn.STDEV.S(G1067:G1158)</f>
        <v>-4.14351160886062E-2</v>
      </c>
      <c r="AE1158" s="140">
        <f t="shared" ref="AE1158" si="422">AVERAGE(G792:G1158)-_xlfn.NORM.S.INV(0.95)*_xlfn.STDEV.S(G792:G1158)</f>
        <v>-4.7790185366993497E-2</v>
      </c>
    </row>
    <row r="1159" spans="1:31">
      <c r="A1159" s="88">
        <v>45644</v>
      </c>
      <c r="B1159" s="78">
        <v>70343066.272483796</v>
      </c>
      <c r="D1159" s="67">
        <f t="shared" ref="D1159" si="423">B1159</f>
        <v>70343066.272483796</v>
      </c>
      <c r="E1159" s="67">
        <f t="shared" ref="E1159" si="424">IF(MONTH(A1159)=MONTH(A1158),E1158,D1158)</f>
        <v>75288855.555961996</v>
      </c>
      <c r="F1159" s="67">
        <f t="shared" ref="F1159" si="425">B1159-C1159-D1158</f>
        <v>-5273284.3201420009</v>
      </c>
      <c r="G1159" s="70">
        <f t="shared" ref="G1159" si="426">F1159/B1158</f>
        <v>-6.973735546365098E-2</v>
      </c>
      <c r="H1159" s="67">
        <f t="shared" ref="H1159" si="427">IF(WEEKNUM(A1159)=WEEKNUM(A1158),H1158+F1159,F1159)</f>
        <v>-6236732.3840847015</v>
      </c>
      <c r="I1159" s="70">
        <f t="shared" ref="I1159" si="428">IF(WEEKNUM(A1159)=WEEKNUM(A1158),I1158+G1159,G1159)</f>
        <v>-8.2287580420004391E-2</v>
      </c>
      <c r="J1159" s="67">
        <f t="shared" ref="J1159" si="429">IF(MONTH(A1159)=MONTH(A1158),J1158+F1159,F1159)</f>
        <v>-5145789.2834782004</v>
      </c>
      <c r="K1159" s="70">
        <f t="shared" ref="K1159" si="430">(1+K1158)*(1+G1159)-1</f>
        <v>-6.8052294963350302E-2</v>
      </c>
      <c r="L1159" s="70">
        <f t="shared" ref="L1159" si="431">1+G1159</f>
        <v>0.93026264453634899</v>
      </c>
      <c r="M1159" s="70">
        <f>PRODUCT($L$2:L1159)-1</f>
        <v>0.57583180248447818</v>
      </c>
      <c r="N1159" s="70">
        <f>PRODUCT($L$909:L1159)-1</f>
        <v>0.24524408028135469</v>
      </c>
      <c r="O1159" s="70">
        <f>AVERAGE($G$909:G1159)*252</f>
        <v>0.3486849085474894</v>
      </c>
      <c r="P1159" s="70">
        <f>STDEV($G$909:G1159)*252^0.5</f>
        <v>0.50585074467321789</v>
      </c>
      <c r="Q1159" s="67">
        <f t="shared" ref="Q1159" si="432">B1159-C1159-D1128</f>
        <v>-678248.69275461137</v>
      </c>
      <c r="R1159" s="70">
        <f t="shared" ref="R1159" si="433">Q1159/B1128</f>
        <v>-9.5499314971369108E-3</v>
      </c>
      <c r="S1159" s="67">
        <f t="shared" ref="S1159" si="434">B1159-C1159-D1068</f>
        <v>13798411.5572313</v>
      </c>
      <c r="T1159" s="70">
        <f t="shared" ref="T1159" si="435">S1159/B1068</f>
        <v>0.24402680725025777</v>
      </c>
      <c r="U1159" s="67">
        <f t="shared" ref="U1159" si="436">B1159-C1159-D793</f>
        <v>30298730.562483795</v>
      </c>
      <c r="V1159" s="70">
        <f t="shared" ref="V1159" si="437">U1159/B793</f>
        <v>0.75662962127543787</v>
      </c>
      <c r="W1159" s="87">
        <f t="shared" ref="W1159" si="438">O1159/P1159</f>
        <v>0.68930393444956095</v>
      </c>
      <c r="X1159" s="138">
        <f t="shared" si="256"/>
        <v>1.7857142857142857E-4</v>
      </c>
      <c r="Y1159" s="135">
        <f t="shared" ref="Y1159" si="439">G1159-X1159</f>
        <v>-6.991592689222241E-2</v>
      </c>
      <c r="Z1159" s="135">
        <f t="shared" ref="Z1159" si="440">IF(Y1159&lt;0,Y1159,0)</f>
        <v>-6.991592689222241E-2</v>
      </c>
      <c r="AA1159" s="135">
        <f t="shared" ref="AA1159" si="441">Z1159^2</f>
        <v>4.8882368331985889E-3</v>
      </c>
      <c r="AB1159" s="140">
        <f t="shared" ref="AB1159" si="442">AVERAGE(Y906:Y1159)/AVERAGE(AA906:AA1159)</f>
        <v>2.1073745843058314</v>
      </c>
      <c r="AC1159" s="140">
        <f t="shared" ref="AC1159" si="443">AVERAGE(G1128:G1159)-_xlfn.NORM.S.INV(0.95)*_xlfn.STDEV.S(G1128:G1159)</f>
        <v>-3.777251133590958E-2</v>
      </c>
      <c r="AD1159" s="140">
        <f t="shared" ref="AD1159" si="444">AVERAGE(G1068:G1159)-_xlfn.NORM.S.INV(0.95)*_xlfn.STDEV.S(G1068:G1159)</f>
        <v>-4.4055670339450764E-2</v>
      </c>
      <c r="AE1159" s="140">
        <f t="shared" ref="AE1159" si="445">AVERAGE(G793:G1159)-_xlfn.NORM.S.INV(0.95)*_xlfn.STDEV.S(G793:G1159)</f>
        <v>-4.8053315225397124E-2</v>
      </c>
    </row>
    <row r="1160" spans="1:31">
      <c r="A1160" s="88">
        <v>45645</v>
      </c>
      <c r="B1160" s="78">
        <v>69661755.750236794</v>
      </c>
      <c r="D1160" s="67">
        <f t="shared" ref="D1160" si="446">B1160</f>
        <v>69661755.750236794</v>
      </c>
      <c r="E1160" s="67">
        <f t="shared" ref="E1160" si="447">IF(MONTH(A1160)=MONTH(A1159),E1159,D1159)</f>
        <v>75288855.555961996</v>
      </c>
      <c r="F1160" s="67">
        <f t="shared" ref="F1160" si="448">B1160-C1160-D1159</f>
        <v>-681310.52224700153</v>
      </c>
      <c r="G1160" s="70">
        <f t="shared" ref="G1160" si="449">F1160/B1159</f>
        <v>-9.685539149059114E-3</v>
      </c>
      <c r="H1160" s="67">
        <f t="shared" ref="H1160" si="450">IF(WEEKNUM(A1160)=WEEKNUM(A1159),H1159+F1160,F1160)</f>
        <v>-6918042.9063317031</v>
      </c>
      <c r="I1160" s="70">
        <f t="shared" ref="I1160" si="451">IF(WEEKNUM(A1160)=WEEKNUM(A1159),I1159+G1160,G1160)</f>
        <v>-9.1973119569063511E-2</v>
      </c>
      <c r="J1160" s="67">
        <f t="shared" ref="J1160" si="452">IF(MONTH(A1160)=MONTH(A1159),J1159+F1160,F1160)</f>
        <v>-5827099.805725202</v>
      </c>
      <c r="K1160" s="70">
        <f t="shared" ref="K1160" si="453">(1+K1159)*(1+G1160)-1</f>
        <v>-7.7078710945358564E-2</v>
      </c>
      <c r="L1160" s="70">
        <f t="shared" ref="L1160" si="454">1+G1160</f>
        <v>0.99031446085094088</v>
      </c>
      <c r="M1160" s="70">
        <f>PRODUCT($L$2:L1160)-1</f>
        <v>0.56056902186918234</v>
      </c>
      <c r="N1160" s="70">
        <f>PRODUCT($L$909:L1160)-1</f>
        <v>0.23318321999165548</v>
      </c>
      <c r="O1160" s="70">
        <f>AVERAGE($G$909:G1160)*252</f>
        <v>0.33761569912641642</v>
      </c>
      <c r="P1160" s="70">
        <f>STDEV($G$909:G1160)*252^0.5</f>
        <v>0.50496340583089006</v>
      </c>
      <c r="Q1160" s="67">
        <f t="shared" ref="Q1160" si="455">B1160-C1160-D1129</f>
        <v>-4913761.709022209</v>
      </c>
      <c r="R1160" s="70">
        <f t="shared" ref="R1160" si="456">Q1160/B1129</f>
        <v>-6.5889743396103456E-2</v>
      </c>
      <c r="S1160" s="67">
        <f t="shared" ref="S1160" si="457">B1160-C1160-D1069</f>
        <v>12969717.483471692</v>
      </c>
      <c r="T1160" s="70">
        <f t="shared" ref="T1160" si="458">S1160/B1069</f>
        <v>0.22877493701042326</v>
      </c>
      <c r="U1160" s="67">
        <f t="shared" ref="U1160" si="459">B1160-C1160-D794</f>
        <v>29618819.990236796</v>
      </c>
      <c r="V1160" s="70">
        <f t="shared" ref="V1160" si="460">U1160/B794</f>
        <v>0.73967653540087985</v>
      </c>
      <c r="W1160" s="87">
        <f t="shared" ref="W1160" si="461">O1160/P1160</f>
        <v>0.66859438768812962</v>
      </c>
      <c r="X1160" s="138">
        <f t="shared" si="256"/>
        <v>1.7857142857142857E-4</v>
      </c>
      <c r="Y1160" s="135">
        <f t="shared" ref="Y1160" si="462">G1160-X1160</f>
        <v>-9.8641105776305429E-3</v>
      </c>
      <c r="Z1160" s="135">
        <f t="shared" ref="Z1160" si="463">IF(Y1160&lt;0,Y1160,0)</f>
        <v>-9.8641105776305429E-3</v>
      </c>
      <c r="AA1160" s="135">
        <f t="shared" ref="AA1160" si="464">Z1160^2</f>
        <v>9.7300677487722762E-5</v>
      </c>
      <c r="AB1160" s="140">
        <f t="shared" ref="AB1160" si="465">AVERAGE(Y907:Y1160)/AVERAGE(AA907:AA1160)</f>
        <v>1.7383629492509944</v>
      </c>
      <c r="AC1160" s="140">
        <f t="shared" ref="AC1160" si="466">AVERAGE(G1129:G1160)-_xlfn.NORM.S.INV(0.95)*_xlfn.STDEV.S(G1129:G1160)</f>
        <v>-3.7218782711741512E-2</v>
      </c>
      <c r="AD1160" s="140">
        <f t="shared" ref="AD1160" si="467">AVERAGE(G1069:G1160)-_xlfn.NORM.S.INV(0.95)*_xlfn.STDEV.S(G1069:G1160)</f>
        <v>-4.3883691308714404E-2</v>
      </c>
      <c r="AE1160" s="140">
        <f t="shared" ref="AE1160" si="468">AVERAGE(G794:G1160)-_xlfn.NORM.S.INV(0.95)*_xlfn.STDEV.S(G794:G1160)</f>
        <v>-4.8081012975371637E-2</v>
      </c>
    </row>
    <row r="1161" spans="1:31">
      <c r="A1161" s="88">
        <v>45646</v>
      </c>
      <c r="B1161" s="78">
        <v>72017375.235193595</v>
      </c>
      <c r="D1161" s="67">
        <f t="shared" ref="D1161" si="469">B1161</f>
        <v>72017375.235193595</v>
      </c>
      <c r="E1161" s="67">
        <f t="shared" ref="E1161" si="470">IF(MONTH(A1161)=MONTH(A1160),E1160,D1160)</f>
        <v>75288855.555961996</v>
      </c>
      <c r="F1161" s="67">
        <f t="shared" ref="F1161" si="471">B1161-C1161-D1160</f>
        <v>2355619.4849568009</v>
      </c>
      <c r="G1161" s="70">
        <f t="shared" ref="G1161" si="472">F1161/B1160</f>
        <v>3.3815103561308006E-2</v>
      </c>
      <c r="H1161" s="67">
        <f t="shared" ref="H1161" si="473">IF(WEEKNUM(A1161)=WEEKNUM(A1160),H1160+F1161,F1161)</f>
        <v>-4562423.4213749021</v>
      </c>
      <c r="I1161" s="70">
        <f t="shared" ref="I1161" si="474">IF(WEEKNUM(A1161)=WEEKNUM(A1160),I1160+G1161,G1161)</f>
        <v>-5.8158016007755504E-2</v>
      </c>
      <c r="J1161" s="67">
        <f t="shared" ref="J1161" si="475">IF(MONTH(A1161)=MONTH(A1160),J1160+F1161,F1161)</f>
        <v>-3471480.320768401</v>
      </c>
      <c r="K1161" s="70">
        <f t="shared" ref="K1161" si="476">(1+K1160)*(1+G1161)-1</f>
        <v>-4.5870031977040093E-2</v>
      </c>
      <c r="L1161" s="70">
        <f t="shared" ref="L1161" si="477">1+G1161</f>
        <v>1.0338151035613079</v>
      </c>
      <c r="M1161" s="70">
        <f>PRODUCT($L$2:L1161)-1</f>
        <v>0.61333982495825778</v>
      </c>
      <c r="N1161" s="70">
        <f>PRODUCT($L$909:L1161)-1</f>
        <v>0.27488343828574036</v>
      </c>
      <c r="O1161" s="70">
        <f>AVERAGE($G$909:G1161)*252</f>
        <v>0.36996269674824728</v>
      </c>
      <c r="P1161" s="70">
        <f>STDEV($G$909:G1161)*252^0.5</f>
        <v>0.50500164779262635</v>
      </c>
      <c r="Q1161" s="67">
        <f t="shared" ref="Q1161" si="478">B1161-C1161-D1130</f>
        <v>-5231453.8270529062</v>
      </c>
      <c r="R1161" s="70">
        <f t="shared" ref="R1161" si="479">Q1161/B1130</f>
        <v>-6.7722111656054254E-2</v>
      </c>
      <c r="S1161" s="67">
        <f t="shared" ref="S1161" si="480">B1161-C1161-D1070</f>
        <v>12211856.785380095</v>
      </c>
      <c r="T1161" s="70">
        <f t="shared" ref="T1161" si="481">S1161/B1070</f>
        <v>0.20419280865573999</v>
      </c>
      <c r="U1161" s="67">
        <f t="shared" ref="U1161" si="482">B1161-C1161-D795</f>
        <v>31589734.305193596</v>
      </c>
      <c r="V1161" s="70">
        <f t="shared" ref="V1161" si="483">U1161/B795</f>
        <v>0.78138950427235809</v>
      </c>
      <c r="W1161" s="87">
        <f t="shared" ref="W1161" si="484">O1161/P1161</f>
        <v>0.73259700906989633</v>
      </c>
      <c r="X1161" s="138">
        <f t="shared" si="256"/>
        <v>1.7857142857142857E-4</v>
      </c>
      <c r="Y1161" s="135">
        <f t="shared" ref="Y1161" si="485">G1161-X1161</f>
        <v>3.3636532132736575E-2</v>
      </c>
      <c r="Z1161" s="135">
        <f t="shared" ref="Z1161" si="486">IF(Y1161&lt;0,Y1161,0)</f>
        <v>0</v>
      </c>
      <c r="AA1161" s="135">
        <f t="shared" ref="AA1161" si="487">Z1161^2</f>
        <v>0</v>
      </c>
      <c r="AB1161" s="140">
        <f t="shared" ref="AB1161" si="488">AVERAGE(Y908:Y1161)/AVERAGE(AA908:AA1161)</f>
        <v>2.1131222847382274</v>
      </c>
      <c r="AC1161" s="140">
        <f t="shared" ref="AC1161" si="489">AVERAGE(G1130:G1161)-_xlfn.NORM.S.INV(0.95)*_xlfn.STDEV.S(G1130:G1161)</f>
        <v>-3.6046202454409551E-2</v>
      </c>
      <c r="AD1161" s="140">
        <f t="shared" ref="AD1161" si="490">AVERAGE(G1070:G1161)-_xlfn.NORM.S.INV(0.95)*_xlfn.STDEV.S(G1070:G1161)</f>
        <v>-4.3842552627768948E-2</v>
      </c>
      <c r="AE1161" s="140">
        <f t="shared" ref="AE1161" si="491">AVERAGE(G795:G1161)-_xlfn.NORM.S.INV(0.95)*_xlfn.STDEV.S(G795:G1161)</f>
        <v>-4.8064479421820544E-2</v>
      </c>
    </row>
    <row r="1162" spans="1:31">
      <c r="A1162" s="88">
        <v>45649</v>
      </c>
      <c r="B1162" s="78">
        <v>74183361.931585699</v>
      </c>
      <c r="D1162" s="67">
        <f t="shared" ref="D1162" si="492">B1162</f>
        <v>74183361.931585699</v>
      </c>
      <c r="E1162" s="67">
        <f t="shared" ref="E1162" si="493">IF(MONTH(A1162)=MONTH(A1161),E1161,D1161)</f>
        <v>75288855.555961996</v>
      </c>
      <c r="F1162" s="67">
        <f t="shared" ref="F1162" si="494">B1162-C1162-D1161</f>
        <v>2165986.696392104</v>
      </c>
      <c r="G1162" s="70">
        <f t="shared" ref="G1162" si="495">F1162/B1161</f>
        <v>3.0075890565553761E-2</v>
      </c>
      <c r="H1162" s="67">
        <f t="shared" ref="H1162" si="496">IF(WEEKNUM(A1162)=WEEKNUM(A1161),H1161+F1162,F1162)</f>
        <v>2165986.696392104</v>
      </c>
      <c r="I1162" s="70">
        <f t="shared" ref="I1162" si="497">IF(WEEKNUM(A1162)=WEEKNUM(A1161),I1161+G1162,G1162)</f>
        <v>3.0075890565553761E-2</v>
      </c>
      <c r="J1162" s="67">
        <f t="shared" ref="J1162" si="498">IF(MONTH(A1162)=MONTH(A1161),J1161+F1162,F1162)</f>
        <v>-1305493.624376297</v>
      </c>
      <c r="K1162" s="70">
        <f t="shared" ref="K1162" si="499">(1+K1161)*(1+G1162)-1</f>
        <v>-1.717372347346624E-2</v>
      </c>
      <c r="L1162" s="70">
        <f t="shared" ref="L1162" si="500">1+G1162</f>
        <v>1.0300758905655538</v>
      </c>
      <c r="M1162" s="70">
        <f>PRODUCT($L$2:L1162)-1</f>
        <v>0.66186245697875212</v>
      </c>
      <c r="N1162" s="70">
        <f>PRODUCT($L$909:L1162)-1</f>
        <v>0.31322669305945916</v>
      </c>
      <c r="O1162" s="70">
        <f>AVERAGE($G$909:G1162)*252</f>
        <v>0.3983452232276618</v>
      </c>
      <c r="P1162" s="70">
        <f>STDEV($G$909:G1162)*252^0.5</f>
        <v>0.50480750286342857</v>
      </c>
      <c r="Q1162" s="67">
        <f t="shared" ref="Q1162" si="501">B1162-C1162-D1131</f>
        <v>-3088399.3625750989</v>
      </c>
      <c r="R1162" s="70">
        <f t="shared" ref="R1162" si="502">Q1162/B1131</f>
        <v>-3.9968020798931629E-2</v>
      </c>
      <c r="S1162" s="67">
        <f t="shared" ref="S1162" si="503">B1162-C1162-D1071</f>
        <v>13046851.308472797</v>
      </c>
      <c r="T1162" s="70">
        <f t="shared" ref="T1162" si="504">S1162/B1071</f>
        <v>0.21340523323129246</v>
      </c>
      <c r="U1162" s="67">
        <f t="shared" ref="U1162" si="505">B1162-C1162-D796</f>
        <v>33765455.441585697</v>
      </c>
      <c r="V1162" s="70">
        <f t="shared" ref="V1162" si="506">U1162/B796</f>
        <v>0.83540832205002447</v>
      </c>
      <c r="W1162" s="87">
        <f t="shared" ref="W1162" si="507">O1162/P1162</f>
        <v>0.78910321452855026</v>
      </c>
      <c r="X1162" s="138">
        <f t="shared" si="256"/>
        <v>1.7857142857142857E-4</v>
      </c>
      <c r="Y1162" s="135">
        <f t="shared" ref="Y1162" si="508">G1162-X1162</f>
        <v>2.9897319136982334E-2</v>
      </c>
      <c r="Z1162" s="135">
        <f t="shared" ref="Z1162" si="509">IF(Y1162&lt;0,Y1162,0)</f>
        <v>0</v>
      </c>
      <c r="AA1162" s="135">
        <f t="shared" ref="AA1162" si="510">Z1162^2</f>
        <v>0</v>
      </c>
      <c r="AB1162" s="140">
        <f t="shared" ref="AB1162" si="511">AVERAGE(Y909:Y1162)/AVERAGE(AA909:AA1162)</f>
        <v>2.7393043593239934</v>
      </c>
      <c r="AC1162" s="140">
        <f t="shared" ref="AC1162" si="512">AVERAGE(G1131:G1162)-_xlfn.NORM.S.INV(0.95)*_xlfn.STDEV.S(G1131:G1162)</f>
        <v>-3.573525359456043E-2</v>
      </c>
      <c r="AD1162" s="140">
        <f t="shared" ref="AD1162" si="513">AVERAGE(G1071:G1162)-_xlfn.NORM.S.INV(0.95)*_xlfn.STDEV.S(G1071:G1162)</f>
        <v>-4.349188378820866E-2</v>
      </c>
      <c r="AE1162" s="140">
        <f t="shared" ref="AE1162" si="514">AVERAGE(G796:G1162)-_xlfn.NORM.S.INV(0.95)*_xlfn.STDEV.S(G796:G1162)</f>
        <v>-4.8063140623273645E-2</v>
      </c>
    </row>
    <row r="1163" spans="1:31">
      <c r="A1163" s="88">
        <v>45650</v>
      </c>
      <c r="B1163" s="78">
        <v>75925636.637719199</v>
      </c>
      <c r="D1163" s="67">
        <f t="shared" ref="D1163" si="515">B1163</f>
        <v>75925636.637719199</v>
      </c>
      <c r="E1163" s="67">
        <f t="shared" ref="E1163" si="516">IF(MONTH(A1163)=MONTH(A1162),E1162,D1162)</f>
        <v>75288855.555961996</v>
      </c>
      <c r="F1163" s="67">
        <f t="shared" ref="F1163" si="517">B1163-C1163-D1162</f>
        <v>1742274.7061334997</v>
      </c>
      <c r="G1163" s="70">
        <f t="shared" ref="G1163" si="518">F1163/B1162</f>
        <v>2.3486057530532008E-2</v>
      </c>
      <c r="H1163" s="67">
        <f t="shared" ref="H1163" si="519">IF(WEEKNUM(A1163)=WEEKNUM(A1162),H1162+F1163,F1163)</f>
        <v>3908261.4025256038</v>
      </c>
      <c r="I1163" s="70">
        <f t="shared" ref="I1163" si="520">IF(WEEKNUM(A1163)=WEEKNUM(A1162),I1162+G1163,G1163)</f>
        <v>5.3561948096085769E-2</v>
      </c>
      <c r="J1163" s="67">
        <f t="shared" ref="J1163" si="521">IF(MONTH(A1163)=MONTH(A1162),J1162+F1163,F1163)</f>
        <v>436781.08175720274</v>
      </c>
      <c r="K1163" s="70">
        <f t="shared" ref="K1163" si="522">(1+K1162)*(1+G1163)-1</f>
        <v>5.9089909995544421E-3</v>
      </c>
      <c r="L1163" s="70">
        <f t="shared" ref="L1163" si="523">1+G1163</f>
        <v>1.023486057530532</v>
      </c>
      <c r="M1163" s="70">
        <f>PRODUCT($L$2:L1163)-1</f>
        <v>0.70089305425118642</v>
      </c>
      <c r="N1163" s="70">
        <f>PRODUCT($L$909:L1163)-1</f>
        <v>0.34406921072328389</v>
      </c>
      <c r="O1163" s="70">
        <f>AVERAGE($G$909:G1163)*252</f>
        <v>0.41999283606870658</v>
      </c>
      <c r="P1163" s="70">
        <f>STDEV($G$909:G1163)*252^0.5</f>
        <v>0.50428319697432411</v>
      </c>
      <c r="Q1163" s="67">
        <f t="shared" ref="Q1163" si="524">B1163-C1163-D1132</f>
        <v>-265104.46751789749</v>
      </c>
      <c r="R1163" s="70">
        <f t="shared" ref="R1163" si="525">Q1163/B1132</f>
        <v>-3.4794840379847032E-3</v>
      </c>
      <c r="S1163" s="67">
        <f t="shared" ref="S1163" si="526">B1163-C1163-D1072</f>
        <v>12726968.789729699</v>
      </c>
      <c r="T1163" s="70">
        <f t="shared" ref="T1163" si="527">S1163/B1072</f>
        <v>0.20138033321116236</v>
      </c>
      <c r="U1163" s="67">
        <f t="shared" ref="U1163" si="528">B1163-C1163-D797</f>
        <v>36360912.307719201</v>
      </c>
      <c r="V1163" s="70">
        <f t="shared" ref="V1163" si="529">U1163/B797</f>
        <v>0.91902352217701411</v>
      </c>
      <c r="W1163" s="87">
        <f t="shared" ref="W1163" si="530">O1163/P1163</f>
        <v>0.83285114116164127</v>
      </c>
      <c r="X1163" s="138">
        <f t="shared" si="256"/>
        <v>1.7857142857142857E-4</v>
      </c>
      <c r="Y1163" s="135">
        <f t="shared" ref="Y1163" si="531">G1163-X1163</f>
        <v>2.3307486101960581E-2</v>
      </c>
      <c r="Z1163" s="135">
        <f t="shared" ref="Z1163" si="532">IF(Y1163&lt;0,Y1163,0)</f>
        <v>0</v>
      </c>
      <c r="AA1163" s="135">
        <f t="shared" ref="AA1163" si="533">Z1163^2</f>
        <v>0</v>
      </c>
      <c r="AB1163" s="140">
        <f t="shared" ref="AB1163" si="534">AVERAGE(Y910:Y1163)/AVERAGE(AA910:AA1163)</f>
        <v>2.9223798615438361</v>
      </c>
      <c r="AC1163" s="140">
        <f t="shared" ref="AC1163" si="535">AVERAGE(G1132:G1163)-_xlfn.NORM.S.INV(0.95)*_xlfn.STDEV.S(G1132:G1163)</f>
        <v>-3.5742907061425036E-2</v>
      </c>
      <c r="AD1163" s="140">
        <f t="shared" ref="AD1163" si="536">AVERAGE(G1072:G1163)-_xlfn.NORM.S.INV(0.95)*_xlfn.STDEV.S(G1072:G1163)</f>
        <v>-4.3494117944554524E-2</v>
      </c>
      <c r="AE1163" s="140">
        <f t="shared" ref="AE1163" si="537">AVERAGE(G797:G1163)-_xlfn.NORM.S.INV(0.95)*_xlfn.STDEV.S(G797:G1163)</f>
        <v>-4.8032481094533126E-2</v>
      </c>
    </row>
    <row r="1164" spans="1:31">
      <c r="A1164" s="88">
        <v>45651</v>
      </c>
      <c r="B1164" s="78">
        <v>75928550.679627493</v>
      </c>
      <c r="D1164" s="67">
        <f t="shared" ref="D1164" si="538">B1164</f>
        <v>75928550.679627493</v>
      </c>
      <c r="E1164" s="67">
        <f t="shared" ref="E1164" si="539">IF(MONTH(A1164)=MONTH(A1163),E1163,D1163)</f>
        <v>75288855.555961996</v>
      </c>
      <c r="F1164" s="67">
        <f t="shared" ref="F1164" si="540">B1164-C1164-D1163</f>
        <v>2914.0419082939625</v>
      </c>
      <c r="G1164" s="70">
        <f t="shared" ref="G1164" si="541">F1164/B1163</f>
        <v>3.8380210391891424E-5</v>
      </c>
      <c r="H1164" s="67">
        <f t="shared" ref="H1164" si="542">IF(WEEKNUM(A1164)=WEEKNUM(A1163),H1163+F1164,F1164)</f>
        <v>3911175.4444338977</v>
      </c>
      <c r="I1164" s="70">
        <f t="shared" ref="I1164" si="543">IF(WEEKNUM(A1164)=WEEKNUM(A1163),I1163+G1164,G1164)</f>
        <v>5.3600328306477658E-2</v>
      </c>
      <c r="J1164" s="67">
        <f t="shared" ref="J1164" si="544">IF(MONTH(A1164)=MONTH(A1163),J1163+F1164,F1164)</f>
        <v>439695.12366549671</v>
      </c>
      <c r="K1164" s="70">
        <f t="shared" ref="K1164" si="545">(1+K1163)*(1+G1164)-1</f>
        <v>5.9475979982639426E-3</v>
      </c>
      <c r="L1164" s="70">
        <f t="shared" ref="L1164" si="546">1+G1164</f>
        <v>1.0000383802103918</v>
      </c>
      <c r="M1164" s="70">
        <f>PRODUCT($L$2:L1164)-1</f>
        <v>0.70095833488446257</v>
      </c>
      <c r="N1164" s="70">
        <f>PRODUCT($L$909:L1164)-1</f>
        <v>0.3441207963823727</v>
      </c>
      <c r="O1164" s="70">
        <f>AVERAGE($G$909:G1164)*252</f>
        <v>0.41839001957241767</v>
      </c>
      <c r="P1164" s="70">
        <f>STDEV($G$909:G1164)*252^0.5</f>
        <v>0.50329602779826221</v>
      </c>
      <c r="Q1164" s="67">
        <f t="shared" ref="Q1164" si="547">B1164-C1164-D1133</f>
        <v>621129.98584848642</v>
      </c>
      <c r="R1164" s="70">
        <f t="shared" ref="R1164" si="548">Q1164/B1133</f>
        <v>8.2479253721113935E-3</v>
      </c>
      <c r="S1164" s="67">
        <f t="shared" ref="S1164" si="549">B1164-C1164-D1073</f>
        <v>14150745.843962096</v>
      </c>
      <c r="T1164" s="70">
        <f t="shared" ref="T1164" si="550">S1164/B1073</f>
        <v>0.22905873527886547</v>
      </c>
      <c r="U1164" s="67">
        <f t="shared" ref="U1164" si="551">B1164-C1164-D798</f>
        <v>35146692.90962749</v>
      </c>
      <c r="V1164" s="70">
        <f t="shared" ref="V1164" si="552">U1164/B798</f>
        <v>0.86182177153003903</v>
      </c>
      <c r="W1164" s="87">
        <f t="shared" ref="W1164" si="553">O1164/P1164</f>
        <v>0.83130006291272041</v>
      </c>
      <c r="X1164" s="138">
        <f t="shared" si="256"/>
        <v>1.7857142857142857E-4</v>
      </c>
      <c r="Y1164" s="135">
        <f t="shared" ref="Y1164" si="554">G1164-X1164</f>
        <v>-1.4019121817953714E-4</v>
      </c>
      <c r="Z1164" s="135">
        <f t="shared" ref="Z1164" si="555">IF(Y1164&lt;0,Y1164,0)</f>
        <v>-1.4019121817953714E-4</v>
      </c>
      <c r="AA1164" s="135">
        <f t="shared" ref="AA1164" si="556">Z1164^2</f>
        <v>1.9653577654662586E-8</v>
      </c>
      <c r="AB1164" s="140">
        <f t="shared" ref="AB1164" si="557">AVERAGE(Y911:Y1164)/AVERAGE(AA911:AA1164)</f>
        <v>3.5185405366843501</v>
      </c>
      <c r="AC1164" s="140">
        <f t="shared" ref="AC1164" si="558">AVERAGE(G1133:G1164)-_xlfn.NORM.S.INV(0.95)*_xlfn.STDEV.S(G1133:G1164)</f>
        <v>-3.5068398645665494E-2</v>
      </c>
      <c r="AD1164" s="140">
        <f t="shared" ref="AD1164" si="559">AVERAGE(G1073:G1164)-_xlfn.NORM.S.INV(0.95)*_xlfn.STDEV.S(G1073:G1164)</f>
        <v>-4.3557129790647513E-2</v>
      </c>
      <c r="AE1164" s="140">
        <f t="shared" ref="AE1164" si="560">AVERAGE(G798:G1164)-_xlfn.NORM.S.INV(0.95)*_xlfn.STDEV.S(G798:G1164)</f>
        <v>-4.7935661607989462E-2</v>
      </c>
    </row>
    <row r="1165" spans="1:31">
      <c r="A1165" s="88">
        <v>45652</v>
      </c>
      <c r="B1165" s="78">
        <v>75709228.804973707</v>
      </c>
      <c r="D1165" s="67">
        <f t="shared" ref="D1165" si="561">B1165</f>
        <v>75709228.804973707</v>
      </c>
      <c r="E1165" s="67">
        <f t="shared" ref="E1165" si="562">IF(MONTH(A1165)=MONTH(A1164),E1164,D1164)</f>
        <v>75288855.555961996</v>
      </c>
      <c r="F1165" s="67">
        <f t="shared" ref="F1165" si="563">B1165-C1165-D1164</f>
        <v>-219321.87465378642</v>
      </c>
      <c r="G1165" s="70">
        <f t="shared" ref="G1165" si="564">F1165/B1164</f>
        <v>-2.8885297123501267E-3</v>
      </c>
      <c r="H1165" s="67">
        <f t="shared" ref="H1165" si="565">IF(WEEKNUM(A1165)=WEEKNUM(A1164),H1164+F1165,F1165)</f>
        <v>3691853.5697801113</v>
      </c>
      <c r="I1165" s="70">
        <f t="shared" ref="I1165" si="566">IF(WEEKNUM(A1165)=WEEKNUM(A1164),I1164+G1165,G1165)</f>
        <v>5.0711798594127534E-2</v>
      </c>
      <c r="J1165" s="67">
        <f t="shared" ref="J1165" si="567">IF(MONTH(A1165)=MONTH(A1164),J1164+F1165,F1165)</f>
        <v>220373.24901171029</v>
      </c>
      <c r="K1165" s="70">
        <f t="shared" ref="K1165" si="568">(1+K1164)*(1+G1165)-1</f>
        <v>3.0418884723788508E-3</v>
      </c>
      <c r="L1165" s="70">
        <f t="shared" ref="L1165" si="569">1+G1165</f>
        <v>0.9971114702876499</v>
      </c>
      <c r="M1165" s="70">
        <f>PRODUCT($L$2:L1165)-1</f>
        <v>0.69604506619467932</v>
      </c>
      <c r="N1165" s="70">
        <f>PRODUCT($L$909:L1165)-1</f>
        <v>0.3402382635250345</v>
      </c>
      <c r="O1165" s="70">
        <f>AVERAGE($G$909:G1165)*252</f>
        <v>0.41392971020632952</v>
      </c>
      <c r="P1165" s="70">
        <f>STDEV($G$909:G1165)*252^0.5</f>
        <v>0.50233226119890562</v>
      </c>
      <c r="Q1165" s="67">
        <f t="shared" ref="Q1165" si="570">B1165-C1165-D1134</f>
        <v>1484659.599171102</v>
      </c>
      <c r="R1165" s="70">
        <f t="shared" ref="R1165" si="571">Q1165/B1134</f>
        <v>2.0002266298839451E-2</v>
      </c>
      <c r="S1165" s="67">
        <f t="shared" ref="S1165" si="572">B1165-C1165-D1074</f>
        <v>13050784.450105108</v>
      </c>
      <c r="T1165" s="70">
        <f t="shared" ref="T1165" si="573">S1165/B1074</f>
        <v>0.20828452708132156</v>
      </c>
      <c r="U1165" s="67">
        <f t="shared" ref="U1165" si="574">B1165-C1165-D799</f>
        <v>34876281.404973708</v>
      </c>
      <c r="V1165" s="70">
        <f t="shared" ref="V1165" si="575">U1165/B799</f>
        <v>0.85412108666379816</v>
      </c>
      <c r="W1165" s="87">
        <f t="shared" ref="W1165" si="576">O1165/P1165</f>
        <v>0.82401578034907086</v>
      </c>
      <c r="X1165" s="138">
        <f t="shared" si="256"/>
        <v>1.7857142857142857E-4</v>
      </c>
      <c r="Y1165" s="135">
        <f t="shared" ref="Y1165" si="577">G1165-X1165</f>
        <v>-3.0671011409215553E-3</v>
      </c>
      <c r="Z1165" s="135">
        <f t="shared" ref="Z1165" si="578">IF(Y1165&lt;0,Y1165,0)</f>
        <v>-3.0671011409215553E-3</v>
      </c>
      <c r="AA1165" s="135">
        <f t="shared" ref="AA1165" si="579">Z1165^2</f>
        <v>9.4071094086423054E-6</v>
      </c>
      <c r="AB1165" s="140">
        <f t="shared" ref="AB1165" si="580">AVERAGE(Y912:Y1165)/AVERAGE(AA912:AA1165)</f>
        <v>4.0897370174876073</v>
      </c>
      <c r="AC1165" s="140">
        <f t="shared" ref="AC1165" si="581">AVERAGE(G1134:G1165)-_xlfn.NORM.S.INV(0.95)*_xlfn.STDEV.S(G1134:G1165)</f>
        <v>-3.4635552394053783E-2</v>
      </c>
      <c r="AD1165" s="140">
        <f t="shared" ref="AD1165" si="582">AVERAGE(G1074:G1165)-_xlfn.NORM.S.INV(0.95)*_xlfn.STDEV.S(G1074:G1165)</f>
        <v>-4.3148933856579495E-2</v>
      </c>
      <c r="AE1165" s="140">
        <f t="shared" ref="AE1165" si="583">AVERAGE(G799:G1165)-_xlfn.NORM.S.INV(0.95)*_xlfn.STDEV.S(G799:G1165)</f>
        <v>-4.7967783753183307E-2</v>
      </c>
    </row>
    <row r="1166" spans="1:31">
      <c r="A1166" s="88">
        <v>45653</v>
      </c>
      <c r="B1166" s="78">
        <v>73648042.516767606</v>
      </c>
      <c r="D1166" s="67">
        <f t="shared" ref="D1166" si="584">B1166</f>
        <v>73648042.516767606</v>
      </c>
      <c r="E1166" s="67">
        <f t="shared" ref="E1166" si="585">IF(MONTH(A1166)=MONTH(A1165),E1165,D1165)</f>
        <v>75288855.555961996</v>
      </c>
      <c r="F1166" s="67">
        <f t="shared" ref="F1166" si="586">B1166-C1166-D1165</f>
        <v>-2061186.2882061005</v>
      </c>
      <c r="G1166" s="70">
        <f t="shared" ref="G1166" si="587">F1166/B1165</f>
        <v>-2.7225033470037026E-2</v>
      </c>
      <c r="H1166" s="67">
        <f t="shared" ref="H1166" si="588">IF(WEEKNUM(A1166)=WEEKNUM(A1165),H1165+F1166,F1166)</f>
        <v>1630667.2815740108</v>
      </c>
      <c r="I1166" s="70">
        <f t="shared" ref="I1166" si="589">IF(WEEKNUM(A1166)=WEEKNUM(A1165),I1165+G1166,G1166)</f>
        <v>2.3486765124090508E-2</v>
      </c>
      <c r="J1166" s="67">
        <f t="shared" ref="J1166" si="590">IF(MONTH(A1166)=MONTH(A1165),J1165+F1166,F1166)</f>
        <v>-1840813.0391943902</v>
      </c>
      <c r="K1166" s="70">
        <f t="shared" ref="K1166" si="591">(1+K1165)*(1+G1166)-1</f>
        <v>-2.4265960513130791E-2</v>
      </c>
      <c r="L1166" s="70">
        <f t="shared" ref="L1166" si="592">1+G1166</f>
        <v>0.97277496652996298</v>
      </c>
      <c r="M1166" s="70">
        <f>PRODUCT($L$2:L1166)-1</f>
        <v>0.64987018250083795</v>
      </c>
      <c r="N1166" s="70">
        <f>PRODUCT($L$909:L1166)-1</f>
        <v>0.3037502319427412</v>
      </c>
      <c r="O1166" s="70">
        <f>AVERAGE($G$909:G1166)*252</f>
        <v>0.3857334383278192</v>
      </c>
      <c r="P1166" s="70">
        <f>STDEV($G$909:G1166)*252^0.5</f>
        <v>0.50216511319625157</v>
      </c>
      <c r="Q1166" s="67">
        <f t="shared" ref="Q1166" si="593">B1166-C1166-D1135</f>
        <v>208006.11023470759</v>
      </c>
      <c r="R1166" s="70">
        <f t="shared" ref="R1166" si="594">Q1166/B1135</f>
        <v>2.8323258050046976E-3</v>
      </c>
      <c r="S1166" s="67">
        <f t="shared" ref="S1166" si="595">B1166-C1166-D1075</f>
        <v>13385793.845856205</v>
      </c>
      <c r="T1166" s="70">
        <f t="shared" ref="T1166" si="596">S1166/B1075</f>
        <v>0.22212569462774678</v>
      </c>
      <c r="U1166" s="67">
        <f t="shared" ref="U1166" si="597">B1166-C1166-D800</f>
        <v>33480643.636767603</v>
      </c>
      <c r="V1166" s="70">
        <f t="shared" ref="V1166" si="598">U1166/B800</f>
        <v>0.83352780041323904</v>
      </c>
      <c r="W1166" s="87">
        <f t="shared" ref="W1166" si="599">O1166/P1166</f>
        <v>0.76814065372372931</v>
      </c>
      <c r="X1166" s="138">
        <f t="shared" si="256"/>
        <v>1.7857142857142857E-4</v>
      </c>
      <c r="Y1166" s="135">
        <f t="shared" ref="Y1166" si="600">G1166-X1166</f>
        <v>-2.7403604898608453E-2</v>
      </c>
      <c r="Z1166" s="135">
        <f t="shared" ref="Z1166" si="601">IF(Y1166&lt;0,Y1166,0)</f>
        <v>-2.7403604898608453E-2</v>
      </c>
      <c r="AA1166" s="135">
        <f t="shared" ref="AA1166" si="602">Z1166^2</f>
        <v>7.509575614390372E-4</v>
      </c>
      <c r="AB1166" s="140">
        <f t="shared" ref="AB1166" si="603">AVERAGE(Y913:Y1166)/AVERAGE(AA913:AA1166)</f>
        <v>3.9171418412379793</v>
      </c>
      <c r="AC1166" s="140">
        <f t="shared" ref="AC1166" si="604">AVERAGE(G1135:G1166)-_xlfn.NORM.S.INV(0.95)*_xlfn.STDEV.S(G1135:G1166)</f>
        <v>-3.5701539542127798E-2</v>
      </c>
      <c r="AD1166" s="140">
        <f t="shared" ref="AD1166" si="605">AVERAGE(G1075:G1166)-_xlfn.NORM.S.INV(0.95)*_xlfn.STDEV.S(G1075:G1166)</f>
        <v>-4.3843979903813009E-2</v>
      </c>
      <c r="AE1166" s="140">
        <f t="shared" ref="AE1166" si="606">AVERAGE(G800:G1166)-_xlfn.NORM.S.INV(0.95)*_xlfn.STDEV.S(G800:G1166)</f>
        <v>-4.8108118381926933E-2</v>
      </c>
    </row>
    <row r="1167" spans="1:31">
      <c r="A1167" s="88">
        <v>45656</v>
      </c>
      <c r="B1167" s="78">
        <v>72275004.793477505</v>
      </c>
      <c r="D1167" s="67">
        <f t="shared" ref="D1167" si="607">B1167</f>
        <v>72275004.793477505</v>
      </c>
      <c r="E1167" s="67">
        <f t="shared" ref="E1167" si="608">IF(MONTH(A1167)=MONTH(A1166),E1166,D1166)</f>
        <v>75288855.555961996</v>
      </c>
      <c r="F1167" s="67">
        <f t="shared" ref="F1167" si="609">B1167-C1167-D1166</f>
        <v>-1373037.7232901007</v>
      </c>
      <c r="G1167" s="70">
        <f t="shared" ref="G1167" si="610">F1167/B1166</f>
        <v>-1.8643234448186431E-2</v>
      </c>
      <c r="H1167" s="67">
        <f t="shared" ref="H1167" si="611">IF(WEEKNUM(A1167)=WEEKNUM(A1166),H1166+F1167,F1167)</f>
        <v>-1373037.7232901007</v>
      </c>
      <c r="I1167" s="70">
        <f t="shared" ref="I1167" si="612">IF(WEEKNUM(A1167)=WEEKNUM(A1166),I1166+G1167,G1167)</f>
        <v>-1.8643234448186431E-2</v>
      </c>
      <c r="J1167" s="67">
        <f t="shared" ref="J1167" si="613">IF(MONTH(A1167)=MONTH(A1166),J1166+F1167,F1167)</f>
        <v>-3213850.7624844909</v>
      </c>
      <c r="K1167" s="70">
        <f t="shared" ref="K1167" si="614">(1+K1166)*(1+G1167)-1</f>
        <v>-4.2456798970360476E-2</v>
      </c>
      <c r="L1167" s="70">
        <f t="shared" ref="L1167" si="615">1+G1167</f>
        <v>0.98135676555181361</v>
      </c>
      <c r="M1167" s="70">
        <f>PRODUCT($L$2:L1167)-1</f>
        <v>0.61911126587940268</v>
      </c>
      <c r="N1167" s="70">
        <f>PRODUCT($L$909:L1167)-1</f>
        <v>0.27944411070675534</v>
      </c>
      <c r="O1167" s="70">
        <f>AVERAGE($G$909:G1167)*252</f>
        <v>0.36610475678623311</v>
      </c>
      <c r="P1167" s="70">
        <f>STDEV($G$909:G1167)*252^0.5</f>
        <v>0.50158587109918196</v>
      </c>
      <c r="Q1167" s="67">
        <f t="shared" ref="Q1167" si="616">B1167-C1167-D1136</f>
        <v>1243371.7553371042</v>
      </c>
      <c r="R1167" s="70">
        <f t="shared" ref="R1167" si="617">Q1167/B1136</f>
        <v>1.7504479372865839E-2</v>
      </c>
      <c r="S1167" s="67">
        <f t="shared" ref="S1167" si="618">B1167-C1167-D1076</f>
        <v>8769639.5048285052</v>
      </c>
      <c r="T1167" s="70">
        <f t="shared" ref="T1167" si="619">S1167/B1076</f>
        <v>0.13809289128513993</v>
      </c>
      <c r="U1167" s="67">
        <f t="shared" ref="U1167" si="620">B1167-C1167-D801</f>
        <v>33946135.613477506</v>
      </c>
      <c r="V1167" s="70">
        <f t="shared" ref="V1167" si="621">U1167/B801</f>
        <v>0.88565450376476529</v>
      </c>
      <c r="W1167" s="87">
        <f t="shared" ref="W1167" si="622">O1167/P1167</f>
        <v>0.72989447646112171</v>
      </c>
      <c r="X1167" s="138">
        <f t="shared" si="256"/>
        <v>1.7857142857142857E-4</v>
      </c>
      <c r="Y1167" s="135">
        <f t="shared" ref="Y1167" si="623">G1167-X1167</f>
        <v>-1.8821805876757858E-2</v>
      </c>
      <c r="Z1167" s="135">
        <f t="shared" ref="Z1167" si="624">IF(Y1167&lt;0,Y1167,0)</f>
        <v>-1.8821805876757858E-2</v>
      </c>
      <c r="AA1167" s="135">
        <f t="shared" ref="AA1167" si="625">Z1167^2</f>
        <v>3.5426037646235664E-4</v>
      </c>
      <c r="AB1167" s="140">
        <f t="shared" ref="AB1167" si="626">AVERAGE(Y914:Y1167)/AVERAGE(AA914:AA1167)</f>
        <v>3.748418876771459</v>
      </c>
      <c r="AC1167" s="140">
        <f t="shared" ref="AC1167" si="627">AVERAGE(G1136:G1167)-_xlfn.NORM.S.INV(0.95)*_xlfn.STDEV.S(G1136:G1167)</f>
        <v>-3.6237407366190473E-2</v>
      </c>
      <c r="AD1167" s="140">
        <f t="shared" ref="AD1167" si="628">AVERAGE(G1076:G1167)-_xlfn.NORM.S.INV(0.95)*_xlfn.STDEV.S(G1076:G1167)</f>
        <v>-4.3239200097306495E-2</v>
      </c>
      <c r="AE1167" s="140">
        <f t="shared" ref="AE1167" si="629">AVERAGE(G801:G1167)-_xlfn.NORM.S.INV(0.95)*_xlfn.STDEV.S(G801:G1167)</f>
        <v>-4.8121206069827879E-2</v>
      </c>
    </row>
    <row r="1168" spans="1:31" s="47" customFormat="1">
      <c r="A1168" s="90">
        <v>45657</v>
      </c>
      <c r="B1168" s="133">
        <v>71204832.621444106</v>
      </c>
      <c r="C1168" s="131"/>
      <c r="D1168" s="80">
        <f t="shared" ref="D1168:D1170" si="630">B1168</f>
        <v>71204832.621444106</v>
      </c>
      <c r="E1168" s="80">
        <f t="shared" ref="E1168:E1170" si="631">IF(MONTH(A1168)=MONTH(A1167),E1167,D1167)</f>
        <v>75288855.555961996</v>
      </c>
      <c r="F1168" s="80">
        <f t="shared" ref="F1168:F1170" si="632">B1168-C1168-D1167</f>
        <v>-1070172.1720333993</v>
      </c>
      <c r="G1168" s="81">
        <f t="shared" ref="G1168:G1170" si="633">F1168/B1167</f>
        <v>-1.4806947091755538E-2</v>
      </c>
      <c r="H1168" s="80">
        <f t="shared" ref="H1168" si="634">IF(WEEKNUM(A1168)=WEEKNUM(A1167),H1167+F1168,F1168)</f>
        <v>-2443209.8953235</v>
      </c>
      <c r="I1168" s="81">
        <f t="shared" ref="I1168" si="635">IF(WEEKNUM(A1168)=WEEKNUM(A1167),I1167+G1168,G1168)</f>
        <v>-3.3450181539941969E-2</v>
      </c>
      <c r="J1168" s="80">
        <f t="shared" ref="J1168:J1170" si="636">IF(MONTH(A1168)=MONTH(A1167),J1167+F1168,F1168)</f>
        <v>-4284022.9345178902</v>
      </c>
      <c r="K1168" s="81">
        <f t="shared" ref="K1168" si="637">(1+K1167)*(1+G1168)-1</f>
        <v>-5.6635090486076622E-2</v>
      </c>
      <c r="L1168" s="81">
        <f t="shared" ref="L1168:L1170" si="638">1+G1168</f>
        <v>0.98519305290824444</v>
      </c>
      <c r="M1168" s="81">
        <f>PRODUCT($L$2:L1168)-1</f>
        <v>0.59513717102986097</v>
      </c>
      <c r="N1168" s="81">
        <f>PRODUCT($L$909:L1168)-1</f>
        <v>0.26049944945266224</v>
      </c>
      <c r="O1168" s="81">
        <f>AVERAGE($G$909:G1168)*252</f>
        <v>0.35034531284812298</v>
      </c>
      <c r="P1168" s="81">
        <f>STDEV($G$909:G1168)*252^0.5</f>
        <v>0.50087248564506914</v>
      </c>
      <c r="Q1168" s="80">
        <f t="shared" ref="Q1168" si="639">B1168-C1168-D1137</f>
        <v>-901124.66062599421</v>
      </c>
      <c r="R1168" s="81">
        <f t="shared" ref="R1168:R1170" si="640">Q1168/B1137</f>
        <v>-1.249722900288113E-2</v>
      </c>
      <c r="S1168" s="80">
        <f t="shared" ref="S1168" si="641">B1168-C1168-D1077</f>
        <v>8821999.1092319041</v>
      </c>
      <c r="T1168" s="81">
        <f t="shared" ref="T1168:T1169" si="642">S1168/B1077</f>
        <v>0.14141709525754212</v>
      </c>
      <c r="U1168" s="80">
        <f t="shared" ref="U1168" si="643">B1168-C1168-D802</f>
        <v>33452277.181444108</v>
      </c>
      <c r="V1168" s="81">
        <f t="shared" ref="V1168:V1169" si="644">U1168/B802</f>
        <v>0.8860930549353061</v>
      </c>
      <c r="W1168" s="132">
        <f t="shared" ref="W1168:W1169" si="645">O1168/P1168</f>
        <v>0.69947007050490395</v>
      </c>
      <c r="X1168" s="139">
        <f t="shared" si="256"/>
        <v>1.7857142857142857E-4</v>
      </c>
      <c r="Y1168" s="136">
        <f t="shared" ref="Y1168" si="646">G1168-X1168</f>
        <v>-1.4985518520326967E-2</v>
      </c>
      <c r="Z1168" s="136">
        <f t="shared" ref="Z1168" si="647">IF(Y1168&lt;0,Y1168,0)</f>
        <v>-1.4985518520326967E-2</v>
      </c>
      <c r="AA1168" s="136">
        <f t="shared" ref="AA1168" si="648">Z1168^2</f>
        <v>2.2456576532306252E-4</v>
      </c>
      <c r="AB1168" s="141">
        <f t="shared" ref="AB1168" si="649">AVERAGE(Y915:Y1168)/AVERAGE(AA915:AA1168)</f>
        <v>3.3898611370546217</v>
      </c>
      <c r="AC1168" s="141">
        <f t="shared" ref="AC1168" si="650">AVERAGE(G1137:G1168)-_xlfn.NORM.S.INV(0.95)*_xlfn.STDEV.S(G1137:G1168)</f>
        <v>-3.4621663176414852E-2</v>
      </c>
      <c r="AD1168" s="141">
        <f t="shared" ref="AD1168" si="651">AVERAGE(G1077:G1168)-_xlfn.NORM.S.INV(0.95)*_xlfn.STDEV.S(G1077:G1168)</f>
        <v>-4.3212003535676245E-2</v>
      </c>
      <c r="AE1168" s="141">
        <f t="shared" ref="AE1168" si="652">AVERAGE(G802:G1168)-_xlfn.NORM.S.INV(0.95)*_xlfn.STDEV.S(G802:G1168)</f>
        <v>-4.7889205127882965E-2</v>
      </c>
    </row>
    <row r="1169" spans="1:31">
      <c r="A1169" s="88">
        <v>45659</v>
      </c>
      <c r="B1169" s="78">
        <v>63255466.560107999</v>
      </c>
      <c r="C1169" s="129">
        <v>-9000000</v>
      </c>
      <c r="D1169" s="67">
        <f t="shared" si="630"/>
        <v>63255466.560107999</v>
      </c>
      <c r="E1169" s="67">
        <f t="shared" si="631"/>
        <v>71204832.621444106</v>
      </c>
      <c r="F1169" s="67">
        <f t="shared" si="632"/>
        <v>1050633.9386638999</v>
      </c>
      <c r="G1169" s="70">
        <f t="shared" si="633"/>
        <v>1.4755093158487253E-2</v>
      </c>
      <c r="H1169" s="268">
        <f>J1169</f>
        <v>1050633.9386638999</v>
      </c>
      <c r="I1169" s="267">
        <f>K1169</f>
        <v>1.4755093158487253E-2</v>
      </c>
      <c r="J1169" s="67">
        <f t="shared" si="636"/>
        <v>1050633.9386638999</v>
      </c>
      <c r="K1169" s="70">
        <f>G1169</f>
        <v>1.4755093158487253E-2</v>
      </c>
      <c r="L1169" s="70">
        <f t="shared" si="638"/>
        <v>1.0147550931584872</v>
      </c>
      <c r="M1169" s="70">
        <f>PRODUCT($L$2:L1169)-1</f>
        <v>0.61867356858897238</v>
      </c>
      <c r="N1169" s="85">
        <f>PRODUCT($L$1169:L1169)-1</f>
        <v>1.475509315848722E-2</v>
      </c>
      <c r="O1169" s="85">
        <f>AVERAGE($G$1169:G1169)*252</f>
        <v>3.7182834759387879</v>
      </c>
      <c r="P1169" s="85" t="e">
        <f>STDEV($G$1169:G1169)*252^0.5</f>
        <v>#DIV/0!</v>
      </c>
      <c r="Q1169" s="67">
        <f t="shared" ref="Q1169" si="653">B1169-C1169-D1140</f>
        <v>-3101349.4700603932</v>
      </c>
      <c r="R1169" s="70">
        <f t="shared" si="640"/>
        <v>-4.1906767922036355E-2</v>
      </c>
      <c r="S1169" s="67">
        <f t="shared" ref="S1169" si="654">B1169-C1169-D1080</f>
        <v>11991600.444230303</v>
      </c>
      <c r="T1169" s="70">
        <f t="shared" si="642"/>
        <v>0.18976938144993891</v>
      </c>
      <c r="U1169" s="67">
        <f t="shared" ref="U1169" si="655">B1169-C1169-D805</f>
        <v>34484856.90010801</v>
      </c>
      <c r="V1169" s="70">
        <f t="shared" si="644"/>
        <v>0.91223793030466227</v>
      </c>
      <c r="W1169" s="87" t="e">
        <f t="shared" si="645"/>
        <v>#DIV/0!</v>
      </c>
      <c r="X1169" s="138">
        <f t="shared" ref="X1169:X1205" si="656">4.5%/252</f>
        <v>1.7857142857142857E-4</v>
      </c>
      <c r="Y1169" s="135">
        <f t="shared" ref="Y1169:Y1174" si="657">G1169-X1169</f>
        <v>1.4576521729915824E-2</v>
      </c>
      <c r="Z1169" s="135">
        <f t="shared" ref="Z1169:Z1174" si="658">IF(Y1169&lt;0,Y1169,0)</f>
        <v>0</v>
      </c>
      <c r="AA1169" s="135">
        <f t="shared" ref="AA1169:AA1174" si="659">Z1169^2</f>
        <v>0</v>
      </c>
      <c r="AB1169" s="140">
        <f t="shared" ref="AB1169:AB1174" si="660">AVERAGE(Y918:Y1169)/AVERAGE(AA918:AA1169)</f>
        <v>3.6258925045756674</v>
      </c>
      <c r="AC1169" s="140">
        <f t="shared" ref="AC1169:AC1174" si="661">AVERAGE(G1140:G1169)-_xlfn.NORM.S.INV(0.95)*_xlfn.STDEV.S(G1140:G1169)</f>
        <v>-3.5720995633261907E-2</v>
      </c>
      <c r="AD1169" s="140">
        <f t="shared" ref="AD1169:AD1174" si="662">AVERAGE(G1080:G1169)-_xlfn.NORM.S.INV(0.95)*_xlfn.STDEV.S(G1080:G1169)</f>
        <v>-4.2707219794095565E-2</v>
      </c>
      <c r="AE1169" s="140">
        <f t="shared" ref="AE1169:AE1174" si="663">AVERAGE(G805:G1169)-_xlfn.NORM.S.INV(0.95)*_xlfn.STDEV.S(G805:G1169)</f>
        <v>-4.7941056201913523E-2</v>
      </c>
    </row>
    <row r="1170" spans="1:31">
      <c r="A1170" s="88">
        <v>45660</v>
      </c>
      <c r="B1170" s="78">
        <v>66348162.478378601</v>
      </c>
      <c r="D1170" s="67">
        <f t="shared" si="630"/>
        <v>66348162.478378601</v>
      </c>
      <c r="E1170" s="67">
        <f t="shared" si="631"/>
        <v>71204832.621444106</v>
      </c>
      <c r="F1170" s="67">
        <f t="shared" si="632"/>
        <v>3092695.9182706028</v>
      </c>
      <c r="G1170" s="70">
        <f t="shared" si="633"/>
        <v>4.8892152511938132E-2</v>
      </c>
      <c r="H1170" s="67">
        <f t="shared" ref="H1170" si="664">IF(WEEKNUM(A1170)=WEEKNUM(A1169),H1169+F1170,F1170)</f>
        <v>4143329.8569345027</v>
      </c>
      <c r="I1170" s="70">
        <f t="shared" ref="I1170" si="665">IF(WEEKNUM(A1170)=WEEKNUM(A1169),I1169+G1170,G1170)</f>
        <v>6.3647245670425387E-2</v>
      </c>
      <c r="J1170" s="67">
        <f t="shared" si="636"/>
        <v>4143329.8569345027</v>
      </c>
      <c r="K1170" s="70">
        <f t="shared" ref="K1170" si="666">(1+K1169)*(1+G1170)-1</f>
        <v>6.4368653935457987E-2</v>
      </c>
      <c r="L1170" s="70">
        <f t="shared" si="638"/>
        <v>1.0488921525119381</v>
      </c>
      <c r="M1170" s="70">
        <f>PRODUCT($L$2:L1170)-1</f>
        <v>0.6978140035714675</v>
      </c>
      <c r="N1170" s="301">
        <f>PRODUCT($L$1169:L1170)-1</f>
        <v>6.4368653935457987E-2</v>
      </c>
      <c r="O1170" s="301">
        <f>AVERAGE($G$1169:G1170)*252</f>
        <v>8.0195529544735979</v>
      </c>
      <c r="P1170" s="301">
        <f>STDEV($G$1169:G1170)*252^0.5</f>
        <v>0.38318754087773987</v>
      </c>
      <c r="Q1170" s="67">
        <f t="shared" ref="Q1170" si="667">B1170-C1170-D1139</f>
        <v>-7617739.5788531974</v>
      </c>
      <c r="R1170" s="70">
        <f t="shared" si="640"/>
        <v>-0.1029898827294623</v>
      </c>
      <c r="S1170" s="67">
        <f t="shared" ref="S1170" si="668">B1170-C1170-D1081</f>
        <v>4143154.3156563044</v>
      </c>
      <c r="T1170" s="70">
        <f t="shared" ref="T1170" si="669">S1170/B1079</f>
        <v>6.7490684557604708E-2</v>
      </c>
      <c r="U1170" s="67">
        <f t="shared" ref="U1170" si="670">B1170-C1170-D806</f>
        <v>29208381.7683786</v>
      </c>
      <c r="V1170" s="70">
        <f t="shared" ref="V1170" si="671">U1170/B804</f>
        <v>0.76876882840168581</v>
      </c>
      <c r="W1170" s="87">
        <f t="shared" ref="W1170" si="672">O1170/P1170</f>
        <v>20.928532634708816</v>
      </c>
      <c r="X1170" s="138">
        <f t="shared" si="656"/>
        <v>1.7857142857142857E-4</v>
      </c>
      <c r="Y1170" s="135">
        <f t="shared" si="657"/>
        <v>4.8713581083366701E-2</v>
      </c>
      <c r="Z1170" s="135">
        <f t="shared" si="658"/>
        <v>0</v>
      </c>
      <c r="AA1170" s="135">
        <f t="shared" si="659"/>
        <v>0</v>
      </c>
      <c r="AB1170" s="140">
        <f t="shared" si="660"/>
        <v>4.0645772559263671</v>
      </c>
      <c r="AC1170" s="140">
        <f t="shared" si="661"/>
        <v>-3.7339738841182642E-2</v>
      </c>
      <c r="AD1170" s="140">
        <f t="shared" si="662"/>
        <v>-4.2519725913316257E-2</v>
      </c>
      <c r="AE1170" s="140">
        <f t="shared" si="663"/>
        <v>-4.7949071183407861E-2</v>
      </c>
    </row>
    <row r="1171" spans="1:31">
      <c r="A1171" s="88">
        <v>45663</v>
      </c>
      <c r="B1171" s="78">
        <v>68445979.203684106</v>
      </c>
      <c r="D1171" s="67">
        <f t="shared" ref="D1171" si="673">B1171</f>
        <v>68445979.203684106</v>
      </c>
      <c r="E1171" s="67">
        <f t="shared" ref="E1171" si="674">IF(MONTH(A1171)=MONTH(A1170),E1170,D1170)</f>
        <v>71204832.621444106</v>
      </c>
      <c r="F1171" s="67">
        <f t="shared" ref="F1171" si="675">B1171-C1171-D1170</f>
        <v>2097816.7253055051</v>
      </c>
      <c r="G1171" s="70">
        <f t="shared" ref="G1171" si="676">F1171/B1170</f>
        <v>3.1618309338847739E-2</v>
      </c>
      <c r="H1171" s="67">
        <f t="shared" ref="H1171" si="677">IF(WEEKNUM(A1171)=WEEKNUM(A1170),H1170+F1171,F1171)</f>
        <v>2097816.7253055051</v>
      </c>
      <c r="I1171" s="70">
        <f t="shared" ref="I1171" si="678">IF(WEEKNUM(A1171)=WEEKNUM(A1170),I1170+G1171,G1171)</f>
        <v>3.1618309338847739E-2</v>
      </c>
      <c r="J1171" s="67">
        <f t="shared" ref="J1171" si="679">IF(MONTH(A1171)=MONTH(A1170),J1170+F1171,F1171)</f>
        <v>6241146.5822400078</v>
      </c>
      <c r="K1171" s="70">
        <f t="shared" ref="K1171" si="680">(1+K1170)*(1+G1171)-1</f>
        <v>9.8022191286162297E-2</v>
      </c>
      <c r="L1171" s="70">
        <f t="shared" ref="L1171" si="681">1+G1171</f>
        <v>1.0316183093388478</v>
      </c>
      <c r="M1171" s="70">
        <f>PRODUCT($L$2:L1171)-1</f>
        <v>0.75149601193621773</v>
      </c>
      <c r="N1171" s="70">
        <f>PRODUCT($L$1169:L1171)-1</f>
        <v>9.8022191286162297E-2</v>
      </c>
      <c r="O1171" s="70">
        <f>AVERAGE($G$1169:G1171)*252</f>
        <v>8.0023066207789419</v>
      </c>
      <c r="P1171" s="70">
        <f>STDEV($G$1169:G1171)*252^0.5</f>
        <v>0.27096104267409926</v>
      </c>
      <c r="Q1171" s="67">
        <f t="shared" ref="Q1171" si="682">B1171-C1171-D1140</f>
        <v>-6910836.8264842927</v>
      </c>
      <c r="R1171" s="70">
        <f t="shared" ref="R1171" si="683">Q1171/B1140</f>
        <v>-9.170818501298679E-2</v>
      </c>
      <c r="S1171" s="67">
        <f t="shared" ref="S1171" si="684">B1171-C1171-D1082</f>
        <v>6484589.5090664029</v>
      </c>
      <c r="T1171" s="70">
        <f t="shared" ref="T1171" si="685">S1171/B1080</f>
        <v>0.10760327750293322</v>
      </c>
      <c r="U1171" s="67">
        <f t="shared" ref="U1171" si="686">B1171-C1171-D807</f>
        <v>31386107.883684106</v>
      </c>
      <c r="V1171" s="70">
        <f t="shared" ref="V1171" si="687">U1171/B805</f>
        <v>0.83096640923227583</v>
      </c>
      <c r="W1171" s="87">
        <f t="shared" ref="W1171" si="688">O1171/P1171</f>
        <v>29.53305221224656</v>
      </c>
      <c r="X1171" s="138">
        <f t="shared" si="656"/>
        <v>1.7857142857142857E-4</v>
      </c>
      <c r="Y1171" s="135">
        <f t="shared" si="657"/>
        <v>3.1439737910276308E-2</v>
      </c>
      <c r="Z1171" s="135">
        <f t="shared" si="658"/>
        <v>0</v>
      </c>
      <c r="AA1171" s="135">
        <f t="shared" si="659"/>
        <v>0</v>
      </c>
      <c r="AB1171" s="140">
        <f t="shared" si="660"/>
        <v>4.3254567103167609</v>
      </c>
      <c r="AC1171" s="140">
        <f t="shared" si="661"/>
        <v>-3.7314732757482927E-2</v>
      </c>
      <c r="AD1171" s="140">
        <f t="shared" si="662"/>
        <v>-4.2515005310440189E-2</v>
      </c>
      <c r="AE1171" s="140">
        <f t="shared" si="663"/>
        <v>-4.7854181193497346E-2</v>
      </c>
    </row>
    <row r="1172" spans="1:31">
      <c r="A1172" s="88">
        <v>45664</v>
      </c>
      <c r="B1172" s="78">
        <v>64784770.194913499</v>
      </c>
      <c r="D1172" s="67">
        <f t="shared" ref="D1172" si="689">B1172</f>
        <v>64784770.194913499</v>
      </c>
      <c r="E1172" s="67">
        <f t="shared" ref="E1172" si="690">IF(MONTH(A1172)=MONTH(A1171),E1171,D1171)</f>
        <v>71204832.621444106</v>
      </c>
      <c r="F1172" s="67">
        <f t="shared" ref="F1172" si="691">B1172-C1172-D1171</f>
        <v>-3661209.0087706074</v>
      </c>
      <c r="G1172" s="70">
        <f t="shared" ref="G1172" si="692">F1172/B1171</f>
        <v>-5.3490490622910732E-2</v>
      </c>
      <c r="H1172" s="67">
        <f t="shared" ref="H1172" si="693">IF(WEEKNUM(A1172)=WEEKNUM(A1171),H1171+F1172,F1172)</f>
        <v>-1563392.2834651023</v>
      </c>
      <c r="I1172" s="70">
        <f t="shared" ref="I1172" si="694">IF(WEEKNUM(A1172)=WEEKNUM(A1171),I1171+G1172,G1172)</f>
        <v>-2.1872181284062993E-2</v>
      </c>
      <c r="J1172" s="67">
        <f t="shared" ref="J1172" si="695">IF(MONTH(A1172)=MONTH(A1171),J1171+F1172,F1172)</f>
        <v>2579937.5734694004</v>
      </c>
      <c r="K1172" s="70">
        <f t="shared" ref="K1172" si="696">(1+K1171)*(1+G1172)-1</f>
        <v>3.9288445559421792E-2</v>
      </c>
      <c r="L1172" s="70">
        <f t="shared" ref="L1172" si="697">1+G1172</f>
        <v>0.94650950937708922</v>
      </c>
      <c r="M1172" s="70">
        <f>PRODUCT($L$2:L1172)-1</f>
        <v>0.65780763093367778</v>
      </c>
      <c r="N1172" s="70">
        <f>PRODUCT($L$1169:L1172)-1</f>
        <v>3.9288445559421792E-2</v>
      </c>
      <c r="O1172" s="70">
        <f>AVERAGE($G$1169:G1172)*252</f>
        <v>2.6318290563408309</v>
      </c>
      <c r="P1172" s="70">
        <f>STDEV($G$1169:G1172)*252^0.5</f>
        <v>0.71186837232232392</v>
      </c>
      <c r="Q1172" s="67">
        <f t="shared" ref="Q1172" si="698">B1172-C1172-D1141</f>
        <v>-10346761.451548494</v>
      </c>
      <c r="R1172" s="70">
        <f t="shared" ref="R1172" si="699">Q1172/B1141</f>
        <v>-0.13771530041788696</v>
      </c>
      <c r="S1172" s="67">
        <f t="shared" ref="S1172" si="700">B1172-C1172-D1083</f>
        <v>9086137.0878186002</v>
      </c>
      <c r="T1172" s="70">
        <f t="shared" ref="T1172" si="701">S1172/B1081</f>
        <v>0.1460676134636964</v>
      </c>
      <c r="U1172" s="67">
        <f t="shared" ref="U1172" si="702">B1172-C1172-D808</f>
        <v>28275076.124913499</v>
      </c>
      <c r="V1172" s="70">
        <f t="shared" ref="V1172" si="703">U1172/B806</f>
        <v>0.76131510699255012</v>
      </c>
      <c r="W1172" s="87">
        <f t="shared" ref="W1172" si="704">O1172/P1172</f>
        <v>3.6970726031204766</v>
      </c>
      <c r="X1172" s="138">
        <f t="shared" si="656"/>
        <v>1.7857142857142857E-4</v>
      </c>
      <c r="Y1172" s="135">
        <f t="shared" si="657"/>
        <v>-5.3669062051482162E-2</v>
      </c>
      <c r="Z1172" s="135">
        <f t="shared" si="658"/>
        <v>-5.3669062051482162E-2</v>
      </c>
      <c r="AA1172" s="135">
        <f t="shared" si="659"/>
        <v>2.8803682214858426E-3</v>
      </c>
      <c r="AB1172" s="140">
        <f t="shared" si="660"/>
        <v>3.980021491647856</v>
      </c>
      <c r="AC1172" s="140">
        <f t="shared" si="661"/>
        <v>-4.1509870763346807E-2</v>
      </c>
      <c r="AD1172" s="140">
        <f t="shared" si="662"/>
        <v>-4.4096934747222268E-2</v>
      </c>
      <c r="AE1172" s="140">
        <f t="shared" si="663"/>
        <v>-4.8222928813400054E-2</v>
      </c>
    </row>
    <row r="1173" spans="1:31">
      <c r="A1173" s="88">
        <v>45665</v>
      </c>
      <c r="B1173" s="78">
        <v>64378423.867367402</v>
      </c>
      <c r="D1173" s="67">
        <f t="shared" ref="D1173" si="705">B1173</f>
        <v>64378423.867367402</v>
      </c>
      <c r="E1173" s="67">
        <f t="shared" ref="E1173" si="706">IF(MONTH(A1173)=MONTH(A1172),E1172,D1172)</f>
        <v>71204832.621444106</v>
      </c>
      <c r="F1173" s="67">
        <f t="shared" ref="F1173" si="707">B1173-C1173-D1172</f>
        <v>-406346.32754609734</v>
      </c>
      <c r="G1173" s="70">
        <f t="shared" ref="G1173" si="708">F1173/B1172</f>
        <v>-6.2722508133246594E-3</v>
      </c>
      <c r="H1173" s="67">
        <f t="shared" ref="H1173" si="709">IF(WEEKNUM(A1173)=WEEKNUM(A1172),H1172+F1173,F1173)</f>
        <v>-1969738.6110111997</v>
      </c>
      <c r="I1173" s="70">
        <f t="shared" ref="I1173" si="710">IF(WEEKNUM(A1173)=WEEKNUM(A1172),I1172+G1173,G1173)</f>
        <v>-2.8144432097387651E-2</v>
      </c>
      <c r="J1173" s="67">
        <f t="shared" ref="J1173" si="711">IF(MONTH(A1173)=MONTH(A1172),J1172+F1173,F1173)</f>
        <v>2173591.2459233031</v>
      </c>
      <c r="K1173" s="70">
        <f t="shared" ref="K1173" si="712">(1+K1172)*(1+G1173)-1</f>
        <v>3.2769767761482882E-2</v>
      </c>
      <c r="L1173" s="70">
        <f t="shared" ref="L1173" si="713">1+G1173</f>
        <v>0.99372774918667539</v>
      </c>
      <c r="M1173" s="70">
        <f>PRODUCT($L$2:L1173)-1</f>
        <v>0.64740944567221836</v>
      </c>
      <c r="N1173" s="70">
        <f>PRODUCT($L$1169:L1173)-1</f>
        <v>3.2769767761482882E-2</v>
      </c>
      <c r="O1173" s="70">
        <f>AVERAGE($G$1169:G1173)*252</f>
        <v>1.7893418040811018</v>
      </c>
      <c r="P1173" s="70">
        <f>STDEV($G$1169:G1173)*252^0.5</f>
        <v>0.62781403758580268</v>
      </c>
      <c r="Q1173" s="67">
        <f t="shared" ref="Q1173" si="714">B1173-C1173-D1142</f>
        <v>-9402758.5361699015</v>
      </c>
      <c r="R1173" s="70">
        <f t="shared" ref="R1173" si="715">Q1173/B1142</f>
        <v>-0.1274411473205003</v>
      </c>
      <c r="S1173" s="67">
        <f t="shared" ref="S1173" si="716">B1173-C1173-D1084</f>
        <v>9996913.5013853982</v>
      </c>
      <c r="T1173" s="70">
        <f t="shared" ref="T1173" si="717">S1173/B1082</f>
        <v>0.16134101495554068</v>
      </c>
      <c r="U1173" s="67">
        <f t="shared" ref="U1173" si="718">B1173-C1173-D809</f>
        <v>27303160.557367399</v>
      </c>
      <c r="V1173" s="70">
        <f t="shared" ref="V1173" si="719">U1173/B807</f>
        <v>0.73673112142277664</v>
      </c>
      <c r="W1173" s="87">
        <f t="shared" ref="W1173" si="720">O1173/P1173</f>
        <v>2.8501143602360983</v>
      </c>
      <c r="X1173" s="138">
        <f t="shared" si="656"/>
        <v>1.7857142857142857E-4</v>
      </c>
      <c r="Y1173" s="135">
        <f t="shared" si="657"/>
        <v>-6.4508222418960884E-3</v>
      </c>
      <c r="Z1173" s="135">
        <f t="shared" si="658"/>
        <v>-6.4508222418960884E-3</v>
      </c>
      <c r="AA1173" s="135">
        <f t="shared" si="659"/>
        <v>4.1613107596541278E-5</v>
      </c>
      <c r="AB1173" s="140">
        <f t="shared" si="660"/>
        <v>4.0325194488371947</v>
      </c>
      <c r="AC1173" s="140">
        <f t="shared" si="661"/>
        <v>-4.1851469353405141E-2</v>
      </c>
      <c r="AD1173" s="140">
        <f t="shared" si="662"/>
        <v>-3.9396627891970681E-2</v>
      </c>
      <c r="AE1173" s="140">
        <f t="shared" si="663"/>
        <v>-4.8183344302418128E-2</v>
      </c>
    </row>
    <row r="1174" spans="1:31">
      <c r="A1174" s="88">
        <v>45666</v>
      </c>
      <c r="B1174" s="78">
        <v>64340660.011150397</v>
      </c>
      <c r="D1174" s="67">
        <f t="shared" ref="D1174" si="721">B1174</f>
        <v>64340660.011150397</v>
      </c>
      <c r="E1174" s="67">
        <f t="shared" ref="E1174" si="722">IF(MONTH(A1174)=MONTH(A1173),E1173,D1173)</f>
        <v>71204832.621444106</v>
      </c>
      <c r="F1174" s="67">
        <f t="shared" ref="F1174" si="723">B1174-C1174-D1173</f>
        <v>-37763.856217004359</v>
      </c>
      <c r="G1174" s="70">
        <f t="shared" ref="G1174" si="724">F1174/B1173</f>
        <v>-5.8659181055450429E-4</v>
      </c>
      <c r="H1174" s="67">
        <f t="shared" ref="H1174" si="725">IF(WEEKNUM(A1174)=WEEKNUM(A1173),H1173+F1174,F1174)</f>
        <v>-2007502.467228204</v>
      </c>
      <c r="I1174" s="70">
        <f t="shared" ref="I1174" si="726">IF(WEEKNUM(A1174)=WEEKNUM(A1173),I1173+G1174,G1174)</f>
        <v>-2.8731023907942153E-2</v>
      </c>
      <c r="J1174" s="67">
        <f t="shared" ref="J1174" si="727">IF(MONTH(A1174)=MONTH(A1173),J1173+F1174,F1174)</f>
        <v>2135827.3897062987</v>
      </c>
      <c r="K1174" s="70">
        <f t="shared" ref="K1174" si="728">(1+K1173)*(1+G1174)-1</f>
        <v>3.216395347352563E-2</v>
      </c>
      <c r="L1174" s="70">
        <f t="shared" ref="L1174" si="729">1+G1174</f>
        <v>0.99941340818944546</v>
      </c>
      <c r="M1174" s="70">
        <f>PRODUCT($L$2:L1174)-1</f>
        <v>0.6464430887827568</v>
      </c>
      <c r="N1174" s="70">
        <f>PRODUCT($L$1169:L1174)-1</f>
        <v>3.216395347352563E-2</v>
      </c>
      <c r="O1174" s="70">
        <f>AVERAGE($G$1169:G1174)*252</f>
        <v>1.4664813140242958</v>
      </c>
      <c r="P1174" s="70">
        <f>STDEV($G$1169:G1174)*252^0.5</f>
        <v>0.56373952416782558</v>
      </c>
      <c r="Q1174" s="67">
        <f t="shared" ref="Q1174" si="730">B1174-C1174-D1143</f>
        <v>-9648307.5048066005</v>
      </c>
      <c r="R1174" s="70">
        <f t="shared" ref="R1174" si="731">Q1174/B1143</f>
        <v>-0.13040197516914634</v>
      </c>
      <c r="S1174" s="67">
        <f t="shared" ref="S1174" si="732">B1174-C1174-D1085</f>
        <v>9906053.5334718972</v>
      </c>
      <c r="T1174" s="70">
        <f t="shared" ref="T1174" si="733">S1174/B1083</f>
        <v>0.17785092704923244</v>
      </c>
      <c r="U1174" s="67">
        <f t="shared" ref="U1174" si="734">B1174-C1174-D810</f>
        <v>28045188.851150401</v>
      </c>
      <c r="V1174" s="70">
        <f t="shared" ref="V1174" si="735">U1174/B808</f>
        <v>0.7681573227477444</v>
      </c>
      <c r="W1174" s="87">
        <f t="shared" ref="W1174" si="736">O1174/P1174</f>
        <v>2.6013455703484141</v>
      </c>
      <c r="X1174" s="138">
        <f t="shared" si="656"/>
        <v>1.7857142857142857E-4</v>
      </c>
      <c r="Y1174" s="135">
        <f t="shared" si="657"/>
        <v>-7.6516323912593283E-4</v>
      </c>
      <c r="Z1174" s="135">
        <f t="shared" si="658"/>
        <v>-7.6516323912593283E-4</v>
      </c>
      <c r="AA1174" s="135">
        <f t="shared" si="659"/>
        <v>5.8547478250968942E-7</v>
      </c>
      <c r="AB1174" s="140">
        <f t="shared" si="660"/>
        <v>3.9807376933868746</v>
      </c>
      <c r="AC1174" s="140">
        <f t="shared" si="661"/>
        <v>-4.1630720012298304E-2</v>
      </c>
      <c r="AD1174" s="140">
        <f t="shared" si="662"/>
        <v>-3.8880118810897604E-2</v>
      </c>
      <c r="AE1174" s="140">
        <f t="shared" si="663"/>
        <v>-4.8214814201420403E-2</v>
      </c>
    </row>
    <row r="1175" spans="1:31">
      <c r="A1175" s="88">
        <v>45667</v>
      </c>
      <c r="B1175" s="78">
        <v>61771085.473509103</v>
      </c>
      <c r="D1175" s="67">
        <f t="shared" ref="D1175" si="737">B1175</f>
        <v>61771085.473509103</v>
      </c>
      <c r="E1175" s="67">
        <f t="shared" ref="E1175" si="738">IF(MONTH(A1175)=MONTH(A1174),E1174,D1174)</f>
        <v>71204832.621444106</v>
      </c>
      <c r="F1175" s="67">
        <f t="shared" ref="F1175" si="739">B1175-C1175-D1174</f>
        <v>-2569574.5376412943</v>
      </c>
      <c r="G1175" s="70">
        <f t="shared" ref="G1175" si="740">F1175/B1174</f>
        <v>-3.9937024848610204E-2</v>
      </c>
      <c r="H1175" s="67">
        <f t="shared" ref="H1175" si="741">IF(WEEKNUM(A1175)=WEEKNUM(A1174),H1174+F1175,F1175)</f>
        <v>-4577077.0048694983</v>
      </c>
      <c r="I1175" s="70">
        <f t="shared" ref="I1175" si="742">IF(WEEKNUM(A1175)=WEEKNUM(A1174),I1174+G1175,G1175)</f>
        <v>-6.8668048756552358E-2</v>
      </c>
      <c r="J1175" s="67">
        <f t="shared" ref="J1175" si="743">IF(MONTH(A1175)=MONTH(A1174),J1174+F1175,F1175)</f>
        <v>-433747.14793499559</v>
      </c>
      <c r="K1175" s="70">
        <f t="shared" ref="K1175" si="744">(1+K1174)*(1+G1175)-1</f>
        <v>-9.0576039841863132E-3</v>
      </c>
      <c r="L1175" s="70">
        <f t="shared" ref="L1175" si="745">1+G1175</f>
        <v>0.96006297515138983</v>
      </c>
      <c r="M1175" s="70">
        <f>PRODUCT($L$2:L1175)-1</f>
        <v>0.58068905023421746</v>
      </c>
      <c r="N1175" s="70">
        <f>PRODUCT($L$1169:L1175)-1</f>
        <v>-9.0576039841863132E-3</v>
      </c>
      <c r="O1175" s="70">
        <f>AVERAGE($G$1169:G1175)*252</f>
        <v>-0.18074891110057095</v>
      </c>
      <c r="P1175" s="70">
        <f>STDEV($G$1169:G1175)*252^0.5</f>
        <v>0.58327225746534495</v>
      </c>
      <c r="Q1175" s="67">
        <f t="shared" ref="Q1175" si="746">B1175-C1175-D1144</f>
        <v>-11775306.090390891</v>
      </c>
      <c r="R1175" s="70">
        <f t="shared" ref="R1175" si="747">Q1175/B1144</f>
        <v>-0.16010719003338242</v>
      </c>
      <c r="S1175" s="67">
        <f t="shared" ref="S1175" si="748">B1175-C1175-D1086</f>
        <v>10795531.624386802</v>
      </c>
      <c r="T1175" s="70">
        <f t="shared" ref="T1175" si="749">S1175/B1084</f>
        <v>0.1985147442896304</v>
      </c>
      <c r="U1175" s="67">
        <f t="shared" ref="U1175" si="750">B1175-C1175-D811</f>
        <v>26237720.813509107</v>
      </c>
      <c r="V1175" s="70">
        <f t="shared" ref="V1175" si="751">U1175/B809</f>
        <v>0.70768805049679107</v>
      </c>
      <c r="W1175" s="87">
        <f t="shared" ref="W1175" si="752">O1175/P1175</f>
        <v>-0.30988772187799474</v>
      </c>
      <c r="X1175" s="138">
        <f t="shared" si="656"/>
        <v>1.7857142857142857E-4</v>
      </c>
      <c r="Y1175" s="135">
        <f t="shared" ref="Y1175" si="753">G1175-X1175</f>
        <v>-4.0115596277181635E-2</v>
      </c>
      <c r="Z1175" s="135">
        <f t="shared" ref="Z1175" si="754">IF(Y1175&lt;0,Y1175,0)</f>
        <v>-4.0115596277181635E-2</v>
      </c>
      <c r="AA1175" s="135">
        <f t="shared" ref="AA1175" si="755">Z1175^2</f>
        <v>1.6092610646738291E-3</v>
      </c>
      <c r="AB1175" s="140">
        <f t="shared" ref="AB1175" si="756">AVERAGE(Y924:Y1175)/AVERAGE(AA924:AA1175)</f>
        <v>3.4290903112562003</v>
      </c>
      <c r="AC1175" s="140">
        <f t="shared" ref="AC1175" si="757">AVERAGE(G1146:G1175)-_xlfn.NORM.S.INV(0.95)*_xlfn.STDEV.S(G1146:G1175)</f>
        <v>-4.4602240978631545E-2</v>
      </c>
      <c r="AD1175" s="140">
        <f t="shared" ref="AD1175" si="758">AVERAGE(G1086:G1175)-_xlfn.NORM.S.INV(0.95)*_xlfn.STDEV.S(G1086:G1175)</f>
        <v>-4.0003526003172224E-2</v>
      </c>
      <c r="AE1175" s="140">
        <f t="shared" ref="AE1175" si="759">AVERAGE(G811:G1175)-_xlfn.NORM.S.INV(0.95)*_xlfn.STDEV.S(G811:G1175)</f>
        <v>-4.8357481114059929E-2</v>
      </c>
    </row>
    <row r="1176" spans="1:31">
      <c r="A1176" s="88">
        <v>45670</v>
      </c>
      <c r="B1176" s="78">
        <v>60426206.230531901</v>
      </c>
      <c r="D1176" s="67">
        <f t="shared" ref="D1176" si="760">B1176</f>
        <v>60426206.230531901</v>
      </c>
      <c r="E1176" s="67">
        <f t="shared" ref="E1176" si="761">IF(MONTH(A1176)=MONTH(A1175),E1175,D1175)</f>
        <v>71204832.621444106</v>
      </c>
      <c r="F1176" s="67">
        <f t="shared" ref="F1176" si="762">B1176-C1176-D1175</f>
        <v>-1344879.2429772019</v>
      </c>
      <c r="G1176" s="70">
        <f t="shared" ref="G1176" si="763">F1176/B1175</f>
        <v>-2.1771986564069066E-2</v>
      </c>
      <c r="H1176" s="67">
        <f t="shared" ref="H1176" si="764">IF(WEEKNUM(A1176)=WEEKNUM(A1175),H1175+F1176,F1176)</f>
        <v>-1344879.2429772019</v>
      </c>
      <c r="I1176" s="70">
        <f t="shared" ref="I1176" si="765">IF(WEEKNUM(A1176)=WEEKNUM(A1175),I1175+G1176,G1176)</f>
        <v>-2.1771986564069066E-2</v>
      </c>
      <c r="J1176" s="67">
        <f t="shared" ref="J1176" si="766">IF(MONTH(A1176)=MONTH(A1175),J1175+F1176,F1176)</f>
        <v>-1778626.3909121975</v>
      </c>
      <c r="K1176" s="70">
        <f t="shared" ref="K1176" si="767">(1+K1175)*(1+G1176)-1</f>
        <v>-3.0632388516009024E-2</v>
      </c>
      <c r="L1176" s="70">
        <f t="shared" ref="L1176" si="768">1+G1176</f>
        <v>0.97822801343593091</v>
      </c>
      <c r="M1176" s="70">
        <f>PRODUCT($L$2:L1176)-1</f>
        <v>0.54627430947054689</v>
      </c>
      <c r="N1176" s="70">
        <f>PRODUCT($L$1169:L1176)-1</f>
        <v>-3.0632388516009024E-2</v>
      </c>
      <c r="O1176" s="70">
        <f>AVERAGE($G$1169:G1176)*252</f>
        <v>-0.84397287398117515</v>
      </c>
      <c r="P1176" s="70">
        <f>STDEV($G$1169:G1176)*252^0.5</f>
        <v>0.55278349721003928</v>
      </c>
      <c r="Q1176" s="67">
        <f t="shared" ref="Q1176" si="769">B1176-C1176-D1145</f>
        <v>-12980770.543916494</v>
      </c>
      <c r="R1176" s="70">
        <f t="shared" ref="R1176" si="770">Q1176/B1145</f>
        <v>-0.17683292670942496</v>
      </c>
      <c r="S1176" s="67">
        <f t="shared" ref="S1176" si="771">B1176-C1176-D1087</f>
        <v>7554063.4194793999</v>
      </c>
      <c r="T1176" s="70">
        <f t="shared" ref="T1176" si="772">S1176/B1085</f>
        <v>0.1387731795687184</v>
      </c>
      <c r="U1176" s="67">
        <f t="shared" ref="U1176" si="773">B1176-C1176-D812</f>
        <v>25873156.440531902</v>
      </c>
      <c r="V1176" s="70">
        <f t="shared" ref="V1176" si="774">U1176/B810</f>
        <v>0.7128480665391066</v>
      </c>
      <c r="W1176" s="87">
        <f t="shared" ref="W1176" si="775">O1176/P1176</f>
        <v>-1.5267693016177248</v>
      </c>
      <c r="X1176" s="138">
        <f t="shared" si="656"/>
        <v>1.7857142857142857E-4</v>
      </c>
      <c r="Y1176" s="135">
        <f t="shared" ref="Y1176" si="776">G1176-X1176</f>
        <v>-2.1950557992640493E-2</v>
      </c>
      <c r="Z1176" s="135">
        <f t="shared" ref="Z1176" si="777">IF(Y1176&lt;0,Y1176,0)</f>
        <v>-2.1950557992640493E-2</v>
      </c>
      <c r="AA1176" s="135">
        <f t="shared" ref="AA1176" si="778">Z1176^2</f>
        <v>4.8182699618827345E-4</v>
      </c>
      <c r="AB1176" s="140">
        <f t="shared" ref="AB1176" si="779">AVERAGE(Y925:Y1176)/AVERAGE(AA925:AA1176)</f>
        <v>3.1478073961057969</v>
      </c>
      <c r="AC1176" s="140">
        <f t="shared" ref="AC1176" si="780">AVERAGE(G1147:G1176)-_xlfn.NORM.S.INV(0.95)*_xlfn.STDEV.S(G1147:G1176)</f>
        <v>-4.5796654173352221E-2</v>
      </c>
      <c r="AD1176" s="140">
        <f t="shared" ref="AD1176" si="781">AVERAGE(G1087:G1176)-_xlfn.NORM.S.INV(0.95)*_xlfn.STDEV.S(G1087:G1176)</f>
        <v>-3.8163505334544982E-2</v>
      </c>
      <c r="AE1176" s="140">
        <f t="shared" ref="AE1176" si="782">AVERAGE(G812:G1176)-_xlfn.NORM.S.INV(0.95)*_xlfn.STDEV.S(G812:G1176)</f>
        <v>-4.836228212888817E-2</v>
      </c>
    </row>
    <row r="1177" spans="1:31">
      <c r="A1177" s="88">
        <v>45671</v>
      </c>
      <c r="B1177" s="78">
        <v>61034161.451888002</v>
      </c>
      <c r="D1177" s="67">
        <f t="shared" ref="D1177" si="783">B1177</f>
        <v>61034161.451888002</v>
      </c>
      <c r="E1177" s="67">
        <f t="shared" ref="E1177" si="784">IF(MONTH(A1177)=MONTH(A1176),E1176,D1176)</f>
        <v>71204832.621444106</v>
      </c>
      <c r="F1177" s="67">
        <f t="shared" ref="F1177" si="785">B1177-C1177-D1176</f>
        <v>607955.22135610133</v>
      </c>
      <c r="G1177" s="70">
        <f t="shared" ref="G1177" si="786">F1177/B1176</f>
        <v>1.0061118499425441E-2</v>
      </c>
      <c r="H1177" s="67">
        <f t="shared" ref="H1177" si="787">IF(WEEKNUM(A1177)=WEEKNUM(A1176),H1176+F1177,F1177)</f>
        <v>-736924.0216211006</v>
      </c>
      <c r="I1177" s="70">
        <f t="shared" ref="I1177" si="788">IF(WEEKNUM(A1177)=WEEKNUM(A1176),I1176+G1177,G1177)</f>
        <v>-1.1710868064643625E-2</v>
      </c>
      <c r="J1177" s="67">
        <f t="shared" ref="J1177" si="789">IF(MONTH(A1177)=MONTH(A1176),J1176+F1177,F1177)</f>
        <v>-1170671.1695560962</v>
      </c>
      <c r="K1177" s="70">
        <f t="shared" ref="K1177" si="790">(1+K1176)*(1+G1177)-1</f>
        <v>-2.0879466107363576E-2</v>
      </c>
      <c r="L1177" s="70">
        <f t="shared" ref="L1177" si="791">1+G1177</f>
        <v>1.0100611184994255</v>
      </c>
      <c r="M1177" s="70">
        <f>PRODUCT($L$2:L1177)-1</f>
        <v>0.5618315585307474</v>
      </c>
      <c r="N1177" s="70">
        <f>PRODUCT($L$1169:L1177)-1</f>
        <v>-2.0879466107363576E-2</v>
      </c>
      <c r="O1177" s="70">
        <f>AVERAGE($G$1169:G1177)*252</f>
        <v>-0.46848679222157663</v>
      </c>
      <c r="P1177" s="70">
        <f>STDEV($G$1169:G1177)*252^0.5</f>
        <v>0.52192791202751809</v>
      </c>
      <c r="Q1177" s="67">
        <f t="shared" ref="Q1177" si="792">B1177-C1177-D1146</f>
        <v>-14254694.104073994</v>
      </c>
      <c r="R1177" s="70">
        <f t="shared" ref="R1177" si="793">Q1177/B1146</f>
        <v>-0.18933338804012659</v>
      </c>
      <c r="S1177" s="67">
        <f t="shared" ref="S1177" si="794">B1177-C1177-D1088</f>
        <v>7493347.0068359002</v>
      </c>
      <c r="T1177" s="70">
        <f t="shared" ref="T1177" si="795">S1177/B1086</f>
        <v>0.14699883455930163</v>
      </c>
      <c r="U1177" s="67">
        <f t="shared" ref="U1177" si="796">B1177-C1177-D813</f>
        <v>26495874.611887999</v>
      </c>
      <c r="V1177" s="70">
        <f t="shared" ref="V1177" si="797">U1177/B811</f>
        <v>0.74566185514411687</v>
      </c>
      <c r="W1177" s="87">
        <f t="shared" ref="W1177" si="798">O1177/P1177</f>
        <v>-0.89760823559265046</v>
      </c>
      <c r="X1177" s="138">
        <f t="shared" si="656"/>
        <v>1.7857142857142857E-4</v>
      </c>
      <c r="Y1177" s="135">
        <f t="shared" ref="Y1177" si="799">G1177-X1177</f>
        <v>9.8825470708540121E-3</v>
      </c>
      <c r="Z1177" s="135">
        <f t="shared" ref="Z1177" si="800">IF(Y1177&lt;0,Y1177,0)</f>
        <v>0</v>
      </c>
      <c r="AA1177" s="135">
        <f t="shared" ref="AA1177" si="801">Z1177^2</f>
        <v>0</v>
      </c>
      <c r="AB1177" s="140">
        <f t="shared" ref="AB1177" si="802">AVERAGE(Y926:Y1177)/AVERAGE(AA926:AA1177)</f>
        <v>3.2053471419708282</v>
      </c>
      <c r="AC1177" s="140">
        <f t="shared" ref="AC1177" si="803">AVERAGE(G1148:G1177)-_xlfn.NORM.S.INV(0.95)*_xlfn.STDEV.S(G1148:G1177)</f>
        <v>-4.5784388218508068E-2</v>
      </c>
      <c r="AD1177" s="140">
        <f t="shared" ref="AD1177" si="804">AVERAGE(G1088:G1177)-_xlfn.NORM.S.INV(0.95)*_xlfn.STDEV.S(G1088:G1177)</f>
        <v>-3.8075473966536239E-2</v>
      </c>
      <c r="AE1177" s="140">
        <f t="shared" ref="AE1177" si="805">AVERAGE(G813:G1177)-_xlfn.NORM.S.INV(0.95)*_xlfn.STDEV.S(G813:G1177)</f>
        <v>-4.8198666532220227E-2</v>
      </c>
    </row>
    <row r="1178" spans="1:31">
      <c r="A1178" s="88">
        <v>45672</v>
      </c>
      <c r="B1178" s="78">
        <v>65091413.221050799</v>
      </c>
      <c r="D1178" s="67">
        <f t="shared" ref="D1178" si="806">B1178</f>
        <v>65091413.221050799</v>
      </c>
      <c r="E1178" s="67">
        <f t="shared" ref="E1178" si="807">IF(MONTH(A1178)=MONTH(A1177),E1177,D1177)</f>
        <v>71204832.621444106</v>
      </c>
      <c r="F1178" s="67">
        <f t="shared" ref="F1178" si="808">B1178-C1178-D1177</f>
        <v>4057251.7691627964</v>
      </c>
      <c r="G1178" s="70">
        <f t="shared" ref="G1178" si="809">F1178/B1177</f>
        <v>6.64750964484217E-2</v>
      </c>
      <c r="H1178" s="67">
        <f t="shared" ref="H1178" si="810">IF(WEEKNUM(A1178)=WEEKNUM(A1177),H1177+F1178,F1178)</f>
        <v>3320327.7475416958</v>
      </c>
      <c r="I1178" s="70">
        <f t="shared" ref="I1178" si="811">IF(WEEKNUM(A1178)=WEEKNUM(A1177),I1177+G1178,G1178)</f>
        <v>5.4764228383778077E-2</v>
      </c>
      <c r="J1178" s="67">
        <f t="shared" ref="J1178" si="812">IF(MONTH(A1178)=MONTH(A1177),J1177+F1178,F1178)</f>
        <v>2886580.5996067002</v>
      </c>
      <c r="K1178" s="70">
        <f t="shared" ref="K1178" si="813">(1+K1177)*(1+G1178)-1</f>
        <v>4.4207665817779684E-2</v>
      </c>
      <c r="L1178" s="70">
        <f t="shared" ref="L1178" si="814">1+G1178</f>
        <v>1.0664750964484218</v>
      </c>
      <c r="M1178" s="70">
        <f>PRODUCT($L$2:L1178)-1</f>
        <v>0.66565446202026779</v>
      </c>
      <c r="N1178" s="70">
        <f>PRODUCT($L$1169:L1178)-1</f>
        <v>4.4207665817779684E-2</v>
      </c>
      <c r="O1178" s="70">
        <f>AVERAGE($G$1169:G1178)*252</f>
        <v>1.253534317500808</v>
      </c>
      <c r="P1178" s="70">
        <f>STDEV($G$1169:G1178)*252^0.5</f>
        <v>0.59984497330050213</v>
      </c>
      <c r="Q1178" s="67">
        <f t="shared" ref="Q1178" si="815">B1178-C1178-D1147</f>
        <v>-11466269.511828706</v>
      </c>
      <c r="R1178" s="70">
        <f t="shared" ref="R1178" si="816">Q1178/B1147</f>
        <v>-0.14977294377934777</v>
      </c>
      <c r="S1178" s="67">
        <f t="shared" ref="S1178" si="817">B1178-C1178-D1089</f>
        <v>8273020.7849563956</v>
      </c>
      <c r="T1178" s="70">
        <f t="shared" ref="T1178" si="818">S1178/B1087</f>
        <v>0.15647220530708256</v>
      </c>
      <c r="U1178" s="67">
        <f t="shared" ref="U1178" si="819">B1178-C1178-D814</f>
        <v>29808047.421050802</v>
      </c>
      <c r="V1178" s="70">
        <f t="shared" ref="V1178" si="820">U1178/B812</f>
        <v>0.86267486089397383</v>
      </c>
      <c r="W1178" s="87">
        <f t="shared" ref="W1178" si="821">O1178/P1178</f>
        <v>2.0897638111452999</v>
      </c>
      <c r="X1178" s="138">
        <f t="shared" si="656"/>
        <v>1.7857142857142857E-4</v>
      </c>
      <c r="Y1178" s="135">
        <f t="shared" ref="Y1178" si="822">G1178-X1178</f>
        <v>6.6296525019850269E-2</v>
      </c>
      <c r="Z1178" s="135">
        <f t="shared" ref="Z1178" si="823">IF(Y1178&lt;0,Y1178,0)</f>
        <v>0</v>
      </c>
      <c r="AA1178" s="135">
        <f t="shared" ref="AA1178" si="824">Z1178^2</f>
        <v>0</v>
      </c>
      <c r="AB1178" s="140">
        <f t="shared" ref="AB1178" si="825">AVERAGE(Y927:Y1178)/AVERAGE(AA927:AA1178)</f>
        <v>3.7744386128842962</v>
      </c>
      <c r="AC1178" s="140">
        <f t="shared" ref="AC1178" si="826">AVERAGE(G1149:G1178)-_xlfn.NORM.S.INV(0.95)*_xlfn.STDEV.S(G1149:G1178)</f>
        <v>-4.8584749213011036E-2</v>
      </c>
      <c r="AD1178" s="140">
        <f t="shared" ref="AD1178" si="827">AVERAGE(G1089:G1178)-_xlfn.NORM.S.INV(0.95)*_xlfn.STDEV.S(G1089:G1178)</f>
        <v>-3.8849525160357813E-2</v>
      </c>
      <c r="AE1178" s="140">
        <f t="shared" ref="AE1178" si="828">AVERAGE(G814:G1178)-_xlfn.NORM.S.INV(0.95)*_xlfn.STDEV.S(G814:G1178)</f>
        <v>-4.8318015666570679E-2</v>
      </c>
    </row>
    <row r="1179" spans="1:31">
      <c r="A1179" s="88">
        <v>45673</v>
      </c>
      <c r="B1179" s="78">
        <v>65602497.052014701</v>
      </c>
      <c r="D1179" s="67">
        <f t="shared" ref="D1179" si="829">B1179</f>
        <v>65602497.052014701</v>
      </c>
      <c r="E1179" s="67">
        <f t="shared" ref="E1179" si="830">IF(MONTH(A1179)=MONTH(A1178),E1178,D1178)</f>
        <v>71204832.621444106</v>
      </c>
      <c r="F1179" s="67">
        <f t="shared" ref="F1179" si="831">B1179-C1179-D1178</f>
        <v>511083.83096390218</v>
      </c>
      <c r="G1179" s="70">
        <f t="shared" ref="G1179" si="832">F1179/B1178</f>
        <v>7.8517857528804715E-3</v>
      </c>
      <c r="H1179" s="67">
        <f t="shared" ref="H1179" si="833">IF(WEEKNUM(A1179)=WEEKNUM(A1178),H1178+F1179,F1179)</f>
        <v>3831411.578505598</v>
      </c>
      <c r="I1179" s="70">
        <f t="shared" ref="I1179" si="834">IF(WEEKNUM(A1179)=WEEKNUM(A1178),I1178+G1179,G1179)</f>
        <v>6.2616014136658543E-2</v>
      </c>
      <c r="J1179" s="67">
        <f t="shared" ref="J1179" si="835">IF(MONTH(A1179)=MONTH(A1178),J1178+F1179,F1179)</f>
        <v>3397664.4305706024</v>
      </c>
      <c r="K1179" s="70">
        <f t="shared" ref="K1179" si="836">(1+K1178)*(1+G1179)-1</f>
        <v>5.2406560691296233E-2</v>
      </c>
      <c r="L1179" s="70">
        <f t="shared" ref="L1179" si="837">1+G1179</f>
        <v>1.0078517857528804</v>
      </c>
      <c r="M1179" s="70">
        <f>PRODUCT($L$2:L1179)-1</f>
        <v>0.67873282399438017</v>
      </c>
      <c r="N1179" s="70">
        <f>PRODUCT($L$1169:L1179)-1</f>
        <v>5.2406560691296233E-2</v>
      </c>
      <c r="O1179" s="70">
        <f>AVERAGE($G$1169:G1179)*252</f>
        <v>1.3194539258849052</v>
      </c>
      <c r="P1179" s="70">
        <f>STDEV($G$1169:G1179)*252^0.5</f>
        <v>0.56922954308864482</v>
      </c>
      <c r="Q1179" s="67">
        <f t="shared" ref="Q1179" si="838">B1179-C1179-D1148</f>
        <v>-11769027.821372502</v>
      </c>
      <c r="R1179" s="70">
        <f t="shared" ref="R1179" si="839">Q1179/B1148</f>
        <v>-0.1521105838437545</v>
      </c>
      <c r="S1179" s="67">
        <f t="shared" ref="S1179" si="840">B1179-C1179-D1090</f>
        <v>6965018.6985386983</v>
      </c>
      <c r="T1179" s="70">
        <f t="shared" ref="T1179" si="841">S1179/B1088</f>
        <v>0.13008802295465194</v>
      </c>
      <c r="U1179" s="67">
        <f t="shared" ref="U1179" si="842">B1179-C1179-D815</f>
        <v>30355427.062014699</v>
      </c>
      <c r="V1179" s="70">
        <f t="shared" ref="V1179" si="843">U1179/B813</f>
        <v>0.87889208873148317</v>
      </c>
      <c r="W1179" s="87">
        <f t="shared" ref="W1179" si="844">O1179/P1179</f>
        <v>2.3179645925008319</v>
      </c>
      <c r="X1179" s="138">
        <f t="shared" si="656"/>
        <v>1.7857142857142857E-4</v>
      </c>
      <c r="Y1179" s="135">
        <f t="shared" ref="Y1179" si="845">G1179-X1179</f>
        <v>7.6732143243090425E-3</v>
      </c>
      <c r="Z1179" s="135">
        <f t="shared" ref="Z1179" si="846">IF(Y1179&lt;0,Y1179,0)</f>
        <v>0</v>
      </c>
      <c r="AA1179" s="135">
        <f t="shared" ref="AA1179" si="847">Z1179^2</f>
        <v>0</v>
      </c>
      <c r="AB1179" s="140">
        <f t="shared" ref="AB1179" si="848">AVERAGE(Y928:Y1179)/AVERAGE(AA928:AA1179)</f>
        <v>3.9085684464912545</v>
      </c>
      <c r="AC1179" s="140">
        <f t="shared" ref="AC1179" si="849">AVERAGE(G1150:G1179)-_xlfn.NORM.S.INV(0.95)*_xlfn.STDEV.S(G1150:G1179)</f>
        <v>-4.8601489152125629E-2</v>
      </c>
      <c r="AD1179" s="140">
        <f t="shared" ref="AD1179" si="850">AVERAGE(G1090:G1179)-_xlfn.NORM.S.INV(0.95)*_xlfn.STDEV.S(G1090:G1179)</f>
        <v>-3.8277240147899093E-2</v>
      </c>
      <c r="AE1179" s="140">
        <f t="shared" ref="AE1179" si="851">AVERAGE(G815:G1179)-_xlfn.NORM.S.INV(0.95)*_xlfn.STDEV.S(G815:G1179)</f>
        <v>-4.8330712819348975E-2</v>
      </c>
    </row>
    <row r="1180" spans="1:31">
      <c r="A1180" s="88">
        <v>45674</v>
      </c>
      <c r="B1180" s="78">
        <v>67491530.463527396</v>
      </c>
      <c r="D1180" s="67">
        <f t="shared" ref="D1180" si="852">B1180</f>
        <v>67491530.463527396</v>
      </c>
      <c r="E1180" s="67">
        <f t="shared" ref="E1180" si="853">IF(MONTH(A1180)=MONTH(A1179),E1179,D1179)</f>
        <v>71204832.621444106</v>
      </c>
      <c r="F1180" s="67">
        <f t="shared" ref="F1180" si="854">B1180-C1180-D1179</f>
        <v>1889033.4115126953</v>
      </c>
      <c r="G1180" s="70">
        <f t="shared" ref="G1180" si="855">F1180/B1179</f>
        <v>2.8795144947225477E-2</v>
      </c>
      <c r="H1180" s="67">
        <f t="shared" ref="H1180" si="856">IF(WEEKNUM(A1180)=WEEKNUM(A1179),H1179+F1180,F1180)</f>
        <v>5720444.9900182933</v>
      </c>
      <c r="I1180" s="70">
        <f t="shared" ref="I1180" si="857">IF(WEEKNUM(A1180)=WEEKNUM(A1179),I1179+G1180,G1180)</f>
        <v>9.1411159083884017E-2</v>
      </c>
      <c r="J1180" s="67">
        <f t="shared" ref="J1180" si="858">IF(MONTH(A1180)=MONTH(A1179),J1179+F1180,F1180)</f>
        <v>5286697.8420832977</v>
      </c>
      <c r="K1180" s="70">
        <f t="shared" ref="K1180" si="859">(1+K1179)*(1+G1180)-1</f>
        <v>8.2710760149813156E-2</v>
      </c>
      <c r="L1180" s="70">
        <f t="shared" ref="L1180" si="860">1+G1180</f>
        <v>1.0287951449472255</v>
      </c>
      <c r="M1180" s="70">
        <f>PRODUCT($L$2:L1180)-1</f>
        <v>0.72707217898896337</v>
      </c>
      <c r="N1180" s="70">
        <f>PRODUCT($L$1169:L1180)-1</f>
        <v>8.2710760149813156E-2</v>
      </c>
      <c r="O1180" s="70">
        <f>AVERAGE($G$1169:G1180)*252</f>
        <v>1.8141974759528983</v>
      </c>
      <c r="P1180" s="70">
        <f>STDEV($G$1169:G1180)*252^0.5</f>
        <v>0.55337281553151674</v>
      </c>
      <c r="Q1180" s="67">
        <f t="shared" ref="Q1180" si="861">B1180-C1180-D1149</f>
        <v>-11606562.937701806</v>
      </c>
      <c r="R1180" s="70">
        <f t="shared" ref="R1180" si="862">Q1180/B1149</f>
        <v>-0.14673631738285917</v>
      </c>
      <c r="S1180" s="67">
        <f t="shared" ref="S1180" si="863">B1180-C1180-D1091</f>
        <v>7520305.5527412966</v>
      </c>
      <c r="T1180" s="70">
        <f t="shared" ref="T1180" si="864">S1180/B1089</f>
        <v>0.13235688709777635</v>
      </c>
      <c r="U1180" s="67">
        <f t="shared" ref="U1180" si="865">B1180-C1180-D816</f>
        <v>31121294.923527397</v>
      </c>
      <c r="V1180" s="70">
        <f t="shared" ref="V1180" si="866">U1180/B814</f>
        <v>0.88203872328777089</v>
      </c>
      <c r="W1180" s="87">
        <f t="shared" ref="W1180" si="867">O1180/P1180</f>
        <v>3.2784362097916837</v>
      </c>
      <c r="X1180" s="138">
        <f t="shared" si="656"/>
        <v>1.7857142857142857E-4</v>
      </c>
      <c r="Y1180" s="135">
        <f t="shared" ref="Y1180" si="868">G1180-X1180</f>
        <v>2.861657351865405E-2</v>
      </c>
      <c r="Z1180" s="135">
        <f t="shared" ref="Z1180" si="869">IF(Y1180&lt;0,Y1180,0)</f>
        <v>0</v>
      </c>
      <c r="AA1180" s="135">
        <f t="shared" ref="AA1180" si="870">Z1180^2</f>
        <v>0</v>
      </c>
      <c r="AB1180" s="140">
        <f t="shared" ref="AB1180" si="871">AVERAGE(Y929:Y1180)/AVERAGE(AA929:AA1180)</f>
        <v>4.1753688985842112</v>
      </c>
      <c r="AC1180" s="140">
        <f t="shared" ref="AC1180" si="872">AVERAGE(G1151:G1180)-_xlfn.NORM.S.INV(0.95)*_xlfn.STDEV.S(G1151:G1180)</f>
        <v>-4.8438980275713965E-2</v>
      </c>
      <c r="AD1180" s="140">
        <f t="shared" ref="AD1180" si="873">AVERAGE(G1091:G1180)-_xlfn.NORM.S.INV(0.95)*_xlfn.STDEV.S(G1091:G1180)</f>
        <v>-3.825057902839997E-2</v>
      </c>
      <c r="AE1180" s="140">
        <f t="shared" ref="AE1180" si="874">AVERAGE(G816:G1180)-_xlfn.NORM.S.INV(0.95)*_xlfn.STDEV.S(G816:G1180)</f>
        <v>-4.8299378125727946E-2</v>
      </c>
    </row>
    <row r="1181" spans="1:31">
      <c r="A1181" s="88">
        <v>45677</v>
      </c>
      <c r="B1181" s="78">
        <v>67750650.121583998</v>
      </c>
      <c r="D1181" s="67">
        <f t="shared" ref="D1181" si="875">B1181</f>
        <v>67750650.121583998</v>
      </c>
      <c r="E1181" s="67">
        <f t="shared" ref="E1181" si="876">IF(MONTH(A1181)=MONTH(A1180),E1180,D1180)</f>
        <v>71204832.621444106</v>
      </c>
      <c r="F1181" s="67">
        <f t="shared" ref="F1181" si="877">B1181-C1181-D1180</f>
        <v>259119.65805660188</v>
      </c>
      <c r="G1181" s="70">
        <f t="shared" ref="G1181" si="878">F1181/B1180</f>
        <v>3.8392914826050777E-3</v>
      </c>
      <c r="H1181" s="67">
        <f t="shared" ref="H1181" si="879">IF(WEEKNUM(A1181)=WEEKNUM(A1180),H1180+F1181,F1181)</f>
        <v>259119.65805660188</v>
      </c>
      <c r="I1181" s="70">
        <f t="shared" ref="I1181" si="880">IF(WEEKNUM(A1181)=WEEKNUM(A1180),I1180+G1181,G1181)</f>
        <v>3.8392914826050777E-3</v>
      </c>
      <c r="J1181" s="67">
        <f t="shared" ref="J1181" si="881">IF(MONTH(A1181)=MONTH(A1180),J1180+F1181,F1181)</f>
        <v>5545817.5001398996</v>
      </c>
      <c r="K1181" s="70">
        <f t="shared" ref="K1181" si="882">(1+K1180)*(1+G1181)-1</f>
        <v>8.686760234938129E-2</v>
      </c>
      <c r="L1181" s="70">
        <f t="shared" ref="L1181" si="883">1+G1181</f>
        <v>1.0038392914826051</v>
      </c>
      <c r="M1181" s="70">
        <f>PRODUCT($L$2:L1181)-1</f>
        <v>0.73370291249559982</v>
      </c>
      <c r="N1181" s="70">
        <f>PRODUCT($L$1169:L1181)-1</f>
        <v>8.686760234938129E-2</v>
      </c>
      <c r="O1181" s="70">
        <f>AVERAGE($G$1169:G1181)*252</f>
        <v>1.7490670126962506</v>
      </c>
      <c r="P1181" s="70">
        <f>STDEV($G$1169:G1181)*252^0.5</f>
        <v>0.53002061190855476</v>
      </c>
      <c r="Q1181" s="67">
        <f t="shared" ref="Q1181:Q1186" si="884">B1181-C1181-D1150</f>
        <v>-11379804.793091804</v>
      </c>
      <c r="R1181" s="70">
        <f t="shared" ref="R1181" si="885">Q1181/B1150</f>
        <v>-0.14381068332492636</v>
      </c>
      <c r="S1181" s="67">
        <f t="shared" ref="S1181" si="886">B1181-C1181-D1092</f>
        <v>8264499.6102384999</v>
      </c>
      <c r="T1181" s="70">
        <f t="shared" ref="T1181" si="887">S1181/B1090</f>
        <v>0.14094227518480226</v>
      </c>
      <c r="U1181" s="67">
        <f t="shared" ref="U1181" si="888">B1181-C1181-D817</f>
        <v>32788633.491583996</v>
      </c>
      <c r="V1181" s="70">
        <f t="shared" ref="V1181" si="889">U1181/B815</f>
        <v>0.93025132304292257</v>
      </c>
      <c r="W1181" s="87">
        <f t="shared" ref="W1181" si="890">O1181/P1181</f>
        <v>3.2999981008248405</v>
      </c>
      <c r="X1181" s="138">
        <f t="shared" si="656"/>
        <v>1.7857142857142857E-4</v>
      </c>
      <c r="Y1181" s="135">
        <f t="shared" ref="Y1181" si="891">G1181-X1181</f>
        <v>3.6607200540336492E-3</v>
      </c>
      <c r="Z1181" s="135">
        <f t="shared" ref="Z1181" si="892">IF(Y1181&lt;0,Y1181,0)</f>
        <v>0</v>
      </c>
      <c r="AA1181" s="135">
        <f t="shared" ref="AA1181" si="893">Z1181^2</f>
        <v>0</v>
      </c>
      <c r="AB1181" s="140">
        <f t="shared" ref="AB1181" si="894">AVERAGE(Y930:Y1181)/AVERAGE(AA930:AA1181)</f>
        <v>3.9775394886281554</v>
      </c>
      <c r="AC1181" s="140">
        <f t="shared" ref="AC1181" si="895">AVERAGE(G1152:G1181)-_xlfn.NORM.S.INV(0.95)*_xlfn.STDEV.S(G1152:G1181)</f>
        <v>-4.835415464248146E-2</v>
      </c>
      <c r="AD1181" s="140">
        <f t="shared" ref="AD1181" si="896">AVERAGE(G1092:G1181)-_xlfn.NORM.S.INV(0.95)*_xlfn.STDEV.S(G1092:G1181)</f>
        <v>-3.8326655355715486E-2</v>
      </c>
      <c r="AE1181" s="140">
        <f t="shared" ref="AE1181" si="897">AVERAGE(G817:G1181)-_xlfn.NORM.S.INV(0.95)*_xlfn.STDEV.S(G817:G1181)</f>
        <v>-4.8312511542782106E-2</v>
      </c>
    </row>
    <row r="1182" spans="1:31">
      <c r="A1182" s="88">
        <v>45678</v>
      </c>
      <c r="B1182" s="78">
        <v>70414288.741659999</v>
      </c>
      <c r="D1182" s="67">
        <f t="shared" ref="D1182" si="898">B1182</f>
        <v>70414288.741659999</v>
      </c>
      <c r="E1182" s="67">
        <f t="shared" ref="E1182" si="899">IF(MONTH(A1182)=MONTH(A1181),E1181,D1181)</f>
        <v>71204832.621444106</v>
      </c>
      <c r="F1182" s="67">
        <f t="shared" ref="F1182" si="900">B1182-C1182-D1181</f>
        <v>2663638.6200760007</v>
      </c>
      <c r="G1182" s="70">
        <f t="shared" ref="G1182" si="901">F1182/B1181</f>
        <v>3.9315321923787991E-2</v>
      </c>
      <c r="H1182" s="67">
        <f t="shared" ref="H1182" si="902">IF(WEEKNUM(A1182)=WEEKNUM(A1181),H1181+F1182,F1182)</f>
        <v>2922758.2781326026</v>
      </c>
      <c r="I1182" s="70">
        <f t="shared" ref="I1182" si="903">IF(WEEKNUM(A1182)=WEEKNUM(A1181),I1181+G1182,G1182)</f>
        <v>4.3154613406393066E-2</v>
      </c>
      <c r="J1182" s="67">
        <f t="shared" ref="J1182" si="904">IF(MONTH(A1182)=MONTH(A1181),J1181+F1182,F1182)</f>
        <v>8209456.1202159002</v>
      </c>
      <c r="K1182" s="70">
        <f t="shared" ref="K1182" si="905">(1+K1181)*(1+G1182)-1</f>
        <v>0.12959815202428282</v>
      </c>
      <c r="L1182" s="70">
        <f t="shared" ref="L1182" si="906">1+G1182</f>
        <v>1.0393153219237881</v>
      </c>
      <c r="M1182" s="70">
        <f>PRODUCT($L$2:L1182)-1</f>
        <v>0.80186400062057328</v>
      </c>
      <c r="N1182" s="70">
        <f>PRODUCT($L$1169:L1182)-1</f>
        <v>0.12959815202428282</v>
      </c>
      <c r="O1182" s="70">
        <f>AVERAGE($G$1169:G1182)*252</f>
        <v>2.3318094492747021</v>
      </c>
      <c r="P1182" s="70">
        <f>STDEV($G$1169:G1182)*252^0.5</f>
        <v>0.52742631482119429</v>
      </c>
      <c r="Q1182" s="67">
        <f t="shared" si="884"/>
        <v>-8780441.1845175028</v>
      </c>
      <c r="R1182" s="70">
        <f t="shared" ref="R1182" si="907">Q1182/B1151</f>
        <v>-0.11087153391017705</v>
      </c>
      <c r="S1182" s="67">
        <f t="shared" ref="S1182" si="908">B1182-C1182-D1093</f>
        <v>10833586.847287297</v>
      </c>
      <c r="T1182" s="70">
        <f t="shared" ref="T1182" si="909">S1182/B1091</f>
        <v>0.18064641606709667</v>
      </c>
      <c r="U1182" s="67">
        <f t="shared" ref="U1182" si="910">B1182-C1182-D818</f>
        <v>34994234.311659999</v>
      </c>
      <c r="V1182" s="70">
        <f t="shared" ref="V1182" si="911">U1182/B816</f>
        <v>0.96216683208370557</v>
      </c>
      <c r="W1182" s="87">
        <f t="shared" ref="W1182" si="912">O1182/P1182</f>
        <v>4.4211094208775341</v>
      </c>
      <c r="X1182" s="138">
        <f t="shared" si="656"/>
        <v>1.7857142857142857E-4</v>
      </c>
      <c r="Y1182" s="135">
        <f t="shared" ref="Y1182" si="913">G1182-X1182</f>
        <v>3.913675049521656E-2</v>
      </c>
      <c r="Z1182" s="135">
        <f t="shared" ref="Z1182" si="914">IF(Y1182&lt;0,Y1182,0)</f>
        <v>0</v>
      </c>
      <c r="AA1182" s="135">
        <f t="shared" ref="AA1182" si="915">Z1182^2</f>
        <v>0</v>
      </c>
      <c r="AB1182" s="140">
        <f t="shared" ref="AB1182" si="916">AVERAGE(Y931:Y1182)/AVERAGE(AA931:AA1182)</f>
        <v>4.3140313041110341</v>
      </c>
      <c r="AC1182" s="140">
        <f t="shared" ref="AC1182" si="917">AVERAGE(G1153:G1182)-_xlfn.NORM.S.INV(0.95)*_xlfn.STDEV.S(G1153:G1182)</f>
        <v>-4.7693003115482371E-2</v>
      </c>
      <c r="AD1182" s="140">
        <f t="shared" ref="AD1182" si="918">AVERAGE(G1093:G1182)-_xlfn.NORM.S.INV(0.95)*_xlfn.STDEV.S(G1093:G1182)</f>
        <v>-3.8209069134723356E-2</v>
      </c>
      <c r="AE1182" s="140">
        <f t="shared" ref="AE1182" si="919">AVERAGE(G818:G1182)-_xlfn.NORM.S.INV(0.95)*_xlfn.STDEV.S(G818:G1182)</f>
        <v>-4.807421501847349E-2</v>
      </c>
    </row>
    <row r="1183" spans="1:31">
      <c r="A1183" s="88">
        <v>45679</v>
      </c>
      <c r="B1183" s="78">
        <v>72037102.589977294</v>
      </c>
      <c r="D1183" s="67">
        <f t="shared" ref="D1183" si="920">B1183</f>
        <v>72037102.589977294</v>
      </c>
      <c r="E1183" s="67">
        <f t="shared" ref="E1183" si="921">IF(MONTH(A1183)=MONTH(A1182),E1182,D1182)</f>
        <v>71204832.621444106</v>
      </c>
      <c r="F1183" s="67">
        <f t="shared" ref="F1183" si="922">B1183-C1183-D1182</f>
        <v>1622813.8483172953</v>
      </c>
      <c r="G1183" s="70">
        <f t="shared" ref="G1183" si="923">F1183/B1182</f>
        <v>2.3046655406421392E-2</v>
      </c>
      <c r="H1183" s="67">
        <f t="shared" ref="H1183" si="924">IF(WEEKNUM(A1183)=WEEKNUM(A1182),H1182+F1183,F1183)</f>
        <v>4545572.1264498979</v>
      </c>
      <c r="I1183" s="70">
        <f t="shared" ref="I1183" si="925">IF(WEEKNUM(A1183)=WEEKNUM(A1182),I1182+G1183,G1183)</f>
        <v>6.6201268812814462E-2</v>
      </c>
      <c r="J1183" s="67">
        <f t="shared" ref="J1183" si="926">IF(MONTH(A1183)=MONTH(A1182),J1182+F1183,F1183)</f>
        <v>9832269.9685331956</v>
      </c>
      <c r="K1183" s="70">
        <f t="shared" ref="K1183" si="927">(1+K1182)*(1+G1183)-1</f>
        <v>0.15563161138171688</v>
      </c>
      <c r="L1183" s="70">
        <f t="shared" ref="L1183" si="928">1+G1183</f>
        <v>1.0230466554064215</v>
      </c>
      <c r="M1183" s="70">
        <f>PRODUCT($L$2:L1183)-1</f>
        <v>0.84339093933211173</v>
      </c>
      <c r="N1183" s="70">
        <f>PRODUCT($L$1169:L1183)-1</f>
        <v>0.15563161138171688</v>
      </c>
      <c r="O1183" s="70">
        <f>AVERAGE($G$1169:G1183)*252</f>
        <v>2.5635392968176012</v>
      </c>
      <c r="P1183" s="70">
        <f>STDEV($G$1169:G1183)*252^0.5</f>
        <v>0.51137557232276754</v>
      </c>
      <c r="Q1183" s="67">
        <f t="shared" si="884"/>
        <v>-5896068.0830826014</v>
      </c>
      <c r="R1183" s="70">
        <f t="shared" ref="R1183" si="929">Q1183/B1152</f>
        <v>-7.5655436987382405E-2</v>
      </c>
      <c r="S1183" s="67">
        <f t="shared" ref="S1183" si="930">B1183-C1183-D1094</f>
        <v>13740332.238080896</v>
      </c>
      <c r="T1183" s="70">
        <f t="shared" ref="T1183" si="931">S1183/B1092</f>
        <v>0.23098371839442311</v>
      </c>
      <c r="U1183" s="67">
        <f t="shared" ref="U1183" si="932">B1183-C1183-D819</f>
        <v>36215157.449977294</v>
      </c>
      <c r="V1183" s="70">
        <f t="shared" ref="V1183" si="933">U1183/B817</f>
        <v>1.0358429215694041</v>
      </c>
      <c r="W1183" s="87">
        <f t="shared" ref="W1183" si="934">O1183/P1183</f>
        <v>5.0130265025634797</v>
      </c>
      <c r="X1183" s="138">
        <f t="shared" si="656"/>
        <v>1.7857142857142857E-4</v>
      </c>
      <c r="Y1183" s="135">
        <f t="shared" ref="Y1183" si="935">G1183-X1183</f>
        <v>2.2868083977849965E-2</v>
      </c>
      <c r="Z1183" s="135">
        <f t="shared" ref="Z1183" si="936">IF(Y1183&lt;0,Y1183,0)</f>
        <v>0</v>
      </c>
      <c r="AA1183" s="135">
        <f t="shared" ref="AA1183" si="937">Z1183^2</f>
        <v>0</v>
      </c>
      <c r="AB1183" s="140">
        <f t="shared" ref="AB1183" si="938">AVERAGE(Y932:Y1183)/AVERAGE(AA932:AA1183)</f>
        <v>4.75510054480175</v>
      </c>
      <c r="AC1183" s="140">
        <f t="shared" ref="AC1183" si="939">AVERAGE(G1154:G1183)-_xlfn.NORM.S.INV(0.95)*_xlfn.STDEV.S(G1154:G1183)</f>
        <v>-4.6134725804138896E-2</v>
      </c>
      <c r="AD1183" s="140">
        <f t="shared" ref="AD1183" si="940">AVERAGE(G1094:G1183)-_xlfn.NORM.S.INV(0.95)*_xlfn.STDEV.S(G1094:G1183)</f>
        <v>-3.809786535032348E-2</v>
      </c>
      <c r="AE1183" s="140">
        <f t="shared" ref="AE1183" si="941">AVERAGE(G819:G1183)-_xlfn.NORM.S.INV(0.95)*_xlfn.STDEV.S(G819:G1183)</f>
        <v>-4.8069621773497037E-2</v>
      </c>
    </row>
    <row r="1184" spans="1:31">
      <c r="A1184" s="88">
        <v>45680</v>
      </c>
      <c r="B1184" s="78">
        <v>72476904.048146799</v>
      </c>
      <c r="D1184" s="67">
        <f t="shared" ref="D1184" si="942">B1184</f>
        <v>72476904.048146799</v>
      </c>
      <c r="E1184" s="67">
        <f t="shared" ref="E1184" si="943">IF(MONTH(A1184)=MONTH(A1183),E1183,D1183)</f>
        <v>71204832.621444106</v>
      </c>
      <c r="F1184" s="67">
        <f t="shared" ref="F1184" si="944">B1184-C1184-D1183</f>
        <v>439801.458169505</v>
      </c>
      <c r="G1184" s="70">
        <f t="shared" ref="G1184" si="945">F1184/B1183</f>
        <v>6.1052074883241585E-3</v>
      </c>
      <c r="H1184" s="67">
        <f t="shared" ref="H1184" si="946">IF(WEEKNUM(A1184)=WEEKNUM(A1183),H1183+F1184,F1184)</f>
        <v>4985373.5846194029</v>
      </c>
      <c r="I1184" s="70">
        <f t="shared" ref="I1184" si="947">IF(WEEKNUM(A1184)=WEEKNUM(A1183),I1183+G1184,G1184)</f>
        <v>7.2306476301138622E-2</v>
      </c>
      <c r="J1184" s="67">
        <f t="shared" ref="J1184" si="948">IF(MONTH(A1184)=MONTH(A1183),J1183+F1184,F1184)</f>
        <v>10272071.426702701</v>
      </c>
      <c r="K1184" s="70">
        <f t="shared" ref="K1184" si="949">(1+K1183)*(1+G1184)-1</f>
        <v>0.16268698214926869</v>
      </c>
      <c r="L1184" s="70">
        <f t="shared" ref="L1184" si="950">1+G1184</f>
        <v>1.0061052074883241</v>
      </c>
      <c r="M1184" s="70">
        <f>PRODUCT($L$2:L1184)-1</f>
        <v>0.85464522349883087</v>
      </c>
      <c r="N1184" s="70">
        <f>PRODUCT($L$1169:L1184)-1</f>
        <v>0.16268698214926869</v>
      </c>
      <c r="O1184" s="70">
        <f>AVERAGE($G$1169:G1184)*252</f>
        <v>2.4994751087076068</v>
      </c>
      <c r="P1184" s="70">
        <f>STDEV($G$1169:G1184)*252^0.5</f>
        <v>0.49429939946684598</v>
      </c>
      <c r="Q1184" s="67">
        <f t="shared" si="884"/>
        <v>-3829613.8767967969</v>
      </c>
      <c r="R1184" s="70">
        <f t="shared" ref="R1184" si="951">Q1184/B1153</f>
        <v>-5.0187244562301621E-2</v>
      </c>
      <c r="S1184" s="67">
        <f t="shared" ref="S1184" si="952">B1184-C1184-D1095</f>
        <v>9855704.8709160015</v>
      </c>
      <c r="T1184" s="70">
        <f t="shared" ref="T1184" si="953">S1184/B1093</f>
        <v>0.1654177369106633</v>
      </c>
      <c r="U1184" s="67">
        <f t="shared" ref="U1184" si="954">B1184-C1184-D820</f>
        <v>35418426.398146801</v>
      </c>
      <c r="V1184" s="70">
        <f t="shared" ref="V1184" si="955">U1184/B818</f>
        <v>0.9999540364384133</v>
      </c>
      <c r="W1184" s="87">
        <f t="shared" ref="W1184" si="956">O1184/P1184</f>
        <v>5.0566015483805042</v>
      </c>
      <c r="X1184" s="138">
        <f t="shared" si="656"/>
        <v>1.7857142857142857E-4</v>
      </c>
      <c r="Y1184" s="135">
        <f t="shared" ref="Y1184" si="957">G1184-X1184</f>
        <v>5.9266360597527296E-3</v>
      </c>
      <c r="Z1184" s="135">
        <f t="shared" ref="Z1184" si="958">IF(Y1184&lt;0,Y1184,0)</f>
        <v>0</v>
      </c>
      <c r="AA1184" s="135">
        <f t="shared" ref="AA1184" si="959">Z1184^2</f>
        <v>0</v>
      </c>
      <c r="AB1184" s="140">
        <f t="shared" ref="AB1184" si="960">AVERAGE(Y933:Y1184)/AVERAGE(AA933:AA1184)</f>
        <v>4.675370949516549</v>
      </c>
      <c r="AC1184" s="140">
        <f t="shared" ref="AC1184" si="961">AVERAGE(G1155:G1184)-_xlfn.NORM.S.INV(0.95)*_xlfn.STDEV.S(G1155:G1184)</f>
        <v>-4.6302843443419672E-2</v>
      </c>
      <c r="AD1184" s="140">
        <f t="shared" ref="AD1184" si="962">AVERAGE(G1095:G1184)-_xlfn.NORM.S.INV(0.95)*_xlfn.STDEV.S(G1095:G1184)</f>
        <v>-3.7678014834107001E-2</v>
      </c>
      <c r="AE1184" s="140">
        <f t="shared" ref="AE1184" si="963">AVERAGE(G820:G1184)-_xlfn.NORM.S.INV(0.95)*_xlfn.STDEV.S(G820:G1184)</f>
        <v>-4.8079240976416499E-2</v>
      </c>
    </row>
    <row r="1185" spans="1:31">
      <c r="A1185" s="88">
        <v>45681</v>
      </c>
      <c r="B1185" s="78">
        <v>71733741.613693804</v>
      </c>
      <c r="D1185" s="67">
        <f t="shared" ref="D1185" si="964">B1185</f>
        <v>71733741.613693804</v>
      </c>
      <c r="E1185" s="67">
        <f t="shared" ref="E1185" si="965">IF(MONTH(A1185)=MONTH(A1184),E1184,D1184)</f>
        <v>71204832.621444106</v>
      </c>
      <c r="F1185" s="67">
        <f t="shared" ref="F1185" si="966">B1185-C1185-D1184</f>
        <v>-743162.43445299566</v>
      </c>
      <c r="G1185" s="70">
        <f t="shared" ref="G1185" si="967">F1185/B1184</f>
        <v>-1.0253782832104815E-2</v>
      </c>
      <c r="H1185" s="67">
        <f t="shared" ref="H1185" si="968">IF(WEEKNUM(A1185)=WEEKNUM(A1184),H1184+F1185,F1185)</f>
        <v>4242211.1501664072</v>
      </c>
      <c r="I1185" s="70">
        <f t="shared" ref="I1185" si="969">IF(WEEKNUM(A1185)=WEEKNUM(A1184),I1184+G1185,G1185)</f>
        <v>6.2052693469033804E-2</v>
      </c>
      <c r="J1185" s="67">
        <f t="shared" ref="J1185" si="970">IF(MONTH(A1185)=MONTH(A1184),J1184+F1185,F1185)</f>
        <v>9528908.9922497049</v>
      </c>
      <c r="K1185" s="70">
        <f t="shared" ref="K1185" si="971">(1+K1184)*(1+G1185)-1</f>
        <v>0.1507650423325948</v>
      </c>
      <c r="L1185" s="70">
        <f t="shared" ref="L1185" si="972">1+G1185</f>
        <v>0.98974621716789524</v>
      </c>
      <c r="M1185" s="70">
        <f>PRODUCT($L$2:L1185)-1</f>
        <v>0.83562809414647354</v>
      </c>
      <c r="N1185" s="70">
        <f>PRODUCT($L$1169:L1185)-1</f>
        <v>0.1507650423325948</v>
      </c>
      <c r="O1185" s="70">
        <f>AVERAGE($G$1169:G1185)*252</f>
        <v>2.2004499097430172</v>
      </c>
      <c r="P1185" s="70">
        <f>STDEV($G$1169:G1185)*252^0.5</f>
        <v>0.48486409357266375</v>
      </c>
      <c r="Q1185" s="67">
        <f t="shared" si="884"/>
        <v>-6445820.9056679904</v>
      </c>
      <c r="R1185" s="70">
        <f t="shared" ref="R1185" si="973">Q1185/B1154</f>
        <v>-8.2448925242727358E-2</v>
      </c>
      <c r="S1185" s="67">
        <f t="shared" ref="S1185" si="974">B1185-C1185-D1096</f>
        <v>9618223.089696303</v>
      </c>
      <c r="T1185" s="70">
        <f t="shared" ref="T1185" si="975">S1185/B1094</f>
        <v>0.16498723739990892</v>
      </c>
      <c r="U1185" s="67">
        <f t="shared" ref="U1185" si="976">B1185-C1185-D821</f>
        <v>34460660.423693806</v>
      </c>
      <c r="V1185" s="70">
        <f t="shared" ref="V1185" si="977">U1185/B819</f>
        <v>0.96199858184735654</v>
      </c>
      <c r="W1185" s="87">
        <f t="shared" ref="W1185" si="978">O1185/P1185</f>
        <v>4.5382818379667222</v>
      </c>
      <c r="X1185" s="138">
        <f t="shared" si="656"/>
        <v>1.7857142857142857E-4</v>
      </c>
      <c r="Y1185" s="135">
        <f t="shared" ref="Y1185" si="979">G1185-X1185</f>
        <v>-1.0432354260676244E-2</v>
      </c>
      <c r="Z1185" s="135">
        <f t="shared" ref="Z1185" si="980">IF(Y1185&lt;0,Y1185,0)</f>
        <v>-1.0432354260676244E-2</v>
      </c>
      <c r="AA1185" s="135">
        <f t="shared" ref="AA1185" si="981">Z1185^2</f>
        <v>1.0883401542024979E-4</v>
      </c>
      <c r="AB1185" s="140">
        <f t="shared" ref="AB1185" si="982">AVERAGE(Y934:Y1185)/AVERAGE(AA934:AA1185)</f>
        <v>4.6254347878252018</v>
      </c>
      <c r="AC1185" s="140">
        <f t="shared" ref="AC1185" si="983">AVERAGE(G1156:G1185)-_xlfn.NORM.S.INV(0.95)*_xlfn.STDEV.S(G1156:G1185)</f>
        <v>-4.5845084744231823E-2</v>
      </c>
      <c r="AD1185" s="140">
        <f t="shared" ref="AD1185" si="984">AVERAGE(G1096:G1185)-_xlfn.NORM.S.INV(0.95)*_xlfn.STDEV.S(G1096:G1185)</f>
        <v>-3.6876147804896481E-2</v>
      </c>
      <c r="AE1185" s="140">
        <f t="shared" ref="AE1185" si="985">AVERAGE(G821:G1185)-_xlfn.NORM.S.INV(0.95)*_xlfn.STDEV.S(G821:G1185)</f>
        <v>-4.8138531103268857E-2</v>
      </c>
    </row>
    <row r="1186" spans="1:31">
      <c r="A1186" s="88">
        <v>45684</v>
      </c>
      <c r="B1186" s="78">
        <v>66306438.2069019</v>
      </c>
      <c r="D1186" s="67">
        <f t="shared" ref="D1186" si="986">B1186</f>
        <v>66306438.2069019</v>
      </c>
      <c r="E1186" s="67">
        <f t="shared" ref="E1186" si="987">IF(MONTH(A1186)=MONTH(A1185),E1185,D1185)</f>
        <v>71204832.621444106</v>
      </c>
      <c r="F1186" s="67">
        <f t="shared" ref="F1186" si="988">B1186-C1186-D1185</f>
        <v>-5427303.4067919031</v>
      </c>
      <c r="G1186" s="70">
        <f t="shared" ref="G1186" si="989">F1186/B1185</f>
        <v>-7.565900348568802E-2</v>
      </c>
      <c r="H1186" s="67">
        <f t="shared" ref="H1186" si="990">IF(WEEKNUM(A1186)=WEEKNUM(A1185),H1185+F1186,F1186)</f>
        <v>-5427303.4067919031</v>
      </c>
      <c r="I1186" s="70">
        <f t="shared" ref="I1186" si="991">IF(WEEKNUM(A1186)=WEEKNUM(A1185),I1185+G1186,G1186)</f>
        <v>-7.565900348568802E-2</v>
      </c>
      <c r="J1186" s="67">
        <f t="shared" ref="J1186" si="992">IF(MONTH(A1186)=MONTH(A1185),J1185+F1186,F1186)</f>
        <v>4101605.5854578018</v>
      </c>
      <c r="K1186" s="70">
        <f t="shared" ref="K1186" si="993">(1+K1185)*(1+G1186)-1</f>
        <v>6.3699305983545118E-2</v>
      </c>
      <c r="L1186" s="70">
        <f t="shared" ref="L1186" si="994">1+G1186</f>
        <v>0.92434099651431201</v>
      </c>
      <c r="M1186" s="70">
        <f>PRODUCT($L$2:L1186)-1</f>
        <v>0.69674630177301866</v>
      </c>
      <c r="N1186" s="70">
        <f>PRODUCT($L$1169:L1186)-1</f>
        <v>6.3699305983545118E-2</v>
      </c>
      <c r="O1186" s="70">
        <f>AVERAGE($G$1169:G1186)*252</f>
        <v>1.0189766437354395</v>
      </c>
      <c r="P1186" s="70">
        <f>STDEV($G$1169:G1186)*252^0.5</f>
        <v>0.5665419901065043</v>
      </c>
      <c r="Q1186" s="67">
        <f t="shared" si="884"/>
        <v>-10517306.835618399</v>
      </c>
      <c r="R1186" s="70">
        <f t="shared" ref="R1186" si="995">Q1186/B1155</f>
        <v>-0.13690177209920312</v>
      </c>
      <c r="S1186" s="67">
        <f t="shared" ref="S1186" si="996">B1186-C1186-D1097</f>
        <v>3785250.1391284987</v>
      </c>
      <c r="T1186" s="70">
        <f t="shared" ref="T1186" si="997">S1186/B1095</f>
        <v>6.044678461706661E-2</v>
      </c>
      <c r="U1186" s="67">
        <f t="shared" ref="U1186" si="998">B1186-C1186-D822</f>
        <v>28891135.306901902</v>
      </c>
      <c r="V1186" s="70">
        <f t="shared" ref="V1186" si="999">U1186/B820</f>
        <v>0.77960934012900296</v>
      </c>
      <c r="W1186" s="87">
        <f t="shared" ref="W1186" si="1000">O1186/P1186</f>
        <v>1.7985897983375989</v>
      </c>
      <c r="X1186" s="138">
        <f t="shared" si="656"/>
        <v>1.7857142857142857E-4</v>
      </c>
      <c r="Y1186" s="135">
        <f t="shared" ref="Y1186" si="1001">G1186-X1186</f>
        <v>-7.5837574914259451E-2</v>
      </c>
      <c r="Z1186" s="135">
        <f t="shared" ref="Z1186" si="1002">IF(Y1186&lt;0,Y1186,0)</f>
        <v>-7.5837574914259451E-2</v>
      </c>
      <c r="AA1186" s="135">
        <f t="shared" ref="AA1186" si="1003">Z1186^2</f>
        <v>5.7513377688759139E-3</v>
      </c>
      <c r="AB1186" s="140">
        <f t="shared" ref="AB1186" si="1004">AVERAGE(Y935:Y1186)/AVERAGE(AA935:AA1186)</f>
        <v>4.102097168785491</v>
      </c>
      <c r="AC1186" s="140">
        <f t="shared" ref="AC1186" si="1005">AVERAGE(G1157:G1186)-_xlfn.NORM.S.INV(0.95)*_xlfn.STDEV.S(G1157:G1186)</f>
        <v>-5.3656421798951019E-2</v>
      </c>
      <c r="AD1186" s="140">
        <f t="shared" ref="AD1186" si="1006">AVERAGE(G1097:G1186)-_xlfn.NORM.S.INV(0.95)*_xlfn.STDEV.S(G1097:G1186)</f>
        <v>-3.9854893508430488E-2</v>
      </c>
      <c r="AE1186" s="140">
        <f t="shared" ref="AE1186" si="1007">AVERAGE(G822:G1186)-_xlfn.NORM.S.INV(0.95)*_xlfn.STDEV.S(G822:G1186)</f>
        <v>-4.8805728859611791E-2</v>
      </c>
    </row>
    <row r="1187" spans="1:31">
      <c r="A1187" s="88">
        <v>45685</v>
      </c>
      <c r="B1187" s="78">
        <v>66298758.242438599</v>
      </c>
      <c r="D1187" s="67">
        <f t="shared" ref="D1187" si="1008">B1187</f>
        <v>66298758.242438599</v>
      </c>
      <c r="E1187" s="67">
        <f t="shared" ref="E1187" si="1009">IF(MONTH(A1187)=MONTH(A1186),E1186,D1186)</f>
        <v>71204832.621444106</v>
      </c>
      <c r="F1187" s="67">
        <f t="shared" ref="F1187" si="1010">B1187-C1187-D1186</f>
        <v>-7679.964463301003</v>
      </c>
      <c r="G1187" s="70">
        <f t="shared" ref="G1187" si="1011">F1187/B1186</f>
        <v>-1.1582532060214913E-4</v>
      </c>
      <c r="H1187" s="67">
        <f t="shared" ref="H1187" si="1012">IF(WEEKNUM(A1187)=WEEKNUM(A1186),H1186+F1187,F1187)</f>
        <v>-5434983.3712552041</v>
      </c>
      <c r="I1187" s="70">
        <f t="shared" ref="I1187" si="1013">IF(WEEKNUM(A1187)=WEEKNUM(A1186),I1186+G1187,G1187)</f>
        <v>-7.5774828806290176E-2</v>
      </c>
      <c r="J1187" s="67">
        <f t="shared" ref="J1187" si="1014">IF(MONTH(A1187)=MONTH(A1186),J1186+F1187,F1187)</f>
        <v>4093925.6209945008</v>
      </c>
      <c r="K1187" s="70">
        <f t="shared" ref="K1187" si="1015">(1+K1186)*(1+G1187)-1</f>
        <v>6.3576102670405366E-2</v>
      </c>
      <c r="L1187" s="70">
        <f t="shared" ref="L1187" si="1016">1+G1187</f>
        <v>0.99988417467939783</v>
      </c>
      <c r="M1187" s="70">
        <f>PRODUCT($L$2:L1187)-1</f>
        <v>0.69654977558863518</v>
      </c>
      <c r="N1187" s="70">
        <f>PRODUCT($L$1169:L1187)-1</f>
        <v>6.3576102670405366E-2</v>
      </c>
      <c r="O1187" s="70">
        <f>AVERAGE($G$1169:G1187)*252</f>
        <v>0.96381008454979844</v>
      </c>
      <c r="P1187" s="70">
        <f>STDEV($G$1169:G1187)*252^0.5</f>
        <v>0.55078818832221976</v>
      </c>
      <c r="Q1187" s="67">
        <f t="shared" ref="Q1187" si="1017">B1187-C1187-D1156</f>
        <v>-10281040.414129898</v>
      </c>
      <c r="R1187" s="70">
        <f t="shared" ref="R1187" si="1018">Q1187/B1156</f>
        <v>-0.13425264357557906</v>
      </c>
      <c r="S1187" s="67">
        <f t="shared" ref="S1187" si="1019">B1187-C1187-D1098</f>
        <v>1276274.4169652984</v>
      </c>
      <c r="T1187" s="70">
        <f t="shared" ref="T1187" si="1020">S1187/B1096</f>
        <v>2.0546788424091265E-2</v>
      </c>
      <c r="U1187" s="67">
        <f t="shared" ref="U1187" si="1021">B1187-C1187-D823</f>
        <v>28898784.622438602</v>
      </c>
      <c r="V1187" s="70">
        <f t="shared" ref="V1187" si="1022">U1187/B821</f>
        <v>0.77532588398385116</v>
      </c>
      <c r="W1187" s="87">
        <f t="shared" ref="W1187" si="1023">O1187/P1187</f>
        <v>1.7498742801397085</v>
      </c>
      <c r="X1187" s="138">
        <f t="shared" si="656"/>
        <v>1.7857142857142857E-4</v>
      </c>
      <c r="Y1187" s="135">
        <f t="shared" ref="Y1187" si="1024">G1187-X1187</f>
        <v>-2.9439674917357771E-4</v>
      </c>
      <c r="Z1187" s="135">
        <f t="shared" ref="Z1187" si="1025">IF(Y1187&lt;0,Y1187,0)</f>
        <v>-2.9439674917357771E-4</v>
      </c>
      <c r="AA1187" s="135">
        <f t="shared" ref="AA1187" si="1026">Z1187^2</f>
        <v>8.6669445923970425E-8</v>
      </c>
      <c r="AB1187" s="140">
        <f t="shared" ref="AB1187" si="1027">AVERAGE(Y936:Y1187)/AVERAGE(AA936:AA1187)</f>
        <v>4.0064543582111343</v>
      </c>
      <c r="AC1187" s="140">
        <f t="shared" ref="AC1187" si="1028">AVERAGE(G1158:G1187)-_xlfn.NORM.S.INV(0.95)*_xlfn.STDEV.S(G1158:G1187)</f>
        <v>-5.3726888131229937E-2</v>
      </c>
      <c r="AD1187" s="140">
        <f t="shared" ref="AD1187" si="1029">AVERAGE(G1098:G1187)-_xlfn.NORM.S.INV(0.95)*_xlfn.STDEV.S(G1098:G1187)</f>
        <v>-3.992648917433602E-2</v>
      </c>
      <c r="AE1187" s="140">
        <f t="shared" ref="AE1187" si="1030">AVERAGE(G823:G1187)-_xlfn.NORM.S.INV(0.95)*_xlfn.STDEV.S(G823:G1187)</f>
        <v>-4.8816703882659546E-2</v>
      </c>
    </row>
    <row r="1188" spans="1:31">
      <c r="A1188" s="88">
        <v>45686</v>
      </c>
      <c r="B1188" s="78">
        <v>66293412.228287399</v>
      </c>
      <c r="D1188" s="67">
        <f t="shared" ref="D1188" si="1031">B1188</f>
        <v>66293412.228287399</v>
      </c>
      <c r="E1188" s="67">
        <f t="shared" ref="E1188" si="1032">IF(MONTH(A1188)=MONTH(A1187),E1187,D1187)</f>
        <v>71204832.621444106</v>
      </c>
      <c r="F1188" s="67">
        <f t="shared" ref="F1188" si="1033">B1188-C1188-D1187</f>
        <v>-5346.0141512006521</v>
      </c>
      <c r="G1188" s="70">
        <f t="shared" ref="G1188" si="1034">F1188/B1187</f>
        <v>-8.0635207851881109E-5</v>
      </c>
      <c r="H1188" s="67">
        <f t="shared" ref="H1188" si="1035">IF(WEEKNUM(A1188)=WEEKNUM(A1187),H1187+F1188,F1188)</f>
        <v>-5440329.3854064047</v>
      </c>
      <c r="I1188" s="70">
        <f t="shared" ref="I1188" si="1036">IF(WEEKNUM(A1188)=WEEKNUM(A1187),I1187+G1188,G1188)</f>
        <v>-7.585546401414206E-2</v>
      </c>
      <c r="J1188" s="67">
        <f t="shared" ref="J1188" si="1037">IF(MONTH(A1188)=MONTH(A1187),J1187+F1188,F1188)</f>
        <v>4088579.6068433002</v>
      </c>
      <c r="K1188" s="70">
        <f t="shared" ref="K1188" si="1038">(1+K1187)*(1+G1188)-1</f>
        <v>6.3490340990300265E-2</v>
      </c>
      <c r="L1188" s="70">
        <f t="shared" ref="L1188" si="1039">1+G1188</f>
        <v>0.99991936479214816</v>
      </c>
      <c r="M1188" s="70">
        <f>PRODUCT($L$2:L1188)-1</f>
        <v>0.69641297394484969</v>
      </c>
      <c r="N1188" s="70">
        <f>PRODUCT($L$1169:L1188)-1</f>
        <v>6.3490340990300265E-2</v>
      </c>
      <c r="O1188" s="70">
        <f>AVERAGE($G$1169:G1188)*252</f>
        <v>0.91460357670337478</v>
      </c>
      <c r="P1188" s="70">
        <f>STDEV($G$1169:G1188)*252^0.5</f>
        <v>0.53627705174057982</v>
      </c>
      <c r="Q1188" s="67">
        <f t="shared" ref="Q1188" si="1040">B1188-C1188-D1157</f>
        <v>-10447105.492226601</v>
      </c>
      <c r="R1188" s="70">
        <f t="shared" ref="R1188" si="1041">Q1188/B1157</f>
        <v>-0.13613545754635845</v>
      </c>
      <c r="S1188" s="67">
        <f t="shared" ref="S1188" si="1042">B1188-C1188-D1099</f>
        <v>1225267.1637120992</v>
      </c>
      <c r="T1188" s="70">
        <f t="shared" ref="T1188" si="1043">S1188/B1097</f>
        <v>1.9597630844505082E-2</v>
      </c>
      <c r="U1188" s="67">
        <f t="shared" ref="U1188" si="1044">B1188-C1188-D824</f>
        <v>28930536.338287398</v>
      </c>
      <c r="V1188" s="70">
        <f t="shared" ref="V1188" si="1045">U1188/B822</f>
        <v>0.77322737211589965</v>
      </c>
      <c r="W1188" s="87">
        <f t="shared" ref="W1188" si="1046">O1188/P1188</f>
        <v>1.7054684210985178</v>
      </c>
      <c r="X1188" s="138">
        <f t="shared" si="656"/>
        <v>1.7857142857142857E-4</v>
      </c>
      <c r="Y1188" s="135">
        <f t="shared" ref="Y1188" si="1047">G1188-X1188</f>
        <v>-2.5920663642330967E-4</v>
      </c>
      <c r="Z1188" s="135">
        <f t="shared" ref="Z1188" si="1048">IF(Y1188&lt;0,Y1188,0)</f>
        <v>-2.5920663642330967E-4</v>
      </c>
      <c r="AA1188" s="135">
        <f t="shared" ref="AA1188" si="1049">Z1188^2</f>
        <v>6.7188080365885839E-8</v>
      </c>
      <c r="AB1188" s="140">
        <f t="shared" ref="AB1188" si="1050">AVERAGE(Y937:Y1188)/AVERAGE(AA937:AA1188)</f>
        <v>3.9659644394746971</v>
      </c>
      <c r="AC1188" s="140">
        <f t="shared" ref="AC1188" si="1051">AVERAGE(G1159:G1188)-_xlfn.NORM.S.INV(0.95)*_xlfn.STDEV.S(G1159:G1188)</f>
        <v>-5.3046705527388424E-2</v>
      </c>
      <c r="AD1188" s="140">
        <f t="shared" ref="AD1188" si="1052">AVERAGE(G1099:G1188)-_xlfn.NORM.S.INV(0.95)*_xlfn.STDEV.S(G1099:G1188)</f>
        <v>-3.9868816424293047E-2</v>
      </c>
      <c r="AE1188" s="140">
        <f t="shared" ref="AE1188" si="1053">AVERAGE(G824:G1188)-_xlfn.NORM.S.INV(0.95)*_xlfn.STDEV.S(G824:G1188)</f>
        <v>-4.8815685050437659E-2</v>
      </c>
    </row>
    <row r="1189" spans="1:31">
      <c r="A1189" s="88">
        <v>45687</v>
      </c>
      <c r="B1189" s="78">
        <v>66307189.627214603</v>
      </c>
      <c r="D1189" s="67">
        <f t="shared" ref="D1189" si="1054">B1189</f>
        <v>66307189.627214603</v>
      </c>
      <c r="E1189" s="67">
        <f t="shared" ref="E1189" si="1055">IF(MONTH(A1189)=MONTH(A1188),E1188,D1188)</f>
        <v>71204832.621444106</v>
      </c>
      <c r="F1189" s="67">
        <f t="shared" ref="F1189" si="1056">B1189-C1189-D1188</f>
        <v>13777.398927204311</v>
      </c>
      <c r="G1189" s="70">
        <f t="shared" ref="G1189" si="1057">F1189/B1188</f>
        <v>2.078245554740882E-4</v>
      </c>
      <c r="H1189" s="67">
        <f t="shared" ref="H1189" si="1058">IF(WEEKNUM(A1189)=WEEKNUM(A1188),H1188+F1189,F1189)</f>
        <v>-5426551.9864792004</v>
      </c>
      <c r="I1189" s="70">
        <f t="shared" ref="I1189" si="1059">IF(WEEKNUM(A1189)=WEEKNUM(A1188),I1188+G1189,G1189)</f>
        <v>-7.5647639458667967E-2</v>
      </c>
      <c r="J1189" s="67">
        <f t="shared" ref="J1189" si="1060">IF(MONTH(A1189)=MONTH(A1188),J1188+F1189,F1189)</f>
        <v>4102357.0057705045</v>
      </c>
      <c r="K1189" s="70">
        <f t="shared" ref="K1189" si="1061">(1+K1188)*(1+G1189)-1</f>
        <v>6.371136039766756E-2</v>
      </c>
      <c r="L1189" s="70">
        <f t="shared" ref="L1189" si="1062">1+G1189</f>
        <v>1.0002078245554742</v>
      </c>
      <c r="M1189" s="70">
        <f>PRODUCT($L$2:L1189)-1</f>
        <v>0.69676553021706034</v>
      </c>
      <c r="N1189" s="70">
        <f>PRODUCT($L$1169:L1189)-1</f>
        <v>6.371136039766756E-2</v>
      </c>
      <c r="O1189" s="70">
        <f>AVERAGE($G$1169:G1189)*252</f>
        <v>0.87354492009747453</v>
      </c>
      <c r="P1189" s="70">
        <f>STDEV($G$1169:G1189)*252^0.5</f>
        <v>0.52283258013687339</v>
      </c>
      <c r="Q1189" s="67">
        <f t="shared" ref="Q1189" si="1063">B1189-C1189-D1158</f>
        <v>-9309160.9654111937</v>
      </c>
      <c r="R1189" s="70">
        <f t="shared" ref="R1189" si="1064">Q1189/B1158</f>
        <v>-0.12311042377016056</v>
      </c>
      <c r="S1189" s="67">
        <f t="shared" ref="S1189" si="1065">B1189-C1189-D1100</f>
        <v>-631724.89177889377</v>
      </c>
      <c r="T1189" s="70">
        <f t="shared" ref="T1189" si="1066">S1189/B1098</f>
        <v>-9.7154838543926612E-3</v>
      </c>
      <c r="U1189" s="67">
        <f t="shared" ref="U1189" si="1067">B1189-C1189-D825</f>
        <v>29047857.137214601</v>
      </c>
      <c r="V1189" s="70">
        <f t="shared" ref="V1189" si="1068">U1189/B823</f>
        <v>0.776681219948267</v>
      </c>
      <c r="W1189" s="87">
        <f t="shared" ref="W1189" si="1069">O1189/P1189</f>
        <v>1.6707928183603009</v>
      </c>
      <c r="X1189" s="138">
        <f t="shared" si="656"/>
        <v>1.7857142857142857E-4</v>
      </c>
      <c r="Y1189" s="135">
        <f t="shared" ref="Y1189" si="1070">G1189-X1189</f>
        <v>2.9253126902659631E-5</v>
      </c>
      <c r="Z1189" s="135">
        <f t="shared" ref="Z1189" si="1071">IF(Y1189&lt;0,Y1189,0)</f>
        <v>0</v>
      </c>
      <c r="AA1189" s="135">
        <f t="shared" ref="AA1189" si="1072">Z1189^2</f>
        <v>0</v>
      </c>
      <c r="AB1189" s="140">
        <f t="shared" ref="AB1189" si="1073">AVERAGE(Y938:Y1189)/AVERAGE(AA938:AA1189)</f>
        <v>4.0603042907780891</v>
      </c>
      <c r="AC1189" s="140">
        <f t="shared" ref="AC1189" si="1074">AVERAGE(G1160:G1189)-_xlfn.NORM.S.INV(0.95)*_xlfn.STDEV.S(G1160:G1189)</f>
        <v>-4.6071882429871619E-2</v>
      </c>
      <c r="AD1189" s="140">
        <f t="shared" ref="AD1189" si="1075">AVERAGE(G1100:G1189)-_xlfn.NORM.S.INV(0.95)*_xlfn.STDEV.S(G1100:G1189)</f>
        <v>-3.9874949151526437E-2</v>
      </c>
      <c r="AE1189" s="140">
        <f t="shared" ref="AE1189" si="1076">AVERAGE(G825:G1189)-_xlfn.NORM.S.INV(0.95)*_xlfn.STDEV.S(G825:G1189)</f>
        <v>-4.8811944499750667E-2</v>
      </c>
    </row>
    <row r="1190" spans="1:31" s="47" customFormat="1">
      <c r="A1190" s="90">
        <v>45688</v>
      </c>
      <c r="B1190" s="133">
        <v>66302018.384809397</v>
      </c>
      <c r="C1190" s="131"/>
      <c r="D1190" s="80">
        <f t="shared" ref="D1190" si="1077">B1190</f>
        <v>66302018.384809397</v>
      </c>
      <c r="E1190" s="80">
        <f t="shared" ref="E1190" si="1078">IF(MONTH(A1190)=MONTH(A1189),E1189,D1189)</f>
        <v>71204832.621444106</v>
      </c>
      <c r="F1190" s="80">
        <f t="shared" ref="F1190" si="1079">B1190-C1190-D1189</f>
        <v>-5171.242405205965</v>
      </c>
      <c r="G1190" s="81">
        <f t="shared" ref="G1190" si="1080">F1190/B1189</f>
        <v>-7.7989165794526764E-5</v>
      </c>
      <c r="H1190" s="80">
        <f t="shared" ref="H1190" si="1081">IF(WEEKNUM(A1190)=WEEKNUM(A1189),H1189+F1190,F1190)</f>
        <v>-5431723.2288844064</v>
      </c>
      <c r="I1190" s="81">
        <f t="shared" ref="I1190" si="1082">IF(WEEKNUM(A1190)=WEEKNUM(A1189),I1189+G1190,G1190)</f>
        <v>-7.5725628624462499E-2</v>
      </c>
      <c r="J1190" s="80">
        <f t="shared" ref="J1190" si="1083">IF(MONTH(A1190)=MONTH(A1189),J1189+F1190,F1190)</f>
        <v>4097185.7633652985</v>
      </c>
      <c r="K1190" s="81">
        <f t="shared" ref="K1190" si="1084">(1+K1189)*(1+G1190)-1</f>
        <v>6.3628402436024079E-2</v>
      </c>
      <c r="L1190" s="81">
        <f t="shared" ref="L1190" si="1085">1+G1190</f>
        <v>0.99992201083420551</v>
      </c>
      <c r="M1190" s="81">
        <f>PRODUCT($L$2:L1190)-1</f>
        <v>0.69663320088880987</v>
      </c>
      <c r="N1190" s="81">
        <f>PRODUCT($L$1169:L1190)-1</f>
        <v>6.3628402436024079E-2</v>
      </c>
      <c r="O1190" s="81">
        <f>AVERAGE($G$1169:G1190)*252</f>
        <v>0.83294500237576108</v>
      </c>
      <c r="P1190" s="81">
        <f>STDEV($G$1169:G1190)*252^0.5</f>
        <v>0.51037335158342456</v>
      </c>
      <c r="Q1190" s="80">
        <f t="shared" ref="Q1190" si="1086">B1190-C1190-D1159</f>
        <v>-4041047.8876743987</v>
      </c>
      <c r="R1190" s="81">
        <f t="shared" ref="R1190" si="1087">Q1190/B1159</f>
        <v>-5.7447707383423252E-2</v>
      </c>
      <c r="S1190" s="80">
        <f t="shared" ref="S1190" si="1088">B1190-C1190-D1101</f>
        <v>701444.3208277002</v>
      </c>
      <c r="T1190" s="81">
        <f t="shared" ref="T1190" si="1089">S1190/B1099</f>
        <v>1.0780149336231559E-2</v>
      </c>
      <c r="U1190" s="80">
        <f t="shared" ref="U1190" si="1090">B1190-C1190-D826</f>
        <v>29601288.564809397</v>
      </c>
      <c r="V1190" s="81">
        <f t="shared" ref="V1190" si="1091">U1190/B824</f>
        <v>0.79226472426690375</v>
      </c>
      <c r="W1190" s="132">
        <f t="shared" ref="W1190" si="1092">O1190/P1190</f>
        <v>1.6320307472785629</v>
      </c>
      <c r="X1190" s="139">
        <f t="shared" si="656"/>
        <v>1.7857142857142857E-4</v>
      </c>
      <c r="Y1190" s="136">
        <f t="shared" ref="Y1190" si="1093">G1190-X1190</f>
        <v>-2.5656059436595535E-4</v>
      </c>
      <c r="Z1190" s="136">
        <f t="shared" ref="Z1190" si="1094">IF(Y1190&lt;0,Y1190,0)</f>
        <v>-2.5656059436595535E-4</v>
      </c>
      <c r="AA1190" s="136">
        <f t="shared" ref="AA1190" si="1095">Z1190^2</f>
        <v>6.5823338581412284E-8</v>
      </c>
      <c r="AB1190" s="141">
        <f t="shared" ref="AB1190" si="1096">AVERAGE(Y939:Y1190)/AVERAGE(AA939:AA1190)</f>
        <v>4.0780196067956185</v>
      </c>
      <c r="AC1190" s="141">
        <f t="shared" ref="AC1190" si="1097">AVERAGE(G1161:G1190)-_xlfn.NORM.S.INV(0.95)*_xlfn.STDEV.S(G1161:G1190)</f>
        <v>-4.5606073649123328E-2</v>
      </c>
      <c r="AD1190" s="141">
        <f t="shared" ref="AD1190" si="1098">AVERAGE(G1101:G1190)-_xlfn.NORM.S.INV(0.95)*_xlfn.STDEV.S(G1101:G1190)</f>
        <v>-3.9939540949735591E-2</v>
      </c>
      <c r="AE1190" s="141">
        <f t="shared" ref="AE1190" si="1099">AVERAGE(G826:G1190)-_xlfn.NORM.S.INV(0.95)*_xlfn.STDEV.S(G826:G1190)</f>
        <v>-4.8803140037362629E-2</v>
      </c>
    </row>
    <row r="1191" spans="1:31">
      <c r="A1191" s="88">
        <v>45691</v>
      </c>
      <c r="B1191" s="78">
        <v>66304300.988508098</v>
      </c>
      <c r="D1191" s="67">
        <f t="shared" ref="D1191" si="1100">B1191</f>
        <v>66304300.988508098</v>
      </c>
      <c r="E1191" s="67">
        <f t="shared" ref="E1191" si="1101">IF(MONTH(A1191)=MONTH(A1190),E1190,D1190)</f>
        <v>66302018.384809397</v>
      </c>
      <c r="F1191" s="67">
        <f t="shared" ref="F1191" si="1102">B1191-C1191-D1190</f>
        <v>2282.6036987006664</v>
      </c>
      <c r="G1191" s="70">
        <f t="shared" ref="G1191" si="1103">F1191/B1190</f>
        <v>3.4427363665653338E-5</v>
      </c>
      <c r="H1191" s="268">
        <f t="shared" ref="H1191:I1191" si="1104">J1191</f>
        <v>2282.6036987006664</v>
      </c>
      <c r="I1191" s="267">
        <f t="shared" si="1104"/>
        <v>3.4427363665653338E-5</v>
      </c>
      <c r="J1191" s="67">
        <f t="shared" ref="J1191:J1192" si="1105">IF(MONTH(A1191)=MONTH(A1190),J1190+F1191,F1191)</f>
        <v>2282.6036987006664</v>
      </c>
      <c r="K1191" s="85">
        <f>G1191</f>
        <v>3.4427363665653338E-5</v>
      </c>
      <c r="L1191" s="70">
        <f t="shared" ref="L1191" si="1106">1+G1191</f>
        <v>1.0000344273636657</v>
      </c>
      <c r="M1191" s="70">
        <f>PRODUCT($L$2:L1191)-1</f>
        <v>0.69669161149702408</v>
      </c>
      <c r="N1191" s="70">
        <f>PRODUCT($L$1169:L1191)-1</f>
        <v>6.3665020357839941E-2</v>
      </c>
      <c r="O1191" s="70">
        <f>AVERAGE($G$1169:G1191)*252</f>
        <v>0.79710720643089084</v>
      </c>
      <c r="P1191" s="70">
        <f>STDEV($G$1169:G1191)*252^0.5</f>
        <v>0.49875659059705174</v>
      </c>
      <c r="Q1191" s="67">
        <f t="shared" ref="Q1191" si="1107">B1191-C1191-D1160</f>
        <v>-3357454.7617286965</v>
      </c>
      <c r="R1191" s="70">
        <f t="shared" ref="R1191" si="1108">Q1191/B1160</f>
        <v>-4.8196528002630537E-2</v>
      </c>
      <c r="S1191" s="67">
        <f t="shared" ref="S1191" si="1109">B1191-C1191-D1102</f>
        <v>838147.46800670028</v>
      </c>
      <c r="T1191" s="70">
        <f t="shared" ref="T1191" si="1110">S1191/B1100</f>
        <v>1.252107946520228E-2</v>
      </c>
      <c r="U1191" s="67">
        <f t="shared" ref="U1191" si="1111">B1191-C1191-D827</f>
        <v>29883401.668508098</v>
      </c>
      <c r="V1191" s="70">
        <f t="shared" ref="V1191" si="1112">U1191/B825</f>
        <v>0.8020380310497639</v>
      </c>
      <c r="W1191" s="87">
        <f t="shared" ref="W1191" si="1113">O1191/P1191</f>
        <v>1.598188818871926</v>
      </c>
      <c r="X1191" s="138">
        <f t="shared" si="656"/>
        <v>1.7857142857142857E-4</v>
      </c>
      <c r="Y1191" s="135">
        <f t="shared" ref="Y1191" si="1114">G1191-X1191</f>
        <v>-1.4414406490577522E-4</v>
      </c>
      <c r="Z1191" s="135">
        <f t="shared" ref="Z1191" si="1115">IF(Y1191&lt;0,Y1191,0)</f>
        <v>-1.4414406490577522E-4</v>
      </c>
      <c r="AA1191" s="135">
        <f t="shared" ref="AA1191" si="1116">Z1191^2</f>
        <v>2.077751144756034E-8</v>
      </c>
      <c r="AB1191" s="140">
        <f t="shared" ref="AB1191" si="1117">AVERAGE(Y940:Y1191)/AVERAGE(AA940:AA1191)</f>
        <v>4.0143577170790987</v>
      </c>
      <c r="AC1191" s="140">
        <f t="shared" ref="AC1191" si="1118">AVERAGE(G1162:G1191)-_xlfn.NORM.S.INV(0.95)*_xlfn.STDEV.S(G1162:G1191)</f>
        <v>-4.5802219713923849E-2</v>
      </c>
      <c r="AD1191" s="140">
        <f t="shared" ref="AD1191" si="1119">AVERAGE(G1102:G1191)-_xlfn.NORM.S.INV(0.95)*_xlfn.STDEV.S(G1102:G1191)</f>
        <v>-3.9541914750510269E-2</v>
      </c>
      <c r="AE1191" s="140">
        <f t="shared" ref="AE1191" si="1120">AVERAGE(G827:G1191)-_xlfn.NORM.S.INV(0.95)*_xlfn.STDEV.S(G827:G1191)</f>
        <v>-4.8740704614063053E-2</v>
      </c>
    </row>
    <row r="1192" spans="1:31">
      <c r="A1192" s="88">
        <v>45692</v>
      </c>
      <c r="B1192" s="78">
        <v>66329744.372785799</v>
      </c>
      <c r="D1192" s="67">
        <f t="shared" ref="D1192" si="1121">B1192</f>
        <v>66329744.372785799</v>
      </c>
      <c r="E1192" s="67">
        <f t="shared" ref="E1192" si="1122">IF(MONTH(A1192)=MONTH(A1191),E1191,D1191)</f>
        <v>66302018.384809397</v>
      </c>
      <c r="F1192" s="67">
        <f t="shared" ref="F1192" si="1123">B1192-C1192-D1191</f>
        <v>25443.384277701378</v>
      </c>
      <c r="G1192" s="70">
        <f t="shared" ref="G1192" si="1124">F1192/B1191</f>
        <v>3.8373655853956201E-4</v>
      </c>
      <c r="H1192" s="67">
        <f t="shared" ref="H1192" si="1125">IF(WEEKNUM(A1192)=WEEKNUM(A1191),H1191+F1192,F1192)</f>
        <v>27725.987976402044</v>
      </c>
      <c r="I1192" s="70">
        <f t="shared" ref="I1192" si="1126">IF(WEEKNUM(A1192)=WEEKNUM(A1191),I1191+G1192,G1192)</f>
        <v>4.1816392220521534E-4</v>
      </c>
      <c r="J1192" s="67">
        <f t="shared" si="1105"/>
        <v>27725.987976402044</v>
      </c>
      <c r="K1192" s="70">
        <f t="shared" ref="K1192" si="1127">(1+K1191)*(1+G1192)-1</f>
        <v>4.1817713324321382E-4</v>
      </c>
      <c r="L1192" s="70">
        <f t="shared" ref="L1192" si="1128">1+G1192</f>
        <v>1.0003837365585395</v>
      </c>
      <c r="M1192" s="70">
        <f>PRODUCT($L$2:L1192)-1</f>
        <v>0.69734269409692273</v>
      </c>
      <c r="N1192" s="70">
        <f>PRODUCT($L$1169:L1192)-1</f>
        <v>6.4073187512190932E-2</v>
      </c>
      <c r="O1192" s="70">
        <f>AVERAGE($G$1169:G1192)*252</f>
        <v>0.76792364002760238</v>
      </c>
      <c r="P1192" s="70">
        <f>STDEV($G$1169:G1192)*252^0.5</f>
        <v>0.48787670362278551</v>
      </c>
      <c r="Q1192" s="67">
        <f t="shared" ref="Q1192" si="1129">B1192-C1192-D1161</f>
        <v>-5687630.8624077961</v>
      </c>
      <c r="R1192" s="70">
        <f t="shared" ref="R1192" si="1130">Q1192/B1161</f>
        <v>-7.8975814431353417E-2</v>
      </c>
      <c r="S1192" s="67">
        <f t="shared" ref="S1192" si="1131">B1192-C1192-D1103</f>
        <v>3095815.0129831955</v>
      </c>
      <c r="T1192" s="70">
        <f t="shared" ref="T1192" si="1132">S1192/B1101</f>
        <v>4.719188905212595E-2</v>
      </c>
      <c r="U1192" s="67">
        <f t="shared" ref="U1192" si="1133">B1192-C1192-D828</f>
        <v>29742296.202785797</v>
      </c>
      <c r="V1192" s="70">
        <f t="shared" ref="V1192" si="1134">U1192/B826</f>
        <v>0.81040067455491804</v>
      </c>
      <c r="W1192" s="87">
        <f t="shared" ref="W1192" si="1135">O1192/P1192</f>
        <v>1.5740117007540955</v>
      </c>
      <c r="X1192" s="138">
        <f t="shared" si="656"/>
        <v>1.7857142857142857E-4</v>
      </c>
      <c r="Y1192" s="135">
        <f t="shared" ref="Y1192" si="1136">G1192-X1192</f>
        <v>2.0516512996813344E-4</v>
      </c>
      <c r="Z1192" s="135">
        <f t="shared" ref="Z1192" si="1137">IF(Y1192&lt;0,Y1192,0)</f>
        <v>0</v>
      </c>
      <c r="AA1192" s="135">
        <f t="shared" ref="AA1192" si="1138">Z1192^2</f>
        <v>0</v>
      </c>
      <c r="AB1192" s="140">
        <f t="shared" ref="AB1192" si="1139">AVERAGE(Y941:Y1192)/AVERAGE(AA941:AA1192)</f>
        <v>4.2020843650905375</v>
      </c>
      <c r="AC1192" s="140">
        <f t="shared" ref="AC1192" si="1140">AVERAGE(G1163:G1192)-_xlfn.NORM.S.INV(0.95)*_xlfn.STDEV.S(G1163:G1192)</f>
        <v>-4.5996939819967948E-2</v>
      </c>
      <c r="AD1192" s="140">
        <f t="shared" ref="AD1192" si="1141">AVERAGE(G1103:G1192)-_xlfn.NORM.S.INV(0.95)*_xlfn.STDEV.S(G1103:G1192)</f>
        <v>-3.9509575135292269E-2</v>
      </c>
      <c r="AE1192" s="140">
        <f t="shared" ref="AE1192" si="1142">AVERAGE(G828:G1192)-_xlfn.NORM.S.INV(0.95)*_xlfn.STDEV.S(G828:G1192)</f>
        <v>-4.8711894365833952E-2</v>
      </c>
    </row>
    <row r="1193" spans="1:31">
      <c r="A1193" s="88">
        <v>45693</v>
      </c>
      <c r="B1193" s="78">
        <v>66377104.687559403</v>
      </c>
      <c r="D1193" s="67">
        <f t="shared" ref="D1193" si="1143">B1193</f>
        <v>66377104.687559403</v>
      </c>
      <c r="E1193" s="67">
        <f t="shared" ref="E1193" si="1144">IF(MONTH(A1193)=MONTH(A1192),E1192,D1192)</f>
        <v>66302018.384809397</v>
      </c>
      <c r="F1193" s="67">
        <f t="shared" ref="F1193" si="1145">B1193-C1193-D1192</f>
        <v>47360.314773604274</v>
      </c>
      <c r="G1193" s="70">
        <f t="shared" ref="G1193" si="1146">F1193/B1192</f>
        <v>7.1401322621462678E-4</v>
      </c>
      <c r="H1193" s="67">
        <f t="shared" ref="H1193:H1195" si="1147">IF(WEEKNUM(A1193)=WEEKNUM(A1192),H1192+F1193,F1193)</f>
        <v>75086.302750006318</v>
      </c>
      <c r="I1193" s="70">
        <f t="shared" ref="I1193:I1195" si="1148">IF(WEEKNUM(A1193)=WEEKNUM(A1192),I1192+G1193,G1193)</f>
        <v>1.1321771484198422E-3</v>
      </c>
      <c r="J1193" s="67">
        <f t="shared" ref="J1193:J1195" si="1149">IF(MONTH(A1193)=MONTH(A1192),J1192+F1193,F1193)</f>
        <v>75086.302750006318</v>
      </c>
      <c r="K1193" s="70">
        <f t="shared" ref="K1193:K1195" si="1150">(1+K1192)*(1+G1193)-1</f>
        <v>1.1324889434618512E-3</v>
      </c>
      <c r="L1193" s="70">
        <f t="shared" ref="L1193" si="1151">1+G1193</f>
        <v>1.0007140132262147</v>
      </c>
      <c r="M1193" s="70">
        <f>PRODUCT($L$2:L1193)-1</f>
        <v>0.69855461922992679</v>
      </c>
      <c r="N1193" s="70">
        <f>PRODUCT($L$1169:L1193)-1</f>
        <v>6.4832949841735044E-2</v>
      </c>
      <c r="O1193" s="70">
        <f>AVERAGE($G$1169:G1193)*252</f>
        <v>0.74440394774674179</v>
      </c>
      <c r="P1193" s="70">
        <f>STDEV($G$1169:G1193)*252^0.5</f>
        <v>0.47766191312937256</v>
      </c>
      <c r="Q1193" s="67">
        <f t="shared" ref="Q1193" si="1152">B1193-C1193-D1162</f>
        <v>-7806257.2440262958</v>
      </c>
      <c r="R1193" s="70">
        <f t="shared" ref="R1193" si="1153">Q1193/B1162</f>
        <v>-0.10522921906970838</v>
      </c>
      <c r="S1193" s="67">
        <f t="shared" ref="S1193" si="1154">B1193-C1193-D1104</f>
        <v>1382855.0866918042</v>
      </c>
      <c r="T1193" s="70">
        <f t="shared" ref="T1193" si="1155">S1193/B1102</f>
        <v>2.1123206608721086E-2</v>
      </c>
      <c r="U1193" s="67">
        <f t="shared" ref="U1193" si="1156">B1193-C1193-D829</f>
        <v>29081740.547559403</v>
      </c>
      <c r="V1193" s="70">
        <f t="shared" ref="V1193" si="1157">U1193/B827</f>
        <v>0.79849045714227029</v>
      </c>
      <c r="W1193" s="87">
        <f t="shared" ref="W1193" si="1158">O1193/P1193</f>
        <v>1.5584327058228806</v>
      </c>
      <c r="X1193" s="138">
        <f t="shared" si="656"/>
        <v>1.7857142857142857E-4</v>
      </c>
      <c r="Y1193" s="135">
        <f t="shared" ref="Y1193" si="1159">G1193-X1193</f>
        <v>5.3544179764319823E-4</v>
      </c>
      <c r="Z1193" s="135">
        <f t="shared" ref="Z1193" si="1160">IF(Y1193&lt;0,Y1193,0)</f>
        <v>0</v>
      </c>
      <c r="AA1193" s="135">
        <f t="shared" ref="AA1193" si="1161">Z1193^2</f>
        <v>0</v>
      </c>
      <c r="AB1193" s="140">
        <f t="shared" ref="AB1193" si="1162">AVERAGE(Y942:Y1193)/AVERAGE(AA942:AA1193)</f>
        <v>4.0515148461988888</v>
      </c>
      <c r="AC1193" s="140">
        <f t="shared" ref="AC1193" si="1163">AVERAGE(G1164:G1193)-_xlfn.NORM.S.INV(0.95)*_xlfn.STDEV.S(G1164:G1193)</f>
        <v>-4.6240037404950848E-2</v>
      </c>
      <c r="AD1193" s="140">
        <f t="shared" ref="AD1193" si="1164">AVERAGE(G1104:G1193)-_xlfn.NORM.S.INV(0.95)*_xlfn.STDEV.S(G1104:G1193)</f>
        <v>-3.8636092314228231E-2</v>
      </c>
      <c r="AE1193" s="140">
        <f t="shared" ref="AE1193" si="1165">AVERAGE(G829:G1193)-_xlfn.NORM.S.INV(0.95)*_xlfn.STDEV.S(G829:G1193)</f>
        <v>-4.8722256408918994E-2</v>
      </c>
    </row>
    <row r="1194" spans="1:31">
      <c r="A1194" s="88">
        <v>45694</v>
      </c>
      <c r="B1194" s="78">
        <v>66395828.245891698</v>
      </c>
      <c r="D1194" s="67">
        <f t="shared" ref="D1194" si="1166">B1194</f>
        <v>66395828.245891698</v>
      </c>
      <c r="E1194" s="67">
        <f t="shared" ref="E1194" si="1167">IF(MONTH(A1194)=MONTH(A1193),E1193,D1193)</f>
        <v>66302018.384809397</v>
      </c>
      <c r="F1194" s="67">
        <f t="shared" ref="F1194" si="1168">B1194-C1194-D1193</f>
        <v>18723.558332294226</v>
      </c>
      <c r="G1194" s="70">
        <f t="shared" ref="G1194" si="1169">F1194/B1193</f>
        <v>2.8207856339060013E-4</v>
      </c>
      <c r="H1194" s="67">
        <f t="shared" si="1147"/>
        <v>93809.861082300544</v>
      </c>
      <c r="I1194" s="70">
        <f t="shared" si="1148"/>
        <v>1.4142557118104423E-3</v>
      </c>
      <c r="J1194" s="67">
        <f t="shared" si="1149"/>
        <v>93809.861082300544</v>
      </c>
      <c r="K1194" s="70">
        <f t="shared" si="1150"/>
        <v>1.4148869577066403E-3</v>
      </c>
      <c r="L1194" s="70">
        <f t="shared" ref="L1194" si="1170">1+G1194</f>
        <v>1.0002820785633906</v>
      </c>
      <c r="M1194" s="70">
        <f>PRODUCT($L$2:L1194)-1</f>
        <v>0.69903374507675964</v>
      </c>
      <c r="N1194" s="70">
        <f>PRODUCT($L$1169:L1194)-1</f>
        <v>6.5133316390477258E-2</v>
      </c>
      <c r="O1194" s="70">
        <f>AVERAGE($G$1169:G1194)*252</f>
        <v>0.71850701890934532</v>
      </c>
      <c r="P1194" s="70">
        <f>STDEV($G$1169:G1194)*252^0.5</f>
        <v>0.46808510045408042</v>
      </c>
      <c r="Q1194" s="67">
        <f t="shared" ref="Q1194" si="1171">B1194-C1194-D1163</f>
        <v>-9529808.3918275014</v>
      </c>
      <c r="R1194" s="70">
        <f t="shared" ref="R1194" si="1172">Q1194/B1163</f>
        <v>-0.125515027780395</v>
      </c>
      <c r="S1194" s="67">
        <f t="shared" ref="S1194" si="1173">B1194-C1194-D1105</f>
        <v>627336.03408249468</v>
      </c>
      <c r="T1194" s="70">
        <f t="shared" ref="T1194" si="1174">S1194/B1103</f>
        <v>9.9208769790809191E-3</v>
      </c>
      <c r="U1194" s="67">
        <f t="shared" ref="U1194" si="1175">B1194-C1194-D830</f>
        <v>29817899.335891701</v>
      </c>
      <c r="V1194" s="70">
        <f t="shared" ref="V1194" si="1176">U1194/B828</f>
        <v>0.81497619613550931</v>
      </c>
      <c r="W1194" s="87">
        <f t="shared" ref="W1194" si="1177">O1194/P1194</f>
        <v>1.5349922871126114</v>
      </c>
      <c r="X1194" s="138">
        <f t="shared" si="656"/>
        <v>1.7857142857142857E-4</v>
      </c>
      <c r="Y1194" s="135">
        <f t="shared" ref="Y1194" si="1178">G1194-X1194</f>
        <v>1.0350713481917156E-4</v>
      </c>
      <c r="Z1194" s="135">
        <f t="shared" ref="Z1194" si="1179">IF(Y1194&lt;0,Y1194,0)</f>
        <v>0</v>
      </c>
      <c r="AA1194" s="135">
        <f t="shared" ref="AA1194" si="1180">Z1194^2</f>
        <v>0</v>
      </c>
      <c r="AB1194" s="140">
        <f t="shared" ref="AB1194" si="1181">AVERAGE(Y943:Y1194)/AVERAGE(AA943:AA1194)</f>
        <v>3.966762886465808</v>
      </c>
      <c r="AC1194" s="140">
        <f t="shared" ref="AC1194" si="1182">AVERAGE(G1165:G1194)-_xlfn.NORM.S.INV(0.95)*_xlfn.STDEV.S(G1165:G1194)</f>
        <v>-4.623182238468318E-2</v>
      </c>
      <c r="AD1194" s="140">
        <f t="shared" ref="AD1194" si="1183">AVERAGE(G1105:G1194)-_xlfn.NORM.S.INV(0.95)*_xlfn.STDEV.S(G1105:G1194)</f>
        <v>-3.870461888810095E-2</v>
      </c>
      <c r="AE1194" s="140">
        <f t="shared" ref="AE1194" si="1184">AVERAGE(G830:G1194)-_xlfn.NORM.S.INV(0.95)*_xlfn.STDEV.S(G830:G1194)</f>
        <v>-4.8753428784095137E-2</v>
      </c>
    </row>
    <row r="1195" spans="1:31">
      <c r="A1195" s="88">
        <v>45695</v>
      </c>
      <c r="B1195" s="78">
        <v>66415024.908763699</v>
      </c>
      <c r="D1195" s="67">
        <f t="shared" ref="D1195" si="1185">B1195</f>
        <v>66415024.908763699</v>
      </c>
      <c r="E1195" s="67">
        <f t="shared" ref="E1195" si="1186">IF(MONTH(A1195)=MONTH(A1194),E1194,D1194)</f>
        <v>66302018.384809397</v>
      </c>
      <c r="F1195" s="67">
        <f t="shared" ref="F1195" si="1187">B1195-C1195-D1194</f>
        <v>19196.662872001529</v>
      </c>
      <c r="G1195" s="70">
        <f t="shared" ref="G1195" si="1188">F1195/B1194</f>
        <v>2.8912453356117807E-4</v>
      </c>
      <c r="H1195" s="67">
        <f t="shared" si="1147"/>
        <v>113006.52395430207</v>
      </c>
      <c r="I1195" s="70">
        <f t="shared" si="1148"/>
        <v>1.7033802453716204E-3</v>
      </c>
      <c r="J1195" s="67">
        <f t="shared" si="1149"/>
        <v>113006.52395430207</v>
      </c>
      <c r="K1195" s="70">
        <f t="shared" si="1150"/>
        <v>1.7044205697995807E-3</v>
      </c>
      <c r="L1195" s="70">
        <f t="shared" ref="L1195" si="1189">1+G1195</f>
        <v>1.0002891245335612</v>
      </c>
      <c r="M1195" s="70">
        <f>PRODUCT($L$2:L1195)-1</f>
        <v>0.69952497741580966</v>
      </c>
      <c r="N1195" s="70">
        <f>PRODUCT($L$1169:L1195)-1</f>
        <v>6.5441272563759201E-2</v>
      </c>
      <c r="O1195" s="70">
        <f>AVERAGE($G$1169:G1195)*252</f>
        <v>0.69459414348519977</v>
      </c>
      <c r="P1195" s="70">
        <f>STDEV($G$1169:G1195)*252^0.5</f>
        <v>0.45906193961378816</v>
      </c>
      <c r="Q1195" s="67">
        <f t="shared" ref="Q1195" si="1190">B1195-C1195-D1164</f>
        <v>-9513525.7708637938</v>
      </c>
      <c r="R1195" s="70">
        <f t="shared" ref="R1195" si="1191">Q1195/B1164</f>
        <v>-0.12529576405330206</v>
      </c>
      <c r="S1195" s="67">
        <f t="shared" ref="S1195" si="1192">B1195-C1195-D1106</f>
        <v>-1638330.365572907</v>
      </c>
      <c r="T1195" s="70">
        <f t="shared" ref="T1195" si="1193">S1195/B1104</f>
        <v>-2.5207312579712239E-2</v>
      </c>
      <c r="U1195" s="67">
        <f t="shared" ref="U1195" si="1194">B1195-C1195-D831</f>
        <v>29634234.518763699</v>
      </c>
      <c r="V1195" s="70">
        <f t="shared" ref="V1195" si="1195">U1195/B829</f>
        <v>0.79458225444648245</v>
      </c>
      <c r="W1195" s="87">
        <f t="shared" ref="W1195" si="1196">O1195/P1195</f>
        <v>1.5130728199108956</v>
      </c>
      <c r="X1195" s="138">
        <f t="shared" si="656"/>
        <v>1.7857142857142857E-4</v>
      </c>
      <c r="Y1195" s="135">
        <f t="shared" ref="Y1195" si="1197">G1195-X1195</f>
        <v>1.105531049897495E-4</v>
      </c>
      <c r="Z1195" s="135">
        <f t="shared" ref="Z1195" si="1198">IF(Y1195&lt;0,Y1195,0)</f>
        <v>0</v>
      </c>
      <c r="AA1195" s="135">
        <f t="shared" ref="AA1195" si="1199">Z1195^2</f>
        <v>0</v>
      </c>
      <c r="AB1195" s="140">
        <f t="shared" ref="AB1195" si="1200">AVERAGE(Y944:Y1195)/AVERAGE(AA944:AA1195)</f>
        <v>3.9596149047549614</v>
      </c>
      <c r="AC1195" s="140">
        <f t="shared" ref="AC1195" si="1201">AVERAGE(G1166:G1195)-_xlfn.NORM.S.INV(0.95)*_xlfn.STDEV.S(G1166:G1195)</f>
        <v>-4.6115049266493895E-2</v>
      </c>
      <c r="AD1195" s="140">
        <f t="shared" ref="AD1195" si="1202">AVERAGE(G1106:G1195)-_xlfn.NORM.S.INV(0.95)*_xlfn.STDEV.S(G1106:G1195)</f>
        <v>-3.8800006001926977E-2</v>
      </c>
      <c r="AE1195" s="140">
        <f t="shared" ref="AE1195" si="1203">AVERAGE(G831:G1195)-_xlfn.NORM.S.INV(0.95)*_xlfn.STDEV.S(G831:G1195)</f>
        <v>-4.8666569463053151E-2</v>
      </c>
    </row>
    <row r="1196" spans="1:31">
      <c r="A1196" s="88">
        <v>45698</v>
      </c>
      <c r="B1196" s="78">
        <v>66431670.820359498</v>
      </c>
      <c r="D1196" s="67">
        <f t="shared" ref="D1196" si="1204">B1196</f>
        <v>66431670.820359498</v>
      </c>
      <c r="E1196" s="67">
        <f t="shared" ref="E1196" si="1205">IF(MONTH(A1196)=MONTH(A1195),E1195,D1195)</f>
        <v>66302018.384809397</v>
      </c>
      <c r="F1196" s="67">
        <f t="shared" ref="F1196" si="1206">B1196-C1196-D1195</f>
        <v>16645.911595799029</v>
      </c>
      <c r="G1196" s="70">
        <f t="shared" ref="G1196" si="1207">F1196/B1195</f>
        <v>2.5063472638406765E-4</v>
      </c>
      <c r="H1196" s="67">
        <f t="shared" ref="H1196" si="1208">IF(WEEKNUM(A1196)=WEEKNUM(A1195),H1195+F1196,F1196)</f>
        <v>16645.911595799029</v>
      </c>
      <c r="I1196" s="70">
        <f t="shared" ref="I1196" si="1209">IF(WEEKNUM(A1196)=WEEKNUM(A1195),I1195+G1196,G1196)</f>
        <v>2.5063472638406765E-4</v>
      </c>
      <c r="J1196" s="67">
        <f t="shared" ref="J1196" si="1210">IF(MONTH(A1196)=MONTH(A1195),J1195+F1196,F1196)</f>
        <v>129652.4355501011</v>
      </c>
      <c r="K1196" s="70">
        <f t="shared" ref="K1196" si="1211">(1+K1195)*(1+G1196)-1</f>
        <v>1.9554824831666817E-3</v>
      </c>
      <c r="L1196" s="70">
        <f t="shared" ref="L1196" si="1212">1+G1196</f>
        <v>1.000250634726384</v>
      </c>
      <c r="M1196" s="70">
        <f>PRODUCT($L$2:L1196)-1</f>
        <v>0.69995093739350711</v>
      </c>
      <c r="N1196" s="70">
        <f>PRODUCT($L$1169:L1196)-1</f>
        <v>6.5708309145586341E-2</v>
      </c>
      <c r="O1196" s="70">
        <f>AVERAGE($G$1169:G1196)*252</f>
        <v>0.67204292232675633</v>
      </c>
      <c r="P1196" s="70">
        <f>STDEV($G$1169:G1196)*252^0.5</f>
        <v>0.45054329948442851</v>
      </c>
      <c r="Q1196" s="67">
        <f t="shared" ref="Q1196" si="1213">B1196-C1196-D1165</f>
        <v>-9277557.9846142083</v>
      </c>
      <c r="R1196" s="70">
        <f t="shared" ref="R1196" si="1214">Q1196/B1165</f>
        <v>-0.12254196920316167</v>
      </c>
      <c r="S1196" s="67">
        <f t="shared" ref="S1196" si="1215">B1196-C1196-D1107</f>
        <v>-1213585.6261035949</v>
      </c>
      <c r="T1196" s="70">
        <f t="shared" ref="T1196" si="1216">S1196/B1105</f>
        <v>-1.8452386321936798E-2</v>
      </c>
      <c r="U1196" s="67">
        <f t="shared" ref="U1196" si="1217">B1196-C1196-D832</f>
        <v>28951787.870359495</v>
      </c>
      <c r="V1196" s="70">
        <f t="shared" ref="V1196" si="1218">U1196/B830</f>
        <v>0.79150976375932536</v>
      </c>
      <c r="W1196" s="87">
        <f t="shared" ref="W1196" si="1219">O1196/P1196</f>
        <v>1.4916278259954086</v>
      </c>
      <c r="X1196" s="138">
        <f t="shared" si="656"/>
        <v>1.7857142857142857E-4</v>
      </c>
      <c r="Y1196" s="135">
        <f t="shared" ref="Y1196" si="1220">G1196-X1196</f>
        <v>7.2063297812639083E-5</v>
      </c>
      <c r="Z1196" s="135">
        <f t="shared" ref="Z1196" si="1221">IF(Y1196&lt;0,Y1196,0)</f>
        <v>0</v>
      </c>
      <c r="AA1196" s="135">
        <f t="shared" ref="AA1196" si="1222">Z1196^2</f>
        <v>0</v>
      </c>
      <c r="AB1196" s="140">
        <f t="shared" ref="AB1196" si="1223">AVERAGE(Y945:Y1196)/AVERAGE(AA945:AA1196)</f>
        <v>4.0086117845120306</v>
      </c>
      <c r="AC1196" s="140">
        <f t="shared" ref="AC1196" si="1224">AVERAGE(G1167:G1196)-_xlfn.NORM.S.INV(0.95)*_xlfn.STDEV.S(G1167:G1196)</f>
        <v>-4.4399589547322683E-2</v>
      </c>
      <c r="AD1196" s="140">
        <f t="shared" ref="AD1196" si="1225">AVERAGE(G1107:G1196)-_xlfn.NORM.S.INV(0.95)*_xlfn.STDEV.S(G1107:G1196)</f>
        <v>-3.8782543860872355E-2</v>
      </c>
      <c r="AE1196" s="140">
        <f t="shared" ref="AE1196" si="1226">AVERAGE(G832:G1196)-_xlfn.NORM.S.INV(0.95)*_xlfn.STDEV.S(G832:G1196)</f>
        <v>-4.8680582859847332E-2</v>
      </c>
    </row>
    <row r="1197" spans="1:31">
      <c r="A1197" s="88">
        <v>45699</v>
      </c>
      <c r="B1197" s="78">
        <v>66430092.593976997</v>
      </c>
      <c r="D1197" s="67">
        <f t="shared" ref="D1197" si="1227">B1197</f>
        <v>66430092.593976997</v>
      </c>
      <c r="E1197" s="67">
        <f t="shared" ref="E1197" si="1228">IF(MONTH(A1197)=MONTH(A1196),E1196,D1196)</f>
        <v>66302018.384809397</v>
      </c>
      <c r="F1197" s="67">
        <f t="shared" ref="F1197" si="1229">B1197-C1197-D1196</f>
        <v>-1578.2263825014234</v>
      </c>
      <c r="G1197" s="70">
        <f t="shared" ref="G1197" si="1230">F1197/B1196</f>
        <v>-2.3757138169370564E-5</v>
      </c>
      <c r="H1197" s="67">
        <f t="shared" ref="H1197" si="1231">IF(WEEKNUM(A1197)=WEEKNUM(A1196),H1196+F1197,F1197)</f>
        <v>15067.685213297606</v>
      </c>
      <c r="I1197" s="70">
        <f t="shared" ref="I1197" si="1232">IF(WEEKNUM(A1197)=WEEKNUM(A1196),I1196+G1197,G1197)</f>
        <v>2.2687758821469709E-4</v>
      </c>
      <c r="J1197" s="67">
        <f t="shared" ref="J1197" si="1233">IF(MONTH(A1197)=MONTH(A1196),J1196+F1197,F1197)</f>
        <v>128074.20916759968</v>
      </c>
      <c r="K1197" s="70">
        <f t="shared" ref="K1197" si="1234">(1+K1196)*(1+G1197)-1</f>
        <v>1.9316788883296798E-3</v>
      </c>
      <c r="L1197" s="70">
        <f t="shared" ref="L1197" si="1235">1+G1197</f>
        <v>0.99997624286183062</v>
      </c>
      <c r="M1197" s="70">
        <f>PRODUCT($L$2:L1197)-1</f>
        <v>0.69991055142420633</v>
      </c>
      <c r="N1197" s="70">
        <f>PRODUCT($L$1169:L1197)-1</f>
        <v>6.5682990966037691E-2</v>
      </c>
      <c r="O1197" s="70">
        <f>AVERAGE($G$1169:G1197)*252</f>
        <v>0.64866258711484481</v>
      </c>
      <c r="P1197" s="70">
        <f>STDEV($G$1169:G1197)*252^0.5</f>
        <v>0.44249582495909812</v>
      </c>
      <c r="Q1197" s="67">
        <f t="shared" ref="Q1197" si="1236">B1197-C1197-D1166</f>
        <v>-7217949.9227906093</v>
      </c>
      <c r="R1197" s="70">
        <f t="shared" ref="R1197" si="1237">Q1197/B1166</f>
        <v>-9.8005998206229086E-2</v>
      </c>
      <c r="S1197" s="67">
        <f t="shared" ref="S1197" si="1238">B1197-C1197-D1108</f>
        <v>-2212566.5902142003</v>
      </c>
      <c r="T1197" s="70">
        <f t="shared" ref="T1197" si="1239">S1197/B1106</f>
        <v>-3.251223369215088E-2</v>
      </c>
      <c r="U1197" s="67">
        <f t="shared" ref="U1197" si="1240">B1197-C1197-D833</f>
        <v>30182986.243976995</v>
      </c>
      <c r="V1197" s="70">
        <f t="shared" ref="V1197" si="1241">U1197/B831</f>
        <v>0.82061820651312534</v>
      </c>
      <c r="W1197" s="87">
        <f t="shared" ref="W1197" si="1242">O1197/P1197</f>
        <v>1.4659179827850435</v>
      </c>
      <c r="X1197" s="138">
        <f t="shared" si="656"/>
        <v>1.7857142857142857E-4</v>
      </c>
      <c r="Y1197" s="135">
        <f t="shared" ref="Y1197" si="1243">G1197-X1197</f>
        <v>-2.0232856674079914E-4</v>
      </c>
      <c r="Z1197" s="135">
        <f t="shared" ref="Z1197" si="1244">IF(Y1197&lt;0,Y1197,0)</f>
        <v>-2.0232856674079914E-4</v>
      </c>
      <c r="AA1197" s="135">
        <f t="shared" ref="AA1197" si="1245">Z1197^2</f>
        <v>4.0936848919386014E-8</v>
      </c>
      <c r="AB1197" s="140">
        <f t="shared" ref="AB1197" si="1246">AVERAGE(Y946:Y1197)/AVERAGE(AA946:AA1197)</f>
        <v>4.0947183256749851</v>
      </c>
      <c r="AC1197" s="140">
        <f t="shared" ref="AC1197" si="1247">AVERAGE(G1168:G1197)-_xlfn.NORM.S.INV(0.95)*_xlfn.STDEV.S(G1168:G1197)</f>
        <v>-4.3358888109575805E-2</v>
      </c>
      <c r="AD1197" s="140">
        <f t="shared" ref="AD1197" si="1248">AVERAGE(G1108:G1197)-_xlfn.NORM.S.INV(0.95)*_xlfn.STDEV.S(G1108:G1197)</f>
        <v>-3.8694733308125319E-2</v>
      </c>
      <c r="AE1197" s="140">
        <f t="shared" ref="AE1197" si="1249">AVERAGE(G833:G1197)-_xlfn.NORM.S.INV(0.95)*_xlfn.STDEV.S(G833:G1197)</f>
        <v>-4.8712536832055148E-2</v>
      </c>
    </row>
    <row r="1198" spans="1:31">
      <c r="A1198" s="88">
        <v>45700</v>
      </c>
      <c r="B1198" s="78">
        <v>66435397.653966203</v>
      </c>
      <c r="D1198" s="67">
        <f t="shared" ref="D1198" si="1250">B1198</f>
        <v>66435397.653966203</v>
      </c>
      <c r="E1198" s="67">
        <f t="shared" ref="E1198" si="1251">IF(MONTH(A1198)=MONTH(A1197),E1197,D1197)</f>
        <v>66302018.384809397</v>
      </c>
      <c r="F1198" s="67">
        <f t="shared" ref="F1198" si="1252">B1198-C1198-D1197</f>
        <v>5305.0599892064929</v>
      </c>
      <c r="G1198" s="70">
        <f t="shared" ref="G1198" si="1253">F1198/B1197</f>
        <v>7.9859289398122649E-5</v>
      </c>
      <c r="H1198" s="67">
        <f t="shared" ref="H1198" si="1254">IF(WEEKNUM(A1198)=WEEKNUM(A1197),H1197+F1198,F1198)</f>
        <v>20372.745202504098</v>
      </c>
      <c r="I1198" s="70">
        <f t="shared" ref="I1198" si="1255">IF(WEEKNUM(A1198)=WEEKNUM(A1197),I1197+G1198,G1198)</f>
        <v>3.0673687761281971E-4</v>
      </c>
      <c r="J1198" s="67">
        <f t="shared" ref="J1198" si="1256">IF(MONTH(A1198)=MONTH(A1197),J1197+F1198,F1198)</f>
        <v>133379.26915680617</v>
      </c>
      <c r="K1198" s="70">
        <f t="shared" ref="K1198" si="1257">(1+K1197)*(1+G1198)-1</f>
        <v>2.0116924402311387E-3</v>
      </c>
      <c r="L1198" s="70">
        <f t="shared" ref="L1198" si="1258">1+G1198</f>
        <v>1.000079859289398</v>
      </c>
      <c r="M1198" s="70">
        <f>PRODUCT($L$2:L1198)-1</f>
        <v>0.70004630507288335</v>
      </c>
      <c r="N1198" s="70">
        <f>PRODUCT($L$1169:L1198)-1</f>
        <v>6.5768095652419811E-2</v>
      </c>
      <c r="O1198" s="70">
        <f>AVERAGE($G$1169:G1198)*252</f>
        <v>0.62771131890862752</v>
      </c>
      <c r="P1198" s="70">
        <f>STDEV($G$1169:G1198)*252^0.5</f>
        <v>0.43485974691265022</v>
      </c>
      <c r="Q1198" s="67">
        <f t="shared" ref="Q1198" si="1259">B1198-C1198-D1167</f>
        <v>-5839607.1395113021</v>
      </c>
      <c r="R1198" s="70">
        <f t="shared" ref="R1198" si="1260">Q1198/B1167</f>
        <v>-8.0797049494465076E-2</v>
      </c>
      <c r="S1198" s="67">
        <f t="shared" ref="S1198" si="1261">B1198-C1198-D1109</f>
        <v>-2867744.6688140035</v>
      </c>
      <c r="T1198" s="70">
        <f t="shared" ref="T1198" si="1262">S1198/B1107</f>
        <v>-4.2393876813574365E-2</v>
      </c>
      <c r="U1198" s="67">
        <f t="shared" ref="U1198" si="1263">B1198-C1198-D834</f>
        <v>30323001.573966205</v>
      </c>
      <c r="V1198" s="70">
        <f t="shared" ref="V1198" si="1264">U1198/B832</f>
        <v>0.80904739255505609</v>
      </c>
      <c r="W1198" s="87">
        <f t="shared" ref="W1198" si="1265">O1198/P1198</f>
        <v>1.4434799343125111</v>
      </c>
      <c r="X1198" s="138">
        <f t="shared" si="656"/>
        <v>1.7857142857142857E-4</v>
      </c>
      <c r="Y1198" s="135">
        <f t="shared" ref="Y1198" si="1266">G1198-X1198</f>
        <v>-9.8712139173305922E-5</v>
      </c>
      <c r="Z1198" s="135">
        <f t="shared" ref="Z1198" si="1267">IF(Y1198&lt;0,Y1198,0)</f>
        <v>-9.8712139173305922E-5</v>
      </c>
      <c r="AA1198" s="135">
        <f t="shared" ref="AA1198" si="1268">Z1198^2</f>
        <v>9.7440864201701182E-9</v>
      </c>
      <c r="AB1198" s="140">
        <f t="shared" ref="AB1198" si="1269">AVERAGE(Y947:Y1198)/AVERAGE(AA947:AA1198)</f>
        <v>3.9331435465655478</v>
      </c>
      <c r="AC1198" s="140">
        <f t="shared" ref="AC1198" si="1270">AVERAGE(G1169:G1198)-_xlfn.NORM.S.INV(0.95)*_xlfn.STDEV.S(G1169:G1198)</f>
        <v>-4.2567526584329565E-2</v>
      </c>
      <c r="AD1198" s="140">
        <f t="shared" ref="AD1198" si="1271">AVERAGE(G1109:G1198)-_xlfn.NORM.S.INV(0.95)*_xlfn.STDEV.S(G1109:G1198)</f>
        <v>-3.8795039781722856E-2</v>
      </c>
      <c r="AE1198" s="140">
        <f t="shared" ref="AE1198" si="1272">AVERAGE(G834:G1198)-_xlfn.NORM.S.INV(0.95)*_xlfn.STDEV.S(G834:G1198)</f>
        <v>-4.8532349008135169E-2</v>
      </c>
    </row>
    <row r="1199" spans="1:31">
      <c r="A1199" s="88">
        <v>45701</v>
      </c>
      <c r="B1199" s="78">
        <v>66585533.1466804</v>
      </c>
      <c r="D1199" s="67">
        <f t="shared" ref="D1199" si="1273">B1199</f>
        <v>66585533.1466804</v>
      </c>
      <c r="E1199" s="67">
        <f t="shared" ref="E1199" si="1274">IF(MONTH(A1199)=MONTH(A1198),E1198,D1198)</f>
        <v>66302018.384809397</v>
      </c>
      <c r="F1199" s="67">
        <f t="shared" ref="F1199" si="1275">B1199-C1199-D1198</f>
        <v>150135.49271419644</v>
      </c>
      <c r="G1199" s="70">
        <f t="shared" ref="G1199" si="1276">F1199/B1198</f>
        <v>2.2598719660893505E-3</v>
      </c>
      <c r="H1199" s="67">
        <f t="shared" ref="H1199" si="1277">IF(WEEKNUM(A1199)=WEEKNUM(A1198),H1198+F1199,F1199)</f>
        <v>170508.23791670054</v>
      </c>
      <c r="I1199" s="70">
        <f t="shared" ref="I1199" si="1278">IF(WEEKNUM(A1199)=WEEKNUM(A1198),I1198+G1199,G1199)</f>
        <v>2.5666088437021704E-3</v>
      </c>
      <c r="J1199" s="67">
        <f t="shared" ref="J1199" si="1279">IF(MONTH(A1199)=MONTH(A1198),J1198+F1199,F1199)</f>
        <v>283514.76187100261</v>
      </c>
      <c r="K1199" s="70">
        <f t="shared" ref="K1199" si="1280">(1+K1198)*(1+G1199)-1</f>
        <v>4.2761105736706106E-3</v>
      </c>
      <c r="L1199" s="70">
        <f t="shared" ref="L1199" si="1281">1+G1199</f>
        <v>1.0022598719660893</v>
      </c>
      <c r="M1199" s="70">
        <f>PRODUCT($L$2:L1199)-1</f>
        <v>0.7038881920587714</v>
      </c>
      <c r="N1199" s="70">
        <f>PRODUCT($L$1169:L1199)-1</f>
        <v>6.8176595094137094E-2</v>
      </c>
      <c r="O1199" s="70">
        <f>AVERAGE($G$1169:G1199)*252</f>
        <v>0.62583313879720459</v>
      </c>
      <c r="P1199" s="70">
        <f>STDEV($G$1169:G1199)*252^0.5</f>
        <v>0.42755116666278442</v>
      </c>
      <c r="Q1199" s="67">
        <f t="shared" ref="Q1199" si="1282">B1199-C1199-D1168</f>
        <v>-4619299.4747637063</v>
      </c>
      <c r="R1199" s="70">
        <f t="shared" ref="R1199" si="1283">Q1199/B1168</f>
        <v>-6.4873398401508978E-2</v>
      </c>
      <c r="S1199" s="67">
        <f t="shared" ref="S1199" si="1284">B1199-C1199-D1110</f>
        <v>-3320642.4387637973</v>
      </c>
      <c r="T1199" s="70">
        <f t="shared" ref="T1199" si="1285">S1199/B1108</f>
        <v>-4.837578377978341E-2</v>
      </c>
      <c r="U1199" s="67">
        <f t="shared" ref="U1199" si="1286">B1199-C1199-D835</f>
        <v>30647244.366680399</v>
      </c>
      <c r="V1199" s="70">
        <f t="shared" ref="V1199" si="1287">U1199/B833</f>
        <v>0.84550871649594173</v>
      </c>
      <c r="W1199" s="87">
        <f t="shared" ref="W1199" si="1288">O1199/P1199</f>
        <v>1.4637619718877015</v>
      </c>
      <c r="X1199" s="138">
        <f t="shared" si="656"/>
        <v>1.7857142857142857E-4</v>
      </c>
      <c r="Y1199" s="135">
        <f t="shared" ref="Y1199" si="1289">G1199-X1199</f>
        <v>2.081300537517922E-3</v>
      </c>
      <c r="Z1199" s="135">
        <f t="shared" ref="Z1199" si="1290">IF(Y1199&lt;0,Y1199,0)</f>
        <v>0</v>
      </c>
      <c r="AA1199" s="135">
        <f t="shared" ref="AA1199" si="1291">Z1199^2</f>
        <v>0</v>
      </c>
      <c r="AB1199" s="140">
        <f t="shared" ref="AB1199" si="1292">AVERAGE(Y948:Y1199)/AVERAGE(AA948:AA1199)</f>
        <v>3.956980006308906</v>
      </c>
      <c r="AC1199" s="140">
        <f t="shared" ref="AC1199" si="1293">AVERAGE(G1170:G1199)-_xlfn.NORM.S.INV(0.95)*_xlfn.STDEV.S(G1170:G1199)</f>
        <v>-4.2822698747535963E-2</v>
      </c>
      <c r="AD1199" s="140">
        <f t="shared" ref="AD1199" si="1294">AVERAGE(G1110:G1199)-_xlfn.NORM.S.INV(0.95)*_xlfn.STDEV.S(G1110:G1199)</f>
        <v>-3.8852830641806516E-2</v>
      </c>
      <c r="AE1199" s="140">
        <f t="shared" ref="AE1199" si="1295">AVERAGE(G835:G1199)-_xlfn.NORM.S.INV(0.95)*_xlfn.STDEV.S(G835:G1199)</f>
        <v>-4.8513330708592275E-2</v>
      </c>
    </row>
    <row r="1200" spans="1:31">
      <c r="A1200" s="88">
        <v>45702</v>
      </c>
      <c r="B1200" s="78">
        <v>66615111.351361498</v>
      </c>
      <c r="D1200" s="67">
        <f t="shared" ref="D1200" si="1296">B1200</f>
        <v>66615111.351361498</v>
      </c>
      <c r="E1200" s="67">
        <f t="shared" ref="E1200" si="1297">IF(MONTH(A1200)=MONTH(A1199),E1199,D1199)</f>
        <v>66302018.384809397</v>
      </c>
      <c r="F1200" s="67">
        <f t="shared" ref="F1200" si="1298">B1200-C1200-D1199</f>
        <v>29578.204681098461</v>
      </c>
      <c r="G1200" s="70">
        <f t="shared" ref="G1200" si="1299">F1200/B1199</f>
        <v>4.4421367950814512E-4</v>
      </c>
      <c r="H1200" s="67">
        <f t="shared" ref="H1200" si="1300">IF(WEEKNUM(A1200)=WEEKNUM(A1199),H1199+F1200,F1200)</f>
        <v>200086.442597799</v>
      </c>
      <c r="I1200" s="70">
        <f t="shared" ref="I1200" si="1301">IF(WEEKNUM(A1200)=WEEKNUM(A1199),I1199+G1200,G1200)</f>
        <v>3.0108225232103156E-3</v>
      </c>
      <c r="J1200" s="67">
        <f t="shared" ref="J1200" si="1302">IF(MONTH(A1200)=MONTH(A1199),J1199+F1200,F1200)</f>
        <v>313092.96655210108</v>
      </c>
      <c r="K1200" s="70">
        <f t="shared" ref="K1200" si="1303">(1+K1199)*(1+G1200)-1</f>
        <v>4.7222237599906514E-3</v>
      </c>
      <c r="L1200" s="70">
        <f t="shared" ref="L1200" si="1304">1+G1200</f>
        <v>1.0004442136795082</v>
      </c>
      <c r="M1200" s="70">
        <f>PRODUCT($L$2:L1200)-1</f>
        <v>0.7046450825020365</v>
      </c>
      <c r="N1200" s="70">
        <f>PRODUCT($L$1169:L1200)-1</f>
        <v>6.8651093749808378E-2</v>
      </c>
      <c r="O1200" s="70">
        <f>AVERAGE($G$1169:G1200)*252</f>
        <v>0.6097740359359185</v>
      </c>
      <c r="P1200" s="70">
        <f>STDEV($G$1169:G1200)*252^0.5</f>
        <v>0.42063758089541825</v>
      </c>
      <c r="Q1200" s="67">
        <f t="shared" ref="Q1200" si="1305">B1200-C1200-D1169</f>
        <v>3359644.7912534997</v>
      </c>
      <c r="R1200" s="70">
        <f t="shared" ref="R1200" si="1306">Q1200/B1169</f>
        <v>5.3112323312974448E-2</v>
      </c>
      <c r="S1200" s="67">
        <f t="shared" ref="S1200" si="1307">B1200-C1200-D1111</f>
        <v>-4953049.2464020997</v>
      </c>
      <c r="T1200" s="70">
        <f t="shared" ref="T1200" si="1308">S1200/B1109</f>
        <v>-7.1469331409724751E-2</v>
      </c>
      <c r="U1200" s="67">
        <f t="shared" ref="U1200" si="1309">B1200-C1200-D836</f>
        <v>31596841.431361496</v>
      </c>
      <c r="V1200" s="70">
        <f t="shared" ref="V1200" si="1310">U1200/B834</f>
        <v>0.87495832072080826</v>
      </c>
      <c r="W1200" s="87">
        <f t="shared" ref="W1200" si="1311">O1200/P1200</f>
        <v>1.449642313551448</v>
      </c>
      <c r="X1200" s="138">
        <f t="shared" si="656"/>
        <v>1.7857142857142857E-4</v>
      </c>
      <c r="Y1200" s="135">
        <f t="shared" ref="Y1200" si="1312">G1200-X1200</f>
        <v>2.6564225093671657E-4</v>
      </c>
      <c r="Z1200" s="135">
        <f t="shared" ref="Z1200" si="1313">IF(Y1200&lt;0,Y1200,0)</f>
        <v>0</v>
      </c>
      <c r="AA1200" s="135">
        <f t="shared" ref="AA1200" si="1314">Z1200^2</f>
        <v>0</v>
      </c>
      <c r="AB1200" s="140">
        <f t="shared" ref="AB1200" si="1315">AVERAGE(Y949:Y1200)/AVERAGE(AA949:AA1200)</f>
        <v>4.0441954761483982</v>
      </c>
      <c r="AC1200" s="140">
        <f t="shared" ref="AC1200" si="1316">AVERAGE(G1171:G1200)-_xlfn.NORM.S.INV(0.95)*_xlfn.STDEV.S(G1171:G1200)</f>
        <v>-4.2016472197039044E-2</v>
      </c>
      <c r="AD1200" s="140">
        <f t="shared" ref="AD1200" si="1317">AVERAGE(G1111:G1200)-_xlfn.NORM.S.INV(0.95)*_xlfn.STDEV.S(G1111:G1200)</f>
        <v>-3.8925592889824223E-2</v>
      </c>
      <c r="AE1200" s="140">
        <f t="shared" ref="AE1200" si="1318">AVERAGE(G836:G1200)-_xlfn.NORM.S.INV(0.95)*_xlfn.STDEV.S(G836:G1200)</f>
        <v>-4.8495437885645996E-2</v>
      </c>
    </row>
    <row r="1201" spans="1:31">
      <c r="A1201" s="88">
        <v>45705</v>
      </c>
      <c r="B1201" s="78">
        <v>66617016.363238297</v>
      </c>
      <c r="D1201" s="67">
        <f t="shared" ref="D1201" si="1319">B1201</f>
        <v>66617016.363238297</v>
      </c>
      <c r="E1201" s="67">
        <f t="shared" ref="E1201" si="1320">IF(MONTH(A1201)=MONTH(A1200),E1200,D1200)</f>
        <v>66302018.384809397</v>
      </c>
      <c r="F1201" s="67">
        <f t="shared" ref="F1201" si="1321">B1201-C1201-D1200</f>
        <v>1905.0118767991662</v>
      </c>
      <c r="G1201" s="70">
        <f t="shared" ref="G1201" si="1322">F1201/B1200</f>
        <v>2.859729328907338E-5</v>
      </c>
      <c r="H1201" s="67">
        <f t="shared" ref="H1201" si="1323">IF(WEEKNUM(A1201)=WEEKNUM(A1200),H1200+F1201,F1201)</f>
        <v>1905.0118767991662</v>
      </c>
      <c r="I1201" s="70">
        <f t="shared" ref="I1201" si="1324">IF(WEEKNUM(A1201)=WEEKNUM(A1200),I1200+G1201,G1201)</f>
        <v>2.859729328907338E-5</v>
      </c>
      <c r="J1201" s="67">
        <f t="shared" ref="J1201" si="1325">IF(MONTH(A1201)=MONTH(A1200),J1200+F1201,F1201)</f>
        <v>314997.97842890024</v>
      </c>
      <c r="K1201" s="70">
        <f t="shared" ref="K1201" si="1326">(1+K1200)*(1+G1201)-1</f>
        <v>4.7509560960974362E-3</v>
      </c>
      <c r="L1201" s="70">
        <f t="shared" ref="L1201" si="1327">1+G1201</f>
        <v>1.000028597293289</v>
      </c>
      <c r="M1201" s="70">
        <f>PRODUCT($L$2:L1201)-1</f>
        <v>0.70469383073741443</v>
      </c>
      <c r="N1201" s="70">
        <f>PRODUCT($L$1169:L1201)-1</f>
        <v>6.8681654278559989E-2</v>
      </c>
      <c r="O1201" s="70">
        <f>AVERAGE($G$1169:G1201)*252</f>
        <v>0.59151441417752237</v>
      </c>
      <c r="P1201" s="70">
        <f>STDEV($G$1169:G1201)*252^0.5</f>
        <v>0.41406567907621206</v>
      </c>
      <c r="Q1201" s="67">
        <f t="shared" ref="Q1201" si="1328">B1201-C1201-D1170</f>
        <v>268853.88485969603</v>
      </c>
      <c r="R1201" s="70">
        <f t="shared" ref="R1201" si="1329">Q1201/B1170</f>
        <v>4.052167758938457E-3</v>
      </c>
      <c r="S1201" s="67">
        <f t="shared" ref="S1201" si="1330">B1201-C1201-D1112</f>
        <v>-6701154.2927035019</v>
      </c>
      <c r="T1201" s="70">
        <f t="shared" ref="T1201" si="1331">S1201/B1110</f>
        <v>-9.58592604527891E-2</v>
      </c>
      <c r="U1201" s="67">
        <f t="shared" ref="U1201" si="1332">B1201-C1201-D837</f>
        <v>32954619.9232383</v>
      </c>
      <c r="V1201" s="70">
        <f t="shared" ref="V1201" si="1333">U1201/B835</f>
        <v>0.91697799316415585</v>
      </c>
      <c r="W1201" s="87">
        <f t="shared" ref="W1201" si="1334">O1201/P1201</f>
        <v>1.4285521453920103</v>
      </c>
      <c r="X1201" s="138">
        <f t="shared" si="656"/>
        <v>1.7857142857142857E-4</v>
      </c>
      <c r="Y1201" s="135">
        <f t="shared" ref="Y1201" si="1335">G1201-X1201</f>
        <v>-1.4997413528235518E-4</v>
      </c>
      <c r="Z1201" s="135">
        <f t="shared" ref="Z1201" si="1336">IF(Y1201&lt;0,Y1201,0)</f>
        <v>-1.4997413528235518E-4</v>
      </c>
      <c r="AA1201" s="135">
        <f t="shared" ref="AA1201" si="1337">Z1201^2</f>
        <v>2.2492241253690174E-8</v>
      </c>
      <c r="AB1201" s="140">
        <f t="shared" ref="AB1201" si="1338">AVERAGE(Y950:Y1201)/AVERAGE(AA950:AA1201)</f>
        <v>4.061152050022609</v>
      </c>
      <c r="AC1201" s="140">
        <f t="shared" ref="AC1201" si="1339">AVERAGE(G1172:G1201)-_xlfn.NORM.S.INV(0.95)*_xlfn.STDEV.S(G1172:G1201)</f>
        <v>-4.195222572171161E-2</v>
      </c>
      <c r="AD1201" s="140">
        <f t="shared" ref="AD1201" si="1340">AVERAGE(G1112:G1201)-_xlfn.NORM.S.INV(0.95)*_xlfn.STDEV.S(G1112:G1201)</f>
        <v>-3.9000249139654511E-2</v>
      </c>
      <c r="AE1201" s="140">
        <f t="shared" ref="AE1201" si="1341">AVERAGE(G837:G1201)-_xlfn.NORM.S.INV(0.95)*_xlfn.STDEV.S(G837:G1201)</f>
        <v>-4.8368431982559815E-2</v>
      </c>
    </row>
    <row r="1202" spans="1:31">
      <c r="A1202" s="88">
        <v>45706</v>
      </c>
      <c r="B1202" s="78">
        <v>66633264.731376797</v>
      </c>
      <c r="D1202" s="67">
        <f t="shared" ref="D1202" si="1342">B1202</f>
        <v>66633264.731376797</v>
      </c>
      <c r="E1202" s="67">
        <f t="shared" ref="E1202" si="1343">IF(MONTH(A1202)=MONTH(A1201),E1201,D1201)</f>
        <v>66302018.384809397</v>
      </c>
      <c r="F1202" s="67">
        <f t="shared" ref="F1202" si="1344">B1202-C1202-D1201</f>
        <v>16248.368138499558</v>
      </c>
      <c r="G1202" s="70">
        <f t="shared" ref="G1202" si="1345">F1202/B1201</f>
        <v>2.4390717305475124E-4</v>
      </c>
      <c r="H1202" s="67">
        <f t="shared" ref="H1202" si="1346">IF(WEEKNUM(A1202)=WEEKNUM(A1201),H1201+F1202,F1202)</f>
        <v>18153.380015298724</v>
      </c>
      <c r="I1202" s="70">
        <f t="shared" ref="I1202" si="1347">IF(WEEKNUM(A1202)=WEEKNUM(A1201),I1201+G1202,G1202)</f>
        <v>2.7250446634382463E-4</v>
      </c>
      <c r="J1202" s="67">
        <f t="shared" ref="J1202" si="1348">IF(MONTH(A1202)=MONTH(A1201),J1201+F1202,F1202)</f>
        <v>331246.3465673998</v>
      </c>
      <c r="K1202" s="70">
        <f t="shared" ref="K1202" si="1349">(1+K1201)*(1+G1202)-1</f>
        <v>4.9960220614229112E-3</v>
      </c>
      <c r="L1202" s="70">
        <f t="shared" ref="L1202" si="1350">1+G1202</f>
        <v>1.0002439071730547</v>
      </c>
      <c r="M1202" s="70">
        <f>PRODUCT($L$2:L1202)-1</f>
        <v>0.70510961779059333</v>
      </c>
      <c r="N1202" s="70">
        <f>PRODUCT($L$1169:L1202)-1</f>
        <v>6.8942313399750432E-2</v>
      </c>
      <c r="O1202" s="70">
        <f>AVERAGE($G$1169:G1202)*252</f>
        <v>0.57592471398435408</v>
      </c>
      <c r="P1202" s="70">
        <f>STDEV($G$1169:G1202)*252^0.5</f>
        <v>0.40778390266331255</v>
      </c>
      <c r="Q1202" s="67">
        <f t="shared" ref="Q1202" si="1351">B1202-C1202-D1171</f>
        <v>-1812714.4723073095</v>
      </c>
      <c r="R1202" s="70">
        <f t="shared" ref="R1202" si="1352">Q1202/B1171</f>
        <v>-2.6483870833565928E-2</v>
      </c>
      <c r="S1202" s="67">
        <f t="shared" ref="S1202" si="1353">B1202-C1202-D1113</f>
        <v>-3153550.7669457048</v>
      </c>
      <c r="T1202" s="70">
        <f t="shared" ref="T1202" si="1354">S1202/B1111</f>
        <v>-4.4063599519759751E-2</v>
      </c>
      <c r="U1202" s="67">
        <f t="shared" ref="U1202" si="1355">B1202-C1202-D838</f>
        <v>32812252.281376794</v>
      </c>
      <c r="V1202" s="70">
        <f t="shared" ref="V1202" si="1356">U1202/B836</f>
        <v>0.93700380847874831</v>
      </c>
      <c r="W1202" s="87">
        <f t="shared" ref="W1202" si="1357">O1202/P1202</f>
        <v>1.4123282214498478</v>
      </c>
      <c r="X1202" s="138">
        <f t="shared" si="656"/>
        <v>1.7857142857142857E-4</v>
      </c>
      <c r="Y1202" s="135">
        <f t="shared" ref="Y1202" si="1358">G1202-X1202</f>
        <v>6.533574448332267E-5</v>
      </c>
      <c r="Z1202" s="135">
        <f t="shared" ref="Z1202" si="1359">IF(Y1202&lt;0,Y1202,0)</f>
        <v>0</v>
      </c>
      <c r="AA1202" s="135">
        <f t="shared" ref="AA1202" si="1360">Z1202^2</f>
        <v>0</v>
      </c>
      <c r="AB1202" s="140">
        <f t="shared" ref="AB1202" si="1361">AVERAGE(Y951:Y1202)/AVERAGE(AA951:AA1202)</f>
        <v>4.1189458301085686</v>
      </c>
      <c r="AC1202" s="140">
        <f t="shared" ref="AC1202" si="1362">AVERAGE(G1173:G1202)-_xlfn.NORM.S.INV(0.95)*_xlfn.STDEV.S(G1173:G1202)</f>
        <v>-3.675737361916321E-2</v>
      </c>
      <c r="AD1202" s="140">
        <f t="shared" ref="AD1202" si="1363">AVERAGE(G1113:G1202)-_xlfn.NORM.S.INV(0.95)*_xlfn.STDEV.S(G1113:G1202)</f>
        <v>-3.9062323485727961E-2</v>
      </c>
      <c r="AE1202" s="140">
        <f t="shared" ref="AE1202" si="1364">AVERAGE(G838:G1202)-_xlfn.NORM.S.INV(0.95)*_xlfn.STDEV.S(G838:G1202)</f>
        <v>-4.8137830333182113E-2</v>
      </c>
    </row>
    <row r="1203" spans="1:31">
      <c r="A1203" s="88">
        <v>45707</v>
      </c>
      <c r="B1203" s="78">
        <v>66632430.286605299</v>
      </c>
      <c r="D1203" s="67">
        <f t="shared" ref="D1203" si="1365">B1203</f>
        <v>66632430.286605299</v>
      </c>
      <c r="E1203" s="67">
        <f t="shared" ref="E1203" si="1366">IF(MONTH(A1203)=MONTH(A1202),E1202,D1202)</f>
        <v>66302018.384809397</v>
      </c>
      <c r="F1203" s="67">
        <f t="shared" ref="F1203" si="1367">B1203-C1203-D1202</f>
        <v>-834.4447714984417</v>
      </c>
      <c r="G1203" s="70">
        <f t="shared" ref="G1203" si="1368">F1203/B1202</f>
        <v>-1.2522945931921474E-5</v>
      </c>
      <c r="H1203" s="67">
        <f t="shared" ref="H1203" si="1369">IF(WEEKNUM(A1203)=WEEKNUM(A1202),H1202+F1203,F1203)</f>
        <v>17318.935243800282</v>
      </c>
      <c r="I1203" s="70">
        <f t="shared" ref="I1203" si="1370">IF(WEEKNUM(A1203)=WEEKNUM(A1202),I1202+G1203,G1203)</f>
        <v>2.5998152041190314E-4</v>
      </c>
      <c r="J1203" s="67">
        <f t="shared" ref="J1203" si="1371">IF(MONTH(A1203)=MONTH(A1202),J1202+F1203,F1203)</f>
        <v>330411.90179590136</v>
      </c>
      <c r="K1203" s="70">
        <f t="shared" ref="K1203" si="1372">(1+K1202)*(1+G1203)-1</f>
        <v>4.9834365505767586E-3</v>
      </c>
      <c r="L1203" s="70">
        <f t="shared" ref="L1203" si="1373">1+G1203</f>
        <v>0.9999874770540681</v>
      </c>
      <c r="M1203" s="70">
        <f>PRODUCT($L$2:L1203)-1</f>
        <v>0.70508826479504183</v>
      </c>
      <c r="N1203" s="70">
        <f>PRODUCT($L$1169:L1203)-1</f>
        <v>6.8928927092955394E-2</v>
      </c>
      <c r="O1203" s="70">
        <f>AVERAGE($G$1169:G1203)*252</f>
        <v>0.55937955694551977</v>
      </c>
      <c r="P1203" s="70">
        <f>STDEV($G$1169:G1203)*252^0.5</f>
        <v>0.40178964146292756</v>
      </c>
      <c r="Q1203" s="67">
        <f t="shared" ref="Q1203" si="1374">B1203-C1203-D1172</f>
        <v>1847660.0916917995</v>
      </c>
      <c r="R1203" s="70">
        <f t="shared" ref="R1203" si="1375">Q1203/B1172</f>
        <v>2.8519976008757476E-2</v>
      </c>
      <c r="S1203" s="67">
        <f t="shared" ref="S1203" si="1376">B1203-C1203-D1114</f>
        <v>-4773001.373568505</v>
      </c>
      <c r="T1203" s="70">
        <f t="shared" ref="T1203" si="1377">S1203/B1112</f>
        <v>-6.5099842656558354E-2</v>
      </c>
      <c r="U1203" s="67">
        <f t="shared" ref="U1203" si="1378">B1203-C1203-D839</f>
        <v>32741026.946605295</v>
      </c>
      <c r="V1203" s="70">
        <f t="shared" ref="V1203" si="1379">U1203/B837</f>
        <v>0.97262911762574733</v>
      </c>
      <c r="W1203" s="87">
        <f t="shared" ref="W1203" si="1380">O1203/P1203</f>
        <v>1.392219955967015</v>
      </c>
      <c r="X1203" s="138">
        <f t="shared" si="656"/>
        <v>1.7857142857142857E-4</v>
      </c>
      <c r="Y1203" s="135">
        <f t="shared" ref="Y1203" si="1381">G1203-X1203</f>
        <v>-1.9109437450335004E-4</v>
      </c>
      <c r="Z1203" s="135">
        <f t="shared" ref="Z1203" si="1382">IF(Y1203&lt;0,Y1203,0)</f>
        <v>-1.9109437450335004E-4</v>
      </c>
      <c r="AA1203" s="135">
        <f t="shared" ref="AA1203" si="1383">Z1203^2</f>
        <v>3.6517059966826598E-8</v>
      </c>
      <c r="AB1203" s="140">
        <f t="shared" ref="AB1203" si="1384">AVERAGE(Y952:Y1203)/AVERAGE(AA952:AA1203)</f>
        <v>4.0738566309298854</v>
      </c>
      <c r="AC1203" s="140">
        <f t="shared" ref="AC1203" si="1385">AVERAGE(G1174:G1203)-_xlfn.NORM.S.INV(0.95)*_xlfn.STDEV.S(G1174:G1203)</f>
        <v>-3.6480270823592759E-2</v>
      </c>
      <c r="AD1203" s="140">
        <f t="shared" ref="AD1203" si="1386">AVERAGE(G1114:G1203)-_xlfn.NORM.S.INV(0.95)*_xlfn.STDEV.S(G1114:G1203)</f>
        <v>-3.7590698539100159E-2</v>
      </c>
      <c r="AE1203" s="140">
        <f t="shared" ref="AE1203" si="1387">AVERAGE(G839:G1203)-_xlfn.NORM.S.INV(0.95)*_xlfn.STDEV.S(G839:G1203)</f>
        <v>-4.815087189912233E-2</v>
      </c>
    </row>
    <row r="1204" spans="1:31">
      <c r="A1204" s="88">
        <v>45708</v>
      </c>
      <c r="B1204" s="78">
        <v>66647365.624395996</v>
      </c>
      <c r="D1204" s="67">
        <f t="shared" ref="D1204" si="1388">B1204</f>
        <v>66647365.624395996</v>
      </c>
      <c r="E1204" s="67">
        <f t="shared" ref="E1204" si="1389">IF(MONTH(A1204)=MONTH(A1203),E1203,D1203)</f>
        <v>66302018.384809397</v>
      </c>
      <c r="F1204" s="67">
        <f t="shared" ref="F1204" si="1390">B1204-C1204-D1203</f>
        <v>14935.337790697813</v>
      </c>
      <c r="G1204" s="70">
        <f t="shared" ref="G1204" si="1391">F1204/B1203</f>
        <v>2.2414517565180525E-4</v>
      </c>
      <c r="H1204" s="67">
        <f t="shared" ref="H1204" si="1392">IF(WEEKNUM(A1204)=WEEKNUM(A1203),H1203+F1204,F1204)</f>
        <v>32254.273034498096</v>
      </c>
      <c r="I1204" s="70">
        <f t="shared" ref="I1204" si="1393">IF(WEEKNUM(A1204)=WEEKNUM(A1203),I1203+G1204,G1204)</f>
        <v>4.8412669606370839E-4</v>
      </c>
      <c r="J1204" s="67">
        <f t="shared" ref="J1204" si="1394">IF(MONTH(A1204)=MONTH(A1203),J1203+F1204,F1204)</f>
        <v>345347.23958659917</v>
      </c>
      <c r="K1204" s="70">
        <f t="shared" ref="K1204" si="1395">(1+K1203)*(1+G1204)-1</f>
        <v>5.2086987394894813E-3</v>
      </c>
      <c r="L1204" s="70">
        <f t="shared" ref="L1204" si="1396">1+G1204</f>
        <v>1.0002241451756517</v>
      </c>
      <c r="M1204" s="70">
        <f>PRODUCT($L$2:L1204)-1</f>
        <v>0.70547045210365611</v>
      </c>
      <c r="N1204" s="70">
        <f>PRODUCT($L$1169:L1204)-1</f>
        <v>6.9168522355077755E-2</v>
      </c>
      <c r="O1204" s="70">
        <f>AVERAGE($G$1169:G1204)*252</f>
        <v>0.545410252148818</v>
      </c>
      <c r="P1204" s="70">
        <f>STDEV($G$1169:G1204)*252^0.5</f>
        <v>0.39604339051376625</v>
      </c>
      <c r="Q1204" s="67">
        <f t="shared" ref="Q1204" si="1397">B1204-C1204-D1173</f>
        <v>2268941.7570285946</v>
      </c>
      <c r="R1204" s="70">
        <f t="shared" ref="R1204" si="1398">Q1204/B1173</f>
        <v>3.5243822708413523E-2</v>
      </c>
      <c r="S1204" s="67">
        <f t="shared" ref="S1204" si="1399">B1204-C1204-D1115</f>
        <v>-6586540.0202061981</v>
      </c>
      <c r="T1204" s="70">
        <f t="shared" ref="T1204" si="1400">S1204/B1113</f>
        <v>-9.4380865112902626E-2</v>
      </c>
      <c r="U1204" s="67">
        <f t="shared" ref="U1204" si="1401">B1204-C1204-D840</f>
        <v>33581834.134396002</v>
      </c>
      <c r="V1204" s="70">
        <f t="shared" ref="V1204" si="1402">U1204/B838</f>
        <v>0.99292811485293064</v>
      </c>
      <c r="W1204" s="87">
        <f t="shared" ref="W1204" si="1403">O1204/P1204</f>
        <v>1.3771477197013338</v>
      </c>
      <c r="X1204" s="138">
        <f t="shared" si="656"/>
        <v>1.7857142857142857E-4</v>
      </c>
      <c r="Y1204" s="135">
        <f t="shared" ref="Y1204" si="1404">G1204-X1204</f>
        <v>4.557374708037668E-5</v>
      </c>
      <c r="Z1204" s="135">
        <f t="shared" ref="Z1204" si="1405">IF(Y1204&lt;0,Y1204,0)</f>
        <v>0</v>
      </c>
      <c r="AA1204" s="135">
        <f t="shared" ref="AA1204" si="1406">Z1204^2</f>
        <v>0</v>
      </c>
      <c r="AB1204" s="140">
        <f t="shared" ref="AB1204" si="1407">AVERAGE(Y953:Y1204)/AVERAGE(AA953:AA1204)</f>
        <v>3.7940652893708915</v>
      </c>
      <c r="AC1204" s="140">
        <f t="shared" ref="AC1204" si="1408">AVERAGE(G1175:G1204)-_xlfn.NORM.S.INV(0.95)*_xlfn.STDEV.S(G1175:G1204)</f>
        <v>-3.645004980154997E-2</v>
      </c>
      <c r="AD1204" s="140">
        <f t="shared" ref="AD1204" si="1409">AVERAGE(G1115:G1204)-_xlfn.NORM.S.INV(0.95)*_xlfn.STDEV.S(G1115:G1204)</f>
        <v>-3.7660232027821247E-2</v>
      </c>
      <c r="AE1204" s="140">
        <f t="shared" ref="AE1204" si="1410">AVERAGE(G840:G1204)-_xlfn.NORM.S.INV(0.95)*_xlfn.STDEV.S(G840:G1204)</f>
        <v>-4.8156322220758323E-2</v>
      </c>
    </row>
    <row r="1205" spans="1:31">
      <c r="A1205" s="88">
        <v>45852</v>
      </c>
      <c r="B1205" s="78">
        <v>20985069.079877902</v>
      </c>
      <c r="D1205" s="67">
        <f t="shared" ref="D1205" si="1411">B1205</f>
        <v>20985069.079877902</v>
      </c>
      <c r="E1205" s="67">
        <f t="shared" ref="E1205" si="1412">IF(MONTH(A1205)=MONTH(A1204),E1204,D1204)</f>
        <v>66647365.624395996</v>
      </c>
      <c r="F1205" s="67">
        <f t="shared" ref="F1205" si="1413">B1205-C1205-D1204</f>
        <v>-45662296.544518098</v>
      </c>
      <c r="G1205" s="70">
        <f t="shared" ref="G1205" si="1414">F1205/B1204</f>
        <v>-0.68513280482617611</v>
      </c>
      <c r="H1205" s="67">
        <f t="shared" ref="H1205" si="1415">IF(WEEKNUM(A1205)=WEEKNUM(A1204),H1204+F1205,F1205)</f>
        <v>-45662296.544518098</v>
      </c>
      <c r="I1205" s="70">
        <f t="shared" ref="I1205" si="1416">IF(WEEKNUM(A1205)=WEEKNUM(A1204),I1204+G1205,G1205)</f>
        <v>-0.68513280482617611</v>
      </c>
      <c r="J1205" s="67">
        <f t="shared" ref="J1205" si="1417">IF(MONTH(A1205)=MONTH(A1204),J1204+F1205,F1205)</f>
        <v>-45662296.544518098</v>
      </c>
      <c r="K1205" s="70">
        <f t="shared" ref="K1205" si="1418">(1+K1204)*(1+G1205)-1</f>
        <v>-0.68349275646356755</v>
      </c>
      <c r="L1205" s="70">
        <f t="shared" ref="L1205" si="1419">1+G1205</f>
        <v>0.31486719517382389</v>
      </c>
      <c r="M1205" s="70">
        <f>PRODUCT($L$2:L1205)-1</f>
        <v>-0.46300330229428843</v>
      </c>
      <c r="N1205" s="70">
        <f>PRODUCT($L$1169:L1205)-1</f>
        <v>-0.66335390619791479</v>
      </c>
      <c r="O1205" s="70">
        <f>AVERAGE($G$1169:G1205)*252</f>
        <v>-4.1356404794280799</v>
      </c>
      <c r="P1205" s="70">
        <f>STDEV($G$1169:G1205)*252^0.5</f>
        <v>1.8356922812527532</v>
      </c>
      <c r="Q1205" s="67">
        <f t="shared" ref="Q1205" si="1420">B1205-C1205-D1174</f>
        <v>-43355590.931272492</v>
      </c>
      <c r="R1205" s="70">
        <f t="shared" ref="R1205" si="1421">Q1205/B1174</f>
        <v>-0.67384436099596834</v>
      </c>
      <c r="S1205" s="67">
        <f t="shared" ref="S1205" si="1422">B1205-C1205-D1116</f>
        <v>-53216850.677342504</v>
      </c>
      <c r="T1205" s="70">
        <f t="shared" ref="T1205" si="1423">S1205/B1114</f>
        <v>-0.74527734711565463</v>
      </c>
      <c r="U1205" s="67">
        <f t="shared" ref="U1205" si="1424">B1205-C1205-D841</f>
        <v>-12307127.620122097</v>
      </c>
      <c r="V1205" s="70">
        <f t="shared" ref="V1205" si="1425">U1205/B839</f>
        <v>-0.36313419945041719</v>
      </c>
      <c r="W1205" s="87">
        <f t="shared" ref="W1205" si="1426">O1205/P1205</f>
        <v>-2.2529050874505754</v>
      </c>
      <c r="X1205" s="138">
        <f t="shared" si="656"/>
        <v>1.7857142857142857E-4</v>
      </c>
      <c r="Y1205" s="135">
        <f t="shared" ref="Y1205" si="1427">G1205-X1205</f>
        <v>-0.68531137625474758</v>
      </c>
      <c r="Z1205" s="135">
        <f t="shared" ref="Z1205" si="1428">IF(Y1205&lt;0,Y1205,0)</f>
        <v>-0.68531137625474758</v>
      </c>
      <c r="AA1205" s="135">
        <f t="shared" ref="AA1205" si="1429">Z1205^2</f>
        <v>0.46965168242417621</v>
      </c>
      <c r="AB1205" s="140">
        <f t="shared" ref="AB1205" si="1430">AVERAGE(Y954:Y1205)/AVERAGE(AA954:AA1205)</f>
        <v>-0.33076595113567248</v>
      </c>
      <c r="AC1205" s="140">
        <f t="shared" ref="AC1205" si="1431">AVERAGE(G1176:G1205)-_xlfn.NORM.S.INV(0.95)*_xlfn.STDEV.S(G1176:G1205)</f>
        <v>-0.22973361726911723</v>
      </c>
      <c r="AD1205" s="140">
        <f t="shared" ref="AD1205" si="1432">AVERAGE(G1116:G1205)-_xlfn.NORM.S.INV(0.95)*_xlfn.STDEV.S(G1116:G1205)</f>
        <v>-0.13175214589331621</v>
      </c>
      <c r="AE1205" s="140">
        <f t="shared" ref="AE1205" si="1433">AVERAGE(G841:G1205)-_xlfn.NORM.S.INV(0.95)*_xlfn.STDEV.S(G841:G1205)</f>
        <v>-7.7202934204495421E-2</v>
      </c>
    </row>
    <row r="1206" spans="1:31">
      <c r="A1206" s="88"/>
      <c r="B1206" s="78"/>
      <c r="D1206" s="67"/>
      <c r="E1206" s="67"/>
      <c r="F1206" s="67"/>
      <c r="G1206" s="70"/>
      <c r="H1206" s="67"/>
      <c r="I1206" s="70"/>
      <c r="J1206" s="67"/>
      <c r="K1206" s="70"/>
      <c r="L1206" s="70"/>
      <c r="M1206" s="70"/>
      <c r="N1206" s="70"/>
      <c r="O1206" s="70"/>
      <c r="P1206" s="70"/>
      <c r="Q1206" s="67"/>
      <c r="R1206" s="70"/>
      <c r="S1206" s="67"/>
      <c r="T1206" s="70"/>
      <c r="U1206" s="67"/>
      <c r="V1206" s="70"/>
      <c r="W1206" s="87"/>
      <c r="X1206" s="138"/>
      <c r="Y1206" s="135"/>
      <c r="Z1206" s="135"/>
      <c r="AA1206" s="135"/>
      <c r="AB1206" s="140"/>
      <c r="AC1206" s="140"/>
      <c r="AD1206" s="140"/>
      <c r="AE1206" s="140"/>
    </row>
    <row r="1207" spans="1:31">
      <c r="A1207" s="88"/>
      <c r="B1207" s="78"/>
      <c r="D1207" s="67"/>
      <c r="E1207" s="67"/>
      <c r="F1207" s="67"/>
      <c r="G1207" s="70"/>
      <c r="H1207" s="67"/>
      <c r="I1207" s="70"/>
      <c r="J1207" s="67"/>
      <c r="K1207" s="70"/>
      <c r="L1207" s="70"/>
      <c r="M1207" s="70"/>
      <c r="N1207" s="70"/>
      <c r="O1207" s="70"/>
      <c r="P1207" s="70"/>
      <c r="Q1207" s="67"/>
      <c r="R1207" s="70"/>
      <c r="S1207" s="67"/>
      <c r="T1207" s="70"/>
      <c r="U1207" s="67"/>
      <c r="V1207" s="70"/>
      <c r="W1207" s="87"/>
      <c r="X1207" s="138"/>
      <c r="Y1207" s="135"/>
      <c r="Z1207" s="135"/>
      <c r="AA1207" s="135"/>
      <c r="AB1207" s="140"/>
      <c r="AC1207" s="140"/>
      <c r="AD1207" s="140"/>
      <c r="AE1207" s="140"/>
    </row>
    <row r="1208" spans="1:31">
      <c r="A1208" s="88"/>
      <c r="B1208" s="78"/>
      <c r="D1208" s="67"/>
      <c r="E1208" s="67"/>
      <c r="F1208" s="67"/>
      <c r="G1208" s="70"/>
      <c r="H1208" s="67"/>
      <c r="I1208" s="70"/>
      <c r="J1208" s="67"/>
      <c r="K1208" s="70"/>
      <c r="L1208" s="70"/>
      <c r="M1208" s="70"/>
      <c r="N1208" s="70"/>
      <c r="O1208" s="70"/>
      <c r="P1208" s="70"/>
      <c r="Q1208" s="67"/>
      <c r="R1208" s="70"/>
      <c r="S1208" s="67"/>
      <c r="T1208" s="70"/>
      <c r="U1208" s="67"/>
      <c r="V1208" s="70"/>
      <c r="W1208" s="87"/>
      <c r="X1208" s="138"/>
      <c r="Y1208" s="135"/>
      <c r="Z1208" s="135"/>
      <c r="AA1208" s="135"/>
      <c r="AB1208" s="140"/>
      <c r="AC1208" s="140"/>
      <c r="AD1208" s="140"/>
      <c r="AE1208" s="140"/>
    </row>
    <row r="1209" spans="1:31">
      <c r="A1209" s="88"/>
      <c r="B1209" s="78"/>
      <c r="D1209" s="67"/>
      <c r="E1209" s="67"/>
      <c r="F1209" s="67"/>
      <c r="G1209" s="70"/>
      <c r="H1209" s="67"/>
      <c r="I1209" s="70"/>
      <c r="J1209" s="67"/>
      <c r="K1209" s="70"/>
      <c r="L1209" s="70"/>
      <c r="M1209" s="70"/>
      <c r="N1209" s="70"/>
      <c r="O1209" s="70"/>
      <c r="P1209" s="70"/>
      <c r="Q1209" s="67"/>
      <c r="R1209" s="70"/>
      <c r="S1209" s="67"/>
      <c r="T1209" s="70"/>
      <c r="U1209" s="67"/>
      <c r="V1209" s="70"/>
      <c r="W1209" s="87"/>
      <c r="X1209" s="138"/>
      <c r="Y1209" s="135"/>
      <c r="Z1209" s="135"/>
      <c r="AA1209" s="135"/>
      <c r="AB1209" s="140"/>
      <c r="AC1209" s="140"/>
      <c r="AD1209" s="140"/>
      <c r="AE1209" s="140"/>
    </row>
    <row r="1210" spans="1:31">
      <c r="A1210" s="88"/>
      <c r="B1210" s="78"/>
      <c r="D1210" s="67"/>
      <c r="E1210" s="67"/>
      <c r="F1210" s="67"/>
      <c r="G1210" s="70"/>
      <c r="H1210" s="67"/>
      <c r="I1210" s="70"/>
      <c r="J1210" s="67"/>
      <c r="K1210" s="70"/>
      <c r="L1210" s="70"/>
      <c r="M1210" s="70"/>
      <c r="N1210" s="70"/>
      <c r="O1210" s="70"/>
      <c r="P1210" s="70"/>
      <c r="Q1210" s="67"/>
      <c r="R1210" s="70"/>
      <c r="S1210" s="67"/>
      <c r="T1210" s="70"/>
      <c r="U1210" s="67"/>
      <c r="V1210" s="70"/>
      <c r="W1210" s="87"/>
      <c r="X1210" s="138"/>
      <c r="Y1210" s="135"/>
      <c r="Z1210" s="135"/>
      <c r="AA1210" s="135"/>
      <c r="AB1210" s="140"/>
      <c r="AC1210" s="140"/>
      <c r="AD1210" s="140"/>
      <c r="AE1210" s="140"/>
    </row>
    <row r="1211" spans="1:31">
      <c r="A1211" s="88"/>
      <c r="B1211" s="78"/>
      <c r="D1211" s="67"/>
      <c r="E1211" s="67"/>
      <c r="F1211" s="67"/>
      <c r="G1211" s="70"/>
      <c r="H1211" s="67"/>
      <c r="I1211" s="70"/>
      <c r="J1211" s="67"/>
      <c r="K1211" s="70"/>
      <c r="L1211" s="70"/>
      <c r="M1211" s="70"/>
      <c r="N1211" s="70"/>
      <c r="O1211" s="70"/>
      <c r="P1211" s="70"/>
      <c r="Q1211" s="67"/>
      <c r="R1211" s="70"/>
      <c r="S1211" s="67"/>
      <c r="T1211" s="70"/>
      <c r="U1211" s="67"/>
      <c r="V1211" s="70"/>
      <c r="W1211" s="87"/>
      <c r="X1211" s="138"/>
      <c r="Y1211" s="135"/>
      <c r="Z1211" s="135"/>
      <c r="AA1211" s="135"/>
      <c r="AB1211" s="140"/>
      <c r="AC1211" s="140"/>
      <c r="AD1211" s="140"/>
      <c r="AE1211" s="140"/>
    </row>
    <row r="1212" spans="1:31">
      <c r="A1212" s="88"/>
      <c r="B1212" s="78"/>
      <c r="D1212" s="67"/>
      <c r="E1212" s="67"/>
      <c r="F1212" s="67"/>
      <c r="G1212" s="70"/>
      <c r="H1212" s="67"/>
      <c r="I1212" s="70"/>
      <c r="J1212" s="67"/>
      <c r="K1212" s="70"/>
      <c r="L1212" s="70"/>
      <c r="M1212" s="70"/>
      <c r="N1212" s="70"/>
      <c r="O1212" s="70"/>
      <c r="P1212" s="70"/>
      <c r="Q1212" s="67"/>
      <c r="R1212" s="70"/>
      <c r="S1212" s="67"/>
      <c r="T1212" s="70"/>
      <c r="U1212" s="67"/>
      <c r="V1212" s="70"/>
      <c r="W1212" s="87"/>
      <c r="X1212" s="138"/>
      <c r="Y1212" s="135"/>
      <c r="Z1212" s="135"/>
      <c r="AA1212" s="135"/>
      <c r="AB1212" s="140"/>
      <c r="AC1212" s="140"/>
      <c r="AD1212" s="140"/>
      <c r="AE1212" s="140"/>
    </row>
    <row r="1213" spans="1:31">
      <c r="A1213" s="88"/>
      <c r="B1213" s="78"/>
      <c r="D1213" s="67"/>
      <c r="E1213" s="67"/>
      <c r="F1213" s="67"/>
      <c r="G1213" s="70"/>
      <c r="H1213" s="67"/>
      <c r="I1213" s="70"/>
      <c r="J1213" s="67"/>
      <c r="K1213" s="70"/>
      <c r="L1213" s="70"/>
      <c r="M1213" s="70"/>
      <c r="N1213" s="70"/>
      <c r="O1213" s="70"/>
      <c r="P1213" s="70"/>
      <c r="Q1213" s="67"/>
      <c r="R1213" s="70"/>
      <c r="S1213" s="67"/>
      <c r="T1213" s="70"/>
      <c r="U1213" s="67"/>
      <c r="V1213" s="70"/>
      <c r="W1213" s="87"/>
      <c r="X1213" s="138"/>
      <c r="Y1213" s="135"/>
      <c r="Z1213" s="135"/>
      <c r="AA1213" s="135"/>
      <c r="AB1213" s="140"/>
      <c r="AC1213" s="140"/>
      <c r="AD1213" s="140"/>
      <c r="AE1213" s="140"/>
    </row>
    <row r="1214" spans="1:31">
      <c r="A1214" s="88"/>
      <c r="B1214" s="78"/>
      <c r="D1214" s="67"/>
      <c r="E1214" s="67"/>
      <c r="F1214" s="67"/>
      <c r="G1214" s="70"/>
      <c r="H1214" s="67"/>
      <c r="I1214" s="70"/>
      <c r="J1214" s="67"/>
      <c r="K1214" s="70"/>
      <c r="L1214" s="70"/>
      <c r="M1214" s="70"/>
      <c r="N1214" s="70"/>
      <c r="O1214" s="70"/>
      <c r="P1214" s="70"/>
      <c r="Q1214" s="67"/>
      <c r="R1214" s="70"/>
      <c r="S1214" s="67"/>
      <c r="T1214" s="70"/>
      <c r="U1214" s="67"/>
      <c r="V1214" s="70"/>
      <c r="W1214" s="87"/>
      <c r="X1214" s="138"/>
      <c r="Y1214" s="135"/>
      <c r="Z1214" s="135"/>
      <c r="AA1214" s="135"/>
      <c r="AB1214" s="140"/>
      <c r="AC1214" s="140"/>
      <c r="AD1214" s="140"/>
      <c r="AE1214" s="140"/>
    </row>
    <row r="1215" spans="1:31">
      <c r="A1215" s="88"/>
      <c r="B1215" s="78"/>
      <c r="D1215" s="67"/>
      <c r="E1215" s="67"/>
      <c r="F1215" s="67"/>
      <c r="G1215" s="70"/>
      <c r="H1215" s="67"/>
      <c r="I1215" s="70"/>
      <c r="J1215" s="67"/>
      <c r="K1215" s="70"/>
      <c r="L1215" s="70"/>
      <c r="M1215" s="70"/>
      <c r="N1215" s="70"/>
      <c r="O1215" s="70"/>
      <c r="P1215" s="70"/>
      <c r="Q1215" s="67"/>
      <c r="R1215" s="70"/>
      <c r="S1215" s="67"/>
      <c r="T1215" s="70"/>
      <c r="U1215" s="67"/>
      <c r="V1215" s="70"/>
      <c r="W1215" s="87"/>
      <c r="X1215" s="138"/>
      <c r="Y1215" s="135"/>
      <c r="Z1215" s="135"/>
      <c r="AA1215" s="135"/>
      <c r="AB1215" s="140"/>
      <c r="AC1215" s="140"/>
      <c r="AD1215" s="140"/>
      <c r="AE1215" s="140"/>
    </row>
    <row r="1216" spans="1:31">
      <c r="A1216" s="88"/>
      <c r="B1216" s="78"/>
      <c r="D1216" s="67"/>
      <c r="E1216" s="67"/>
      <c r="F1216" s="67"/>
      <c r="G1216" s="70"/>
      <c r="H1216" s="67"/>
      <c r="I1216" s="70"/>
      <c r="J1216" s="67"/>
      <c r="K1216" s="70"/>
      <c r="L1216" s="70"/>
      <c r="M1216" s="70"/>
      <c r="N1216" s="70"/>
      <c r="O1216" s="70"/>
      <c r="P1216" s="70"/>
      <c r="Q1216" s="67"/>
      <c r="R1216" s="70"/>
      <c r="S1216" s="67"/>
      <c r="T1216" s="70"/>
      <c r="U1216" s="67"/>
      <c r="V1216" s="70"/>
      <c r="W1216" s="87"/>
      <c r="X1216" s="138"/>
      <c r="Y1216" s="135"/>
      <c r="Z1216" s="135"/>
      <c r="AA1216" s="135"/>
      <c r="AB1216" s="140"/>
      <c r="AC1216" s="140"/>
      <c r="AD1216" s="140"/>
      <c r="AE1216" s="140"/>
    </row>
    <row r="1217" spans="1:31">
      <c r="A1217" s="88"/>
      <c r="B1217" s="78"/>
      <c r="D1217" s="67"/>
      <c r="E1217" s="67"/>
      <c r="F1217" s="67"/>
      <c r="G1217" s="70"/>
      <c r="H1217" s="67"/>
      <c r="I1217" s="70"/>
      <c r="J1217" s="67"/>
      <c r="K1217" s="70"/>
      <c r="L1217" s="70"/>
      <c r="M1217" s="70"/>
      <c r="N1217" s="70"/>
      <c r="O1217" s="70"/>
      <c r="P1217" s="70"/>
      <c r="Q1217" s="67"/>
      <c r="R1217" s="70"/>
      <c r="S1217" s="67"/>
      <c r="T1217" s="70"/>
      <c r="U1217" s="67"/>
      <c r="V1217" s="70"/>
      <c r="W1217" s="87"/>
      <c r="X1217" s="138"/>
      <c r="Y1217" s="135"/>
      <c r="Z1217" s="135"/>
      <c r="AA1217" s="135"/>
      <c r="AB1217" s="140"/>
      <c r="AC1217" s="140"/>
      <c r="AD1217" s="140"/>
      <c r="AE1217" s="140"/>
    </row>
    <row r="1218" spans="1:31">
      <c r="A1218" s="88"/>
      <c r="B1218" s="78"/>
      <c r="D1218" s="67"/>
      <c r="E1218" s="67"/>
      <c r="F1218" s="67"/>
      <c r="G1218" s="70"/>
      <c r="H1218" s="67"/>
      <c r="I1218" s="70"/>
      <c r="J1218" s="67"/>
      <c r="K1218" s="70"/>
      <c r="L1218" s="70"/>
      <c r="M1218" s="70"/>
      <c r="N1218" s="70"/>
      <c r="O1218" s="70"/>
      <c r="P1218" s="70"/>
      <c r="Q1218" s="67"/>
      <c r="R1218" s="70"/>
      <c r="S1218" s="67"/>
      <c r="T1218" s="70"/>
      <c r="U1218" s="67"/>
      <c r="V1218" s="70"/>
      <c r="W1218" s="87"/>
      <c r="X1218" s="138"/>
      <c r="Y1218" s="135"/>
      <c r="Z1218" s="135"/>
      <c r="AA1218" s="135"/>
      <c r="AB1218" s="140"/>
      <c r="AC1218" s="140"/>
      <c r="AD1218" s="140"/>
      <c r="AE1218" s="140"/>
    </row>
    <row r="1219" spans="1:31">
      <c r="A1219" s="88"/>
      <c r="B1219" s="78"/>
      <c r="D1219" s="67"/>
      <c r="E1219" s="67"/>
      <c r="F1219" s="67"/>
      <c r="G1219" s="70"/>
      <c r="H1219" s="67"/>
      <c r="I1219" s="70"/>
      <c r="J1219" s="67"/>
      <c r="K1219" s="70"/>
      <c r="L1219" s="70"/>
      <c r="M1219" s="70"/>
      <c r="N1219" s="70"/>
      <c r="O1219" s="70"/>
      <c r="P1219" s="70"/>
      <c r="Q1219" s="67"/>
      <c r="R1219" s="70"/>
      <c r="S1219" s="67"/>
      <c r="T1219" s="70"/>
      <c r="U1219" s="67"/>
      <c r="V1219" s="70"/>
      <c r="W1219" s="87"/>
      <c r="X1219" s="138"/>
      <c r="Y1219" s="135"/>
      <c r="Z1219" s="135"/>
      <c r="AA1219" s="135"/>
      <c r="AB1219" s="140"/>
      <c r="AC1219" s="140"/>
      <c r="AD1219" s="140"/>
      <c r="AE1219" s="140"/>
    </row>
    <row r="1220" spans="1:31">
      <c r="A1220" s="88"/>
      <c r="B1220" s="78"/>
      <c r="D1220" s="67"/>
      <c r="E1220" s="67"/>
      <c r="F1220" s="67"/>
      <c r="G1220" s="70"/>
      <c r="H1220" s="67"/>
      <c r="I1220" s="70"/>
      <c r="J1220" s="67"/>
      <c r="K1220" s="70"/>
      <c r="L1220" s="70"/>
      <c r="M1220" s="70"/>
      <c r="N1220" s="70"/>
      <c r="O1220" s="70"/>
      <c r="P1220" s="70"/>
      <c r="Q1220" s="67"/>
      <c r="R1220" s="70"/>
      <c r="S1220" s="67"/>
      <c r="T1220" s="70"/>
      <c r="U1220" s="67"/>
      <c r="V1220" s="70"/>
      <c r="W1220" s="87"/>
      <c r="X1220" s="138"/>
      <c r="Y1220" s="135"/>
      <c r="Z1220" s="135"/>
      <c r="AA1220" s="135"/>
      <c r="AB1220" s="140"/>
      <c r="AC1220" s="140"/>
      <c r="AD1220" s="140"/>
      <c r="AE1220" s="140"/>
    </row>
    <row r="1221" spans="1:31">
      <c r="A1221" s="88"/>
      <c r="B1221" s="78"/>
      <c r="D1221" s="67"/>
      <c r="E1221" s="67"/>
      <c r="F1221" s="67"/>
      <c r="G1221" s="70"/>
      <c r="H1221" s="67"/>
      <c r="I1221" s="70"/>
      <c r="J1221" s="67"/>
      <c r="K1221" s="70"/>
      <c r="L1221" s="70"/>
      <c r="M1221" s="70"/>
      <c r="N1221" s="70"/>
      <c r="O1221" s="70"/>
      <c r="P1221" s="70"/>
      <c r="Q1221" s="67"/>
      <c r="R1221" s="70"/>
      <c r="S1221" s="67"/>
      <c r="T1221" s="70"/>
      <c r="U1221" s="67"/>
      <c r="V1221" s="70"/>
      <c r="W1221" s="87"/>
      <c r="X1221" s="138"/>
      <c r="Y1221" s="135"/>
      <c r="Z1221" s="135"/>
      <c r="AA1221" s="135"/>
      <c r="AB1221" s="140"/>
      <c r="AC1221" s="140"/>
      <c r="AD1221" s="140"/>
      <c r="AE1221" s="140"/>
    </row>
    <row r="1222" spans="1:31">
      <c r="A1222" s="88"/>
      <c r="B1222" s="78"/>
      <c r="D1222" s="67"/>
      <c r="E1222" s="67"/>
      <c r="F1222" s="67"/>
      <c r="G1222" s="70"/>
      <c r="H1222" s="67"/>
      <c r="I1222" s="70"/>
      <c r="J1222" s="67"/>
      <c r="K1222" s="70"/>
      <c r="L1222" s="70"/>
      <c r="M1222" s="70"/>
      <c r="N1222" s="70"/>
      <c r="O1222" s="70"/>
      <c r="P1222" s="70"/>
      <c r="Q1222" s="67"/>
      <c r="R1222" s="70"/>
      <c r="S1222" s="67"/>
      <c r="T1222" s="70"/>
      <c r="U1222" s="67"/>
      <c r="V1222" s="70"/>
      <c r="W1222" s="87"/>
      <c r="X1222" s="138"/>
      <c r="Y1222" s="135"/>
      <c r="Z1222" s="135"/>
      <c r="AA1222" s="135"/>
      <c r="AB1222" s="140"/>
      <c r="AC1222" s="140"/>
      <c r="AD1222" s="140"/>
      <c r="AE1222" s="140"/>
    </row>
    <row r="1223" spans="1:31">
      <c r="A1223" s="88"/>
      <c r="B1223" s="78"/>
      <c r="D1223" s="67"/>
      <c r="E1223" s="67"/>
      <c r="F1223" s="67"/>
      <c r="G1223" s="70"/>
      <c r="H1223" s="67"/>
      <c r="I1223" s="70"/>
      <c r="J1223" s="67"/>
      <c r="K1223" s="70"/>
      <c r="L1223" s="70"/>
      <c r="M1223" s="70"/>
      <c r="N1223" s="70"/>
      <c r="O1223" s="70"/>
      <c r="P1223" s="70"/>
      <c r="Q1223" s="67"/>
      <c r="R1223" s="70"/>
      <c r="S1223" s="67"/>
      <c r="T1223" s="70"/>
      <c r="U1223" s="67"/>
      <c r="V1223" s="70"/>
      <c r="W1223" s="87"/>
      <c r="X1223" s="138"/>
      <c r="Y1223" s="135"/>
      <c r="Z1223" s="135"/>
      <c r="AA1223" s="135"/>
      <c r="AB1223" s="140"/>
      <c r="AC1223" s="140"/>
      <c r="AD1223" s="140"/>
      <c r="AE1223" s="140"/>
    </row>
    <row r="1224" spans="1:31">
      <c r="A1224" s="88"/>
      <c r="B1224" s="78"/>
      <c r="D1224" s="67"/>
      <c r="E1224" s="67"/>
      <c r="F1224" s="67"/>
      <c r="G1224" s="70"/>
      <c r="H1224" s="67"/>
      <c r="I1224" s="70"/>
      <c r="J1224" s="67"/>
      <c r="K1224" s="70"/>
      <c r="L1224" s="70"/>
      <c r="M1224" s="70"/>
      <c r="N1224" s="70"/>
      <c r="O1224" s="70"/>
      <c r="P1224" s="70"/>
      <c r="Q1224" s="67"/>
      <c r="R1224" s="70"/>
      <c r="S1224" s="67"/>
      <c r="T1224" s="70"/>
      <c r="U1224" s="67"/>
      <c r="V1224" s="70"/>
      <c r="W1224" s="87"/>
      <c r="X1224" s="138"/>
      <c r="Y1224" s="135"/>
      <c r="Z1224" s="135"/>
      <c r="AA1224" s="135"/>
      <c r="AB1224" s="140"/>
      <c r="AC1224" s="140"/>
      <c r="AD1224" s="140"/>
      <c r="AE1224" s="140"/>
    </row>
    <row r="1225" spans="1:31">
      <c r="A1225" s="88"/>
      <c r="B1225" s="78"/>
      <c r="D1225" s="67"/>
      <c r="E1225" s="67"/>
      <c r="F1225" s="67"/>
      <c r="G1225" s="70"/>
      <c r="H1225" s="67"/>
      <c r="I1225" s="70"/>
      <c r="J1225" s="67"/>
      <c r="K1225" s="70"/>
      <c r="L1225" s="70"/>
      <c r="M1225" s="70"/>
      <c r="N1225" s="70"/>
      <c r="O1225" s="70"/>
      <c r="P1225" s="70"/>
      <c r="Q1225" s="67"/>
      <c r="R1225" s="70"/>
      <c r="S1225" s="67"/>
      <c r="T1225" s="70"/>
      <c r="U1225" s="67"/>
      <c r="V1225" s="70"/>
      <c r="W1225" s="87"/>
      <c r="X1225" s="138"/>
      <c r="Y1225" s="135"/>
      <c r="Z1225" s="135"/>
      <c r="AA1225" s="135"/>
      <c r="AB1225" s="140"/>
      <c r="AC1225" s="140"/>
      <c r="AD1225" s="140"/>
      <c r="AE1225" s="140"/>
    </row>
    <row r="1226" spans="1:31">
      <c r="A1226" s="88"/>
      <c r="B1226" s="78"/>
      <c r="D1226" s="67"/>
      <c r="E1226" s="67"/>
      <c r="F1226" s="67"/>
      <c r="G1226" s="70"/>
      <c r="H1226" s="67"/>
      <c r="I1226" s="70"/>
      <c r="J1226" s="67"/>
      <c r="K1226" s="70"/>
      <c r="L1226" s="70"/>
      <c r="M1226" s="70"/>
      <c r="N1226" s="70"/>
      <c r="O1226" s="70"/>
      <c r="P1226" s="70"/>
      <c r="Q1226" s="67"/>
      <c r="R1226" s="70"/>
      <c r="S1226" s="67"/>
      <c r="T1226" s="70"/>
      <c r="U1226" s="67"/>
      <c r="V1226" s="70"/>
      <c r="W1226" s="87"/>
      <c r="X1226" s="138"/>
      <c r="Y1226" s="135"/>
      <c r="Z1226" s="135"/>
      <c r="AA1226" s="135"/>
      <c r="AB1226" s="140"/>
      <c r="AC1226" s="140"/>
      <c r="AD1226" s="140"/>
      <c r="AE1226" s="140"/>
    </row>
    <row r="1227" spans="1:31">
      <c r="A1227" s="88"/>
      <c r="D1227" s="67"/>
      <c r="E1227" s="67"/>
      <c r="F1227" s="67"/>
      <c r="G1227" s="70"/>
      <c r="H1227" s="67"/>
      <c r="I1227" s="70"/>
      <c r="J1227" s="67"/>
      <c r="K1227" s="70"/>
      <c r="L1227" s="70"/>
      <c r="M1227" s="70"/>
      <c r="N1227" s="70"/>
      <c r="O1227" s="70"/>
      <c r="P1227" s="70"/>
      <c r="Q1227" s="67"/>
      <c r="R1227" s="70"/>
      <c r="S1227" s="67"/>
      <c r="T1227" s="70"/>
      <c r="U1227" s="67"/>
      <c r="V1227" s="70"/>
      <c r="W1227" s="87"/>
      <c r="X1227" s="138"/>
      <c r="Y1227" s="135"/>
      <c r="Z1227" s="135"/>
      <c r="AA1227" s="135"/>
      <c r="AB1227" s="140"/>
      <c r="AC1227" s="140"/>
      <c r="AD1227" s="140"/>
      <c r="AE1227" s="140"/>
    </row>
    <row r="1228" spans="1:31">
      <c r="A1228" s="88"/>
      <c r="D1228" s="67"/>
      <c r="E1228" s="67"/>
      <c r="F1228" s="67"/>
      <c r="G1228" s="70"/>
      <c r="H1228" s="67"/>
      <c r="I1228" s="70"/>
      <c r="J1228" s="67"/>
      <c r="K1228" s="70"/>
      <c r="L1228" s="70"/>
      <c r="M1228" s="70"/>
      <c r="N1228" s="70"/>
      <c r="O1228" s="70"/>
      <c r="P1228" s="70"/>
      <c r="Q1228" s="67"/>
      <c r="R1228" s="70"/>
      <c r="S1228" s="67"/>
      <c r="T1228" s="70"/>
      <c r="U1228" s="67"/>
      <c r="V1228" s="70"/>
      <c r="W1228" s="87"/>
      <c r="X1228" s="138"/>
      <c r="Y1228" s="135"/>
      <c r="Z1228" s="135"/>
      <c r="AA1228" s="135"/>
      <c r="AB1228" s="140"/>
      <c r="AC1228" s="140"/>
      <c r="AD1228" s="140"/>
      <c r="AE1228" s="140"/>
    </row>
    <row r="1229" spans="1:31">
      <c r="D1229" s="67"/>
      <c r="E1229" s="67"/>
      <c r="F1229" s="67"/>
      <c r="G1229" s="70"/>
      <c r="H1229" s="67"/>
      <c r="I1229" s="70"/>
      <c r="J1229" s="67"/>
      <c r="K1229" s="70"/>
      <c r="L1229" s="70"/>
      <c r="M1229" s="70"/>
      <c r="N1229" s="70"/>
      <c r="O1229" s="70"/>
      <c r="P1229" s="70"/>
      <c r="Q1229" s="67"/>
      <c r="R1229" s="70"/>
      <c r="S1229" s="67"/>
      <c r="T1229" s="70"/>
      <c r="U1229" s="67"/>
      <c r="V1229" s="70"/>
      <c r="W1229" s="87"/>
      <c r="X1229" s="138"/>
      <c r="Y1229" s="135"/>
      <c r="Z1229" s="135"/>
      <c r="AA1229" s="135"/>
      <c r="AB1229" s="140"/>
      <c r="AC1229" s="140"/>
      <c r="AD1229" s="140"/>
      <c r="AE1229" s="140"/>
    </row>
    <row r="1230" spans="1:31">
      <c r="D1230" s="67"/>
      <c r="E1230" s="67"/>
      <c r="F1230" s="67"/>
      <c r="G1230" s="70"/>
      <c r="H1230" s="67"/>
      <c r="I1230" s="70"/>
      <c r="J1230" s="67"/>
      <c r="K1230" s="70"/>
      <c r="L1230" s="70"/>
      <c r="M1230" s="70"/>
      <c r="N1230" s="70"/>
      <c r="O1230" s="70"/>
      <c r="P1230" s="70"/>
      <c r="Q1230" s="67"/>
      <c r="R1230" s="70"/>
      <c r="S1230" s="67"/>
      <c r="T1230" s="70"/>
      <c r="U1230" s="67"/>
      <c r="V1230" s="70"/>
      <c r="W1230" s="87"/>
      <c r="X1230" s="138"/>
      <c r="Y1230" s="135"/>
      <c r="Z1230" s="135"/>
      <c r="AA1230" s="135"/>
      <c r="AB1230" s="140"/>
      <c r="AC1230" s="140"/>
      <c r="AD1230" s="140"/>
      <c r="AE1230" s="140"/>
    </row>
    <row r="1231" spans="1:31">
      <c r="D1231" s="67"/>
      <c r="E1231" s="67"/>
      <c r="F1231" s="67"/>
      <c r="G1231" s="70"/>
      <c r="H1231" s="67"/>
      <c r="I1231" s="70"/>
      <c r="J1231" s="67"/>
      <c r="K1231" s="70"/>
      <c r="L1231" s="70"/>
      <c r="M1231" s="70"/>
      <c r="N1231" s="70"/>
      <c r="O1231" s="70"/>
      <c r="P1231" s="70"/>
      <c r="Q1231" s="67"/>
      <c r="R1231" s="70"/>
      <c r="S1231" s="67"/>
      <c r="T1231" s="70"/>
      <c r="U1231" s="67"/>
      <c r="V1231" s="70"/>
      <c r="W1231" s="87"/>
      <c r="X1231" s="138"/>
      <c r="Y1231" s="135"/>
      <c r="Z1231" s="135"/>
      <c r="AA1231" s="135"/>
      <c r="AB1231" s="140"/>
      <c r="AC1231" s="140"/>
      <c r="AD1231" s="140"/>
      <c r="AE1231" s="140"/>
    </row>
    <row r="1232" spans="1:31">
      <c r="D1232" s="67"/>
      <c r="E1232" s="67"/>
      <c r="F1232" s="67"/>
      <c r="G1232" s="70"/>
      <c r="H1232" s="67"/>
      <c r="I1232" s="70"/>
      <c r="J1232" s="67"/>
      <c r="K1232" s="70"/>
      <c r="L1232" s="70"/>
      <c r="M1232" s="70"/>
      <c r="N1232" s="70"/>
      <c r="O1232" s="70"/>
      <c r="P1232" s="70"/>
      <c r="Q1232" s="67"/>
      <c r="R1232" s="70"/>
      <c r="S1232" s="67"/>
      <c r="T1232" s="70"/>
      <c r="U1232" s="67"/>
      <c r="V1232" s="70"/>
      <c r="W1232" s="87"/>
      <c r="X1232" s="138"/>
      <c r="Y1232" s="135"/>
      <c r="Z1232" s="135"/>
      <c r="AA1232" s="135"/>
      <c r="AB1232" s="140"/>
      <c r="AC1232" s="140"/>
      <c r="AD1232" s="140"/>
      <c r="AE1232" s="140"/>
    </row>
    <row r="1233" spans="4:31">
      <c r="D1233" s="67"/>
      <c r="E1233" s="67"/>
      <c r="F1233" s="67"/>
      <c r="G1233" s="70"/>
      <c r="H1233" s="67"/>
      <c r="I1233" s="70"/>
      <c r="J1233" s="67"/>
      <c r="K1233" s="70"/>
      <c r="L1233" s="70"/>
      <c r="M1233" s="70"/>
      <c r="N1233" s="70"/>
      <c r="O1233" s="70"/>
      <c r="P1233" s="70"/>
      <c r="Q1233" s="67"/>
      <c r="R1233" s="70"/>
      <c r="S1233" s="67"/>
      <c r="T1233" s="70"/>
      <c r="U1233" s="67"/>
      <c r="V1233" s="70"/>
      <c r="W1233" s="87"/>
      <c r="X1233" s="138"/>
      <c r="Y1233" s="135"/>
      <c r="Z1233" s="135"/>
      <c r="AA1233" s="135"/>
      <c r="AB1233" s="140"/>
      <c r="AC1233" s="140"/>
      <c r="AD1233" s="140"/>
      <c r="AE1233" s="140"/>
    </row>
    <row r="1234" spans="4:31">
      <c r="D1234" s="67"/>
      <c r="E1234" s="67"/>
      <c r="F1234" s="67"/>
      <c r="G1234" s="70"/>
      <c r="H1234" s="67"/>
      <c r="I1234" s="70"/>
      <c r="J1234" s="67"/>
      <c r="K1234" s="70"/>
      <c r="L1234" s="70"/>
      <c r="M1234" s="70"/>
      <c r="N1234" s="70"/>
      <c r="O1234" s="70"/>
      <c r="P1234" s="70"/>
      <c r="Q1234" s="67"/>
      <c r="R1234" s="70"/>
      <c r="S1234" s="67"/>
      <c r="T1234" s="70"/>
      <c r="U1234" s="67"/>
      <c r="V1234" s="70"/>
      <c r="W1234" s="87"/>
      <c r="X1234" s="138"/>
      <c r="Y1234" s="135"/>
      <c r="Z1234" s="135"/>
      <c r="AA1234" s="135"/>
      <c r="AB1234" s="140"/>
      <c r="AC1234" s="140"/>
      <c r="AD1234" s="140"/>
      <c r="AE1234" s="140"/>
    </row>
    <row r="1235" spans="4:31">
      <c r="D1235" s="67"/>
      <c r="E1235" s="67"/>
      <c r="F1235" s="67"/>
      <c r="G1235" s="70"/>
      <c r="H1235" s="67"/>
      <c r="I1235" s="70"/>
      <c r="J1235" s="67"/>
      <c r="K1235" s="70"/>
      <c r="L1235" s="70"/>
      <c r="M1235" s="70"/>
      <c r="N1235" s="70"/>
      <c r="O1235" s="70"/>
      <c r="P1235" s="70"/>
      <c r="Q1235" s="67"/>
      <c r="R1235" s="70"/>
      <c r="S1235" s="67"/>
      <c r="T1235" s="70"/>
      <c r="U1235" s="67"/>
      <c r="V1235" s="70"/>
      <c r="W1235" s="87"/>
      <c r="X1235" s="138"/>
      <c r="Y1235" s="135"/>
      <c r="Z1235" s="135"/>
      <c r="AA1235" s="135"/>
      <c r="AB1235" s="140"/>
      <c r="AC1235" s="140"/>
      <c r="AD1235" s="140"/>
      <c r="AE1235" s="140"/>
    </row>
    <row r="1236" spans="4:31">
      <c r="D1236" s="67"/>
      <c r="E1236" s="67"/>
      <c r="F1236" s="67"/>
      <c r="G1236" s="70"/>
      <c r="H1236" s="67"/>
      <c r="I1236" s="70"/>
      <c r="J1236" s="67"/>
      <c r="K1236" s="70"/>
      <c r="L1236" s="70"/>
      <c r="M1236" s="70"/>
      <c r="N1236" s="70"/>
      <c r="O1236" s="70"/>
      <c r="P1236" s="70"/>
      <c r="Q1236" s="67"/>
      <c r="R1236" s="70"/>
      <c r="S1236" s="67"/>
      <c r="T1236" s="70"/>
      <c r="U1236" s="67"/>
      <c r="V1236" s="70"/>
      <c r="W1236" s="87"/>
      <c r="X1236" s="138"/>
      <c r="Y1236" s="135"/>
      <c r="Z1236" s="135"/>
      <c r="AA1236" s="135"/>
      <c r="AB1236" s="140"/>
      <c r="AC1236" s="140"/>
      <c r="AD1236" s="140"/>
      <c r="AE1236" s="140"/>
    </row>
    <row r="1237" spans="4:31">
      <c r="D1237" s="67"/>
      <c r="E1237" s="67"/>
      <c r="F1237" s="67"/>
      <c r="G1237" s="70"/>
      <c r="H1237" s="67"/>
      <c r="I1237" s="70"/>
      <c r="J1237" s="67"/>
      <c r="K1237" s="70"/>
      <c r="L1237" s="70"/>
      <c r="M1237" s="70"/>
      <c r="N1237" s="70"/>
      <c r="O1237" s="70"/>
      <c r="P1237" s="70"/>
      <c r="Q1237" s="67"/>
      <c r="R1237" s="70"/>
      <c r="S1237" s="67"/>
      <c r="T1237" s="70"/>
      <c r="U1237" s="67"/>
      <c r="V1237" s="70"/>
      <c r="W1237" s="87"/>
      <c r="X1237" s="138"/>
      <c r="Y1237" s="135"/>
      <c r="Z1237" s="135"/>
      <c r="AA1237" s="135"/>
      <c r="AB1237" s="140"/>
      <c r="AC1237" s="140"/>
      <c r="AD1237" s="140"/>
      <c r="AE1237" s="140"/>
    </row>
    <row r="1238" spans="4:31">
      <c r="D1238" s="67"/>
      <c r="E1238" s="67"/>
      <c r="F1238" s="67"/>
      <c r="G1238" s="70"/>
      <c r="H1238" s="67"/>
      <c r="I1238" s="70"/>
      <c r="J1238" s="67"/>
      <c r="K1238" s="70"/>
      <c r="L1238" s="70"/>
      <c r="M1238" s="70"/>
      <c r="N1238" s="70"/>
      <c r="O1238" s="70"/>
      <c r="P1238" s="70"/>
      <c r="Q1238" s="67"/>
      <c r="R1238" s="70"/>
      <c r="S1238" s="67"/>
      <c r="T1238" s="70"/>
      <c r="U1238" s="67"/>
      <c r="V1238" s="70"/>
      <c r="W1238" s="87"/>
      <c r="X1238" s="138"/>
      <c r="Y1238" s="135"/>
      <c r="Z1238" s="135"/>
      <c r="AA1238" s="135"/>
      <c r="AB1238" s="140"/>
      <c r="AC1238" s="140"/>
      <c r="AD1238" s="140"/>
      <c r="AE1238" s="140"/>
    </row>
    <row r="1239" spans="4:31">
      <c r="D1239" s="67"/>
      <c r="E1239" s="67"/>
      <c r="F1239" s="67"/>
      <c r="G1239" s="70"/>
      <c r="H1239" s="67"/>
      <c r="I1239" s="70"/>
      <c r="J1239" s="67"/>
      <c r="K1239" s="70"/>
      <c r="L1239" s="70"/>
      <c r="M1239" s="70"/>
      <c r="N1239" s="70"/>
      <c r="O1239" s="70"/>
      <c r="P1239" s="70"/>
      <c r="Q1239" s="67"/>
      <c r="R1239" s="70"/>
      <c r="S1239" s="67"/>
      <c r="T1239" s="70"/>
      <c r="U1239" s="67"/>
      <c r="V1239" s="70"/>
      <c r="W1239" s="87"/>
      <c r="X1239" s="138"/>
      <c r="Y1239" s="135"/>
      <c r="Z1239" s="135"/>
      <c r="AA1239" s="135"/>
      <c r="AB1239" s="140"/>
      <c r="AC1239" s="140"/>
      <c r="AD1239" s="140"/>
      <c r="AE1239" s="140"/>
    </row>
    <row r="1240" spans="4:31">
      <c r="D1240" s="67"/>
      <c r="E1240" s="67"/>
      <c r="F1240" s="67"/>
      <c r="G1240" s="70"/>
      <c r="H1240" s="67"/>
      <c r="I1240" s="70"/>
      <c r="J1240" s="67"/>
      <c r="K1240" s="70"/>
      <c r="L1240" s="70"/>
      <c r="M1240" s="70"/>
      <c r="N1240" s="70"/>
      <c r="O1240" s="70"/>
      <c r="P1240" s="70"/>
      <c r="Q1240" s="67"/>
      <c r="R1240" s="70"/>
      <c r="S1240" s="67"/>
      <c r="T1240" s="70"/>
      <c r="U1240" s="67"/>
      <c r="V1240" s="70"/>
      <c r="W1240" s="87"/>
      <c r="X1240" s="138"/>
      <c r="Y1240" s="135"/>
      <c r="Z1240" s="135"/>
      <c r="AA1240" s="135"/>
      <c r="AB1240" s="140"/>
      <c r="AC1240" s="140"/>
      <c r="AD1240" s="140"/>
      <c r="AE1240" s="140"/>
    </row>
    <row r="1241" spans="4:31">
      <c r="D1241" s="67"/>
      <c r="E1241" s="67"/>
      <c r="F1241" s="67"/>
      <c r="G1241" s="70"/>
      <c r="H1241" s="67"/>
      <c r="I1241" s="70"/>
      <c r="J1241" s="67"/>
      <c r="K1241" s="70"/>
      <c r="L1241" s="70"/>
      <c r="M1241" s="70"/>
      <c r="N1241" s="70"/>
      <c r="O1241" s="70"/>
      <c r="P1241" s="70"/>
      <c r="Q1241" s="67"/>
      <c r="R1241" s="70"/>
      <c r="S1241" s="67"/>
      <c r="T1241" s="70"/>
      <c r="U1241" s="67"/>
      <c r="V1241" s="70"/>
      <c r="W1241" s="87"/>
      <c r="X1241" s="138"/>
      <c r="Y1241" s="135"/>
      <c r="Z1241" s="135"/>
      <c r="AA1241" s="135"/>
      <c r="AB1241" s="140"/>
      <c r="AC1241" s="140"/>
      <c r="AD1241" s="140"/>
      <c r="AE1241" s="140"/>
    </row>
    <row r="1242" spans="4:31">
      <c r="D1242" s="67"/>
      <c r="E1242" s="67"/>
      <c r="F1242" s="67"/>
      <c r="G1242" s="70"/>
      <c r="H1242" s="67"/>
      <c r="I1242" s="70"/>
      <c r="J1242" s="67"/>
      <c r="K1242" s="70"/>
      <c r="L1242" s="70"/>
      <c r="M1242" s="70"/>
      <c r="N1242" s="70"/>
      <c r="O1242" s="70"/>
      <c r="P1242" s="70"/>
      <c r="Q1242" s="67"/>
      <c r="R1242" s="70"/>
      <c r="S1242" s="67"/>
      <c r="T1242" s="70"/>
      <c r="U1242" s="67"/>
      <c r="V1242" s="70"/>
      <c r="W1242" s="87"/>
      <c r="X1242" s="138"/>
      <c r="Y1242" s="135"/>
      <c r="Z1242" s="135"/>
      <c r="AA1242" s="135"/>
      <c r="AB1242" s="140"/>
      <c r="AC1242" s="140"/>
      <c r="AD1242" s="140"/>
      <c r="AE1242" s="140"/>
    </row>
    <row r="1243" spans="4:31">
      <c r="D1243" s="67"/>
      <c r="E1243" s="67"/>
      <c r="F1243" s="67"/>
      <c r="G1243" s="70"/>
      <c r="H1243" s="67"/>
      <c r="I1243" s="70"/>
      <c r="J1243" s="67"/>
      <c r="K1243" s="70"/>
      <c r="L1243" s="70"/>
      <c r="M1243" s="70"/>
      <c r="N1243" s="70"/>
      <c r="O1243" s="70"/>
      <c r="P1243" s="70"/>
      <c r="Q1243" s="67"/>
      <c r="R1243" s="70"/>
      <c r="S1243" s="67"/>
      <c r="T1243" s="70"/>
      <c r="U1243" s="67"/>
      <c r="V1243" s="70"/>
      <c r="W1243" s="87"/>
      <c r="X1243" s="138"/>
      <c r="Y1243" s="135"/>
      <c r="Z1243" s="135"/>
      <c r="AA1243" s="135"/>
      <c r="AB1243" s="140"/>
      <c r="AC1243" s="140"/>
      <c r="AD1243" s="140"/>
      <c r="AE1243" s="140"/>
    </row>
    <row r="1244" spans="4:31">
      <c r="D1244" s="67"/>
      <c r="E1244" s="67"/>
      <c r="F1244" s="67"/>
      <c r="G1244" s="70"/>
      <c r="H1244" s="67"/>
      <c r="I1244" s="70"/>
      <c r="J1244" s="67"/>
      <c r="K1244" s="70"/>
      <c r="L1244" s="70"/>
      <c r="M1244" s="70"/>
      <c r="N1244" s="70"/>
      <c r="O1244" s="70"/>
      <c r="P1244" s="70"/>
      <c r="Q1244" s="67"/>
      <c r="R1244" s="70"/>
      <c r="S1244" s="67"/>
      <c r="T1244" s="70"/>
      <c r="U1244" s="67"/>
      <c r="V1244" s="70"/>
      <c r="W1244" s="87"/>
      <c r="X1244" s="138"/>
      <c r="Y1244" s="135"/>
      <c r="Z1244" s="135"/>
      <c r="AA1244" s="135"/>
      <c r="AB1244" s="140"/>
      <c r="AC1244" s="140"/>
      <c r="AD1244" s="140"/>
      <c r="AE1244" s="140"/>
    </row>
    <row r="1245" spans="4:31">
      <c r="D1245" s="67"/>
      <c r="E1245" s="67"/>
      <c r="F1245" s="67"/>
      <c r="G1245" s="70"/>
      <c r="H1245" s="67"/>
      <c r="I1245" s="70"/>
      <c r="J1245" s="67"/>
      <c r="K1245" s="70"/>
      <c r="L1245" s="70"/>
      <c r="M1245" s="70"/>
      <c r="N1245" s="70"/>
      <c r="O1245" s="70"/>
      <c r="P1245" s="70"/>
      <c r="Q1245" s="67"/>
      <c r="R1245" s="70"/>
      <c r="S1245" s="67"/>
      <c r="T1245" s="70"/>
      <c r="U1245" s="67"/>
      <c r="V1245" s="70"/>
      <c r="W1245" s="87"/>
      <c r="X1245" s="138"/>
      <c r="Y1245" s="135"/>
      <c r="Z1245" s="135"/>
      <c r="AA1245" s="135"/>
      <c r="AB1245" s="140"/>
      <c r="AC1245" s="140"/>
      <c r="AD1245" s="140"/>
      <c r="AE1245" s="140"/>
    </row>
    <row r="1246" spans="4:31">
      <c r="D1246" s="67"/>
      <c r="E1246" s="67"/>
      <c r="F1246" s="67"/>
      <c r="G1246" s="70"/>
      <c r="H1246" s="67"/>
      <c r="I1246" s="70"/>
      <c r="J1246" s="67"/>
      <c r="K1246" s="70"/>
      <c r="L1246" s="70"/>
      <c r="M1246" s="70"/>
      <c r="N1246" s="70"/>
      <c r="O1246" s="70"/>
      <c r="P1246" s="70"/>
      <c r="Q1246" s="67"/>
      <c r="R1246" s="70"/>
      <c r="S1246" s="67"/>
      <c r="T1246" s="70"/>
      <c r="U1246" s="67"/>
      <c r="V1246" s="70"/>
      <c r="W1246" s="87"/>
      <c r="X1246" s="138"/>
      <c r="Y1246" s="135"/>
      <c r="Z1246" s="135"/>
      <c r="AA1246" s="135"/>
      <c r="AB1246" s="140"/>
      <c r="AC1246" s="140"/>
      <c r="AD1246" s="140"/>
      <c r="AE1246" s="140"/>
    </row>
    <row r="1247" spans="4:31">
      <c r="D1247" s="67"/>
      <c r="E1247" s="67"/>
      <c r="F1247" s="67"/>
      <c r="G1247" s="70"/>
      <c r="H1247" s="67"/>
      <c r="I1247" s="70"/>
      <c r="J1247" s="67"/>
      <c r="K1247" s="70"/>
      <c r="L1247" s="70"/>
      <c r="M1247" s="70"/>
      <c r="N1247" s="70"/>
      <c r="O1247" s="70"/>
      <c r="P1247" s="70"/>
      <c r="Q1247" s="67"/>
      <c r="R1247" s="70"/>
      <c r="S1247" s="67"/>
      <c r="T1247" s="70"/>
      <c r="U1247" s="67"/>
      <c r="V1247" s="70"/>
      <c r="W1247" s="87"/>
      <c r="X1247" s="138"/>
      <c r="Y1247" s="135"/>
      <c r="Z1247" s="135"/>
      <c r="AA1247" s="135"/>
      <c r="AB1247" s="140"/>
      <c r="AC1247" s="140"/>
      <c r="AD1247" s="140"/>
      <c r="AE1247" s="140"/>
    </row>
    <row r="1248" spans="4:31">
      <c r="D1248" s="67"/>
      <c r="E1248" s="67"/>
      <c r="F1248" s="67"/>
      <c r="G1248" s="70"/>
      <c r="H1248" s="67"/>
      <c r="I1248" s="70"/>
      <c r="J1248" s="67"/>
      <c r="K1248" s="70"/>
      <c r="L1248" s="70"/>
      <c r="M1248" s="70"/>
      <c r="N1248" s="70"/>
      <c r="O1248" s="70"/>
      <c r="P1248" s="70"/>
      <c r="Q1248" s="67"/>
      <c r="R1248" s="70"/>
      <c r="S1248" s="67"/>
      <c r="T1248" s="70"/>
      <c r="U1248" s="67"/>
      <c r="V1248" s="70"/>
      <c r="W1248" s="87"/>
      <c r="X1248" s="138"/>
      <c r="Y1248" s="135"/>
      <c r="Z1248" s="135"/>
      <c r="AA1248" s="135"/>
      <c r="AB1248" s="140"/>
      <c r="AC1248" s="140"/>
      <c r="AD1248" s="140"/>
      <c r="AE1248" s="140"/>
    </row>
    <row r="1249" spans="4:31">
      <c r="D1249" s="67"/>
      <c r="E1249" s="67"/>
      <c r="F1249" s="67"/>
      <c r="G1249" s="70"/>
      <c r="H1249" s="67"/>
      <c r="I1249" s="70"/>
      <c r="J1249" s="67"/>
      <c r="K1249" s="70"/>
      <c r="L1249" s="70"/>
      <c r="M1249" s="70"/>
      <c r="N1249" s="70"/>
      <c r="O1249" s="70"/>
      <c r="P1249" s="70"/>
      <c r="Q1249" s="67"/>
      <c r="R1249" s="70"/>
      <c r="S1249" s="67"/>
      <c r="T1249" s="70"/>
      <c r="U1249" s="67"/>
      <c r="V1249" s="70"/>
      <c r="W1249" s="87"/>
      <c r="X1249" s="138"/>
      <c r="Y1249" s="135"/>
      <c r="Z1249" s="135"/>
      <c r="AA1249" s="135"/>
      <c r="AB1249" s="140"/>
      <c r="AC1249" s="140"/>
      <c r="AD1249" s="140"/>
      <c r="AE1249" s="140"/>
    </row>
    <row r="1250" spans="4:31">
      <c r="D1250" s="67"/>
      <c r="E1250" s="67"/>
      <c r="F1250" s="67"/>
      <c r="G1250" s="70"/>
      <c r="H1250" s="67"/>
      <c r="I1250" s="70"/>
      <c r="J1250" s="67"/>
      <c r="K1250" s="70"/>
      <c r="L1250" s="70"/>
      <c r="M1250" s="70"/>
      <c r="N1250" s="70"/>
      <c r="O1250" s="70"/>
      <c r="P1250" s="70"/>
      <c r="Q1250" s="67"/>
      <c r="R1250" s="70"/>
      <c r="S1250" s="67"/>
      <c r="T1250" s="70"/>
      <c r="U1250" s="67"/>
      <c r="V1250" s="70"/>
      <c r="W1250" s="87"/>
      <c r="X1250" s="138"/>
      <c r="Y1250" s="135"/>
      <c r="Z1250" s="135"/>
      <c r="AA1250" s="135"/>
      <c r="AB1250" s="140"/>
      <c r="AC1250" s="140"/>
    </row>
  </sheetData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F4B25-B6CC-4ACC-B571-02DA8228728D}">
  <dimension ref="A1:K169"/>
  <sheetViews>
    <sheetView zoomScaleNormal="100" workbookViewId="0">
      <pane ySplit="2" topLeftCell="A3" activePane="bottomLeft" state="frozen"/>
      <selection activeCell="B1099" sqref="B1099"/>
      <selection pane="bottomLeft" activeCell="B37" sqref="B37"/>
    </sheetView>
  </sheetViews>
  <sheetFormatPr defaultColWidth="9.140625" defaultRowHeight="15"/>
  <cols>
    <col min="1" max="1" width="20.7109375" style="218" customWidth="1"/>
    <col min="2" max="2" width="38.85546875" style="92" bestFit="1" customWidth="1"/>
    <col min="3" max="3" width="32.140625" style="92" bestFit="1" customWidth="1"/>
    <col min="4" max="4" width="20.7109375" style="92" customWidth="1"/>
    <col min="5" max="5" width="14.85546875" style="92" bestFit="1" customWidth="1"/>
    <col min="6" max="6" width="18.85546875" style="92" bestFit="1" customWidth="1"/>
    <col min="7" max="7" width="19.7109375" style="146" bestFit="1" customWidth="1"/>
    <col min="8" max="8" width="20.7109375" style="304" customWidth="1"/>
    <col min="9" max="9" width="20.7109375" style="145" customWidth="1"/>
    <col min="10" max="10" width="13.28515625" style="92" bestFit="1" customWidth="1"/>
    <col min="11" max="11" width="37.140625" style="92" bestFit="1" customWidth="1"/>
    <col min="12" max="12" width="9.140625" style="92"/>
    <col min="13" max="13" width="13.28515625" style="92" bestFit="1" customWidth="1"/>
    <col min="14" max="16384" width="9.140625" style="92"/>
  </cols>
  <sheetData>
    <row r="1" spans="1:11" s="91" customFormat="1" ht="17.25">
      <c r="A1" s="264" t="s">
        <v>78</v>
      </c>
      <c r="B1" s="94"/>
      <c r="C1" s="94"/>
      <c r="D1" s="94"/>
      <c r="E1" s="94"/>
      <c r="F1" s="94"/>
      <c r="G1" s="95"/>
      <c r="H1" s="311"/>
      <c r="I1" s="93"/>
    </row>
    <row r="2" spans="1:11" s="91" customFormat="1">
      <c r="A2" s="216" t="s">
        <v>79</v>
      </c>
      <c r="B2" s="97" t="s">
        <v>80</v>
      </c>
      <c r="C2" s="97" t="s">
        <v>81</v>
      </c>
      <c r="D2" s="97" t="s">
        <v>82</v>
      </c>
      <c r="E2" s="97" t="s">
        <v>83</v>
      </c>
      <c r="F2" s="97" t="s">
        <v>84</v>
      </c>
      <c r="G2" s="96" t="s">
        <v>85</v>
      </c>
      <c r="H2" s="302" t="s">
        <v>86</v>
      </c>
      <c r="I2" s="312" t="s">
        <v>87</v>
      </c>
    </row>
    <row r="3" spans="1:11">
      <c r="A3" s="217" t="s">
        <v>88</v>
      </c>
      <c r="B3" s="149" t="s">
        <v>28</v>
      </c>
      <c r="C3" s="149" t="s">
        <v>89</v>
      </c>
      <c r="D3" s="149">
        <v>207975</v>
      </c>
      <c r="E3" s="149">
        <v>100.51</v>
      </c>
      <c r="F3" s="149">
        <v>20903567.25</v>
      </c>
      <c r="G3" s="149">
        <v>1</v>
      </c>
      <c r="H3" s="149">
        <v>20903567.25</v>
      </c>
      <c r="I3" s="214">
        <v>100</v>
      </c>
      <c r="J3"/>
      <c r="K3"/>
    </row>
    <row r="4" spans="1:11">
      <c r="A4" s="217"/>
      <c r="B4" s="149"/>
      <c r="C4" s="149"/>
      <c r="D4" s="149"/>
      <c r="E4" s="149"/>
      <c r="F4" s="149"/>
      <c r="G4" s="149"/>
      <c r="H4" s="149"/>
      <c r="I4" s="214"/>
      <c r="J4"/>
      <c r="K4"/>
    </row>
    <row r="5" spans="1:11">
      <c r="A5" s="217"/>
      <c r="B5" s="149"/>
      <c r="C5" s="149"/>
      <c r="D5" s="149"/>
      <c r="E5" s="149"/>
      <c r="F5" s="149"/>
      <c r="G5" s="149"/>
      <c r="H5" s="149"/>
      <c r="I5" s="214"/>
      <c r="J5"/>
      <c r="K5"/>
    </row>
    <row r="6" spans="1:11">
      <c r="A6" s="217"/>
      <c r="B6" s="149"/>
      <c r="C6" s="149"/>
      <c r="D6" s="149"/>
      <c r="E6" s="149"/>
      <c r="F6" s="149"/>
      <c r="G6" s="149"/>
      <c r="H6" s="149"/>
      <c r="I6" s="214"/>
      <c r="J6"/>
      <c r="K6"/>
    </row>
    <row r="7" spans="1:11">
      <c r="A7" s="217"/>
      <c r="B7" s="149"/>
      <c r="C7" s="149"/>
      <c r="D7" s="149"/>
      <c r="E7" s="149"/>
      <c r="F7" s="149"/>
      <c r="G7" s="149"/>
      <c r="H7" s="149"/>
      <c r="I7" s="214"/>
      <c r="J7"/>
      <c r="K7"/>
    </row>
    <row r="8" spans="1:11">
      <c r="A8" s="217"/>
      <c r="B8" s="149"/>
      <c r="C8" s="149"/>
      <c r="D8" s="149"/>
      <c r="E8" s="149"/>
      <c r="F8" s="149"/>
      <c r="G8" s="149"/>
      <c r="H8" s="149"/>
      <c r="I8" s="214"/>
      <c r="J8"/>
      <c r="K8"/>
    </row>
    <row r="9" spans="1:11">
      <c r="A9" s="217"/>
      <c r="B9" s="149"/>
      <c r="C9" s="149"/>
      <c r="D9" s="149"/>
      <c r="E9" s="149"/>
      <c r="F9" s="149"/>
      <c r="G9" s="149"/>
      <c r="H9" s="149"/>
      <c r="I9" s="214"/>
      <c r="J9"/>
      <c r="K9"/>
    </row>
    <row r="10" spans="1:11">
      <c r="A10" s="217"/>
      <c r="B10" s="149"/>
      <c r="C10" s="149"/>
      <c r="D10" s="149"/>
      <c r="E10" s="149"/>
      <c r="F10" s="149"/>
      <c r="G10" s="149"/>
      <c r="H10" s="149"/>
      <c r="I10" s="214"/>
      <c r="J10"/>
      <c r="K10"/>
    </row>
    <row r="11" spans="1:11">
      <c r="A11" s="217"/>
      <c r="B11" s="149"/>
      <c r="C11" s="149"/>
      <c r="D11" s="149"/>
      <c r="E11" s="149"/>
      <c r="F11" s="149"/>
      <c r="G11" s="149"/>
      <c r="H11" s="149"/>
      <c r="I11" s="214"/>
      <c r="J11"/>
      <c r="K11"/>
    </row>
    <row r="12" spans="1:11">
      <c r="A12" s="217"/>
      <c r="B12" s="149"/>
      <c r="C12" s="149"/>
      <c r="D12" s="149"/>
      <c r="E12" s="149"/>
      <c r="F12" s="149"/>
      <c r="G12" s="149"/>
      <c r="H12" s="149"/>
      <c r="I12" s="214"/>
      <c r="J12"/>
      <c r="K12"/>
    </row>
    <row r="13" spans="1:11">
      <c r="A13" s="217"/>
      <c r="B13" s="149"/>
      <c r="C13" s="149"/>
      <c r="D13" s="149"/>
      <c r="E13" s="149"/>
      <c r="F13" s="149"/>
      <c r="G13" s="149"/>
      <c r="H13" s="149"/>
      <c r="I13" s="214"/>
      <c r="J13"/>
      <c r="K13"/>
    </row>
    <row r="14" spans="1:11">
      <c r="A14" s="217"/>
      <c r="B14" s="149"/>
      <c r="C14" s="149"/>
      <c r="D14" s="149"/>
      <c r="E14" s="149"/>
      <c r="F14" s="149"/>
      <c r="G14" s="149"/>
      <c r="H14" s="149"/>
      <c r="I14" s="214"/>
      <c r="J14"/>
      <c r="K14"/>
    </row>
    <row r="15" spans="1:11">
      <c r="A15" s="217"/>
      <c r="B15" s="149"/>
      <c r="C15" s="149"/>
      <c r="D15" s="149"/>
      <c r="E15" s="149"/>
      <c r="F15" s="149"/>
      <c r="G15" s="149"/>
      <c r="H15" s="149"/>
      <c r="I15" s="214"/>
      <c r="J15"/>
      <c r="K15"/>
    </row>
    <row r="16" spans="1:11">
      <c r="A16" s="217"/>
      <c r="B16" s="149"/>
      <c r="C16" s="149"/>
      <c r="D16" s="149"/>
      <c r="E16" s="149"/>
      <c r="F16" s="149"/>
      <c r="G16" s="149"/>
      <c r="H16" s="149"/>
      <c r="I16" s="214"/>
      <c r="J16"/>
      <c r="K16"/>
    </row>
    <row r="17" spans="1:11">
      <c r="A17" s="217"/>
      <c r="B17" s="149"/>
      <c r="C17" s="149"/>
      <c r="D17" s="149"/>
      <c r="E17" s="149"/>
      <c r="F17" s="149"/>
      <c r="G17" s="149"/>
      <c r="H17" s="149"/>
      <c r="I17" s="214"/>
      <c r="J17"/>
      <c r="K17"/>
    </row>
    <row r="18" spans="1:11">
      <c r="A18" s="217"/>
      <c r="B18" s="149"/>
      <c r="C18" s="149"/>
      <c r="D18" s="149"/>
      <c r="E18" s="149"/>
      <c r="F18" s="149"/>
      <c r="G18" s="149"/>
      <c r="H18" s="149"/>
      <c r="I18" s="214"/>
      <c r="J18"/>
      <c r="K18"/>
    </row>
    <row r="19" spans="1:11">
      <c r="A19" s="217"/>
      <c r="B19" s="149"/>
      <c r="C19" s="149"/>
      <c r="D19" s="149"/>
      <c r="E19" s="149"/>
      <c r="F19" s="149"/>
      <c r="G19" s="149"/>
      <c r="H19" s="149"/>
      <c r="I19" s="214"/>
      <c r="J19"/>
      <c r="K19"/>
    </row>
    <row r="20" spans="1:11">
      <c r="A20" s="217"/>
      <c r="B20" s="149"/>
      <c r="C20" s="149"/>
      <c r="D20" s="149"/>
      <c r="E20" s="149"/>
      <c r="F20" s="149"/>
      <c r="G20" s="149"/>
      <c r="H20" s="149"/>
      <c r="I20" s="214"/>
      <c r="J20"/>
      <c r="K20"/>
    </row>
    <row r="21" spans="1:11">
      <c r="A21" s="217"/>
      <c r="B21" s="149"/>
      <c r="C21" s="149"/>
      <c r="D21" s="149"/>
      <c r="E21" s="149"/>
      <c r="F21" s="149"/>
      <c r="G21" s="149"/>
      <c r="H21" s="149"/>
      <c r="I21" s="214"/>
      <c r="J21"/>
      <c r="K21"/>
    </row>
    <row r="22" spans="1:11">
      <c r="A22" s="217"/>
      <c r="B22" s="149"/>
      <c r="C22" s="149"/>
      <c r="D22" s="149"/>
      <c r="E22" s="149"/>
      <c r="F22" s="149"/>
      <c r="G22" s="149"/>
      <c r="H22" s="149"/>
      <c r="I22" s="214"/>
      <c r="J22"/>
      <c r="K22"/>
    </row>
    <row r="23" spans="1:11">
      <c r="A23" s="217"/>
      <c r="B23" s="149"/>
      <c r="C23" s="149"/>
      <c r="D23" s="149"/>
      <c r="E23" s="149"/>
      <c r="F23" s="149"/>
      <c r="G23" s="149"/>
      <c r="H23" s="149"/>
      <c r="I23" s="214"/>
      <c r="J23"/>
      <c r="K23"/>
    </row>
    <row r="24" spans="1:11">
      <c r="A24" s="217"/>
      <c r="B24" s="149"/>
      <c r="C24" s="149"/>
      <c r="D24" s="149"/>
      <c r="E24" s="149"/>
      <c r="F24" s="149"/>
      <c r="G24" s="149"/>
      <c r="H24" s="149"/>
      <c r="I24" s="214"/>
      <c r="J24"/>
      <c r="K24"/>
    </row>
    <row r="25" spans="1:11">
      <c r="A25" s="217"/>
      <c r="B25" s="149"/>
      <c r="C25" s="149"/>
      <c r="D25" s="149"/>
      <c r="E25" s="149"/>
      <c r="F25" s="149"/>
      <c r="G25" s="149"/>
      <c r="H25" s="149"/>
      <c r="I25" s="214"/>
      <c r="J25"/>
      <c r="K25"/>
    </row>
    <row r="26" spans="1:11">
      <c r="A26" s="217"/>
      <c r="B26" s="149"/>
      <c r="C26" s="149"/>
      <c r="D26" s="149"/>
      <c r="E26" s="149"/>
      <c r="F26" s="149"/>
      <c r="G26" s="149"/>
      <c r="H26" s="149"/>
      <c r="I26" s="214"/>
      <c r="J26"/>
      <c r="K26" s="149"/>
    </row>
    <row r="27" spans="1:11">
      <c r="A27" s="217"/>
      <c r="B27" s="149"/>
      <c r="C27" s="149"/>
      <c r="D27" s="149"/>
      <c r="E27" s="149"/>
      <c r="F27" s="149"/>
      <c r="G27" s="149"/>
      <c r="H27" s="149"/>
      <c r="I27" s="214"/>
      <c r="J27"/>
      <c r="K27"/>
    </row>
    <row r="28" spans="1:11">
      <c r="A28" s="217"/>
      <c r="B28" s="149"/>
      <c r="C28" s="149"/>
      <c r="D28" s="149"/>
      <c r="E28" s="149"/>
      <c r="F28" s="149"/>
      <c r="G28" s="149"/>
      <c r="H28" s="149"/>
      <c r="I28" s="214"/>
      <c r="J28"/>
      <c r="K28"/>
    </row>
    <row r="29" spans="1:11">
      <c r="A29" s="217"/>
      <c r="B29" s="149"/>
      <c r="C29" s="149"/>
      <c r="D29" s="149"/>
      <c r="E29" s="149"/>
      <c r="F29" s="149"/>
      <c r="G29" s="149"/>
      <c r="H29" s="149"/>
      <c r="I29" s="214"/>
      <c r="J29"/>
      <c r="K29"/>
    </row>
    <row r="30" spans="1:11">
      <c r="A30" s="217"/>
      <c r="B30" s="149"/>
      <c r="C30" s="149"/>
      <c r="D30" s="149"/>
      <c r="E30" s="149"/>
      <c r="F30" s="149"/>
      <c r="G30" s="149"/>
      <c r="H30" s="149"/>
      <c r="I30" s="214"/>
      <c r="J30"/>
      <c r="K30"/>
    </row>
    <row r="31" spans="1:11">
      <c r="A31" s="217"/>
      <c r="B31" s="149"/>
      <c r="C31" s="149"/>
      <c r="D31" s="149"/>
      <c r="E31" s="149"/>
      <c r="F31" s="149"/>
      <c r="G31" s="149"/>
      <c r="H31" s="149"/>
      <c r="I31" s="214"/>
      <c r="J31"/>
      <c r="K31"/>
    </row>
    <row r="32" spans="1:11">
      <c r="A32" s="217"/>
      <c r="B32" s="149"/>
      <c r="C32" s="149"/>
      <c r="D32" s="149"/>
      <c r="E32" s="149"/>
      <c r="F32" s="149"/>
      <c r="G32" s="149"/>
      <c r="H32" s="149"/>
      <c r="I32" s="214"/>
      <c r="J32"/>
      <c r="K32"/>
    </row>
    <row r="33" spans="1:11">
      <c r="A33" s="217"/>
      <c r="B33" s="149"/>
      <c r="C33" s="149"/>
      <c r="D33" s="149"/>
      <c r="E33" s="149"/>
      <c r="F33" s="149"/>
      <c r="G33" s="149"/>
      <c r="H33" s="149"/>
      <c r="I33" s="214"/>
      <c r="J33"/>
      <c r="K33"/>
    </row>
    <row r="34" spans="1:11">
      <c r="A34" s="217"/>
      <c r="B34" s="149"/>
      <c r="C34" s="149"/>
      <c r="D34" s="149"/>
      <c r="E34" s="149"/>
      <c r="F34" s="149"/>
      <c r="G34" s="149"/>
      <c r="H34" s="149"/>
      <c r="I34" s="214"/>
      <c r="J34"/>
      <c r="K34"/>
    </row>
    <row r="35" spans="1:11">
      <c r="A35" s="217"/>
      <c r="B35" s="149"/>
      <c r="C35" s="149"/>
      <c r="D35" s="149"/>
      <c r="E35" s="149"/>
      <c r="F35" s="149"/>
      <c r="G35" s="149"/>
      <c r="H35" s="149"/>
      <c r="I35" s="214"/>
      <c r="J35"/>
      <c r="K35"/>
    </row>
    <row r="36" spans="1:11">
      <c r="A36" s="217"/>
      <c r="B36" s="149"/>
      <c r="C36" s="149"/>
      <c r="D36" s="149"/>
      <c r="E36" s="149"/>
      <c r="F36" s="149"/>
      <c r="G36" s="149"/>
      <c r="H36" s="149"/>
      <c r="I36" s="214"/>
      <c r="J36"/>
      <c r="K36"/>
    </row>
    <row r="37" spans="1:11">
      <c r="A37" s="217"/>
      <c r="B37" s="149"/>
      <c r="C37" s="149"/>
      <c r="D37" s="149"/>
      <c r="E37" s="149"/>
      <c r="F37" s="149"/>
      <c r="G37" s="149"/>
      <c r="H37" s="149"/>
      <c r="I37" s="214"/>
      <c r="J37"/>
      <c r="K37"/>
    </row>
    <row r="38" spans="1:11">
      <c r="A38" s="217"/>
      <c r="B38" s="149"/>
      <c r="C38" s="149"/>
      <c r="D38" s="149"/>
      <c r="E38" s="149"/>
      <c r="F38" s="149"/>
      <c r="G38" s="149"/>
      <c r="H38" s="149"/>
      <c r="I38" s="214"/>
      <c r="J38"/>
      <c r="K38"/>
    </row>
    <row r="39" spans="1:11">
      <c r="A39" s="217"/>
      <c r="B39" s="149"/>
      <c r="C39" s="149"/>
      <c r="D39" s="149"/>
      <c r="E39" s="149"/>
      <c r="F39" s="149"/>
      <c r="G39" s="149"/>
      <c r="H39" s="303"/>
      <c r="I39" s="214"/>
      <c r="J39"/>
      <c r="K39"/>
    </row>
    <row r="40" spans="1:11">
      <c r="A40" s="217"/>
      <c r="B40" s="149"/>
      <c r="C40" s="149"/>
      <c r="D40" s="149"/>
      <c r="E40" s="149"/>
      <c r="F40" s="149"/>
      <c r="G40" s="149"/>
      <c r="H40" s="149"/>
      <c r="I40" s="214"/>
      <c r="J40"/>
      <c r="K40"/>
    </row>
    <row r="41" spans="1:11">
      <c r="A41" s="217"/>
      <c r="B41" s="149"/>
      <c r="C41" s="149"/>
      <c r="D41" s="149"/>
      <c r="E41" s="149"/>
      <c r="F41" s="149"/>
      <c r="G41" s="149"/>
      <c r="H41" s="149"/>
      <c r="I41" s="214"/>
      <c r="J41"/>
      <c r="K41"/>
    </row>
    <row r="42" spans="1:11">
      <c r="A42" s="217"/>
      <c r="B42" s="149"/>
      <c r="C42" s="149"/>
      <c r="D42" s="149"/>
      <c r="E42" s="149"/>
      <c r="F42" s="149"/>
      <c r="G42" s="149"/>
      <c r="H42" s="303"/>
      <c r="I42" s="214"/>
      <c r="J42"/>
      <c r="K42"/>
    </row>
    <row r="43" spans="1:11">
      <c r="A43" s="217"/>
      <c r="B43" s="149"/>
      <c r="C43" s="149"/>
      <c r="D43" s="149"/>
      <c r="E43" s="149"/>
      <c r="F43" s="149"/>
      <c r="G43" s="149"/>
      <c r="H43" s="149"/>
      <c r="I43" s="214"/>
      <c r="J43" s="149"/>
      <c r="K43"/>
    </row>
    <row r="44" spans="1:11">
      <c r="A44" s="217"/>
      <c r="B44" s="149"/>
      <c r="C44" s="149"/>
      <c r="D44" s="149"/>
      <c r="E44" s="149"/>
      <c r="F44" s="149"/>
      <c r="G44" s="149"/>
      <c r="H44" s="303"/>
      <c r="I44" s="214"/>
      <c r="J44"/>
      <c r="K44"/>
    </row>
    <row r="45" spans="1:11">
      <c r="A45" s="217"/>
      <c r="B45" s="149"/>
      <c r="C45" s="149"/>
      <c r="D45" s="149"/>
      <c r="E45" s="149"/>
      <c r="F45" s="149"/>
      <c r="G45" s="149"/>
      <c r="H45" s="149"/>
      <c r="I45" s="214"/>
      <c r="J45"/>
      <c r="K45"/>
    </row>
    <row r="46" spans="1:11">
      <c r="A46" s="217"/>
      <c r="B46" s="149"/>
      <c r="C46" s="149"/>
      <c r="D46" s="149"/>
      <c r="E46" s="149"/>
      <c r="F46" s="149"/>
      <c r="G46" s="149"/>
      <c r="H46" s="149"/>
      <c r="I46" s="214"/>
      <c r="J46"/>
      <c r="K46"/>
    </row>
    <row r="47" spans="1:11">
      <c r="A47" s="217"/>
      <c r="B47" s="149"/>
      <c r="C47" s="149"/>
      <c r="D47" s="149"/>
      <c r="E47" s="149"/>
      <c r="F47" s="149"/>
      <c r="G47" s="149"/>
      <c r="H47" s="149"/>
      <c r="I47" s="214"/>
      <c r="J47"/>
      <c r="K47"/>
    </row>
    <row r="48" spans="1:11">
      <c r="A48" s="217"/>
      <c r="B48" s="149"/>
      <c r="C48" s="149"/>
      <c r="D48" s="149"/>
      <c r="E48" s="149"/>
      <c r="F48" s="149"/>
      <c r="G48" s="149"/>
      <c r="H48" s="149"/>
      <c r="I48" s="214"/>
      <c r="J48"/>
      <c r="K48"/>
    </row>
    <row r="49" spans="1:11">
      <c r="A49" s="217"/>
      <c r="B49" s="149"/>
      <c r="C49" s="149"/>
      <c r="D49" s="149"/>
      <c r="E49" s="149"/>
      <c r="F49" s="149"/>
      <c r="G49" s="149"/>
      <c r="H49" s="303"/>
      <c r="I49" s="214"/>
      <c r="J49"/>
      <c r="K49"/>
    </row>
    <row r="50" spans="1:11">
      <c r="A50" s="217"/>
      <c r="B50" s="149"/>
      <c r="C50" s="149"/>
      <c r="D50" s="149"/>
      <c r="E50" s="149"/>
      <c r="F50" s="149"/>
      <c r="G50" s="149"/>
      <c r="H50" s="303"/>
      <c r="I50" s="214"/>
      <c r="J50"/>
      <c r="K50"/>
    </row>
    <row r="51" spans="1:11">
      <c r="A51" s="217"/>
      <c r="B51" s="149"/>
      <c r="C51" s="149"/>
      <c r="D51" s="149"/>
      <c r="E51" s="149"/>
      <c r="F51" s="149"/>
      <c r="G51" s="149"/>
      <c r="H51" s="149"/>
      <c r="I51" s="214"/>
      <c r="J51"/>
      <c r="K51"/>
    </row>
    <row r="52" spans="1:11">
      <c r="A52" s="217"/>
      <c r="B52" s="149"/>
      <c r="C52" s="149"/>
      <c r="D52" s="149"/>
      <c r="E52" s="149"/>
      <c r="F52" s="149"/>
      <c r="G52" s="149"/>
      <c r="H52" s="149"/>
      <c r="I52" s="214"/>
      <c r="J52"/>
      <c r="K52"/>
    </row>
    <row r="53" spans="1:11">
      <c r="A53" s="217"/>
      <c r="B53" s="149"/>
      <c r="C53" s="149"/>
      <c r="D53" s="149"/>
      <c r="E53" s="149"/>
      <c r="F53" s="149"/>
      <c r="G53" s="149"/>
      <c r="H53" s="149"/>
      <c r="I53" s="214"/>
      <c r="J53"/>
      <c r="K53"/>
    </row>
    <row r="54" spans="1:11">
      <c r="A54" s="217"/>
      <c r="B54" s="149"/>
      <c r="C54" s="149"/>
      <c r="D54" s="149"/>
      <c r="E54" s="149"/>
      <c r="F54" s="149"/>
      <c r="G54" s="149"/>
      <c r="H54" s="303"/>
      <c r="I54" s="214"/>
      <c r="J54"/>
      <c r="K54"/>
    </row>
    <row r="55" spans="1:11">
      <c r="A55" s="217"/>
      <c r="B55" s="149"/>
      <c r="C55" s="149"/>
      <c r="D55" s="149"/>
      <c r="E55" s="149"/>
      <c r="F55" s="149"/>
      <c r="G55" s="149"/>
      <c r="H55" s="303"/>
      <c r="I55" s="214"/>
      <c r="J55"/>
      <c r="K55"/>
    </row>
    <row r="56" spans="1:11">
      <c r="A56" s="217"/>
      <c r="B56" s="149"/>
      <c r="C56" s="149"/>
      <c r="D56" s="149"/>
      <c r="E56" s="149"/>
      <c r="F56" s="149"/>
      <c r="G56" s="149"/>
      <c r="H56" s="303"/>
      <c r="I56" s="214"/>
      <c r="J56"/>
      <c r="K56"/>
    </row>
    <row r="57" spans="1:11">
      <c r="A57" s="217"/>
      <c r="B57" s="149"/>
      <c r="C57" s="149"/>
      <c r="D57" s="149"/>
      <c r="E57" s="149"/>
      <c r="F57" s="149"/>
      <c r="G57" s="149"/>
      <c r="H57" s="149"/>
      <c r="I57" s="214"/>
      <c r="J57"/>
      <c r="K57"/>
    </row>
    <row r="58" spans="1:11">
      <c r="A58" s="217"/>
      <c r="B58" s="149"/>
      <c r="C58" s="149"/>
      <c r="D58" s="149"/>
      <c r="E58" s="149"/>
      <c r="F58" s="149"/>
      <c r="G58" s="149"/>
      <c r="H58" s="149"/>
      <c r="I58" s="214"/>
      <c r="J58"/>
      <c r="K58"/>
    </row>
    <row r="59" spans="1:11">
      <c r="A59" s="217"/>
      <c r="B59" s="149"/>
      <c r="C59" s="149"/>
      <c r="D59" s="149"/>
      <c r="E59" s="149"/>
      <c r="F59" s="149"/>
      <c r="G59" s="149"/>
      <c r="H59" s="149"/>
      <c r="I59" s="214"/>
      <c r="J59"/>
      <c r="K59"/>
    </row>
    <row r="60" spans="1:11">
      <c r="A60" s="217"/>
      <c r="B60" s="149"/>
      <c r="C60" s="149"/>
      <c r="D60" s="149"/>
      <c r="E60" s="149"/>
      <c r="F60" s="149"/>
      <c r="G60" s="149"/>
      <c r="H60" s="149"/>
      <c r="I60" s="214"/>
      <c r="J60"/>
      <c r="K60"/>
    </row>
    <row r="61" spans="1:11">
      <c r="A61" s="217"/>
      <c r="B61" s="149"/>
      <c r="C61" s="149"/>
      <c r="D61" s="149"/>
      <c r="E61" s="149"/>
      <c r="F61" s="149"/>
      <c r="G61" s="149"/>
      <c r="H61" s="303"/>
      <c r="I61" s="214"/>
      <c r="J61"/>
      <c r="K61"/>
    </row>
    <row r="62" spans="1:11">
      <c r="A62" s="217"/>
      <c r="B62" s="149"/>
      <c r="C62" s="149"/>
      <c r="D62" s="149"/>
      <c r="E62" s="149"/>
      <c r="F62" s="149"/>
      <c r="G62" s="149"/>
      <c r="H62" s="149"/>
      <c r="I62" s="214"/>
      <c r="J62"/>
      <c r="K62"/>
    </row>
    <row r="63" spans="1:11">
      <c r="A63" s="217"/>
      <c r="B63" s="149"/>
      <c r="C63" s="149"/>
      <c r="D63" s="149"/>
      <c r="E63" s="149"/>
      <c r="F63" s="149"/>
      <c r="G63" s="149"/>
      <c r="H63" s="149"/>
      <c r="I63" s="214"/>
      <c r="J63"/>
      <c r="K63"/>
    </row>
    <row r="64" spans="1:11">
      <c r="A64" s="217"/>
      <c r="B64" s="149"/>
      <c r="C64" s="149"/>
      <c r="D64" s="149"/>
      <c r="E64" s="149"/>
      <c r="F64" s="149"/>
      <c r="G64" s="149"/>
      <c r="H64" s="149"/>
      <c r="I64" s="214"/>
      <c r="J64"/>
      <c r="K64"/>
    </row>
    <row r="65" spans="1:11">
      <c r="A65" s="217"/>
      <c r="B65" s="149"/>
      <c r="C65" s="149"/>
      <c r="D65" s="149"/>
      <c r="E65" s="149"/>
      <c r="F65" s="149"/>
      <c r="G65" s="149"/>
      <c r="H65" s="149"/>
      <c r="I65" s="214"/>
      <c r="J65"/>
      <c r="K65"/>
    </row>
    <row r="66" spans="1:11">
      <c r="A66" s="217"/>
      <c r="B66" s="149"/>
      <c r="C66" s="149"/>
      <c r="D66" s="149"/>
      <c r="E66" s="149"/>
      <c r="F66" s="149"/>
      <c r="G66" s="149"/>
      <c r="H66" s="149"/>
      <c r="I66" s="214"/>
      <c r="J66"/>
      <c r="K66"/>
    </row>
    <row r="67" spans="1:11">
      <c r="A67" s="217"/>
      <c r="B67" s="149"/>
      <c r="C67" s="149"/>
      <c r="D67" s="149"/>
      <c r="E67" s="149"/>
      <c r="F67" s="149"/>
      <c r="G67" s="149"/>
      <c r="H67" s="149"/>
      <c r="I67" s="214"/>
      <c r="J67"/>
      <c r="K67"/>
    </row>
    <row r="68" spans="1:11">
      <c r="A68" s="217"/>
      <c r="B68" s="149"/>
      <c r="C68" s="149"/>
      <c r="D68" s="149"/>
      <c r="E68" s="149"/>
      <c r="F68" s="149"/>
      <c r="G68" s="149"/>
      <c r="H68" s="303"/>
      <c r="I68" s="214"/>
      <c r="J68"/>
      <c r="K68"/>
    </row>
    <row r="69" spans="1:11">
      <c r="A69" s="217"/>
      <c r="B69" s="149"/>
      <c r="C69" s="149"/>
      <c r="D69" s="149"/>
      <c r="E69" s="149"/>
      <c r="F69" s="149"/>
      <c r="G69" s="149"/>
      <c r="H69" s="303"/>
      <c r="I69" s="214"/>
      <c r="J69"/>
      <c r="K69"/>
    </row>
    <row r="70" spans="1:11">
      <c r="A70" s="217"/>
      <c r="B70" s="149"/>
      <c r="C70" s="149"/>
      <c r="D70" s="149"/>
      <c r="E70" s="149"/>
      <c r="F70" s="149"/>
      <c r="G70" s="149"/>
      <c r="H70" s="149"/>
      <c r="I70" s="214"/>
      <c r="J70"/>
      <c r="K70"/>
    </row>
    <row r="71" spans="1:11">
      <c r="A71" s="217"/>
      <c r="B71" s="149"/>
      <c r="C71" s="149"/>
      <c r="D71" s="149"/>
      <c r="E71" s="149"/>
      <c r="F71" s="149"/>
      <c r="G71" s="149"/>
      <c r="H71" s="149"/>
      <c r="I71" s="214"/>
      <c r="J71"/>
      <c r="K71"/>
    </row>
    <row r="72" spans="1:11">
      <c r="A72" s="217"/>
      <c r="B72" s="149"/>
      <c r="C72" s="149"/>
      <c r="D72" s="149"/>
      <c r="E72" s="149"/>
      <c r="F72" s="149"/>
      <c r="G72" s="149"/>
      <c r="H72" s="149"/>
      <c r="I72" s="214"/>
      <c r="J72"/>
      <c r="K72"/>
    </row>
    <row r="73" spans="1:11">
      <c r="A73" s="217"/>
      <c r="B73" s="149"/>
      <c r="C73" s="149"/>
      <c r="D73" s="149"/>
      <c r="E73" s="149"/>
      <c r="F73" s="149"/>
      <c r="G73" s="149"/>
      <c r="H73" s="149"/>
      <c r="I73" s="214"/>
      <c r="J73"/>
      <c r="K73"/>
    </row>
    <row r="74" spans="1:11">
      <c r="A74" s="217"/>
      <c r="B74" s="149"/>
      <c r="C74" s="149"/>
      <c r="D74" s="149"/>
      <c r="E74" s="149"/>
      <c r="F74" s="149"/>
      <c r="G74" s="149"/>
      <c r="H74" s="149"/>
      <c r="I74" s="214"/>
      <c r="J74"/>
      <c r="K74"/>
    </row>
    <row r="75" spans="1:11">
      <c r="A75" s="217"/>
      <c r="B75" s="149"/>
      <c r="C75" s="149"/>
      <c r="D75" s="149"/>
      <c r="E75" s="149"/>
      <c r="F75" s="149"/>
      <c r="G75" s="149"/>
      <c r="H75" s="149"/>
      <c r="I75" s="214"/>
      <c r="J75"/>
      <c r="K75"/>
    </row>
    <row r="76" spans="1:11">
      <c r="A76" s="217"/>
      <c r="B76" s="149"/>
      <c r="C76" s="149"/>
      <c r="D76" s="149"/>
      <c r="E76" s="149"/>
      <c r="F76" s="149"/>
      <c r="G76" s="149"/>
      <c r="H76" s="149"/>
      <c r="I76" s="214"/>
      <c r="J76"/>
      <c r="K76"/>
    </row>
    <row r="77" spans="1:11">
      <c r="A77" s="217"/>
      <c r="B77" s="149"/>
      <c r="C77" s="149"/>
      <c r="D77" s="149"/>
      <c r="E77" s="149"/>
      <c r="F77" s="149"/>
      <c r="G77" s="149"/>
      <c r="H77" s="149"/>
      <c r="I77" s="214"/>
      <c r="J77"/>
      <c r="K77"/>
    </row>
    <row r="78" spans="1:11">
      <c r="A78" s="217"/>
      <c r="B78" s="149"/>
      <c r="C78" s="149"/>
      <c r="D78" s="149"/>
      <c r="E78" s="149"/>
      <c r="F78" s="149"/>
      <c r="G78" s="149"/>
      <c r="H78" s="149"/>
      <c r="I78" s="214"/>
      <c r="J78"/>
      <c r="K78"/>
    </row>
    <row r="79" spans="1:11">
      <c r="A79" s="217"/>
      <c r="B79" s="149"/>
      <c r="C79" s="149"/>
      <c r="D79" s="149"/>
      <c r="E79" s="149"/>
      <c r="F79" s="149"/>
      <c r="G79" s="149"/>
      <c r="H79" s="149"/>
      <c r="I79" s="214"/>
      <c r="J79"/>
      <c r="K79"/>
    </row>
    <row r="80" spans="1:11">
      <c r="A80" s="217"/>
      <c r="B80" s="149"/>
      <c r="C80" s="149"/>
      <c r="D80" s="149"/>
      <c r="E80" s="149"/>
      <c r="F80" s="149"/>
      <c r="G80" s="149"/>
      <c r="H80" s="149"/>
      <c r="I80" s="214"/>
      <c r="J80"/>
      <c r="K80"/>
    </row>
    <row r="81" spans="1:11">
      <c r="A81" s="217"/>
      <c r="B81" s="149"/>
      <c r="C81" s="149"/>
      <c r="D81" s="149"/>
      <c r="E81" s="149"/>
      <c r="F81" s="149"/>
      <c r="G81" s="149"/>
      <c r="H81" s="149"/>
      <c r="I81" s="214"/>
      <c r="J81"/>
      <c r="K81"/>
    </row>
    <row r="82" spans="1:11">
      <c r="A82" s="217"/>
      <c r="B82" s="149"/>
      <c r="C82" s="149"/>
      <c r="D82" s="149"/>
      <c r="E82" s="149"/>
      <c r="F82" s="149"/>
      <c r="G82" s="149"/>
      <c r="H82" s="149"/>
      <c r="I82" s="214"/>
      <c r="J82"/>
      <c r="K82"/>
    </row>
    <row r="83" spans="1:11">
      <c r="A83" s="217"/>
      <c r="B83" s="149"/>
      <c r="C83" s="149"/>
      <c r="D83" s="149"/>
      <c r="E83" s="149"/>
      <c r="F83" s="149"/>
      <c r="G83" s="149"/>
      <c r="H83" s="149"/>
      <c r="I83" s="214"/>
      <c r="J83"/>
      <c r="K83"/>
    </row>
    <row r="84" spans="1:11">
      <c r="A84" s="217"/>
      <c r="B84" s="149"/>
      <c r="C84" s="149"/>
      <c r="D84" s="149"/>
      <c r="E84" s="149"/>
      <c r="F84" s="149"/>
      <c r="G84" s="149"/>
      <c r="H84" s="149"/>
      <c r="I84" s="214"/>
      <c r="J84"/>
      <c r="K84"/>
    </row>
    <row r="85" spans="1:11">
      <c r="A85" s="217"/>
      <c r="B85" s="149"/>
      <c r="C85" s="149"/>
      <c r="D85" s="149"/>
      <c r="E85" s="149"/>
      <c r="F85" s="149"/>
      <c r="G85" s="149"/>
      <c r="H85" s="149"/>
      <c r="I85" s="214"/>
      <c r="J85"/>
      <c r="K85"/>
    </row>
    <row r="86" spans="1:11">
      <c r="A86" s="217"/>
      <c r="B86" s="149"/>
      <c r="C86" s="149"/>
      <c r="D86" s="149"/>
      <c r="E86" s="149"/>
      <c r="F86" s="149"/>
      <c r="G86" s="149"/>
      <c r="H86" s="149"/>
      <c r="I86" s="214"/>
      <c r="J86"/>
      <c r="K86"/>
    </row>
    <row r="87" spans="1:11">
      <c r="A87" s="217"/>
      <c r="B87" s="149"/>
      <c r="C87" s="149"/>
      <c r="D87" s="149"/>
      <c r="E87" s="149"/>
      <c r="F87" s="149"/>
      <c r="G87" s="149"/>
      <c r="H87" s="149"/>
      <c r="I87" s="214"/>
      <c r="J87"/>
      <c r="K87"/>
    </row>
    <row r="88" spans="1:11">
      <c r="A88" s="217"/>
      <c r="B88" s="149"/>
      <c r="C88" s="149"/>
      <c r="D88" s="149"/>
      <c r="E88" s="149"/>
      <c r="F88" s="149"/>
      <c r="G88" s="149"/>
      <c r="H88" s="149"/>
      <c r="I88" s="214"/>
      <c r="J88"/>
      <c r="K88"/>
    </row>
    <row r="89" spans="1:11">
      <c r="A89" s="217"/>
      <c r="B89" s="149"/>
      <c r="C89" s="149"/>
      <c r="D89" s="149"/>
      <c r="E89" s="149"/>
      <c r="F89" s="149"/>
      <c r="G89" s="149"/>
      <c r="H89" s="149"/>
      <c r="I89" s="214"/>
      <c r="J89"/>
      <c r="K89"/>
    </row>
    <row r="90" spans="1:11">
      <c r="A90" s="217"/>
      <c r="B90" s="149"/>
      <c r="C90" s="149"/>
      <c r="D90" s="149"/>
      <c r="E90" s="149"/>
      <c r="F90" s="149"/>
      <c r="G90" s="149"/>
      <c r="H90" s="149"/>
      <c r="I90" s="214"/>
      <c r="J90"/>
      <c r="K90"/>
    </row>
    <row r="91" spans="1:11">
      <c r="A91" s="217"/>
      <c r="B91" s="149"/>
      <c r="C91" s="149"/>
      <c r="D91" s="149"/>
      <c r="E91" s="149"/>
      <c r="F91" s="149"/>
      <c r="G91" s="149"/>
      <c r="H91" s="149"/>
      <c r="I91" s="214"/>
      <c r="J91"/>
      <c r="K91"/>
    </row>
    <row r="92" spans="1:11">
      <c r="A92" s="217"/>
      <c r="B92" s="149"/>
      <c r="C92" s="149"/>
      <c r="D92" s="149"/>
      <c r="E92" s="149"/>
      <c r="F92" s="149"/>
      <c r="G92" s="149"/>
      <c r="H92" s="149"/>
      <c r="I92" s="214"/>
      <c r="J92"/>
      <c r="K92"/>
    </row>
    <row r="93" spans="1:11">
      <c r="A93" s="217"/>
      <c r="B93" s="149"/>
      <c r="C93" s="149"/>
      <c r="D93" s="149"/>
      <c r="E93" s="149"/>
      <c r="F93" s="149"/>
      <c r="G93" s="149"/>
      <c r="H93" s="149"/>
      <c r="I93" s="214"/>
      <c r="J93"/>
      <c r="K93"/>
    </row>
    <row r="94" spans="1:11">
      <c r="A94" s="217"/>
      <c r="B94" s="149"/>
      <c r="C94" s="149"/>
      <c r="D94" s="149"/>
      <c r="E94" s="149"/>
      <c r="F94" s="149"/>
      <c r="G94" s="149"/>
      <c r="H94" s="149"/>
      <c r="I94" s="214"/>
      <c r="J94"/>
      <c r="K94"/>
    </row>
    <row r="95" spans="1:11">
      <c r="A95" s="217"/>
      <c r="B95" s="149"/>
      <c r="C95" s="149"/>
      <c r="D95" s="149"/>
      <c r="E95" s="149"/>
      <c r="F95" s="149"/>
      <c r="G95" s="149"/>
      <c r="H95" s="149"/>
      <c r="I95" s="214"/>
      <c r="J95"/>
      <c r="K95"/>
    </row>
    <row r="96" spans="1:11">
      <c r="A96" s="217"/>
      <c r="B96" s="149"/>
      <c r="C96" s="149"/>
      <c r="D96" s="149"/>
      <c r="E96" s="149"/>
      <c r="F96" s="149"/>
      <c r="G96" s="149"/>
      <c r="H96" s="149"/>
      <c r="I96" s="214"/>
      <c r="J96"/>
      <c r="K96"/>
    </row>
    <row r="97" spans="1:11">
      <c r="A97" s="217"/>
      <c r="B97" s="149"/>
      <c r="C97" s="149"/>
      <c r="D97" s="149"/>
      <c r="E97" s="149"/>
      <c r="F97" s="149"/>
      <c r="G97" s="149"/>
      <c r="H97" s="149"/>
      <c r="I97" s="214"/>
      <c r="J97"/>
      <c r="K97"/>
    </row>
    <row r="98" spans="1:11">
      <c r="A98" s="217"/>
      <c r="B98" s="149"/>
      <c r="C98" s="149"/>
      <c r="D98" s="149"/>
      <c r="E98" s="149"/>
      <c r="F98" s="149"/>
      <c r="G98" s="149"/>
      <c r="H98" s="303"/>
      <c r="I98" s="214"/>
      <c r="J98"/>
      <c r="K98"/>
    </row>
    <row r="99" spans="1:11">
      <c r="A99" s="217"/>
      <c r="B99" s="149"/>
      <c r="C99" s="149"/>
      <c r="D99" s="149"/>
      <c r="E99" s="149"/>
      <c r="F99" s="149"/>
      <c r="G99" s="149"/>
      <c r="H99" s="149"/>
      <c r="I99" s="214"/>
      <c r="J99"/>
      <c r="K99"/>
    </row>
    <row r="100" spans="1:11">
      <c r="A100" s="217"/>
      <c r="B100" s="149"/>
      <c r="C100" s="149"/>
      <c r="D100" s="149"/>
      <c r="E100" s="149"/>
      <c r="F100" s="149"/>
      <c r="G100" s="149"/>
      <c r="H100" s="149"/>
      <c r="I100" s="214"/>
      <c r="J100"/>
      <c r="K100"/>
    </row>
    <row r="101" spans="1:11">
      <c r="A101" s="217"/>
      <c r="B101" s="149"/>
      <c r="C101" s="149"/>
      <c r="D101" s="149"/>
      <c r="E101" s="149"/>
      <c r="F101" s="149"/>
      <c r="G101" s="149"/>
      <c r="H101" s="303"/>
      <c r="I101" s="214"/>
      <c r="J101"/>
      <c r="K101"/>
    </row>
    <row r="102" spans="1:11">
      <c r="A102" s="217"/>
      <c r="B102" s="149"/>
      <c r="C102" s="149"/>
      <c r="D102" s="149"/>
      <c r="E102" s="149"/>
      <c r="F102" s="149"/>
      <c r="G102" s="149"/>
      <c r="H102" s="303"/>
      <c r="I102" s="214"/>
      <c r="J102"/>
      <c r="K102"/>
    </row>
    <row r="103" spans="1:11">
      <c r="A103" s="217"/>
      <c r="B103" s="149"/>
      <c r="C103" s="149"/>
      <c r="D103" s="149"/>
      <c r="E103" s="149"/>
      <c r="F103" s="149"/>
      <c r="G103" s="149"/>
      <c r="H103" s="149"/>
      <c r="I103" s="214"/>
      <c r="J103"/>
      <c r="K103"/>
    </row>
    <row r="104" spans="1:11">
      <c r="A104" s="217"/>
      <c r="B104" s="149"/>
      <c r="C104" s="149"/>
      <c r="D104" s="149"/>
      <c r="E104" s="149"/>
      <c r="F104" s="149"/>
      <c r="G104" s="149"/>
      <c r="H104" s="149"/>
      <c r="I104" s="214"/>
      <c r="J104"/>
      <c r="K104"/>
    </row>
    <row r="105" spans="1:11">
      <c r="A105" s="217"/>
      <c r="B105" s="149"/>
      <c r="C105" s="149"/>
      <c r="D105" s="149"/>
      <c r="E105" s="149"/>
      <c r="F105" s="149"/>
      <c r="G105" s="149"/>
      <c r="H105" s="149"/>
      <c r="I105" s="214"/>
      <c r="J105"/>
      <c r="K105"/>
    </row>
    <row r="106" spans="1:11">
      <c r="A106" s="217"/>
      <c r="B106" s="149"/>
      <c r="C106" s="149"/>
      <c r="D106" s="149"/>
      <c r="E106" s="149"/>
      <c r="F106" s="149"/>
      <c r="G106" s="149"/>
      <c r="H106" s="149"/>
      <c r="I106" s="214"/>
      <c r="J106"/>
      <c r="K106"/>
    </row>
    <row r="107" spans="1:11">
      <c r="A107" s="217"/>
      <c r="B107" s="149"/>
      <c r="C107" s="149"/>
      <c r="D107" s="149"/>
      <c r="E107" s="149"/>
      <c r="F107" s="149"/>
      <c r="G107" s="149"/>
      <c r="H107" s="149"/>
      <c r="I107" s="214"/>
      <c r="J107"/>
      <c r="K107"/>
    </row>
    <row r="108" spans="1:11">
      <c r="A108" s="217"/>
      <c r="B108" s="149"/>
      <c r="C108" s="149"/>
      <c r="D108" s="149"/>
      <c r="E108" s="149"/>
      <c r="F108" s="149"/>
      <c r="G108" s="149"/>
      <c r="H108" s="149"/>
      <c r="I108" s="214"/>
      <c r="J108"/>
      <c r="K108"/>
    </row>
    <row r="109" spans="1:11">
      <c r="A109" s="217"/>
      <c r="B109" s="149"/>
      <c r="C109" s="149"/>
      <c r="D109" s="149"/>
      <c r="E109" s="149"/>
      <c r="F109" s="149"/>
      <c r="G109" s="149"/>
      <c r="H109" s="303"/>
      <c r="I109" s="214"/>
      <c r="J109"/>
      <c r="K109"/>
    </row>
    <row r="110" spans="1:11">
      <c r="A110" s="217"/>
      <c r="B110" s="149"/>
      <c r="C110" s="149"/>
      <c r="D110" s="149"/>
      <c r="E110" s="149"/>
      <c r="F110" s="149"/>
      <c r="G110" s="149"/>
      <c r="H110" s="303"/>
      <c r="I110" s="214"/>
      <c r="J110"/>
      <c r="K110"/>
    </row>
    <row r="111" spans="1:11">
      <c r="A111" s="217"/>
      <c r="B111" s="149"/>
      <c r="C111" s="149"/>
      <c r="D111" s="149"/>
      <c r="E111" s="149"/>
      <c r="F111" s="149"/>
      <c r="G111" s="149"/>
      <c r="H111" s="149"/>
      <c r="I111" s="214"/>
      <c r="J111"/>
      <c r="K111"/>
    </row>
    <row r="112" spans="1:11">
      <c r="A112" s="217"/>
      <c r="B112" s="149"/>
      <c r="C112" s="149"/>
      <c r="D112" s="149"/>
      <c r="E112" s="149"/>
      <c r="F112" s="149"/>
      <c r="G112" s="149"/>
      <c r="H112" s="149"/>
      <c r="I112" s="214"/>
      <c r="J112"/>
      <c r="K112"/>
    </row>
    <row r="113" spans="1:11">
      <c r="A113" s="217"/>
      <c r="B113" s="149"/>
      <c r="C113" s="149"/>
      <c r="D113" s="149"/>
      <c r="E113" s="149"/>
      <c r="F113" s="149"/>
      <c r="G113" s="149"/>
      <c r="H113" s="149"/>
      <c r="I113" s="214"/>
      <c r="J113"/>
      <c r="K113"/>
    </row>
    <row r="114" spans="1:11">
      <c r="A114" s="217"/>
      <c r="B114" s="149"/>
      <c r="C114" s="149"/>
      <c r="D114" s="149"/>
      <c r="E114" s="149"/>
      <c r="F114" s="149"/>
      <c r="G114" s="149"/>
      <c r="H114" s="149"/>
      <c r="I114" s="214"/>
      <c r="J114"/>
      <c r="K114"/>
    </row>
    <row r="115" spans="1:11">
      <c r="A115" s="217"/>
      <c r="B115" s="149"/>
      <c r="C115" s="149"/>
      <c r="D115" s="149"/>
      <c r="E115" s="149"/>
      <c r="F115" s="149"/>
      <c r="G115" s="149"/>
      <c r="H115" s="149"/>
      <c r="I115" s="214"/>
      <c r="J115"/>
      <c r="K115"/>
    </row>
    <row r="116" spans="1:11">
      <c r="A116" s="217"/>
      <c r="B116" s="149"/>
      <c r="C116" s="149"/>
      <c r="D116" s="149"/>
      <c r="E116" s="149"/>
      <c r="F116" s="149"/>
      <c r="G116" s="149"/>
      <c r="H116" s="149"/>
      <c r="I116" s="214"/>
      <c r="J116"/>
      <c r="K116"/>
    </row>
    <row r="117" spans="1:11">
      <c r="A117" s="217"/>
      <c r="B117" s="149"/>
      <c r="C117" s="149"/>
      <c r="D117" s="149"/>
      <c r="E117" s="149"/>
      <c r="F117" s="149"/>
      <c r="G117" s="149"/>
      <c r="H117" s="149"/>
      <c r="I117" s="214"/>
      <c r="J117"/>
      <c r="K117"/>
    </row>
    <row r="118" spans="1:11">
      <c r="A118" s="217"/>
      <c r="B118" s="149"/>
      <c r="C118" s="149"/>
      <c r="D118" s="149"/>
      <c r="E118" s="149"/>
      <c r="F118" s="149"/>
      <c r="G118" s="149"/>
      <c r="H118" s="149"/>
      <c r="I118" s="214"/>
      <c r="J118"/>
      <c r="K118"/>
    </row>
    <row r="119" spans="1:11">
      <c r="A119" s="217"/>
      <c r="B119" s="149"/>
      <c r="C119" s="149"/>
      <c r="D119" s="149"/>
      <c r="E119" s="149"/>
      <c r="F119" s="149"/>
      <c r="G119" s="149"/>
      <c r="H119" s="149"/>
      <c r="I119" s="214"/>
      <c r="J119"/>
      <c r="K119"/>
    </row>
    <row r="120" spans="1:11">
      <c r="A120" s="217"/>
      <c r="B120" s="149"/>
      <c r="C120" s="149"/>
      <c r="D120" s="149"/>
      <c r="E120" s="149"/>
      <c r="F120" s="149"/>
      <c r="G120" s="149"/>
      <c r="H120" s="303"/>
      <c r="I120" s="214"/>
      <c r="J120"/>
      <c r="K120"/>
    </row>
    <row r="121" spans="1:11">
      <c r="A121" s="217"/>
      <c r="B121" s="149"/>
      <c r="C121" s="149"/>
      <c r="D121" s="149"/>
      <c r="E121" s="149"/>
      <c r="F121" s="149"/>
      <c r="G121" s="149"/>
      <c r="H121" s="149"/>
      <c r="I121" s="214"/>
      <c r="J121"/>
      <c r="K121"/>
    </row>
    <row r="122" spans="1:11">
      <c r="A122" s="217"/>
      <c r="B122" s="149"/>
      <c r="C122" s="149"/>
      <c r="D122" s="149"/>
      <c r="E122" s="149"/>
      <c r="F122" s="149"/>
      <c r="G122" s="149"/>
      <c r="H122" s="303"/>
      <c r="I122" s="214"/>
      <c r="J122"/>
      <c r="K122"/>
    </row>
    <row r="123" spans="1:11">
      <c r="A123" s="217"/>
      <c r="B123" s="149"/>
      <c r="C123" s="149"/>
      <c r="D123" s="149"/>
      <c r="E123" s="149"/>
      <c r="F123" s="149"/>
      <c r="G123" s="149"/>
      <c r="H123" s="149"/>
      <c r="I123" s="214"/>
      <c r="J123"/>
      <c r="K123"/>
    </row>
    <row r="124" spans="1:11">
      <c r="A124" s="217"/>
      <c r="B124" s="149"/>
      <c r="C124" s="149"/>
      <c r="D124" s="149"/>
      <c r="E124" s="149"/>
      <c r="F124" s="149"/>
      <c r="G124" s="149"/>
      <c r="H124" s="149"/>
      <c r="I124" s="214"/>
      <c r="J124"/>
      <c r="K124"/>
    </row>
    <row r="125" spans="1:11">
      <c r="A125" s="217"/>
      <c r="B125" s="149"/>
      <c r="C125" s="149"/>
      <c r="D125" s="149"/>
      <c r="E125" s="149"/>
      <c r="F125" s="149"/>
      <c r="G125" s="149"/>
      <c r="H125" s="149"/>
      <c r="I125" s="214"/>
      <c r="J125"/>
      <c r="K125"/>
    </row>
    <row r="126" spans="1:11">
      <c r="A126" s="217"/>
      <c r="B126" s="149"/>
      <c r="C126" s="149"/>
      <c r="D126" s="149"/>
      <c r="E126" s="149"/>
      <c r="F126" s="149"/>
      <c r="G126" s="149"/>
      <c r="H126" s="303"/>
      <c r="I126" s="214"/>
      <c r="J126"/>
      <c r="K126"/>
    </row>
    <row r="127" spans="1:11">
      <c r="A127" s="217"/>
      <c r="B127" s="149"/>
      <c r="C127" s="149"/>
      <c r="D127" s="149"/>
      <c r="E127" s="149"/>
      <c r="F127" s="149"/>
      <c r="G127" s="149"/>
      <c r="H127" s="303"/>
      <c r="I127" s="214"/>
      <c r="J127"/>
      <c r="K127"/>
    </row>
    <row r="128" spans="1:11">
      <c r="A128" s="217"/>
      <c r="B128" s="149"/>
      <c r="C128" s="149"/>
      <c r="D128" s="149"/>
      <c r="E128" s="149"/>
      <c r="F128" s="149"/>
      <c r="G128" s="149"/>
      <c r="H128" s="303"/>
      <c r="I128" s="214"/>
      <c r="J128"/>
      <c r="K128"/>
    </row>
    <row r="129" spans="1:11">
      <c r="A129" s="217"/>
      <c r="B129" s="149"/>
      <c r="C129" s="149"/>
      <c r="D129" s="149"/>
      <c r="E129" s="149"/>
      <c r="F129" s="149"/>
      <c r="G129" s="149"/>
      <c r="H129" s="303"/>
      <c r="I129" s="214"/>
      <c r="J129"/>
      <c r="K129"/>
    </row>
    <row r="130" spans="1:11">
      <c r="A130" s="217"/>
      <c r="B130" s="149"/>
      <c r="C130" s="149"/>
      <c r="D130" s="149"/>
      <c r="E130" s="149"/>
      <c r="F130" s="149"/>
      <c r="G130" s="149"/>
      <c r="H130" s="303"/>
      <c r="I130" s="214"/>
      <c r="J130"/>
      <c r="K130"/>
    </row>
    <row r="131" spans="1:11">
      <c r="A131" s="217"/>
      <c r="B131" s="149"/>
      <c r="C131" s="149"/>
      <c r="D131" s="149"/>
      <c r="E131" s="149"/>
      <c r="F131" s="149"/>
      <c r="G131" s="149"/>
      <c r="H131" s="303"/>
      <c r="I131" s="214"/>
      <c r="J131"/>
      <c r="K131"/>
    </row>
    <row r="132" spans="1:11">
      <c r="A132" s="217"/>
      <c r="B132" s="149"/>
      <c r="C132" s="149"/>
      <c r="D132" s="149"/>
      <c r="E132" s="149"/>
      <c r="F132" s="149"/>
      <c r="G132" s="149"/>
      <c r="H132" s="303"/>
      <c r="I132" s="214"/>
      <c r="J132"/>
      <c r="K132"/>
    </row>
    <row r="133" spans="1:11">
      <c r="A133" s="217"/>
      <c r="B133" s="149"/>
      <c r="C133" s="149"/>
      <c r="D133" s="149"/>
      <c r="E133" s="149"/>
      <c r="F133" s="149"/>
      <c r="G133" s="149"/>
      <c r="H133" s="303"/>
      <c r="I133" s="214"/>
      <c r="J133"/>
      <c r="K133"/>
    </row>
    <row r="134" spans="1:11">
      <c r="A134" s="217"/>
      <c r="B134" s="149"/>
      <c r="C134" s="149"/>
      <c r="D134" s="149"/>
      <c r="E134" s="149"/>
      <c r="F134" s="149"/>
      <c r="G134" s="149"/>
      <c r="H134" s="303"/>
      <c r="I134" s="214"/>
      <c r="J134"/>
      <c r="K134"/>
    </row>
    <row r="135" spans="1:11">
      <c r="A135" s="217"/>
      <c r="B135" s="149"/>
      <c r="C135" s="149"/>
      <c r="D135" s="149"/>
      <c r="E135" s="149"/>
      <c r="F135" s="149"/>
      <c r="G135" s="149"/>
      <c r="H135" s="303"/>
      <c r="I135" s="214"/>
      <c r="J135"/>
      <c r="K135"/>
    </row>
    <row r="136" spans="1:11">
      <c r="A136" s="217"/>
      <c r="B136" s="149"/>
      <c r="C136" s="149"/>
      <c r="D136" s="149"/>
      <c r="E136" s="149"/>
      <c r="F136" s="149"/>
      <c r="G136" s="149"/>
      <c r="H136" s="303"/>
      <c r="I136" s="214"/>
      <c r="J136"/>
      <c r="K136"/>
    </row>
    <row r="137" spans="1:11">
      <c r="A137" s="217"/>
      <c r="B137" s="149"/>
      <c r="C137" s="149"/>
      <c r="D137" s="149"/>
      <c r="E137" s="149"/>
      <c r="F137" s="149"/>
      <c r="G137" s="149"/>
      <c r="H137" s="303"/>
      <c r="I137" s="214"/>
      <c r="J137"/>
      <c r="K137"/>
    </row>
    <row r="138" spans="1:11">
      <c r="A138" s="217"/>
      <c r="B138" s="149"/>
      <c r="C138" s="149"/>
      <c r="D138" s="149"/>
      <c r="E138" s="149"/>
      <c r="F138" s="149"/>
      <c r="G138" s="149"/>
      <c r="H138" s="303"/>
      <c r="I138" s="214"/>
      <c r="J138"/>
      <c r="K138"/>
    </row>
    <row r="139" spans="1:11">
      <c r="A139" s="217"/>
      <c r="B139" s="149"/>
      <c r="C139" s="149"/>
      <c r="D139" s="149"/>
      <c r="E139" s="149"/>
      <c r="F139" s="149"/>
      <c r="G139" s="149"/>
      <c r="H139" s="303"/>
      <c r="I139" s="214"/>
      <c r="J139"/>
      <c r="K139"/>
    </row>
    <row r="140" spans="1:11">
      <c r="A140" s="217"/>
      <c r="B140" s="149"/>
      <c r="C140" s="149"/>
      <c r="D140" s="149"/>
      <c r="E140" s="149"/>
      <c r="F140" s="149"/>
      <c r="G140" s="149"/>
      <c r="H140" s="303"/>
      <c r="I140" s="214"/>
    </row>
    <row r="141" spans="1:11">
      <c r="A141" s="217"/>
      <c r="B141" s="149"/>
      <c r="C141" s="149"/>
      <c r="D141" s="149"/>
      <c r="E141" s="149"/>
      <c r="F141" s="149"/>
      <c r="G141" s="149"/>
      <c r="H141" s="303"/>
      <c r="I141" s="214"/>
    </row>
    <row r="142" spans="1:11">
      <c r="A142" s="217"/>
      <c r="B142" s="149"/>
      <c r="C142" s="149"/>
      <c r="D142" s="149"/>
      <c r="E142" s="149"/>
      <c r="F142" s="149"/>
      <c r="G142" s="149"/>
      <c r="H142" s="303"/>
      <c r="I142" s="214"/>
    </row>
    <row r="143" spans="1:11">
      <c r="A143" s="217"/>
      <c r="B143" s="149"/>
      <c r="C143" s="149"/>
      <c r="D143" s="149"/>
      <c r="E143" s="149"/>
      <c r="F143" s="149"/>
      <c r="G143" s="149"/>
      <c r="H143" s="303"/>
      <c r="I143" s="214"/>
    </row>
    <row r="144" spans="1:11">
      <c r="A144" s="217"/>
      <c r="B144" s="149"/>
      <c r="C144" s="149"/>
      <c r="D144" s="149"/>
      <c r="E144" s="149"/>
      <c r="F144" s="149"/>
      <c r="G144" s="149"/>
      <c r="H144" s="303"/>
      <c r="I144" s="214"/>
    </row>
    <row r="145" spans="1:9">
      <c r="A145" s="217"/>
      <c r="B145" s="149"/>
      <c r="C145" s="149"/>
      <c r="D145" s="149"/>
      <c r="E145" s="149"/>
      <c r="F145" s="149"/>
      <c r="G145" s="149"/>
      <c r="H145" s="303"/>
      <c r="I145" s="214"/>
    </row>
    <row r="146" spans="1:9">
      <c r="A146" s="217"/>
      <c r="B146" s="149"/>
      <c r="C146" s="149"/>
      <c r="D146" s="149"/>
      <c r="E146" s="149"/>
      <c r="F146" s="149"/>
      <c r="G146" s="149"/>
      <c r="H146" s="303"/>
      <c r="I146" s="214"/>
    </row>
    <row r="147" spans="1:9">
      <c r="A147" s="217"/>
      <c r="B147" s="149"/>
      <c r="C147" s="149"/>
      <c r="D147" s="149"/>
      <c r="E147" s="149"/>
      <c r="F147" s="149"/>
      <c r="G147" s="149"/>
      <c r="H147" s="303"/>
      <c r="I147" s="214"/>
    </row>
    <row r="148" spans="1:9">
      <c r="A148" s="217"/>
      <c r="B148" s="149"/>
      <c r="C148" s="149"/>
      <c r="D148" s="149"/>
      <c r="E148" s="149"/>
      <c r="F148" s="149"/>
      <c r="G148" s="149"/>
      <c r="H148" s="303"/>
      <c r="I148" s="214"/>
    </row>
    <row r="149" spans="1:9">
      <c r="A149" s="217"/>
      <c r="B149" s="149"/>
      <c r="C149" s="149"/>
      <c r="D149" s="149"/>
      <c r="E149" s="149"/>
      <c r="F149" s="149"/>
      <c r="G149" s="149"/>
      <c r="H149" s="303"/>
      <c r="I149" s="214"/>
    </row>
    <row r="150" spans="1:9">
      <c r="A150" s="217"/>
      <c r="B150" s="149"/>
      <c r="C150" s="149"/>
      <c r="D150" s="149"/>
      <c r="E150" s="149"/>
      <c r="F150" s="149"/>
      <c r="G150" s="149"/>
      <c r="H150" s="303"/>
      <c r="I150" s="214"/>
    </row>
    <row r="151" spans="1:9">
      <c r="A151" s="217"/>
      <c r="B151" s="149"/>
      <c r="C151" s="149"/>
      <c r="D151" s="149"/>
      <c r="E151" s="149"/>
      <c r="F151" s="149"/>
      <c r="G151" s="149"/>
      <c r="H151" s="303"/>
      <c r="I151" s="214"/>
    </row>
    <row r="152" spans="1:9">
      <c r="A152" s="217"/>
      <c r="B152" s="149"/>
      <c r="C152" s="149"/>
      <c r="D152" s="149"/>
      <c r="E152" s="149"/>
      <c r="F152" s="149"/>
      <c r="G152" s="149"/>
      <c r="H152" s="303"/>
      <c r="I152" s="214"/>
    </row>
    <row r="153" spans="1:9">
      <c r="A153" s="217"/>
      <c r="B153" s="149"/>
      <c r="C153" s="149"/>
      <c r="D153" s="149"/>
      <c r="E153" s="149"/>
      <c r="F153" s="149"/>
      <c r="G153" s="149"/>
      <c r="H153" s="303"/>
      <c r="I153" s="214"/>
    </row>
    <row r="154" spans="1:9">
      <c r="A154" s="217"/>
      <c r="B154" s="149"/>
      <c r="C154" s="149"/>
      <c r="D154" s="149"/>
      <c r="E154" s="149"/>
      <c r="F154" s="149"/>
      <c r="G154" s="149"/>
      <c r="H154" s="303"/>
      <c r="I154" s="214"/>
    </row>
    <row r="155" spans="1:9">
      <c r="A155" s="217"/>
      <c r="B155" s="149"/>
      <c r="C155" s="149"/>
      <c r="D155" s="149"/>
      <c r="E155" s="149"/>
      <c r="F155" s="149"/>
      <c r="G155" s="149"/>
      <c r="H155" s="303"/>
      <c r="I155" s="214"/>
    </row>
    <row r="156" spans="1:9">
      <c r="A156" s="217"/>
      <c r="B156" s="149"/>
      <c r="C156" s="149"/>
      <c r="D156" s="149"/>
      <c r="E156" s="149"/>
      <c r="F156" s="149"/>
      <c r="G156" s="149"/>
      <c r="H156" s="303"/>
      <c r="I156" s="214"/>
    </row>
    <row r="157" spans="1:9">
      <c r="A157" s="217"/>
      <c r="B157" s="149"/>
      <c r="C157" s="149"/>
      <c r="D157" s="149"/>
      <c r="E157" s="149"/>
      <c r="F157" s="149"/>
      <c r="G157" s="149"/>
      <c r="H157" s="303"/>
      <c r="I157" s="214"/>
    </row>
    <row r="158" spans="1:9">
      <c r="A158" s="217"/>
      <c r="B158" s="149"/>
      <c r="C158" s="149"/>
      <c r="D158" s="149"/>
      <c r="E158" s="149"/>
      <c r="F158" s="149"/>
      <c r="G158" s="149"/>
      <c r="H158" s="303"/>
      <c r="I158" s="214"/>
    </row>
    <row r="159" spans="1:9">
      <c r="A159" s="217"/>
      <c r="B159" s="149"/>
      <c r="C159" s="149"/>
      <c r="D159" s="149"/>
      <c r="E159" s="149"/>
      <c r="F159" s="149"/>
      <c r="G159" s="149"/>
      <c r="H159" s="303"/>
      <c r="I159" s="214"/>
    </row>
    <row r="160" spans="1:9">
      <c r="A160" s="217"/>
      <c r="B160" s="149"/>
      <c r="C160" s="149"/>
      <c r="D160" s="149"/>
      <c r="E160" s="149"/>
      <c r="F160" s="149"/>
      <c r="G160" s="149"/>
      <c r="H160" s="303"/>
      <c r="I160" s="214"/>
    </row>
    <row r="161" spans="1:9">
      <c r="A161" s="217"/>
      <c r="B161" s="149"/>
      <c r="C161" s="149"/>
      <c r="D161" s="149"/>
      <c r="E161" s="149"/>
      <c r="F161" s="149"/>
      <c r="G161" s="149"/>
      <c r="H161" s="303"/>
      <c r="I161" s="214"/>
    </row>
    <row r="162" spans="1:9">
      <c r="A162" s="217"/>
      <c r="B162" s="149"/>
      <c r="C162" s="149"/>
      <c r="D162" s="149"/>
      <c r="E162" s="149"/>
      <c r="F162" s="149"/>
      <c r="G162" s="149"/>
      <c r="H162" s="303"/>
      <c r="I162" s="214"/>
    </row>
    <row r="163" spans="1:9">
      <c r="A163" s="217"/>
      <c r="B163" s="149"/>
      <c r="C163" s="149"/>
      <c r="D163" s="149"/>
      <c r="E163" s="149"/>
      <c r="F163" s="149"/>
      <c r="G163" s="149"/>
      <c r="H163" s="303"/>
      <c r="I163" s="214"/>
    </row>
    <row r="164" spans="1:9">
      <c r="A164" s="217"/>
      <c r="B164" s="149"/>
      <c r="C164" s="149"/>
      <c r="D164" s="149"/>
      <c r="E164" s="149"/>
      <c r="F164" s="149"/>
      <c r="G164" s="149"/>
      <c r="H164" s="303"/>
      <c r="I164" s="214"/>
    </row>
    <row r="165" spans="1:9">
      <c r="A165" s="217"/>
      <c r="B165" s="149"/>
      <c r="C165" s="149"/>
      <c r="D165" s="149"/>
      <c r="E165" s="149"/>
      <c r="F165" s="149"/>
      <c r="G165" s="149"/>
      <c r="H165" s="303"/>
      <c r="I165" s="214"/>
    </row>
    <row r="166" spans="1:9">
      <c r="A166" s="217"/>
      <c r="B166" s="149"/>
      <c r="C166" s="149"/>
      <c r="D166" s="149"/>
      <c r="E166" s="149"/>
      <c r="F166" s="149"/>
      <c r="G166" s="149"/>
      <c r="H166" s="303"/>
      <c r="I166" s="214"/>
    </row>
    <row r="167" spans="1:9">
      <c r="A167" s="217"/>
      <c r="B167" s="149"/>
      <c r="C167" s="149"/>
      <c r="D167" s="149"/>
      <c r="E167" s="149"/>
      <c r="F167" s="149"/>
      <c r="G167" s="149"/>
      <c r="H167" s="303"/>
      <c r="I167" s="214"/>
    </row>
    <row r="168" spans="1:9">
      <c r="A168" s="217"/>
      <c r="B168" s="149"/>
      <c r="C168" s="149"/>
      <c r="D168" s="149"/>
      <c r="E168" s="149"/>
      <c r="F168" s="149"/>
      <c r="G168" s="149"/>
      <c r="H168" s="303"/>
      <c r="I168" s="214"/>
    </row>
    <row r="169" spans="1:9">
      <c r="A169" s="217"/>
      <c r="B169" s="149"/>
      <c r="C169" s="149"/>
      <c r="D169" s="149"/>
      <c r="E169" s="149"/>
      <c r="F169" s="149"/>
      <c r="G169" s="149"/>
      <c r="H169" s="303"/>
      <c r="I169" s="214"/>
    </row>
  </sheetData>
  <autoFilter ref="A2:I125" xr:uid="{F6DF4B25-B6CC-4ACC-B571-02DA8228728D}">
    <sortState xmlns:xlrd2="http://schemas.microsoft.com/office/spreadsheetml/2017/richdata2" ref="A39:I122">
      <sortCondition ref="H2:H125"/>
    </sortState>
  </autoFilter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4D59-0623-427D-AF94-C8A508B4C65F}">
  <dimension ref="A1:S212"/>
  <sheetViews>
    <sheetView workbookViewId="0">
      <pane xSplit="1" ySplit="1" topLeftCell="B177" activePane="bottomRight" state="frozen"/>
      <selection pane="topRight" activeCell="B1" sqref="B1"/>
      <selection pane="bottomLeft" activeCell="A2" sqref="A2"/>
      <selection pane="bottomRight" activeCell="B213" sqref="B213"/>
    </sheetView>
  </sheetViews>
  <sheetFormatPr defaultColWidth="17.7109375" defaultRowHeight="15" outlineLevelRow="1"/>
  <cols>
    <col min="2" max="11" width="17.7109375" style="69"/>
  </cols>
  <sheetData>
    <row r="1" spans="1:19" s="152" customFormat="1">
      <c r="A1" s="98" t="s">
        <v>90</v>
      </c>
      <c r="B1" s="98" t="s">
        <v>25</v>
      </c>
      <c r="C1" s="98" t="s">
        <v>27</v>
      </c>
      <c r="D1" s="98" t="s">
        <v>26</v>
      </c>
      <c r="E1" s="98" t="s">
        <v>28</v>
      </c>
      <c r="F1" s="98" t="s">
        <v>29</v>
      </c>
      <c r="G1" s="98" t="s">
        <v>30</v>
      </c>
      <c r="H1" s="98" t="s">
        <v>31</v>
      </c>
      <c r="I1" s="98" t="s">
        <v>32</v>
      </c>
      <c r="J1" s="98" t="s">
        <v>33</v>
      </c>
      <c r="K1" s="98" t="s">
        <v>91</v>
      </c>
      <c r="L1" s="98" t="s">
        <v>34</v>
      </c>
      <c r="N1" s="153"/>
      <c r="O1" s="153"/>
      <c r="P1" s="153"/>
      <c r="Q1" s="153"/>
      <c r="R1" s="153"/>
      <c r="S1" s="153"/>
    </row>
    <row r="2" spans="1:19" s="152" customFormat="1" hidden="1" outlineLevel="1">
      <c r="A2" s="166">
        <f>'Historical NAV'!A994</f>
        <v>45413</v>
      </c>
      <c r="B2" s="154">
        <v>-1970094.72</v>
      </c>
      <c r="C2" s="154">
        <v>0</v>
      </c>
      <c r="D2" s="154">
        <v>-313917.40000000002</v>
      </c>
      <c r="E2" s="154">
        <v>-5998.9699999999993</v>
      </c>
      <c r="F2" s="154">
        <v>122642.36</v>
      </c>
      <c r="G2" s="155"/>
      <c r="H2" s="154">
        <v>0</v>
      </c>
      <c r="I2" s="155"/>
      <c r="J2" s="155"/>
      <c r="K2" s="155"/>
      <c r="L2" s="155">
        <f>SUM(B2:K2)</f>
        <v>-2167368.7300000004</v>
      </c>
      <c r="N2" s="153"/>
      <c r="O2" s="153"/>
      <c r="P2" s="153"/>
      <c r="Q2" s="153"/>
      <c r="R2" s="153"/>
      <c r="S2" s="153"/>
    </row>
    <row r="3" spans="1:19" s="152" customFormat="1" hidden="1" outlineLevel="1">
      <c r="A3" s="166">
        <f>'Historical NAV'!A995</f>
        <v>45414</v>
      </c>
      <c r="B3" s="154">
        <v>2436118.39</v>
      </c>
      <c r="C3" s="154">
        <v>23250.470000000008</v>
      </c>
      <c r="D3" s="154">
        <v>259278.4</v>
      </c>
      <c r="E3" s="154">
        <v>51716.52</v>
      </c>
      <c r="F3" s="154">
        <v>10509.84</v>
      </c>
      <c r="G3" s="155"/>
      <c r="H3" s="154">
        <v>0</v>
      </c>
      <c r="I3" s="155"/>
      <c r="J3" s="155"/>
      <c r="K3" s="155"/>
      <c r="L3" s="155">
        <f t="shared" ref="L3:L25" si="0">SUM(B3:K3)</f>
        <v>2780873.62</v>
      </c>
      <c r="N3" s="153"/>
      <c r="O3" s="153"/>
      <c r="P3" s="153"/>
      <c r="Q3" s="153"/>
      <c r="R3" s="153"/>
      <c r="S3" s="153"/>
    </row>
    <row r="4" spans="1:19" s="152" customFormat="1" hidden="1" outlineLevel="1">
      <c r="A4" s="166">
        <f>'Historical NAV'!A996</f>
        <v>45415</v>
      </c>
      <c r="B4" s="154">
        <v>2771769.64</v>
      </c>
      <c r="C4" s="154">
        <v>154804.98000000001</v>
      </c>
      <c r="D4" s="154">
        <v>277584.8</v>
      </c>
      <c r="E4" s="154">
        <v>50177.07</v>
      </c>
      <c r="F4" s="154">
        <v>13860.98</v>
      </c>
      <c r="G4" s="155"/>
      <c r="H4" s="154">
        <v>0</v>
      </c>
      <c r="I4" s="155"/>
      <c r="J4" s="155"/>
      <c r="K4" s="155"/>
      <c r="L4" s="155">
        <f t="shared" si="0"/>
        <v>3268197.4699999997</v>
      </c>
      <c r="N4" s="153"/>
      <c r="O4" s="153"/>
      <c r="P4" s="153"/>
      <c r="Q4" s="153"/>
      <c r="R4" s="153"/>
      <c r="S4" s="153"/>
    </row>
    <row r="5" spans="1:19" s="152" customFormat="1" hidden="1" outlineLevel="1">
      <c r="A5" s="166">
        <f>'Historical NAV'!A997</f>
        <v>45418</v>
      </c>
      <c r="B5" s="154">
        <v>2346005.5499999998</v>
      </c>
      <c r="C5" s="154">
        <v>-119425.76</v>
      </c>
      <c r="D5" s="154">
        <v>312983.40000000002</v>
      </c>
      <c r="E5" s="154">
        <v>15660.96</v>
      </c>
      <c r="F5" s="154">
        <v>137325.26</v>
      </c>
      <c r="G5" s="155"/>
      <c r="H5" s="154">
        <v>0</v>
      </c>
      <c r="I5" s="155"/>
      <c r="J5" s="155"/>
      <c r="K5" s="155"/>
      <c r="L5" s="155">
        <f t="shared" si="0"/>
        <v>2692549.41</v>
      </c>
      <c r="N5" s="153"/>
      <c r="O5" s="153"/>
      <c r="P5" s="153"/>
      <c r="Q5" s="153"/>
      <c r="R5" s="153"/>
      <c r="S5" s="153"/>
    </row>
    <row r="6" spans="1:19" s="152" customFormat="1" hidden="1" outlineLevel="1">
      <c r="A6" s="166">
        <f>'Historical NAV'!A998</f>
        <v>45419</v>
      </c>
      <c r="B6" s="154">
        <v>-507593.41</v>
      </c>
      <c r="C6" s="154">
        <v>23032.62</v>
      </c>
      <c r="D6" s="154">
        <v>-148132.4</v>
      </c>
      <c r="E6" s="154">
        <v>34299.14</v>
      </c>
      <c r="F6" s="154">
        <v>-25473.91</v>
      </c>
      <c r="G6" s="155"/>
      <c r="H6" s="154">
        <v>0</v>
      </c>
      <c r="I6" s="155"/>
      <c r="J6" s="155"/>
      <c r="K6" s="155"/>
      <c r="L6" s="155">
        <f t="shared" si="0"/>
        <v>-623867.96</v>
      </c>
      <c r="N6" s="153"/>
      <c r="O6" s="153"/>
      <c r="P6" s="153"/>
      <c r="Q6" s="153"/>
      <c r="R6" s="153"/>
      <c r="S6" s="153"/>
    </row>
    <row r="7" spans="1:19" s="152" customFormat="1" hidden="1" outlineLevel="1">
      <c r="A7" s="166">
        <f>'Historical NAV'!A999</f>
        <v>45420</v>
      </c>
      <c r="B7" s="154">
        <v>152959.43</v>
      </c>
      <c r="C7" s="154">
        <v>-76052.850000000006</v>
      </c>
      <c r="D7" s="154">
        <v>-13262.8</v>
      </c>
      <c r="E7" s="154">
        <v>-19711.849999999999</v>
      </c>
      <c r="F7" s="154">
        <v>-73297.259999999995</v>
      </c>
      <c r="G7" s="155"/>
      <c r="H7" s="154">
        <v>0</v>
      </c>
      <c r="I7" s="155"/>
      <c r="J7" s="155"/>
      <c r="K7" s="155"/>
      <c r="L7" s="155">
        <f t="shared" si="0"/>
        <v>-29365.330000000009</v>
      </c>
      <c r="N7" s="153"/>
      <c r="O7" s="153"/>
      <c r="P7" s="153"/>
      <c r="Q7" s="153"/>
      <c r="R7" s="153"/>
      <c r="S7" s="153"/>
    </row>
    <row r="8" spans="1:19" s="152" customFormat="1" hidden="1" outlineLevel="1">
      <c r="A8" s="166">
        <f>'Historical NAV'!A1000</f>
        <v>45421</v>
      </c>
      <c r="B8" s="154">
        <v>139090.48000000001</v>
      </c>
      <c r="C8" s="154">
        <v>202257.72</v>
      </c>
      <c r="D8" s="154">
        <v>-155511</v>
      </c>
      <c r="E8" s="154">
        <v>9588.08</v>
      </c>
      <c r="F8" s="154">
        <v>204666.23999999999</v>
      </c>
      <c r="G8" s="155"/>
      <c r="H8" s="154">
        <v>0</v>
      </c>
      <c r="I8" s="155"/>
      <c r="J8" s="155"/>
      <c r="K8" s="155"/>
      <c r="L8" s="155">
        <f t="shared" si="0"/>
        <v>400091.52</v>
      </c>
      <c r="N8" s="153"/>
      <c r="O8" s="153"/>
      <c r="P8" s="153"/>
      <c r="Q8" s="153"/>
      <c r="R8" s="153"/>
      <c r="S8" s="153"/>
    </row>
    <row r="9" spans="1:19" s="152" customFormat="1" hidden="1" outlineLevel="1">
      <c r="A9" s="166">
        <f>'Historical NAV'!A1001</f>
        <v>45422</v>
      </c>
      <c r="B9" s="154">
        <v>653912.02</v>
      </c>
      <c r="C9" s="154">
        <v>562316.1</v>
      </c>
      <c r="D9" s="154">
        <v>105635.4</v>
      </c>
      <c r="E9" s="154">
        <v>-24363.21</v>
      </c>
      <c r="F9" s="154">
        <v>58651.75</v>
      </c>
      <c r="G9" s="155"/>
      <c r="H9" s="154">
        <v>0</v>
      </c>
      <c r="I9" s="155"/>
      <c r="J9" s="155"/>
      <c r="K9" s="155"/>
      <c r="L9" s="155">
        <f t="shared" si="0"/>
        <v>1356152.06</v>
      </c>
      <c r="N9" s="153"/>
      <c r="O9" s="153"/>
      <c r="P9" s="153"/>
      <c r="Q9" s="153"/>
      <c r="R9" s="153"/>
      <c r="S9" s="153"/>
    </row>
    <row r="10" spans="1:19" s="152" customFormat="1" hidden="1" outlineLevel="1">
      <c r="A10" s="166">
        <f>'Historical NAV'!A1002</f>
        <v>45425</v>
      </c>
      <c r="B10" s="154">
        <v>91627.430000000008</v>
      </c>
      <c r="C10" s="154">
        <v>-153587.82</v>
      </c>
      <c r="D10" s="154">
        <v>48661.4</v>
      </c>
      <c r="E10" s="154">
        <v>4116.74</v>
      </c>
      <c r="F10" s="154">
        <v>-155030.89000000001</v>
      </c>
      <c r="G10" s="155"/>
      <c r="H10" s="154">
        <v>0</v>
      </c>
      <c r="I10" s="155"/>
      <c r="J10" s="155"/>
      <c r="K10" s="155"/>
      <c r="L10" s="155">
        <f t="shared" si="0"/>
        <v>-164213.14000000001</v>
      </c>
      <c r="N10" s="153"/>
      <c r="O10" s="153"/>
      <c r="P10" s="153"/>
      <c r="Q10" s="153"/>
      <c r="R10" s="153"/>
      <c r="S10" s="153"/>
    </row>
    <row r="11" spans="1:19" s="152" customFormat="1" hidden="1" outlineLevel="1">
      <c r="A11" s="166">
        <f>'Historical NAV'!A1003</f>
        <v>45426</v>
      </c>
      <c r="B11" s="154">
        <v>1227745.02</v>
      </c>
      <c r="C11" s="154">
        <v>-179070.84</v>
      </c>
      <c r="D11" s="154">
        <v>89383.8</v>
      </c>
      <c r="E11" s="154">
        <v>20723.990000000002</v>
      </c>
      <c r="F11" s="154">
        <v>101843.55</v>
      </c>
      <c r="G11" s="155"/>
      <c r="H11" s="154">
        <v>0</v>
      </c>
      <c r="I11" s="155"/>
      <c r="J11" s="155"/>
      <c r="K11" s="155"/>
      <c r="L11" s="155">
        <f t="shared" si="0"/>
        <v>1260625.52</v>
      </c>
      <c r="N11" s="153"/>
      <c r="O11" s="153"/>
      <c r="P11" s="153"/>
      <c r="Q11" s="153"/>
      <c r="R11" s="153"/>
      <c r="S11" s="153"/>
    </row>
    <row r="12" spans="1:19" s="152" customFormat="1" hidden="1" outlineLevel="1">
      <c r="A12" s="166">
        <f>'Historical NAV'!A1004</f>
        <v>45427</v>
      </c>
      <c r="B12" s="154">
        <v>2264910.65</v>
      </c>
      <c r="C12" s="154">
        <v>-2106.92</v>
      </c>
      <c r="D12" s="154">
        <v>305791.59999999998</v>
      </c>
      <c r="E12" s="154">
        <v>64874.77</v>
      </c>
      <c r="F12" s="154">
        <v>146691.54</v>
      </c>
      <c r="G12" s="155"/>
      <c r="H12" s="154">
        <v>0</v>
      </c>
      <c r="I12" s="155"/>
      <c r="J12" s="155"/>
      <c r="K12" s="155"/>
      <c r="L12" s="155">
        <f t="shared" si="0"/>
        <v>2780161.64</v>
      </c>
      <c r="N12" s="153"/>
      <c r="O12" s="153"/>
      <c r="P12" s="153"/>
      <c r="Q12" s="153"/>
      <c r="R12" s="153"/>
      <c r="S12" s="153"/>
    </row>
    <row r="13" spans="1:19" s="152" customFormat="1" hidden="1" outlineLevel="1">
      <c r="A13" s="166">
        <f>'Historical NAV'!A1005</f>
        <v>45428</v>
      </c>
      <c r="B13" s="154">
        <v>-599659.93000000005</v>
      </c>
      <c r="C13" s="154">
        <v>72779.260000000009</v>
      </c>
      <c r="D13" s="154">
        <v>-25311.4</v>
      </c>
      <c r="E13" s="154">
        <v>-13198.09</v>
      </c>
      <c r="F13" s="154">
        <v>-45519.6</v>
      </c>
      <c r="G13" s="155"/>
      <c r="H13" s="154">
        <v>0</v>
      </c>
      <c r="I13" s="155"/>
      <c r="J13" s="155"/>
      <c r="K13" s="155"/>
      <c r="L13" s="155">
        <f t="shared" si="0"/>
        <v>-610909.76</v>
      </c>
      <c r="N13" s="153"/>
      <c r="O13" s="153"/>
      <c r="P13" s="153"/>
      <c r="Q13" s="153"/>
      <c r="R13" s="153"/>
      <c r="S13" s="153"/>
    </row>
    <row r="14" spans="1:19" s="152" customFormat="1" hidden="1" outlineLevel="1">
      <c r="A14" s="166">
        <f>'Historical NAV'!A1006</f>
        <v>45429</v>
      </c>
      <c r="B14" s="154">
        <v>63314.44000000001</v>
      </c>
      <c r="C14" s="154">
        <v>159752.4</v>
      </c>
      <c r="D14" s="154">
        <v>-175592</v>
      </c>
      <c r="E14" s="154">
        <v>-12327.97</v>
      </c>
      <c r="F14" s="154">
        <v>216107.49</v>
      </c>
      <c r="G14" s="155"/>
      <c r="H14" s="154">
        <v>0</v>
      </c>
      <c r="I14" s="155"/>
      <c r="J14" s="155"/>
      <c r="K14" s="155"/>
      <c r="L14" s="155">
        <f t="shared" si="0"/>
        <v>251254.36</v>
      </c>
      <c r="N14" s="153"/>
      <c r="O14" s="153"/>
      <c r="P14" s="153"/>
      <c r="Q14" s="153"/>
      <c r="R14" s="153"/>
      <c r="S14" s="153"/>
    </row>
    <row r="15" spans="1:19" s="152" customFormat="1" hidden="1" outlineLevel="1">
      <c r="A15" s="166">
        <f>'Historical NAV'!A1007</f>
        <v>45432</v>
      </c>
      <c r="B15" s="154">
        <v>366033.77</v>
      </c>
      <c r="C15" s="154">
        <v>340715.67</v>
      </c>
      <c r="D15" s="154">
        <v>214913.4</v>
      </c>
      <c r="E15" s="154">
        <v>-3304.98</v>
      </c>
      <c r="F15" s="154">
        <v>67634.399999999994</v>
      </c>
      <c r="G15" s="155"/>
      <c r="H15" s="154">
        <v>0</v>
      </c>
      <c r="I15" s="155"/>
      <c r="J15" s="155"/>
      <c r="K15" s="155"/>
      <c r="L15" s="155">
        <f t="shared" si="0"/>
        <v>985992.26</v>
      </c>
      <c r="N15" s="153"/>
      <c r="O15" s="153"/>
      <c r="P15" s="153"/>
      <c r="Q15" s="153"/>
      <c r="R15" s="153"/>
      <c r="S15" s="153"/>
    </row>
    <row r="16" spans="1:19" s="152" customFormat="1" hidden="1" outlineLevel="1">
      <c r="A16" s="166">
        <f>'Historical NAV'!A1008</f>
        <v>45433</v>
      </c>
      <c r="B16" s="154">
        <v>-12325.48</v>
      </c>
      <c r="C16" s="154">
        <v>-527265.03</v>
      </c>
      <c r="D16" s="154">
        <v>56600.4</v>
      </c>
      <c r="E16" s="154">
        <v>9253.7900000000009</v>
      </c>
      <c r="F16" s="154">
        <v>-11144.25</v>
      </c>
      <c r="G16" s="155"/>
      <c r="H16" s="154">
        <v>-2730.5</v>
      </c>
      <c r="I16" s="155"/>
      <c r="J16" s="155"/>
      <c r="K16" s="155"/>
      <c r="L16" s="155">
        <f t="shared" si="0"/>
        <v>-487611.07</v>
      </c>
      <c r="N16" s="153"/>
      <c r="O16" s="153"/>
      <c r="P16" s="153"/>
      <c r="Q16" s="153"/>
      <c r="R16" s="153"/>
      <c r="S16" s="153"/>
    </row>
    <row r="17" spans="1:19" s="152" customFormat="1" hidden="1" outlineLevel="1">
      <c r="A17" s="166">
        <f>'Historical NAV'!A1009</f>
        <v>45434</v>
      </c>
      <c r="B17" s="154">
        <v>-539572.59</v>
      </c>
      <c r="C17" s="154">
        <v>-150130.13</v>
      </c>
      <c r="D17" s="154">
        <v>-40722.400000000001</v>
      </c>
      <c r="E17" s="154">
        <v>-14718.08</v>
      </c>
      <c r="F17" s="154">
        <v>-234644.22</v>
      </c>
      <c r="G17" s="155"/>
      <c r="H17" s="154">
        <v>3633.84</v>
      </c>
      <c r="I17" s="155"/>
      <c r="J17" s="155"/>
      <c r="K17" s="155"/>
      <c r="L17" s="155">
        <f t="shared" si="0"/>
        <v>-976153.58</v>
      </c>
      <c r="N17" s="153"/>
      <c r="O17" s="153"/>
      <c r="P17" s="153"/>
      <c r="Q17" s="153"/>
      <c r="R17" s="153"/>
      <c r="S17" s="153"/>
    </row>
    <row r="18" spans="1:19" s="152" customFormat="1" hidden="1" outlineLevel="1">
      <c r="A18" s="166">
        <f>'Historical NAV'!A1010</f>
        <v>45435</v>
      </c>
      <c r="B18" s="154">
        <v>-924856.84</v>
      </c>
      <c r="C18" s="154">
        <v>-206768.35</v>
      </c>
      <c r="D18" s="154">
        <v>826496.6</v>
      </c>
      <c r="E18" s="154">
        <v>-33655.040000000001</v>
      </c>
      <c r="F18" s="154">
        <v>-219657.21</v>
      </c>
      <c r="G18" s="155"/>
      <c r="H18" s="154">
        <v>-20636.32</v>
      </c>
      <c r="I18" s="155"/>
      <c r="J18" s="155"/>
      <c r="K18" s="155"/>
      <c r="L18" s="155">
        <f t="shared" si="0"/>
        <v>-579077.15999999992</v>
      </c>
      <c r="N18" s="153"/>
      <c r="O18" s="153"/>
      <c r="P18" s="153"/>
      <c r="Q18" s="153"/>
      <c r="R18" s="153"/>
      <c r="S18" s="153"/>
    </row>
    <row r="19" spans="1:19" s="152" customFormat="1" hidden="1" outlineLevel="1">
      <c r="A19" s="166">
        <f>'Historical NAV'!A1011</f>
        <v>45436</v>
      </c>
      <c r="B19" s="154">
        <v>1090627.8</v>
      </c>
      <c r="C19" s="154">
        <v>63604</v>
      </c>
      <c r="D19" s="154">
        <v>249378</v>
      </c>
      <c r="E19" s="154">
        <v>23868.45</v>
      </c>
      <c r="F19" s="154">
        <v>21428.87</v>
      </c>
      <c r="G19" s="155"/>
      <c r="H19" s="154">
        <v>-38553.440000000002</v>
      </c>
      <c r="I19" s="155"/>
      <c r="J19" s="155"/>
      <c r="K19" s="155"/>
      <c r="L19" s="155">
        <f t="shared" si="0"/>
        <v>1410353.6800000002</v>
      </c>
      <c r="N19" s="153"/>
      <c r="O19" s="153"/>
      <c r="P19" s="153"/>
      <c r="Q19" s="153"/>
      <c r="R19" s="153"/>
      <c r="S19" s="153"/>
    </row>
    <row r="20" spans="1:19" s="152" customFormat="1" hidden="1" outlineLevel="1">
      <c r="A20" s="166">
        <f>'Historical NAV'!A1012</f>
        <v>45439</v>
      </c>
      <c r="B20" s="154">
        <v>0</v>
      </c>
      <c r="C20" s="154">
        <v>572472.77</v>
      </c>
      <c r="D20" s="154">
        <v>-153132</v>
      </c>
      <c r="E20" s="154">
        <v>0</v>
      </c>
      <c r="F20" s="154">
        <v>0</v>
      </c>
      <c r="G20" s="155"/>
      <c r="H20" s="154">
        <v>153132</v>
      </c>
      <c r="I20" s="155"/>
      <c r="J20" s="155"/>
      <c r="K20" s="155"/>
      <c r="L20" s="155">
        <f t="shared" si="0"/>
        <v>572472.77</v>
      </c>
      <c r="N20" s="153"/>
      <c r="O20" s="153"/>
      <c r="P20" s="153"/>
      <c r="Q20" s="153"/>
      <c r="R20" s="153"/>
      <c r="S20" s="153"/>
    </row>
    <row r="21" spans="1:19" s="152" customFormat="1" hidden="1" outlineLevel="1">
      <c r="A21" s="166">
        <f>'Historical NAV'!A1013</f>
        <v>45440</v>
      </c>
      <c r="B21" s="154">
        <v>270203.21999999997</v>
      </c>
      <c r="C21" s="154">
        <v>101126.24</v>
      </c>
      <c r="D21" s="154">
        <v>558915.94999999995</v>
      </c>
      <c r="E21" s="154">
        <v>-38781.89</v>
      </c>
      <c r="F21" s="154">
        <v>142330.75</v>
      </c>
      <c r="G21" s="155"/>
      <c r="H21" s="154">
        <v>1924.41</v>
      </c>
      <c r="I21" s="155"/>
      <c r="J21" s="155"/>
      <c r="K21" s="155"/>
      <c r="L21" s="155">
        <f t="shared" si="0"/>
        <v>1035718.6799999999</v>
      </c>
      <c r="N21" s="153"/>
      <c r="O21" s="153"/>
      <c r="P21" s="153"/>
      <c r="Q21" s="153"/>
      <c r="R21" s="153"/>
      <c r="S21" s="153"/>
    </row>
    <row r="22" spans="1:19" s="152" customFormat="1" hidden="1" outlineLevel="1">
      <c r="A22" s="166">
        <f>'Historical NAV'!A1014</f>
        <v>45441</v>
      </c>
      <c r="B22" s="154">
        <v>-1344499.02</v>
      </c>
      <c r="C22" s="154">
        <v>-46431.370000000017</v>
      </c>
      <c r="D22" s="154">
        <v>-10194.049999999999</v>
      </c>
      <c r="E22" s="154">
        <v>-33400.740000000013</v>
      </c>
      <c r="F22" s="154">
        <v>-101785.64</v>
      </c>
      <c r="G22" s="155"/>
      <c r="H22" s="154">
        <v>-7734.4</v>
      </c>
      <c r="I22" s="155"/>
      <c r="J22" s="155"/>
      <c r="K22" s="155"/>
      <c r="L22" s="155">
        <f t="shared" si="0"/>
        <v>-1544045.22</v>
      </c>
      <c r="N22" s="163"/>
      <c r="O22" s="153"/>
      <c r="P22" s="164"/>
      <c r="Q22" s="164"/>
      <c r="R22" s="153"/>
      <c r="S22" s="153"/>
    </row>
    <row r="23" spans="1:19" s="152" customFormat="1" hidden="1" outlineLevel="1">
      <c r="A23" s="166">
        <f>'Historical NAV'!A1015</f>
        <v>45442</v>
      </c>
      <c r="B23" s="154">
        <v>-367862.69</v>
      </c>
      <c r="C23" s="154">
        <v>-648260.80000000005</v>
      </c>
      <c r="D23" s="154">
        <v>-348459.08</v>
      </c>
      <c r="E23" s="154">
        <v>40095.96</v>
      </c>
      <c r="F23" s="154">
        <v>8493.4499999999989</v>
      </c>
      <c r="G23" s="155"/>
      <c r="H23" s="154">
        <v>4363.2</v>
      </c>
      <c r="I23" s="155"/>
      <c r="J23" s="155"/>
      <c r="K23" s="155"/>
      <c r="L23" s="155">
        <f t="shared" si="0"/>
        <v>-1311629.9600000002</v>
      </c>
      <c r="N23" s="153"/>
      <c r="O23" s="153"/>
      <c r="P23" s="153"/>
      <c r="Q23" s="153"/>
      <c r="R23" s="153"/>
      <c r="S23" s="153"/>
    </row>
    <row r="24" spans="1:19" s="158" customFormat="1" hidden="1" outlineLevel="1">
      <c r="A24" s="167">
        <f>'Historical NAV'!A1016</f>
        <v>45443</v>
      </c>
      <c r="B24" s="156">
        <v>745129.64</v>
      </c>
      <c r="C24" s="156">
        <v>-54938.86</v>
      </c>
      <c r="D24" s="156">
        <v>-70573.8</v>
      </c>
      <c r="E24" s="156">
        <v>37596.259999999987</v>
      </c>
      <c r="F24" s="156">
        <v>-61656.44</v>
      </c>
      <c r="G24" s="157"/>
      <c r="H24" s="156">
        <v>-5521.55</v>
      </c>
      <c r="I24" s="157"/>
      <c r="J24" s="157"/>
      <c r="K24" s="157"/>
      <c r="L24" s="157">
        <f t="shared" si="0"/>
        <v>590035.25</v>
      </c>
      <c r="N24" s="159"/>
      <c r="O24" s="159"/>
      <c r="P24" s="159"/>
      <c r="Q24" s="159"/>
      <c r="R24" s="159"/>
      <c r="S24" s="159"/>
    </row>
    <row r="25" spans="1:19" s="152" customFormat="1" hidden="1" outlineLevel="1">
      <c r="A25" s="166">
        <f>'Historical NAV'!A1017</f>
        <v>45446</v>
      </c>
      <c r="B25" s="154">
        <v>246644.53</v>
      </c>
      <c r="C25" s="154">
        <v>325209.38</v>
      </c>
      <c r="D25" s="154">
        <v>449248.46</v>
      </c>
      <c r="E25" s="154">
        <v>2084.3000000000002</v>
      </c>
      <c r="F25" s="154">
        <v>73522.11</v>
      </c>
      <c r="G25" s="155"/>
      <c r="H25" s="154">
        <v>15672.04</v>
      </c>
      <c r="I25" s="155"/>
      <c r="J25" s="155"/>
      <c r="K25" s="155"/>
      <c r="L25" s="155">
        <f t="shared" si="0"/>
        <v>1112380.8200000003</v>
      </c>
      <c r="N25" s="153"/>
      <c r="O25" s="153"/>
      <c r="P25" s="153"/>
      <c r="Q25" s="153"/>
      <c r="R25" s="153"/>
      <c r="S25" s="153"/>
    </row>
    <row r="26" spans="1:19" s="152" customFormat="1" hidden="1" outlineLevel="1">
      <c r="A26" s="166">
        <f>'Historical NAV'!A1018</f>
        <v>45447</v>
      </c>
      <c r="B26" s="154">
        <v>-1015056.38</v>
      </c>
      <c r="C26" s="154">
        <v>-90385.1</v>
      </c>
      <c r="D26" s="154">
        <v>137684.57999999999</v>
      </c>
      <c r="E26" s="154">
        <v>20848.400000000001</v>
      </c>
      <c r="F26" s="154">
        <v>-330479.19</v>
      </c>
      <c r="G26" s="155"/>
      <c r="H26" s="154">
        <v>8129.93</v>
      </c>
      <c r="I26" s="155"/>
      <c r="J26" s="155"/>
      <c r="K26" s="155"/>
      <c r="L26" s="155">
        <f t="shared" ref="L26:L31" si="1">SUM(B26:K26)</f>
        <v>-1269257.76</v>
      </c>
      <c r="N26" s="153"/>
      <c r="O26" s="153"/>
      <c r="P26" s="153"/>
      <c r="Q26" s="153"/>
      <c r="R26" s="153"/>
      <c r="S26" s="153"/>
    </row>
    <row r="27" spans="1:19" s="152" customFormat="1" hidden="1" outlineLevel="1">
      <c r="A27" s="166">
        <f>'Historical NAV'!A1019</f>
        <v>45448</v>
      </c>
      <c r="B27" s="154">
        <v>2076509.98</v>
      </c>
      <c r="C27" s="154">
        <v>-283587.94</v>
      </c>
      <c r="D27" s="154">
        <v>598479.56999999995</v>
      </c>
      <c r="E27" s="154">
        <v>35429.21</v>
      </c>
      <c r="F27" s="154">
        <v>176680.61</v>
      </c>
      <c r="G27" s="155"/>
      <c r="H27" s="154">
        <v>-21874.33023</v>
      </c>
      <c r="I27" s="155"/>
      <c r="J27" s="155"/>
      <c r="K27" s="155"/>
      <c r="L27" s="155">
        <f t="shared" si="1"/>
        <v>2581637.0997699997</v>
      </c>
      <c r="N27" s="153"/>
      <c r="O27" s="153"/>
      <c r="P27" s="153"/>
      <c r="Q27" s="153"/>
      <c r="R27" s="153"/>
      <c r="S27" s="153"/>
    </row>
    <row r="28" spans="1:19" hidden="1" outlineLevel="1">
      <c r="A28" s="166">
        <f>'Historical NAV'!A1020</f>
        <v>45449</v>
      </c>
      <c r="B28" s="155">
        <v>-103444.44</v>
      </c>
      <c r="C28" s="155">
        <v>400279.82</v>
      </c>
      <c r="D28" s="155">
        <v>-148591.79999999999</v>
      </c>
      <c r="E28" s="155">
        <v>-5576.53</v>
      </c>
      <c r="F28" s="155">
        <v>171867.75</v>
      </c>
      <c r="G28" s="155"/>
      <c r="H28" s="155">
        <v>2326.41</v>
      </c>
      <c r="I28" s="155"/>
      <c r="J28" s="155"/>
      <c r="K28" s="155"/>
      <c r="L28" s="155">
        <f t="shared" si="1"/>
        <v>316861.21000000002</v>
      </c>
      <c r="N28" s="48"/>
      <c r="O28" s="48"/>
      <c r="P28" s="48"/>
      <c r="Q28" s="48"/>
      <c r="R28" s="48"/>
      <c r="S28" s="48"/>
    </row>
    <row r="29" spans="1:19" hidden="1" outlineLevel="1">
      <c r="A29" s="166">
        <f>'Historical NAV'!A1021</f>
        <v>45450</v>
      </c>
      <c r="B29" s="155">
        <v>-265117.48</v>
      </c>
      <c r="C29" s="155">
        <v>48584.429999999993</v>
      </c>
      <c r="D29" s="155">
        <v>-14531</v>
      </c>
      <c r="E29" s="155">
        <v>-46747.710000000006</v>
      </c>
      <c r="F29" s="155">
        <v>-606122.12</v>
      </c>
      <c r="G29" s="155"/>
      <c r="H29" s="155">
        <v>31538.76</v>
      </c>
      <c r="I29" s="155"/>
      <c r="J29" s="155"/>
      <c r="K29" s="155"/>
      <c r="L29" s="155">
        <f t="shared" si="1"/>
        <v>-852395.12</v>
      </c>
      <c r="N29" s="48"/>
      <c r="O29" s="48"/>
      <c r="P29" s="48"/>
      <c r="Q29" s="48"/>
      <c r="R29" s="48"/>
      <c r="S29" s="48"/>
    </row>
    <row r="30" spans="1:19" hidden="1" outlineLevel="1">
      <c r="A30" s="166">
        <f>'Historical NAV'!A1022</f>
        <v>45453</v>
      </c>
      <c r="B30" s="155">
        <v>557335.32999999996</v>
      </c>
      <c r="C30" s="155">
        <v>-291.11</v>
      </c>
      <c r="D30" s="155">
        <v>90326.14</v>
      </c>
      <c r="E30" s="155">
        <v>-9673.26</v>
      </c>
      <c r="F30" s="155">
        <v>103005.34</v>
      </c>
      <c r="G30" s="155"/>
      <c r="H30" s="155">
        <v>16928.349999999999</v>
      </c>
      <c r="I30" s="155"/>
      <c r="J30" s="155"/>
      <c r="K30" s="155"/>
      <c r="L30" s="155">
        <f t="shared" si="1"/>
        <v>757630.78999999992</v>
      </c>
      <c r="N30" s="48"/>
      <c r="O30" s="48"/>
      <c r="P30" s="48"/>
      <c r="Q30" s="48"/>
      <c r="R30" s="48"/>
      <c r="S30" s="48"/>
    </row>
    <row r="31" spans="1:19" hidden="1" outlineLevel="1">
      <c r="A31" s="166">
        <f>'Historical NAV'!A1023</f>
        <v>45454</v>
      </c>
      <c r="B31" s="155">
        <v>-38816.239999999991</v>
      </c>
      <c r="C31" s="155">
        <v>-301964.65999999997</v>
      </c>
      <c r="D31" s="155">
        <v>-86232.78</v>
      </c>
      <c r="E31" s="155">
        <v>29585.53</v>
      </c>
      <c r="F31" s="155">
        <v>-18310.57</v>
      </c>
      <c r="G31" s="155"/>
      <c r="H31" s="155">
        <v>16992.740000000002</v>
      </c>
      <c r="I31" s="155"/>
      <c r="J31" s="155"/>
      <c r="K31" s="155"/>
      <c r="L31" s="155">
        <f t="shared" si="1"/>
        <v>-398745.97999999992</v>
      </c>
      <c r="N31" s="48"/>
      <c r="O31" s="48"/>
      <c r="P31" s="48"/>
      <c r="Q31" s="48"/>
      <c r="R31" s="48"/>
      <c r="S31" s="48"/>
    </row>
    <row r="32" spans="1:19" hidden="1" outlineLevel="1">
      <c r="A32" s="166">
        <f>'Historical NAV'!A1024</f>
        <v>45455</v>
      </c>
      <c r="B32" s="155">
        <v>1455137.75</v>
      </c>
      <c r="C32" s="155">
        <v>-15513.110000000021</v>
      </c>
      <c r="D32" s="155">
        <v>478169.94</v>
      </c>
      <c r="E32" s="155">
        <v>45660.71</v>
      </c>
      <c r="F32" s="155">
        <v>63545.75</v>
      </c>
      <c r="G32" s="155"/>
      <c r="H32" s="155">
        <v>21422.55</v>
      </c>
      <c r="I32" s="155"/>
      <c r="J32" s="155"/>
      <c r="K32" s="155"/>
      <c r="L32" s="155">
        <f t="shared" ref="L32:L63" si="2">SUM(B32:K32)</f>
        <v>2048423.5899999999</v>
      </c>
      <c r="N32" s="48"/>
      <c r="O32" s="48"/>
      <c r="P32" s="48"/>
      <c r="Q32" s="48"/>
      <c r="R32" s="48"/>
      <c r="S32" s="48"/>
    </row>
    <row r="33" spans="1:19" hidden="1" outlineLevel="1">
      <c r="A33" s="166">
        <f>'Historical NAV'!A1025</f>
        <v>45456</v>
      </c>
      <c r="B33" s="155">
        <v>-72270.019999999975</v>
      </c>
      <c r="C33" s="155">
        <v>-139433.15</v>
      </c>
      <c r="D33" s="155">
        <v>455390.56</v>
      </c>
      <c r="E33" s="155">
        <v>31311.89</v>
      </c>
      <c r="F33" s="155">
        <v>-191213.19</v>
      </c>
      <c r="G33" s="155">
        <v>-300</v>
      </c>
      <c r="H33" s="155">
        <v>39563.89</v>
      </c>
      <c r="I33" s="155"/>
      <c r="J33" s="155"/>
      <c r="K33" s="155"/>
      <c r="L33" s="155">
        <f t="shared" si="2"/>
        <v>123049.98000000003</v>
      </c>
      <c r="N33" s="48"/>
      <c r="O33" s="48"/>
      <c r="P33" s="48"/>
      <c r="Q33" s="48"/>
      <c r="R33" s="48"/>
      <c r="S33" s="48"/>
    </row>
    <row r="34" spans="1:19" hidden="1" outlineLevel="1">
      <c r="A34" s="166">
        <f>'Historical NAV'!A1026</f>
        <v>45457</v>
      </c>
      <c r="B34" s="155">
        <v>-222728.21</v>
      </c>
      <c r="C34" s="155">
        <v>-102600.35</v>
      </c>
      <c r="D34" s="155">
        <v>231071.47</v>
      </c>
      <c r="E34" s="155">
        <v>-4070.66</v>
      </c>
      <c r="F34" s="155">
        <v>109071.7</v>
      </c>
      <c r="G34" s="155">
        <v>162.80000000000001</v>
      </c>
      <c r="H34" s="155">
        <v>3590.57</v>
      </c>
      <c r="I34" s="155"/>
      <c r="J34" s="155"/>
      <c r="K34" s="155"/>
      <c r="L34" s="155">
        <f t="shared" si="2"/>
        <v>14497.319999999996</v>
      </c>
      <c r="N34" s="48"/>
      <c r="O34" s="48"/>
      <c r="P34" s="48"/>
      <c r="Q34" s="48"/>
      <c r="R34" s="48"/>
      <c r="S34" s="48"/>
    </row>
    <row r="35" spans="1:19" hidden="1" outlineLevel="1">
      <c r="A35" s="166">
        <f>'Historical NAV'!A1027</f>
        <v>45460</v>
      </c>
      <c r="B35" s="155">
        <v>1143293.26</v>
      </c>
      <c r="C35" s="155">
        <v>-150055.4</v>
      </c>
      <c r="D35" s="155">
        <v>-57615</v>
      </c>
      <c r="E35" s="155">
        <v>-23422.15</v>
      </c>
      <c r="F35" s="155">
        <v>-116714.4</v>
      </c>
      <c r="G35" s="155">
        <v>0</v>
      </c>
      <c r="H35" s="155">
        <v>28076.3</v>
      </c>
      <c r="I35" s="155"/>
      <c r="J35" s="155"/>
      <c r="K35" s="155"/>
      <c r="L35" s="155">
        <f t="shared" si="2"/>
        <v>823562.61</v>
      </c>
      <c r="N35" s="48"/>
      <c r="O35" s="48"/>
      <c r="P35" s="48"/>
      <c r="Q35" s="48"/>
      <c r="R35" s="48"/>
      <c r="S35" s="48"/>
    </row>
    <row r="36" spans="1:19" hidden="1" outlineLevel="1">
      <c r="A36" s="166">
        <f>'Historical NAV'!A1028</f>
        <v>45461</v>
      </c>
      <c r="B36" s="155">
        <v>542224.07999999996</v>
      </c>
      <c r="C36" s="155">
        <v>-22841.939999999991</v>
      </c>
      <c r="D36" s="155">
        <v>520943.88</v>
      </c>
      <c r="E36" s="155">
        <v>31896.94</v>
      </c>
      <c r="F36" s="155">
        <v>109318.26</v>
      </c>
      <c r="G36" s="155">
        <v>-586.5</v>
      </c>
      <c r="H36" s="155">
        <v>13783.84</v>
      </c>
      <c r="I36" s="155"/>
      <c r="J36" s="155"/>
      <c r="K36" s="155"/>
      <c r="L36" s="155">
        <f t="shared" si="2"/>
        <v>1194738.56</v>
      </c>
      <c r="N36" s="48"/>
      <c r="O36" s="48"/>
      <c r="P36" s="48"/>
      <c r="Q36" s="48"/>
      <c r="R36" s="48"/>
      <c r="S36" s="48"/>
    </row>
    <row r="37" spans="1:19" hidden="1" outlineLevel="1">
      <c r="A37" s="166">
        <f>'Historical NAV'!A1029</f>
        <v>45462</v>
      </c>
      <c r="B37" s="155">
        <v>0</v>
      </c>
      <c r="C37" s="155">
        <v>889806.69</v>
      </c>
      <c r="D37" s="155">
        <v>0</v>
      </c>
      <c r="E37" s="155">
        <v>0</v>
      </c>
      <c r="F37" s="155">
        <v>0</v>
      </c>
      <c r="G37" s="155">
        <v>0</v>
      </c>
      <c r="H37" s="155">
        <v>-2034.45</v>
      </c>
      <c r="I37" s="155"/>
      <c r="J37" s="155"/>
      <c r="K37" s="155"/>
      <c r="L37" s="155">
        <f t="shared" si="2"/>
        <v>887772.24</v>
      </c>
      <c r="N37" s="48"/>
      <c r="O37" s="48"/>
      <c r="P37" s="48"/>
      <c r="Q37" s="48"/>
      <c r="R37" s="48"/>
      <c r="S37" s="48"/>
    </row>
    <row r="38" spans="1:19" hidden="1" outlineLevel="1">
      <c r="A38" s="166">
        <f>'Historical NAV'!A1030</f>
        <v>45463</v>
      </c>
      <c r="B38" s="155">
        <v>-686347.1</v>
      </c>
      <c r="C38" s="155">
        <v>300120.46000000002</v>
      </c>
      <c r="D38" s="155">
        <v>-762729.19</v>
      </c>
      <c r="E38" s="155">
        <v>-19123.09</v>
      </c>
      <c r="F38" s="155">
        <v>194246.51</v>
      </c>
      <c r="G38" s="155">
        <v>2971.88</v>
      </c>
      <c r="H38" s="155">
        <v>-6859.5</v>
      </c>
      <c r="I38" s="155"/>
      <c r="J38" s="155"/>
      <c r="K38" s="155"/>
      <c r="L38" s="155">
        <f t="shared" si="2"/>
        <v>-977720.02999999991</v>
      </c>
      <c r="N38" s="48"/>
      <c r="O38" s="48"/>
      <c r="P38" s="48"/>
      <c r="Q38" s="48"/>
      <c r="R38" s="48"/>
      <c r="S38" s="48"/>
    </row>
    <row r="39" spans="1:19" hidden="1" outlineLevel="1">
      <c r="A39" s="166">
        <f>'Historical NAV'!A1031</f>
        <v>45464</v>
      </c>
      <c r="B39" s="155">
        <v>-424152.6</v>
      </c>
      <c r="C39" s="155">
        <v>-521624.46</v>
      </c>
      <c r="D39" s="155">
        <v>-499358.56</v>
      </c>
      <c r="E39" s="155">
        <v>5989.15</v>
      </c>
      <c r="F39" s="155">
        <v>-255987.4</v>
      </c>
      <c r="G39" s="155">
        <v>0</v>
      </c>
      <c r="H39" s="155">
        <v>31958.5</v>
      </c>
      <c r="I39" s="155"/>
      <c r="J39" s="155"/>
      <c r="K39" s="155"/>
      <c r="L39" s="155">
        <f t="shared" si="2"/>
        <v>-1663175.37</v>
      </c>
      <c r="N39" s="48"/>
      <c r="O39" s="48"/>
      <c r="P39" s="48"/>
      <c r="Q39" s="48"/>
      <c r="R39" s="48"/>
      <c r="S39" s="48"/>
    </row>
    <row r="40" spans="1:19" hidden="1" outlineLevel="1">
      <c r="A40" s="166">
        <f>'Historical NAV'!A1032</f>
        <v>45467</v>
      </c>
      <c r="B40" s="155">
        <v>-814310</v>
      </c>
      <c r="C40" s="155">
        <v>50237.969999999987</v>
      </c>
      <c r="D40" s="155">
        <v>-1243576.4099999999</v>
      </c>
      <c r="E40" s="155">
        <v>3747.87</v>
      </c>
      <c r="F40" s="155">
        <v>78430.83</v>
      </c>
      <c r="G40" s="155">
        <v>0</v>
      </c>
      <c r="H40" s="155">
        <v>8300.73</v>
      </c>
      <c r="I40" s="155"/>
      <c r="J40" s="155"/>
      <c r="K40" s="155"/>
      <c r="L40" s="155">
        <f t="shared" si="2"/>
        <v>-1917169.0099999998</v>
      </c>
      <c r="N40" s="48"/>
      <c r="O40" s="48"/>
      <c r="P40" s="48"/>
      <c r="Q40" s="48"/>
      <c r="R40" s="48"/>
      <c r="S40" s="48"/>
    </row>
    <row r="41" spans="1:19" hidden="1" outlineLevel="1">
      <c r="A41" s="166">
        <f>'Historical NAV'!A1033</f>
        <v>45468</v>
      </c>
      <c r="B41" s="155">
        <v>780248.49</v>
      </c>
      <c r="C41" s="155">
        <v>65843.850000000006</v>
      </c>
      <c r="D41" s="155">
        <v>1340503.92</v>
      </c>
      <c r="E41" s="155">
        <v>50.6400000000001</v>
      </c>
      <c r="F41" s="155">
        <v>-172901.05</v>
      </c>
      <c r="G41" s="155">
        <v>0</v>
      </c>
      <c r="H41" s="155">
        <v>-71164.100000000006</v>
      </c>
      <c r="I41" s="155"/>
      <c r="J41" s="155"/>
      <c r="K41" s="155"/>
      <c r="L41" s="155">
        <f t="shared" si="2"/>
        <v>1942581.7499999998</v>
      </c>
      <c r="N41" s="48"/>
      <c r="O41" s="48"/>
      <c r="P41" s="48"/>
      <c r="Q41" s="48"/>
      <c r="R41" s="48"/>
      <c r="S41" s="48"/>
    </row>
    <row r="42" spans="1:19" hidden="1" outlineLevel="1">
      <c r="A42" s="166">
        <f>'Historical NAV'!A1034</f>
        <v>45469</v>
      </c>
      <c r="B42" s="155">
        <v>-134543.06</v>
      </c>
      <c r="C42" s="155">
        <v>-126431.6</v>
      </c>
      <c r="D42" s="155">
        <v>33773.990000000013</v>
      </c>
      <c r="E42" s="155">
        <v>-34214.78</v>
      </c>
      <c r="F42" s="155">
        <v>-119773.58</v>
      </c>
      <c r="G42" s="155">
        <v>0</v>
      </c>
      <c r="H42" s="155">
        <v>14710.28</v>
      </c>
      <c r="I42" s="155"/>
      <c r="J42" s="155"/>
      <c r="K42" s="155"/>
      <c r="L42" s="155">
        <f t="shared" si="2"/>
        <v>-366478.74999999994</v>
      </c>
      <c r="N42" s="48"/>
      <c r="O42" s="48"/>
      <c r="P42" s="48"/>
      <c r="Q42" s="48"/>
      <c r="R42" s="48"/>
      <c r="S42" s="48"/>
    </row>
    <row r="43" spans="1:19" hidden="1" outlineLevel="1">
      <c r="A43" s="166">
        <f>'Historical NAV'!A1035</f>
        <v>45470</v>
      </c>
      <c r="B43" s="155">
        <v>136300.68</v>
      </c>
      <c r="C43" s="155">
        <v>-708946.39</v>
      </c>
      <c r="D43" s="155">
        <v>-597843</v>
      </c>
      <c r="E43" s="155">
        <v>13661.86</v>
      </c>
      <c r="F43" s="155">
        <v>132769.32999999999</v>
      </c>
      <c r="G43" s="155">
        <v>0</v>
      </c>
      <c r="H43" s="155">
        <v>186852.56</v>
      </c>
      <c r="I43" s="155"/>
      <c r="J43" s="155"/>
      <c r="K43" s="155"/>
      <c r="L43" s="155">
        <f t="shared" si="2"/>
        <v>-837204.96</v>
      </c>
      <c r="N43" s="48"/>
      <c r="O43" s="48"/>
      <c r="P43" s="48"/>
      <c r="Q43" s="48"/>
      <c r="R43" s="48"/>
      <c r="S43" s="48"/>
    </row>
    <row r="44" spans="1:19" s="47" customFormat="1" hidden="1" outlineLevel="1">
      <c r="A44" s="167">
        <f>'Historical NAV'!A1036</f>
        <v>45471</v>
      </c>
      <c r="B44" s="157">
        <v>247789.23</v>
      </c>
      <c r="C44" s="157">
        <v>466048.59</v>
      </c>
      <c r="D44" s="157">
        <v>23974.799999999999</v>
      </c>
      <c r="E44" s="157">
        <v>-33182.839999999997</v>
      </c>
      <c r="F44" s="157">
        <v>49235.3</v>
      </c>
      <c r="G44" s="157">
        <v>-11275</v>
      </c>
      <c r="H44" s="157">
        <v>65841.58</v>
      </c>
      <c r="I44" s="157"/>
      <c r="J44" s="157"/>
      <c r="K44" s="157"/>
      <c r="L44" s="157">
        <f t="shared" si="2"/>
        <v>808431.66000000015</v>
      </c>
      <c r="N44" s="215"/>
      <c r="O44" s="215"/>
      <c r="P44" s="215"/>
      <c r="Q44" s="215"/>
      <c r="R44" s="215"/>
      <c r="S44" s="215"/>
    </row>
    <row r="45" spans="1:19" hidden="1" outlineLevel="1">
      <c r="A45" s="166">
        <f>'Historical NAV'!A1037</f>
        <v>45474</v>
      </c>
      <c r="B45" s="155">
        <v>195410.1</v>
      </c>
      <c r="C45" s="155">
        <v>78902.040000000008</v>
      </c>
      <c r="D45" s="155">
        <v>-48242.490000000013</v>
      </c>
      <c r="E45" s="155">
        <v>-67147.86</v>
      </c>
      <c r="F45" s="155">
        <v>94526.84</v>
      </c>
      <c r="G45" s="155">
        <v>9260.4</v>
      </c>
      <c r="H45" s="155">
        <v>64778.42</v>
      </c>
      <c r="I45" s="155"/>
      <c r="J45" s="155"/>
      <c r="K45" s="155"/>
      <c r="L45" s="155">
        <f t="shared" si="2"/>
        <v>327487.44999999995</v>
      </c>
      <c r="N45" s="48"/>
      <c r="O45" s="48"/>
      <c r="P45" s="48"/>
      <c r="Q45" s="48"/>
      <c r="R45" s="48"/>
      <c r="S45" s="48"/>
    </row>
    <row r="46" spans="1:19" hidden="1" outlineLevel="1">
      <c r="A46" s="166">
        <f>'Historical NAV'!A1038</f>
        <v>45475</v>
      </c>
      <c r="B46" s="155">
        <v>778534.17</v>
      </c>
      <c r="C46" s="155">
        <v>572123.82000000007</v>
      </c>
      <c r="D46" s="155">
        <v>-134089</v>
      </c>
      <c r="E46" s="155">
        <v>40058.800000000003</v>
      </c>
      <c r="F46" s="155">
        <v>46574.79</v>
      </c>
      <c r="G46" s="155">
        <v>0</v>
      </c>
      <c r="H46" s="155">
        <v>5503.17</v>
      </c>
      <c r="I46" s="155"/>
      <c r="J46" s="155"/>
      <c r="K46" s="155"/>
      <c r="L46" s="155">
        <f t="shared" si="2"/>
        <v>1308705.7500000002</v>
      </c>
    </row>
    <row r="47" spans="1:19" hidden="1" outlineLevel="1">
      <c r="A47" s="166">
        <f>'Historical NAV'!A1039</f>
        <v>45476</v>
      </c>
      <c r="B47" s="155">
        <v>1130358.75</v>
      </c>
      <c r="C47" s="155">
        <v>322682.78999999998</v>
      </c>
      <c r="D47" s="155">
        <v>1277780.6200000001</v>
      </c>
      <c r="E47" s="155">
        <v>79519.460000000006</v>
      </c>
      <c r="F47" s="155">
        <v>236182.87</v>
      </c>
      <c r="G47" s="155">
        <v>237.1</v>
      </c>
      <c r="H47" s="155">
        <v>-50259.97</v>
      </c>
      <c r="I47" s="155"/>
      <c r="J47" s="155"/>
      <c r="K47" s="155"/>
      <c r="L47" s="155">
        <f t="shared" si="2"/>
        <v>2996501.62</v>
      </c>
    </row>
    <row r="48" spans="1:19" hidden="1" outlineLevel="1">
      <c r="A48" s="166">
        <f>'Historical NAV'!A1040</f>
        <v>45477</v>
      </c>
      <c r="B48" s="155">
        <v>0</v>
      </c>
      <c r="C48" s="155">
        <v>182331.51</v>
      </c>
      <c r="D48" s="155">
        <v>0</v>
      </c>
      <c r="E48" s="155">
        <v>0</v>
      </c>
      <c r="F48" s="155">
        <v>-2941</v>
      </c>
      <c r="G48" s="155">
        <v>0</v>
      </c>
      <c r="H48" s="155">
        <v>3149.02</v>
      </c>
      <c r="I48" s="155"/>
      <c r="J48" s="155"/>
      <c r="K48" s="155"/>
      <c r="L48" s="155">
        <f t="shared" si="2"/>
        <v>182539.53</v>
      </c>
    </row>
    <row r="49" spans="1:12" hidden="1" outlineLevel="1">
      <c r="A49" s="166">
        <f>'Historical NAV'!A1041</f>
        <v>45478</v>
      </c>
      <c r="B49" s="155">
        <v>516937.25</v>
      </c>
      <c r="C49" s="155">
        <v>-166442.76</v>
      </c>
      <c r="D49" s="155">
        <v>-246081</v>
      </c>
      <c r="E49" s="155">
        <v>85042.65</v>
      </c>
      <c r="F49" s="155">
        <v>137619.76</v>
      </c>
      <c r="G49" s="155">
        <v>258.60000000000002</v>
      </c>
      <c r="H49" s="155">
        <v>-12444.96</v>
      </c>
      <c r="I49" s="155"/>
      <c r="J49" s="155"/>
      <c r="K49" s="155"/>
      <c r="L49" s="155">
        <f t="shared" si="2"/>
        <v>314889.53999999998</v>
      </c>
    </row>
    <row r="50" spans="1:12" hidden="1" outlineLevel="1">
      <c r="A50" s="166">
        <f>'Historical NAV'!A1042</f>
        <v>45481</v>
      </c>
      <c r="B50" s="155">
        <v>420947.72</v>
      </c>
      <c r="C50" s="155">
        <v>-211587.52</v>
      </c>
      <c r="D50" s="155">
        <v>406470.07</v>
      </c>
      <c r="E50" s="155">
        <v>-32543.31</v>
      </c>
      <c r="F50" s="155">
        <v>-213515.85</v>
      </c>
      <c r="G50" s="155">
        <v>0</v>
      </c>
      <c r="H50" s="155">
        <v>92141.63</v>
      </c>
      <c r="I50" s="155"/>
      <c r="J50" s="155"/>
      <c r="K50" s="155"/>
      <c r="L50" s="155">
        <f t="shared" si="2"/>
        <v>461912.74</v>
      </c>
    </row>
    <row r="51" spans="1:12" hidden="1" outlineLevel="1">
      <c r="A51" s="166">
        <f>'Historical NAV'!A1043</f>
        <v>45482</v>
      </c>
      <c r="B51" s="155">
        <v>-1339.489999999985</v>
      </c>
      <c r="C51" s="155">
        <v>-159459.75</v>
      </c>
      <c r="D51" s="155">
        <v>271594</v>
      </c>
      <c r="E51" s="155">
        <v>-15691.19</v>
      </c>
      <c r="F51" s="155">
        <v>745.87000000000262</v>
      </c>
      <c r="G51" s="155">
        <v>-460</v>
      </c>
      <c r="H51" s="155">
        <v>5410.01</v>
      </c>
      <c r="I51" s="155"/>
      <c r="J51" s="155"/>
      <c r="K51" s="155"/>
      <c r="L51" s="155">
        <f t="shared" si="2"/>
        <v>100799.45</v>
      </c>
    </row>
    <row r="52" spans="1:12" hidden="1" outlineLevel="1">
      <c r="A52" s="166">
        <f>'Historical NAV'!A1044</f>
        <v>45483</v>
      </c>
      <c r="B52" s="155">
        <v>1662326.69</v>
      </c>
      <c r="C52" s="155">
        <v>-462536.24</v>
      </c>
      <c r="D52" s="155">
        <v>1016079</v>
      </c>
      <c r="E52" s="155">
        <v>19594.03</v>
      </c>
      <c r="F52" s="155">
        <v>120830.3</v>
      </c>
      <c r="G52" s="155">
        <v>812.6</v>
      </c>
      <c r="H52" s="155">
        <v>-16065.28</v>
      </c>
      <c r="I52" s="155"/>
      <c r="J52" s="155"/>
      <c r="K52" s="155"/>
      <c r="L52" s="155">
        <f t="shared" si="2"/>
        <v>2341041.1</v>
      </c>
    </row>
    <row r="53" spans="1:12" hidden="1" outlineLevel="1">
      <c r="A53" s="166">
        <f>'Historical NAV'!A1045</f>
        <v>45484</v>
      </c>
      <c r="B53" s="155">
        <v>-1167222</v>
      </c>
      <c r="C53" s="155">
        <v>391809.51</v>
      </c>
      <c r="D53" s="155">
        <v>-1560573</v>
      </c>
      <c r="E53" s="155">
        <v>52301.760000000002</v>
      </c>
      <c r="F53" s="155">
        <v>354272.81</v>
      </c>
      <c r="G53" s="155">
        <v>-7365</v>
      </c>
      <c r="H53" s="155">
        <v>4874.1200000000026</v>
      </c>
      <c r="I53" s="155"/>
      <c r="J53" s="155"/>
      <c r="K53" s="155"/>
      <c r="L53" s="155">
        <f t="shared" si="2"/>
        <v>-1931901.8000000003</v>
      </c>
    </row>
    <row r="54" spans="1:12" hidden="1" outlineLevel="1">
      <c r="A54" s="166">
        <f>'Historical NAV'!A1046</f>
        <v>45485</v>
      </c>
      <c r="B54" s="155">
        <v>938836.79</v>
      </c>
      <c r="C54" s="155">
        <v>496447.89</v>
      </c>
      <c r="D54" s="155">
        <v>465338.63</v>
      </c>
      <c r="E54" s="155">
        <v>53352.41</v>
      </c>
      <c r="F54" s="155">
        <v>24522.67</v>
      </c>
      <c r="G54" s="155">
        <v>-1550.9</v>
      </c>
      <c r="H54" s="155">
        <v>-27589.26</v>
      </c>
      <c r="I54" s="155"/>
      <c r="J54" s="155"/>
      <c r="K54" s="155"/>
      <c r="L54" s="155">
        <f t="shared" si="2"/>
        <v>1949358.23</v>
      </c>
    </row>
    <row r="55" spans="1:12" hidden="1" outlineLevel="1">
      <c r="A55" s="166">
        <f>'Historical NAV'!A1047</f>
        <v>45488</v>
      </c>
      <c r="B55" s="155">
        <v>377255.28</v>
      </c>
      <c r="C55" s="155">
        <v>-246088.83</v>
      </c>
      <c r="D55" s="155">
        <v>-306332</v>
      </c>
      <c r="E55" s="155">
        <v>-40301.660000000003</v>
      </c>
      <c r="F55" s="155">
        <v>132889.26</v>
      </c>
      <c r="G55" s="155">
        <v>825</v>
      </c>
      <c r="H55" s="155">
        <v>90964.7</v>
      </c>
      <c r="I55" s="155"/>
      <c r="J55" s="155"/>
      <c r="K55" s="155"/>
      <c r="L55" s="155">
        <f t="shared" si="2"/>
        <v>9211.7500000000437</v>
      </c>
    </row>
    <row r="56" spans="1:12" hidden="1" outlineLevel="1">
      <c r="A56" s="166">
        <f>'Historical NAV'!A1048</f>
        <v>45489</v>
      </c>
      <c r="B56" s="155">
        <v>1004163.41</v>
      </c>
      <c r="C56" s="155">
        <v>-250796.76</v>
      </c>
      <c r="D56" s="155">
        <v>-195364.75</v>
      </c>
      <c r="E56" s="155">
        <v>84453.55</v>
      </c>
      <c r="F56" s="155">
        <v>302809.42</v>
      </c>
      <c r="G56" s="155">
        <v>1035</v>
      </c>
      <c r="H56" s="155">
        <v>5208.3</v>
      </c>
      <c r="I56" s="155"/>
      <c r="J56" s="155"/>
      <c r="K56" s="155"/>
      <c r="L56" s="155">
        <f t="shared" si="2"/>
        <v>951508.17000000016</v>
      </c>
    </row>
    <row r="57" spans="1:12" hidden="1" outlineLevel="1">
      <c r="A57" s="166">
        <f>'Historical NAV'!A1049</f>
        <v>45490</v>
      </c>
      <c r="B57" s="155">
        <f>-3359461.34-66757.2</f>
        <v>-3426218.54</v>
      </c>
      <c r="C57" s="155">
        <v>-613418.2300000001</v>
      </c>
      <c r="D57" s="155">
        <v>-2253430.84</v>
      </c>
      <c r="E57" s="155">
        <v>-22051.99</v>
      </c>
      <c r="F57" s="155">
        <v>-282468.43</v>
      </c>
      <c r="G57" s="155">
        <v>0</v>
      </c>
      <c r="H57" s="155">
        <v>-22412.47</v>
      </c>
      <c r="I57" s="155"/>
      <c r="J57" s="155"/>
      <c r="K57" s="155"/>
      <c r="L57" s="155">
        <f t="shared" si="2"/>
        <v>-6620000.4999999991</v>
      </c>
    </row>
    <row r="58" spans="1:12" hidden="1" outlineLevel="1">
      <c r="A58" s="166">
        <f>'Historical NAV'!A1050</f>
        <v>45491</v>
      </c>
      <c r="B58" s="155">
        <v>-972898.82</v>
      </c>
      <c r="C58" s="155">
        <v>99684.86</v>
      </c>
      <c r="D58" s="155">
        <v>114083.79</v>
      </c>
      <c r="E58" s="155">
        <v>-64523.55</v>
      </c>
      <c r="F58" s="155">
        <v>-155600.85</v>
      </c>
      <c r="G58" s="155">
        <v>0</v>
      </c>
      <c r="H58" s="155">
        <v>107578.22</v>
      </c>
      <c r="I58" s="155"/>
      <c r="J58" s="155"/>
      <c r="K58" s="155"/>
      <c r="L58" s="155">
        <f t="shared" si="2"/>
        <v>-871676.35</v>
      </c>
    </row>
    <row r="59" spans="1:12" hidden="1" outlineLevel="1">
      <c r="A59" s="166">
        <f>'Historical NAV'!A1051</f>
        <v>45492</v>
      </c>
      <c r="B59" s="155">
        <v>-1228709.01</v>
      </c>
      <c r="C59" s="155">
        <v>-476140.2</v>
      </c>
      <c r="D59" s="155">
        <v>-728557.26</v>
      </c>
      <c r="E59" s="155">
        <v>-38397.449999999997</v>
      </c>
      <c r="F59" s="155">
        <v>-436590.09</v>
      </c>
      <c r="G59" s="155">
        <v>-312.35000000000002</v>
      </c>
      <c r="H59" s="155">
        <v>23373.75</v>
      </c>
      <c r="I59" s="155"/>
      <c r="J59" s="155"/>
      <c r="K59" s="155"/>
      <c r="L59" s="155">
        <f t="shared" si="2"/>
        <v>-2885332.61</v>
      </c>
    </row>
    <row r="60" spans="1:12" hidden="1" outlineLevel="1">
      <c r="A60" s="166">
        <f>'Historical NAV'!A1052</f>
        <v>45495</v>
      </c>
      <c r="B60" s="155">
        <v>1378132.4</v>
      </c>
      <c r="C60" s="155">
        <v>144299.29</v>
      </c>
      <c r="D60" s="155">
        <v>945666.4</v>
      </c>
      <c r="E60" s="155">
        <v>20972.52</v>
      </c>
      <c r="F60" s="155">
        <v>-12091.11</v>
      </c>
      <c r="G60" s="155">
        <v>637.5</v>
      </c>
      <c r="H60" s="155">
        <v>44207.43</v>
      </c>
      <c r="I60" s="155"/>
      <c r="J60" s="155"/>
      <c r="K60" s="155"/>
      <c r="L60" s="155">
        <f t="shared" si="2"/>
        <v>2521824.4300000002</v>
      </c>
    </row>
    <row r="61" spans="1:12" hidden="1" outlineLevel="1">
      <c r="A61" s="166">
        <f>'Historical NAV'!A1053</f>
        <v>45496</v>
      </c>
      <c r="B61" s="155">
        <v>-524853.69999999995</v>
      </c>
      <c r="C61" s="155">
        <v>-80446.59</v>
      </c>
      <c r="D61" s="155">
        <v>-131135.23000000001</v>
      </c>
      <c r="E61" s="155">
        <v>-11455.05</v>
      </c>
      <c r="F61" s="155">
        <v>-36991.83</v>
      </c>
      <c r="G61" s="155">
        <v>2156.25</v>
      </c>
      <c r="H61" s="155">
        <v>3964.32</v>
      </c>
      <c r="I61" s="155"/>
      <c r="J61" s="155"/>
      <c r="K61" s="155"/>
      <c r="L61" s="155">
        <f t="shared" si="2"/>
        <v>-778761.83</v>
      </c>
    </row>
    <row r="62" spans="1:12" hidden="1" outlineLevel="1">
      <c r="A62" s="166">
        <f>'Historical NAV'!A1054</f>
        <v>45497</v>
      </c>
      <c r="B62" s="155">
        <v>-2418257.9300000002</v>
      </c>
      <c r="C62" s="155">
        <v>-12538.97</v>
      </c>
      <c r="D62" s="155">
        <v>-1663639.26</v>
      </c>
      <c r="E62" s="155">
        <v>-102396.6</v>
      </c>
      <c r="F62" s="155">
        <v>-154432.84</v>
      </c>
      <c r="G62" s="155">
        <v>441086.85</v>
      </c>
      <c r="H62" s="155">
        <v>128974.68</v>
      </c>
      <c r="I62" s="155"/>
      <c r="J62" s="155"/>
      <c r="K62" s="155"/>
      <c r="L62" s="155">
        <f t="shared" si="2"/>
        <v>-3781204.0699999994</v>
      </c>
    </row>
    <row r="63" spans="1:12" hidden="1" outlineLevel="1">
      <c r="A63" s="166">
        <f>'Historical NAV'!A1055</f>
        <v>45498</v>
      </c>
      <c r="B63" s="155">
        <v>-139113.70000000001</v>
      </c>
      <c r="C63" s="155">
        <v>-333649.61</v>
      </c>
      <c r="D63" s="155">
        <v>-233070.94</v>
      </c>
      <c r="E63" s="155">
        <v>35824.519999999997</v>
      </c>
      <c r="F63" s="155">
        <v>-338913.56000000011</v>
      </c>
      <c r="G63" s="155">
        <v>116466.67</v>
      </c>
      <c r="H63" s="155">
        <v>87157.4</v>
      </c>
      <c r="I63" s="155"/>
      <c r="J63" s="155"/>
      <c r="K63" s="155"/>
      <c r="L63" s="155">
        <f t="shared" si="2"/>
        <v>-805299.22</v>
      </c>
    </row>
    <row r="64" spans="1:12" hidden="1" outlineLevel="1">
      <c r="A64" s="166">
        <f>'Historical NAV'!A1056</f>
        <v>45499</v>
      </c>
      <c r="B64" s="155">
        <v>1354522.63</v>
      </c>
      <c r="C64" s="155">
        <v>29227.42</v>
      </c>
      <c r="D64" s="155">
        <v>201949.39</v>
      </c>
      <c r="E64" s="155">
        <v>72407.7</v>
      </c>
      <c r="F64" s="155">
        <v>307604.64</v>
      </c>
      <c r="G64" s="155">
        <v>64760.25</v>
      </c>
      <c r="H64" s="155">
        <v>38479.949999999997</v>
      </c>
      <c r="I64" s="155"/>
      <c r="J64" s="155"/>
      <c r="K64" s="155"/>
      <c r="L64" s="155">
        <f t="shared" ref="L64:L93" si="3">SUM(B64:K64)</f>
        <v>2068951.9799999997</v>
      </c>
    </row>
    <row r="65" spans="1:12" hidden="1" outlineLevel="1">
      <c r="A65" s="166">
        <f>'Historical NAV'!A1057</f>
        <v>45502</v>
      </c>
      <c r="B65" s="155">
        <v>-302201.08</v>
      </c>
      <c r="C65" s="155">
        <v>297398.18</v>
      </c>
      <c r="D65" s="155">
        <f>-281644.21-90000</f>
        <v>-371644.21</v>
      </c>
      <c r="E65" s="155">
        <v>19921.18</v>
      </c>
      <c r="F65" s="155">
        <v>-64154.74</v>
      </c>
      <c r="G65" s="155">
        <f>-90468.12+90000</f>
        <v>-468.11999999999534</v>
      </c>
      <c r="H65" s="155">
        <v>66591.13</v>
      </c>
      <c r="I65" s="155"/>
      <c r="J65" s="155"/>
      <c r="K65" s="155"/>
      <c r="L65" s="155">
        <f t="shared" si="3"/>
        <v>-354557.66000000003</v>
      </c>
    </row>
    <row r="66" spans="1:12" hidden="1" outlineLevel="1">
      <c r="A66" s="166">
        <f>'Historical NAV'!A1058</f>
        <v>45503</v>
      </c>
      <c r="B66" s="155">
        <v>-530420.34</v>
      </c>
      <c r="C66" s="155">
        <v>-277334.39</v>
      </c>
      <c r="D66" s="155">
        <v>-1354623.5</v>
      </c>
      <c r="E66" s="155">
        <v>21589.52</v>
      </c>
      <c r="F66" s="155">
        <v>163519.92000000001</v>
      </c>
      <c r="G66" s="155">
        <v>-175465</v>
      </c>
      <c r="H66" s="155">
        <v>5932.33</v>
      </c>
      <c r="I66" s="155"/>
      <c r="J66" s="155"/>
      <c r="K66" s="155"/>
      <c r="L66" s="155">
        <f t="shared" si="3"/>
        <v>-2146801.46</v>
      </c>
    </row>
    <row r="67" spans="1:12" s="47" customFormat="1" hidden="1" outlineLevel="1">
      <c r="A67" s="167">
        <f>'Historical NAV'!A1059</f>
        <v>45504</v>
      </c>
      <c r="B67" s="157">
        <v>2049105.63</v>
      </c>
      <c r="C67" s="157">
        <v>237889.3</v>
      </c>
      <c r="D67" s="157">
        <v>2435149.2999999998</v>
      </c>
      <c r="E67" s="157">
        <v>102279.83</v>
      </c>
      <c r="F67" s="157">
        <v>519853.99</v>
      </c>
      <c r="G67" s="157">
        <v>337501.95</v>
      </c>
      <c r="H67" s="157">
        <v>171208.22</v>
      </c>
      <c r="I67" s="157"/>
      <c r="J67" s="157"/>
      <c r="K67" s="157"/>
      <c r="L67" s="157">
        <f t="shared" si="3"/>
        <v>5852988.2199999997</v>
      </c>
    </row>
    <row r="68" spans="1:12" hidden="1" outlineLevel="1">
      <c r="A68" s="166">
        <f>'Historical NAV'!A1060</f>
        <v>45505</v>
      </c>
      <c r="B68" s="155">
        <v>-2866463.54</v>
      </c>
      <c r="C68" s="155">
        <v>29753.27</v>
      </c>
      <c r="D68" s="155">
        <v>-1512431</v>
      </c>
      <c r="E68" s="155">
        <v>-38964.42</v>
      </c>
      <c r="F68" s="155">
        <v>-428467.99</v>
      </c>
      <c r="G68" s="155">
        <v>180673.21</v>
      </c>
      <c r="H68" s="155">
        <v>-77397.23000000001</v>
      </c>
      <c r="I68" s="155"/>
      <c r="J68" s="155"/>
      <c r="K68" s="155"/>
      <c r="L68" s="155">
        <f t="shared" si="3"/>
        <v>-4713297.7</v>
      </c>
    </row>
    <row r="69" spans="1:12" hidden="1" outlineLevel="1">
      <c r="A69" s="166">
        <f>'Historical NAV'!A1061</f>
        <v>45506</v>
      </c>
      <c r="B69" s="155">
        <v>-2717185.6</v>
      </c>
      <c r="C69" s="155">
        <v>-334600.58</v>
      </c>
      <c r="D69" s="155">
        <v>-812418.47</v>
      </c>
      <c r="E69" s="155">
        <v>65754.13</v>
      </c>
      <c r="F69" s="155">
        <v>-268584.15999999997</v>
      </c>
      <c r="G69" s="155">
        <v>941518.65</v>
      </c>
      <c r="H69" s="155">
        <v>-54915.51</v>
      </c>
      <c r="I69" s="155"/>
      <c r="J69" s="155"/>
      <c r="K69" s="155"/>
      <c r="L69" s="155">
        <f t="shared" si="3"/>
        <v>-3180431.5400000005</v>
      </c>
    </row>
    <row r="70" spans="1:12" hidden="1" outlineLevel="1">
      <c r="A70" s="166">
        <f>'Historical NAV'!A1062</f>
        <v>45509</v>
      </c>
      <c r="B70" s="155">
        <v>-2681747.31</v>
      </c>
      <c r="C70" s="155">
        <v>-538666.93999999994</v>
      </c>
      <c r="D70" s="155">
        <v>-1093972.5</v>
      </c>
      <c r="E70" s="155">
        <v>-69279.19</v>
      </c>
      <c r="F70" s="155">
        <v>-345388.99</v>
      </c>
      <c r="G70" s="155">
        <v>-555138.85</v>
      </c>
      <c r="H70" s="155">
        <v>-62520.63</v>
      </c>
      <c r="I70" s="155"/>
      <c r="J70" s="155"/>
      <c r="K70" s="155"/>
      <c r="L70" s="155">
        <f t="shared" si="3"/>
        <v>-5346714.41</v>
      </c>
    </row>
    <row r="71" spans="1:12" hidden="1" outlineLevel="1">
      <c r="A71" s="166">
        <f>'Historical NAV'!A1063</f>
        <v>45510</v>
      </c>
      <c r="B71" s="155">
        <v>819532.69</v>
      </c>
      <c r="C71" s="155">
        <v>-120457.14</v>
      </c>
      <c r="D71" s="155">
        <v>993604.42999999993</v>
      </c>
      <c r="E71" s="155">
        <v>-57480.539999999994</v>
      </c>
      <c r="F71" s="155">
        <v>-158590.81</v>
      </c>
      <c r="G71" s="155">
        <v>-222470</v>
      </c>
      <c r="H71" s="155">
        <v>179060.06</v>
      </c>
      <c r="I71" s="155"/>
      <c r="J71" s="155"/>
      <c r="K71" s="155"/>
      <c r="L71" s="155">
        <f t="shared" si="3"/>
        <v>1433198.69</v>
      </c>
    </row>
    <row r="72" spans="1:12" hidden="1" outlineLevel="1">
      <c r="A72" s="166">
        <f>'Historical NAV'!A1064</f>
        <v>45511</v>
      </c>
      <c r="B72" s="155">
        <v>-741416.51</v>
      </c>
      <c r="C72" s="155">
        <v>282372.62</v>
      </c>
      <c r="D72" s="155">
        <v>-801311.13</v>
      </c>
      <c r="E72" s="155">
        <v>-46727.43</v>
      </c>
      <c r="F72" s="155">
        <v>12321.28</v>
      </c>
      <c r="G72" s="155">
        <v>-81949.149999999994</v>
      </c>
      <c r="H72" s="155">
        <v>-43054.48</v>
      </c>
      <c r="I72" s="155"/>
      <c r="J72" s="155"/>
      <c r="K72" s="155"/>
      <c r="L72" s="155">
        <f t="shared" si="3"/>
        <v>-1419764.7999999998</v>
      </c>
    </row>
    <row r="73" spans="1:12" hidden="1" outlineLevel="1">
      <c r="A73" s="166">
        <f>'Historical NAV'!A1065</f>
        <v>45512</v>
      </c>
      <c r="B73" s="155">
        <v>2494570.75</v>
      </c>
      <c r="C73" s="155">
        <v>111792.2</v>
      </c>
      <c r="D73" s="155">
        <v>1452676.5</v>
      </c>
      <c r="E73" s="155">
        <v>14118.44</v>
      </c>
      <c r="F73" s="155">
        <v>286824.89</v>
      </c>
      <c r="G73" s="155">
        <v>12563.74</v>
      </c>
      <c r="H73" s="155">
        <v>96830.97</v>
      </c>
      <c r="I73" s="155"/>
      <c r="J73" s="155"/>
      <c r="K73" s="155"/>
      <c r="L73" s="155">
        <f t="shared" si="3"/>
        <v>4469377.49</v>
      </c>
    </row>
    <row r="74" spans="1:12" hidden="1" outlineLevel="1">
      <c r="A74" s="166">
        <f>'Historical NAV'!A1066</f>
        <v>45513</v>
      </c>
      <c r="B74" s="155">
        <v>254023.54</v>
      </c>
      <c r="C74" s="155">
        <v>162412.5</v>
      </c>
      <c r="D74" s="155">
        <v>136041.5</v>
      </c>
      <c r="E74" s="155">
        <v>75653.37</v>
      </c>
      <c r="F74" s="155">
        <v>117610.09</v>
      </c>
      <c r="G74" s="155">
        <v>1350</v>
      </c>
      <c r="H74" s="155">
        <v>32782.22</v>
      </c>
      <c r="I74" s="155"/>
      <c r="J74" s="155"/>
      <c r="K74" s="155"/>
      <c r="L74" s="155">
        <f t="shared" si="3"/>
        <v>779873.22</v>
      </c>
    </row>
    <row r="75" spans="1:12" hidden="1" outlineLevel="1">
      <c r="A75" s="166">
        <f>'Historical NAV'!A1067</f>
        <v>45516</v>
      </c>
      <c r="B75" s="155">
        <v>36284.639999999999</v>
      </c>
      <c r="C75" s="155">
        <v>-20999.51</v>
      </c>
      <c r="D75" s="155">
        <v>639924.47999999998</v>
      </c>
      <c r="E75" s="155">
        <v>23748.31</v>
      </c>
      <c r="F75" s="155">
        <v>235321.23</v>
      </c>
      <c r="G75" s="155">
        <v>-9675</v>
      </c>
      <c r="H75" s="155">
        <v>33696.199999999997</v>
      </c>
      <c r="I75" s="155"/>
      <c r="J75" s="155"/>
      <c r="K75" s="155"/>
      <c r="L75" s="155">
        <f t="shared" si="3"/>
        <v>938300.35</v>
      </c>
    </row>
    <row r="76" spans="1:12" hidden="1" outlineLevel="1">
      <c r="A76" s="166">
        <f>'Historical NAV'!A1068</f>
        <v>45517</v>
      </c>
      <c r="B76" s="155">
        <v>1411495.67</v>
      </c>
      <c r="C76" s="155">
        <v>144397.43</v>
      </c>
      <c r="D76" s="155">
        <v>1280664.5</v>
      </c>
      <c r="E76" s="155">
        <v>253888.39</v>
      </c>
      <c r="F76" s="155">
        <v>-13001.43</v>
      </c>
      <c r="G76" s="155">
        <v>19500</v>
      </c>
      <c r="H76" s="155">
        <v>67528.36</v>
      </c>
      <c r="I76" s="155"/>
      <c r="J76" s="155"/>
      <c r="K76" s="155"/>
      <c r="L76" s="155">
        <f t="shared" si="3"/>
        <v>3164472.9199999995</v>
      </c>
    </row>
    <row r="77" spans="1:12" hidden="1" outlineLevel="1">
      <c r="A77" s="166">
        <f>'Historical NAV'!A1069</f>
        <v>45518</v>
      </c>
      <c r="B77" s="155">
        <v>151595.46</v>
      </c>
      <c r="C77" s="155">
        <v>-7803.6600000000026</v>
      </c>
      <c r="D77" s="155">
        <v>155845.5</v>
      </c>
      <c r="E77" s="155">
        <v>-11950.99</v>
      </c>
      <c r="F77" s="155">
        <v>-143661.4</v>
      </c>
      <c r="G77" s="155">
        <v>-2375</v>
      </c>
      <c r="H77" s="155">
        <v>27355.55</v>
      </c>
      <c r="I77" s="155"/>
      <c r="J77" s="155"/>
      <c r="K77" s="155"/>
      <c r="L77" s="155">
        <f t="shared" si="3"/>
        <v>169005.46</v>
      </c>
    </row>
    <row r="78" spans="1:12" hidden="1" outlineLevel="1">
      <c r="A78" s="166">
        <f>'Historical NAV'!A1070</f>
        <v>45519</v>
      </c>
      <c r="B78" s="155">
        <v>1851001.26</v>
      </c>
      <c r="C78" s="155">
        <v>33598.43</v>
      </c>
      <c r="D78" s="155">
        <v>934262.5</v>
      </c>
      <c r="E78" s="155">
        <v>173050.31</v>
      </c>
      <c r="F78" s="155">
        <v>54425.83</v>
      </c>
      <c r="G78" s="155">
        <v>37089.1</v>
      </c>
      <c r="H78" s="155">
        <v>50228.09</v>
      </c>
      <c r="I78" s="155"/>
      <c r="J78" s="155"/>
      <c r="K78" s="155"/>
      <c r="L78" s="155">
        <f t="shared" si="3"/>
        <v>3133655.52</v>
      </c>
    </row>
    <row r="79" spans="1:12" hidden="1" outlineLevel="1">
      <c r="A79" s="166">
        <f>'Historical NAV'!A1071</f>
        <v>45520</v>
      </c>
      <c r="B79" s="155">
        <v>210740.58</v>
      </c>
      <c r="C79" s="155">
        <v>330988.40000000002</v>
      </c>
      <c r="D79" s="155">
        <v>277651</v>
      </c>
      <c r="E79" s="155">
        <v>61780.74</v>
      </c>
      <c r="F79" s="155">
        <v>419292.62</v>
      </c>
      <c r="G79" s="155">
        <v>15038.2</v>
      </c>
      <c r="H79" s="155">
        <v>35426.46</v>
      </c>
      <c r="I79" s="155"/>
      <c r="J79" s="155"/>
      <c r="K79" s="155"/>
      <c r="L79" s="155">
        <f t="shared" si="3"/>
        <v>1350917.9999999998</v>
      </c>
    </row>
    <row r="80" spans="1:12" hidden="1" outlineLevel="1">
      <c r="A80" s="166">
        <f>'Historical NAV'!A1072</f>
        <v>45523</v>
      </c>
      <c r="B80" s="155">
        <v>-715644.52</v>
      </c>
      <c r="C80" s="155">
        <v>-188608.65</v>
      </c>
      <c r="D80" s="155">
        <v>-576625.5</v>
      </c>
      <c r="E80" s="155">
        <v>44933.16</v>
      </c>
      <c r="F80" s="155">
        <v>30412.63</v>
      </c>
      <c r="G80" s="155">
        <v>-5150</v>
      </c>
      <c r="H80" s="155">
        <v>16019.91</v>
      </c>
      <c r="I80" s="155"/>
      <c r="J80" s="155"/>
      <c r="K80" s="155"/>
      <c r="L80" s="155">
        <f t="shared" si="3"/>
        <v>-1394662.9700000002</v>
      </c>
    </row>
    <row r="81" spans="1:12" hidden="1" outlineLevel="1">
      <c r="A81" s="166">
        <f>'Historical NAV'!A1073</f>
        <v>45524</v>
      </c>
      <c r="B81" s="155">
        <v>644522.77</v>
      </c>
      <c r="C81" s="155">
        <v>-22274.78</v>
      </c>
      <c r="D81" s="155">
        <v>183320</v>
      </c>
      <c r="E81" s="155">
        <v>25223.040000000001</v>
      </c>
      <c r="F81" s="155">
        <v>8651.73</v>
      </c>
      <c r="G81" s="155">
        <v>21450</v>
      </c>
      <c r="H81" s="155">
        <v>30346.93</v>
      </c>
      <c r="I81" s="155"/>
      <c r="J81" s="155"/>
      <c r="K81" s="155"/>
      <c r="L81" s="155">
        <f t="shared" si="3"/>
        <v>891239.69000000006</v>
      </c>
    </row>
    <row r="82" spans="1:12" hidden="1" outlineLevel="1">
      <c r="A82" s="166">
        <f>'Historical NAV'!A1074</f>
        <v>45525</v>
      </c>
      <c r="B82" s="155">
        <v>1084410.94</v>
      </c>
      <c r="C82" s="155">
        <v>55147.7</v>
      </c>
      <c r="D82" s="155">
        <v>879480.5</v>
      </c>
      <c r="E82" s="155">
        <v>51727.11</v>
      </c>
      <c r="F82" s="155">
        <v>46362.710000000006</v>
      </c>
      <c r="G82" s="155">
        <v>2300</v>
      </c>
      <c r="H82" s="155">
        <v>1986.920000000001</v>
      </c>
      <c r="I82" s="155"/>
      <c r="J82" s="155"/>
      <c r="K82" s="155"/>
      <c r="L82" s="155">
        <f t="shared" si="3"/>
        <v>2121415.88</v>
      </c>
    </row>
    <row r="83" spans="1:12" hidden="1" outlineLevel="1">
      <c r="A83" s="166">
        <f>'Historical NAV'!A1075</f>
        <v>45526</v>
      </c>
      <c r="B83" s="155">
        <v>-1061671.53</v>
      </c>
      <c r="C83" s="155">
        <v>81860.7</v>
      </c>
      <c r="D83" s="155">
        <v>-960480</v>
      </c>
      <c r="E83" s="155">
        <v>-74029.42</v>
      </c>
      <c r="F83" s="155">
        <v>-191251.66</v>
      </c>
      <c r="G83" s="155">
        <v>-33511.800000000003</v>
      </c>
      <c r="H83" s="155">
        <v>-135759.04000000001</v>
      </c>
      <c r="I83" s="155"/>
      <c r="J83" s="155"/>
      <c r="K83" s="155"/>
      <c r="L83" s="155">
        <f t="shared" si="3"/>
        <v>-2374842.75</v>
      </c>
    </row>
    <row r="84" spans="1:12" hidden="1" outlineLevel="1">
      <c r="A84" s="166">
        <f>'Historical NAV'!A1076</f>
        <v>45527</v>
      </c>
      <c r="B84" s="155">
        <v>1534219.32</v>
      </c>
      <c r="C84" s="155">
        <v>67646.069999999992</v>
      </c>
      <c r="D84" s="155">
        <v>1081639</v>
      </c>
      <c r="E84" s="155">
        <v>114289.74</v>
      </c>
      <c r="F84" s="155">
        <v>238514.86</v>
      </c>
      <c r="G84" s="155">
        <v>217050</v>
      </c>
      <c r="H84" s="155">
        <v>10265.52</v>
      </c>
      <c r="I84" s="155"/>
      <c r="J84" s="155"/>
      <c r="K84" s="155"/>
      <c r="L84" s="155">
        <f t="shared" si="3"/>
        <v>3263624.5100000002</v>
      </c>
    </row>
    <row r="85" spans="1:12" hidden="1" outlineLevel="1">
      <c r="A85" s="166">
        <f>'Historical NAV'!A1077</f>
        <v>45530</v>
      </c>
      <c r="B85" s="155">
        <v>-584710.52</v>
      </c>
      <c r="C85" s="155">
        <v>163630.45000000001</v>
      </c>
      <c r="D85" s="155">
        <v>-666074.5</v>
      </c>
      <c r="E85" s="155">
        <v>-20738.23</v>
      </c>
      <c r="F85" s="155">
        <v>91576.51999999999</v>
      </c>
      <c r="G85" s="155">
        <v>-120275</v>
      </c>
      <c r="H85" s="155">
        <v>75453.03</v>
      </c>
      <c r="I85" s="155"/>
      <c r="J85" s="155"/>
      <c r="K85" s="155"/>
      <c r="L85" s="155">
        <f t="shared" si="3"/>
        <v>-1061138.25</v>
      </c>
    </row>
    <row r="86" spans="1:12" hidden="1" outlineLevel="1">
      <c r="A86" s="166">
        <f>'Historical NAV'!A1078</f>
        <v>45531</v>
      </c>
      <c r="B86" s="155">
        <v>161193.19</v>
      </c>
      <c r="C86" s="155">
        <v>254132.26</v>
      </c>
      <c r="D86" s="155">
        <v>354095.48</v>
      </c>
      <c r="E86" s="155">
        <v>-6292.72</v>
      </c>
      <c r="F86" s="155">
        <v>-1136.110000000001</v>
      </c>
      <c r="G86" s="155">
        <v>46125</v>
      </c>
      <c r="H86" s="155">
        <v>21139.45</v>
      </c>
      <c r="I86" s="155"/>
      <c r="J86" s="155"/>
      <c r="K86" s="155"/>
      <c r="L86" s="155">
        <f t="shared" si="3"/>
        <v>829256.54999999993</v>
      </c>
    </row>
    <row r="87" spans="1:12" hidden="1" outlineLevel="1">
      <c r="A87" s="166">
        <f>'Historical NAV'!A1079</f>
        <v>45532</v>
      </c>
      <c r="B87" s="155">
        <v>-718551.13</v>
      </c>
      <c r="C87" s="155">
        <v>-163582.35</v>
      </c>
      <c r="D87" s="155">
        <v>-497055.5</v>
      </c>
      <c r="E87" s="155">
        <v>-21661.54</v>
      </c>
      <c r="F87" s="155">
        <v>-190061.43</v>
      </c>
      <c r="G87" s="155">
        <v>-181360</v>
      </c>
      <c r="H87" s="155">
        <v>3352.39</v>
      </c>
      <c r="I87" s="155"/>
      <c r="J87" s="155"/>
      <c r="K87" s="155"/>
      <c r="L87" s="155">
        <f t="shared" si="3"/>
        <v>-1768919.56</v>
      </c>
    </row>
    <row r="88" spans="1:12" hidden="1" outlineLevel="1">
      <c r="A88" s="166">
        <f>'Historical NAV'!A1080</f>
        <v>45533</v>
      </c>
      <c r="B88" s="155">
        <v>52943.56</v>
      </c>
      <c r="C88" s="155">
        <v>-37811.879999999997</v>
      </c>
      <c r="D88" s="155">
        <v>-1101245.5</v>
      </c>
      <c r="E88" s="155">
        <v>-10238.39</v>
      </c>
      <c r="F88" s="155">
        <v>114184.63</v>
      </c>
      <c r="G88" s="155">
        <v>-123025</v>
      </c>
      <c r="H88" s="155">
        <v>-908.28000000000247</v>
      </c>
      <c r="I88" s="155"/>
      <c r="J88" s="155"/>
      <c r="K88" s="155"/>
      <c r="L88" s="155">
        <f t="shared" si="3"/>
        <v>-1106100.8600000001</v>
      </c>
    </row>
    <row r="89" spans="1:12" s="47" customFormat="1" hidden="1" outlineLevel="1">
      <c r="A89" s="167">
        <f>'Historical NAV'!A1081</f>
        <v>45534</v>
      </c>
      <c r="B89" s="157">
        <v>1022491.95</v>
      </c>
      <c r="C89" s="157">
        <v>248571.7</v>
      </c>
      <c r="D89" s="157">
        <v>428766.5</v>
      </c>
      <c r="E89" s="157">
        <v>-47991.75</v>
      </c>
      <c r="F89" s="157">
        <v>-133427.34</v>
      </c>
      <c r="G89" s="157">
        <v>323145</v>
      </c>
      <c r="H89" s="157">
        <v>131174.17000000001</v>
      </c>
      <c r="I89" s="157"/>
      <c r="J89" s="157"/>
      <c r="K89" s="157"/>
      <c r="L89" s="157">
        <f t="shared" si="3"/>
        <v>1972730.2299999997</v>
      </c>
    </row>
    <row r="90" spans="1:12" hidden="1" outlineLevel="1">
      <c r="A90" s="166">
        <f>'Historical NAV'!A1082</f>
        <v>45537</v>
      </c>
      <c r="B90" s="155">
        <v>0</v>
      </c>
      <c r="C90" s="155">
        <v>-262789.71999999997</v>
      </c>
      <c r="D90" s="155">
        <v>-2600</v>
      </c>
      <c r="E90" s="155">
        <v>0</v>
      </c>
      <c r="F90" s="155">
        <v>-31890.57</v>
      </c>
      <c r="G90" s="155">
        <v>0</v>
      </c>
      <c r="H90" s="155">
        <v>7688.81</v>
      </c>
      <c r="I90" s="155"/>
      <c r="J90" s="155"/>
      <c r="K90" s="155"/>
      <c r="L90" s="155">
        <f t="shared" si="3"/>
        <v>-289591.48</v>
      </c>
    </row>
    <row r="91" spans="1:12" hidden="1" outlineLevel="1">
      <c r="A91" s="166">
        <f>'Historical NAV'!A1083</f>
        <v>45538</v>
      </c>
      <c r="B91" s="155">
        <f>-2832102.36-664686.16-664686.16</f>
        <v>-4161474.68</v>
      </c>
      <c r="C91" s="155">
        <v>-40860.629999999997</v>
      </c>
      <c r="D91" s="155">
        <v>-2305481.42</v>
      </c>
      <c r="E91" s="155">
        <v>-4630.7299999999959</v>
      </c>
      <c r="F91" s="155">
        <v>-173727.58</v>
      </c>
      <c r="G91" s="155">
        <v>664686.16</v>
      </c>
      <c r="H91" s="155">
        <v>-206661.72</v>
      </c>
      <c r="I91" s="155"/>
      <c r="J91" s="155"/>
      <c r="K91" s="155"/>
      <c r="L91" s="155">
        <f t="shared" si="3"/>
        <v>-6228150.6000000006</v>
      </c>
    </row>
    <row r="92" spans="1:12" hidden="1" outlineLevel="1">
      <c r="A92" s="166">
        <f>'Historical NAV'!A1084</f>
        <v>45539</v>
      </c>
      <c r="B92" s="155">
        <v>-258381.05</v>
      </c>
      <c r="C92" s="155">
        <v>-453396.63</v>
      </c>
      <c r="D92" s="155">
        <v>-191703.86</v>
      </c>
      <c r="E92" s="155">
        <v>103336.49</v>
      </c>
      <c r="F92" s="155">
        <v>-173381.46</v>
      </c>
      <c r="G92" s="155">
        <v>-334008.84999999998</v>
      </c>
      <c r="H92" s="155">
        <v>-5606.6400000000012</v>
      </c>
      <c r="I92" s="155"/>
      <c r="J92" s="155"/>
      <c r="K92" s="155"/>
      <c r="L92" s="155">
        <f t="shared" si="3"/>
        <v>-1313141.9999999998</v>
      </c>
    </row>
    <row r="93" spans="1:12" hidden="1" outlineLevel="1">
      <c r="A93" s="166">
        <f>'Historical NAV'!A1085</f>
        <v>45540</v>
      </c>
      <c r="B93" s="155">
        <v>-370947.86</v>
      </c>
      <c r="C93" s="155">
        <v>12143.12999999999</v>
      </c>
      <c r="D93" s="155">
        <v>259847.78</v>
      </c>
      <c r="E93" s="155">
        <v>75017.48000000001</v>
      </c>
      <c r="F93" s="155">
        <v>67627.64</v>
      </c>
      <c r="G93" s="155">
        <v>-47087.5</v>
      </c>
      <c r="H93" s="155">
        <v>83796.75</v>
      </c>
      <c r="I93" s="155"/>
      <c r="J93" s="155"/>
      <c r="K93" s="155"/>
      <c r="L93" s="155">
        <f t="shared" si="3"/>
        <v>80397.420000000027</v>
      </c>
    </row>
    <row r="94" spans="1:12" hidden="1" outlineLevel="1">
      <c r="A94" s="166">
        <f>'Historical NAV'!A1086</f>
        <v>45541</v>
      </c>
      <c r="B94" s="155">
        <v>-3943211.44</v>
      </c>
      <c r="C94" s="155">
        <v>-148358.25</v>
      </c>
      <c r="D94" s="155">
        <f>-2336944.59</f>
        <v>-2336944.59</v>
      </c>
      <c r="E94" s="155">
        <v>30478.1</v>
      </c>
      <c r="F94" s="155">
        <v>-386720</v>
      </c>
      <c r="G94" s="155">
        <v>248957.25</v>
      </c>
      <c r="H94" s="155">
        <v>-71439.01999999999</v>
      </c>
      <c r="I94" s="155"/>
      <c r="J94" s="155"/>
      <c r="K94" s="155"/>
      <c r="L94" s="266">
        <v>-3459052.6285561994</v>
      </c>
    </row>
    <row r="95" spans="1:12" hidden="1" outlineLevel="1">
      <c r="A95" s="166">
        <f>'Historical NAV'!A1087</f>
        <v>45544</v>
      </c>
      <c r="B95" s="155">
        <v>985778.41999999993</v>
      </c>
      <c r="C95" s="155">
        <v>-311038.5</v>
      </c>
      <c r="D95" s="155">
        <v>907811.22</v>
      </c>
      <c r="E95" s="155">
        <v>51682.44</v>
      </c>
      <c r="F95" s="155">
        <v>88210.07</v>
      </c>
      <c r="G95" s="155">
        <v>-25993.68</v>
      </c>
      <c r="H95" s="155">
        <v>257227.25</v>
      </c>
      <c r="I95" s="155"/>
      <c r="J95" s="155"/>
      <c r="K95" s="155"/>
      <c r="L95" s="155">
        <f t="shared" ref="L95:L126" si="4">SUM(B95:K95)</f>
        <v>1953677.22</v>
      </c>
    </row>
    <row r="96" spans="1:12" hidden="1" outlineLevel="1">
      <c r="A96" s="166">
        <f>'Historical NAV'!A1088</f>
        <v>45545</v>
      </c>
      <c r="B96" s="155">
        <v>365537.75</v>
      </c>
      <c r="C96" s="155">
        <v>-4488.3600000000024</v>
      </c>
      <c r="D96" s="155">
        <v>531786.14</v>
      </c>
      <c r="E96" s="155">
        <v>101103.65</v>
      </c>
      <c r="F96" s="155">
        <v>78131.47</v>
      </c>
      <c r="G96" s="155">
        <v>134199.5</v>
      </c>
      <c r="H96" s="155">
        <v>173820.79</v>
      </c>
      <c r="I96" s="155"/>
      <c r="J96" s="155"/>
      <c r="K96" s="155"/>
      <c r="L96" s="155">
        <f t="shared" si="4"/>
        <v>1380090.9400000002</v>
      </c>
    </row>
    <row r="97" spans="1:12" hidden="1" outlineLevel="1">
      <c r="A97" s="166">
        <f>'Historical NAV'!A1089</f>
        <v>45546</v>
      </c>
      <c r="B97" s="155">
        <v>1178064.01</v>
      </c>
      <c r="C97" s="155">
        <v>-74849.11</v>
      </c>
      <c r="D97" s="155">
        <v>1787279.79</v>
      </c>
      <c r="E97" s="155">
        <v>23092.05</v>
      </c>
      <c r="F97" s="155">
        <v>-8453.4500000000007</v>
      </c>
      <c r="G97" s="155">
        <v>110400.6</v>
      </c>
      <c r="H97" s="155">
        <v>283492.65000000002</v>
      </c>
      <c r="I97" s="155"/>
      <c r="J97" s="155"/>
      <c r="K97" s="155"/>
      <c r="L97" s="155">
        <f t="shared" si="4"/>
        <v>3299026.5399999996</v>
      </c>
    </row>
    <row r="98" spans="1:12" hidden="1" outlineLevel="1">
      <c r="A98" s="166">
        <f>'Historical NAV'!A1090</f>
        <v>45547</v>
      </c>
      <c r="B98" s="155">
        <v>725486.46000000008</v>
      </c>
      <c r="C98" s="155">
        <v>114794.99</v>
      </c>
      <c r="D98" s="155">
        <v>448216</v>
      </c>
      <c r="E98" s="155">
        <v>490.27999999999878</v>
      </c>
      <c r="F98" s="155">
        <v>285566.59999999998</v>
      </c>
      <c r="G98" s="155">
        <v>59322.8</v>
      </c>
      <c r="H98" s="155">
        <v>21104.94</v>
      </c>
      <c r="I98" s="155"/>
      <c r="J98" s="155"/>
      <c r="K98" s="155"/>
      <c r="L98" s="155">
        <f t="shared" si="4"/>
        <v>1654982.07</v>
      </c>
    </row>
    <row r="99" spans="1:12" hidden="1" outlineLevel="1">
      <c r="A99" s="166">
        <f>'Historical NAV'!A1091</f>
        <v>45548</v>
      </c>
      <c r="B99" s="155">
        <v>796371.79</v>
      </c>
      <c r="C99" s="155">
        <v>86072.04</v>
      </c>
      <c r="D99" s="155">
        <v>96675.5</v>
      </c>
      <c r="E99" s="155">
        <v>59012.69</v>
      </c>
      <c r="F99" s="155">
        <v>194640.51</v>
      </c>
      <c r="G99" s="155">
        <v>43750</v>
      </c>
      <c r="H99" s="155">
        <v>75521.03</v>
      </c>
      <c r="I99" s="155"/>
      <c r="J99" s="155"/>
      <c r="K99" s="155"/>
      <c r="L99" s="155">
        <f t="shared" si="4"/>
        <v>1352043.56</v>
      </c>
    </row>
    <row r="100" spans="1:12" hidden="1" outlineLevel="1">
      <c r="A100" s="166">
        <f>'Historical NAV'!A1092</f>
        <v>45551</v>
      </c>
      <c r="B100" s="155">
        <v>40075.719999999979</v>
      </c>
      <c r="C100" s="155">
        <v>5425.35</v>
      </c>
      <c r="D100" s="155">
        <v>-610742.75</v>
      </c>
      <c r="E100" s="155">
        <v>101513.05</v>
      </c>
      <c r="F100" s="155">
        <v>-22087.02</v>
      </c>
      <c r="G100" s="155">
        <v>-32433.599999999999</v>
      </c>
      <c r="H100" s="155">
        <v>77321.72</v>
      </c>
      <c r="I100" s="155"/>
      <c r="J100" s="155"/>
      <c r="K100" s="155"/>
      <c r="L100" s="155">
        <f t="shared" si="4"/>
        <v>-440927.53</v>
      </c>
    </row>
    <row r="101" spans="1:12" hidden="1" outlineLevel="1">
      <c r="A101" s="166">
        <f>'Historical NAV'!A1093</f>
        <v>45552</v>
      </c>
      <c r="B101" s="155">
        <v>238992.42</v>
      </c>
      <c r="C101" s="155">
        <v>190138.11</v>
      </c>
      <c r="D101" s="155">
        <v>-302406</v>
      </c>
      <c r="E101" s="155">
        <v>-7132</v>
      </c>
      <c r="F101" s="155">
        <v>-16714</v>
      </c>
      <c r="G101" s="155">
        <v>-20725</v>
      </c>
      <c r="H101" s="155">
        <v>39600.5</v>
      </c>
      <c r="I101" s="155"/>
      <c r="J101" s="155"/>
      <c r="K101" s="155"/>
      <c r="L101" s="155">
        <f t="shared" si="4"/>
        <v>121754.03000000003</v>
      </c>
    </row>
    <row r="102" spans="1:12" hidden="1" outlineLevel="1">
      <c r="A102" s="166">
        <f>'Historical NAV'!A1094</f>
        <v>45553</v>
      </c>
      <c r="B102" s="155">
        <v>-386828.74</v>
      </c>
      <c r="C102" s="155">
        <v>-2084.190000000001</v>
      </c>
      <c r="D102" s="155">
        <v>-387125.5</v>
      </c>
      <c r="E102" s="155">
        <v>-70956.959999999992</v>
      </c>
      <c r="F102" s="155">
        <v>-97745.95</v>
      </c>
      <c r="G102" s="155">
        <v>-63000</v>
      </c>
      <c r="H102" s="155">
        <v>13269.69</v>
      </c>
      <c r="I102" s="155"/>
      <c r="J102" s="155"/>
      <c r="K102" s="155"/>
      <c r="L102" s="155">
        <f t="shared" si="4"/>
        <v>-994471.64999999991</v>
      </c>
    </row>
    <row r="103" spans="1:12" hidden="1" outlineLevel="1">
      <c r="A103" s="166">
        <f>'Historical NAV'!A1095</f>
        <v>45554</v>
      </c>
      <c r="B103" s="155">
        <v>1943878.6</v>
      </c>
      <c r="C103" s="155">
        <v>317574.7</v>
      </c>
      <c r="D103" s="155">
        <v>1281066</v>
      </c>
      <c r="E103" s="155">
        <v>56955.1</v>
      </c>
      <c r="F103" s="155">
        <v>315544.62</v>
      </c>
      <c r="G103" s="155">
        <v>350700</v>
      </c>
      <c r="H103" s="155">
        <v>78405.06</v>
      </c>
      <c r="I103" s="155"/>
      <c r="J103" s="155"/>
      <c r="K103" s="155"/>
      <c r="L103" s="155">
        <f t="shared" si="4"/>
        <v>4344124.08</v>
      </c>
    </row>
    <row r="104" spans="1:12" hidden="1" outlineLevel="1">
      <c r="A104" s="166">
        <f>'Historical NAV'!A1096</f>
        <v>45555</v>
      </c>
      <c r="B104" s="155">
        <v>-398442.01</v>
      </c>
      <c r="C104" s="155">
        <v>53913.56</v>
      </c>
      <c r="D104" s="155">
        <v>-417166</v>
      </c>
      <c r="E104" s="155">
        <v>-14179.89</v>
      </c>
      <c r="F104" s="155">
        <v>192718.07</v>
      </c>
      <c r="G104" s="155">
        <v>-13738</v>
      </c>
      <c r="H104" s="155">
        <v>72404.289999999994</v>
      </c>
      <c r="I104" s="155"/>
      <c r="J104" s="155"/>
      <c r="K104" s="155"/>
      <c r="L104" s="155">
        <f t="shared" si="4"/>
        <v>-524489.98</v>
      </c>
    </row>
    <row r="105" spans="1:12" hidden="1" outlineLevel="1">
      <c r="A105" s="166">
        <f>'Historical NAV'!A1097</f>
        <v>45558</v>
      </c>
      <c r="B105" s="155">
        <v>146450.64000000001</v>
      </c>
      <c r="C105" s="155">
        <v>-48491.590000000011</v>
      </c>
      <c r="D105" s="155">
        <v>90587</v>
      </c>
      <c r="E105" s="155">
        <v>-14089.28</v>
      </c>
      <c r="F105" s="155">
        <v>71626.070000000007</v>
      </c>
      <c r="G105" s="155">
        <v>46100</v>
      </c>
      <c r="H105" s="155">
        <v>63562.59</v>
      </c>
      <c r="I105" s="155"/>
      <c r="J105" s="155"/>
      <c r="K105" s="155"/>
      <c r="L105" s="155">
        <f t="shared" si="4"/>
        <v>355745.42999999993</v>
      </c>
    </row>
    <row r="106" spans="1:12" hidden="1" outlineLevel="1">
      <c r="A106" s="166">
        <f>'Historical NAV'!A1098</f>
        <v>45559</v>
      </c>
      <c r="B106" s="155">
        <v>346136.06</v>
      </c>
      <c r="C106" s="155">
        <v>589312.82000000007</v>
      </c>
      <c r="D106" s="155">
        <v>1207125.33</v>
      </c>
      <c r="E106" s="155">
        <v>35031.96</v>
      </c>
      <c r="F106" s="155">
        <v>244700.59</v>
      </c>
      <c r="G106" s="155">
        <v>86300</v>
      </c>
      <c r="H106" s="155">
        <v>56359.87</v>
      </c>
      <c r="I106" s="155"/>
      <c r="J106" s="155"/>
      <c r="K106" s="155"/>
      <c r="L106" s="155">
        <f t="shared" si="4"/>
        <v>2564966.63</v>
      </c>
    </row>
    <row r="107" spans="1:12" hidden="1" outlineLevel="1">
      <c r="A107" s="166">
        <f>'Historical NAV'!A1099</f>
        <v>45560</v>
      </c>
      <c r="B107" s="155">
        <v>-790749.91</v>
      </c>
      <c r="C107" s="155">
        <v>27077.570000000011</v>
      </c>
      <c r="D107" s="155">
        <v>1485876.98</v>
      </c>
      <c r="E107" s="155">
        <v>-228442.89</v>
      </c>
      <c r="F107" s="155">
        <v>-239860.62</v>
      </c>
      <c r="G107" s="155">
        <v>70800</v>
      </c>
      <c r="H107" s="155">
        <v>33947.839999999997</v>
      </c>
      <c r="I107" s="155"/>
      <c r="J107" s="155"/>
      <c r="K107" s="155"/>
      <c r="L107" s="155">
        <f t="shared" si="4"/>
        <v>358648.97</v>
      </c>
    </row>
    <row r="108" spans="1:12" hidden="1" outlineLevel="1">
      <c r="A108" s="166">
        <f>'Historical NAV'!A1100</f>
        <v>45561</v>
      </c>
      <c r="B108" s="155">
        <v>1395264.91</v>
      </c>
      <c r="C108" s="155">
        <v>1177109.73</v>
      </c>
      <c r="D108" s="155">
        <v>517412.52</v>
      </c>
      <c r="E108" s="155">
        <v>-82.239999999997963</v>
      </c>
      <c r="F108" s="155">
        <v>176782.5</v>
      </c>
      <c r="G108" s="155">
        <v>315700</v>
      </c>
      <c r="H108" s="155">
        <v>79664.63</v>
      </c>
      <c r="I108" s="155"/>
      <c r="J108" s="155"/>
      <c r="K108" s="155"/>
      <c r="L108" s="155">
        <f t="shared" si="4"/>
        <v>3661852.0499999993</v>
      </c>
    </row>
    <row r="109" spans="1:12" hidden="1" outlineLevel="1">
      <c r="A109" s="166">
        <f>'Historical NAV'!A1101</f>
        <v>45562</v>
      </c>
      <c r="B109" s="155">
        <v>75100.450000000012</v>
      </c>
      <c r="C109" s="155">
        <v>166351.26999999999</v>
      </c>
      <c r="D109" s="155">
        <v>-1490807</v>
      </c>
      <c r="E109" s="155">
        <v>68287.010000000009</v>
      </c>
      <c r="F109" s="155">
        <v>-61052.759999999987</v>
      </c>
      <c r="G109" s="155">
        <v>-185775</v>
      </c>
      <c r="H109" s="155">
        <v>107190.18</v>
      </c>
      <c r="I109" s="155"/>
      <c r="J109" s="155"/>
      <c r="K109" s="155"/>
      <c r="L109" s="155">
        <f t="shared" si="4"/>
        <v>-1320705.8500000001</v>
      </c>
    </row>
    <row r="110" spans="1:12" s="47" customFormat="1" hidden="1" outlineLevel="1">
      <c r="A110" s="167">
        <f>'Historical NAV'!A1102</f>
        <v>45565</v>
      </c>
      <c r="B110" s="157">
        <v>185466.61</v>
      </c>
      <c r="C110" s="157">
        <v>207903.42</v>
      </c>
      <c r="D110" s="157">
        <v>-383396.17</v>
      </c>
      <c r="E110" s="157">
        <v>-30989.53</v>
      </c>
      <c r="F110" s="157">
        <v>-155972.76</v>
      </c>
      <c r="G110" s="157">
        <v>90150</v>
      </c>
      <c r="H110" s="157">
        <v>97332.23</v>
      </c>
      <c r="I110" s="157"/>
      <c r="J110" s="157"/>
      <c r="K110" s="157"/>
      <c r="L110" s="157">
        <f t="shared" si="4"/>
        <v>10493.800000000032</v>
      </c>
    </row>
    <row r="111" spans="1:12" hidden="1" outlineLevel="1">
      <c r="A111" s="166">
        <f>'Historical NAV'!A1103</f>
        <v>45566</v>
      </c>
      <c r="B111" s="155">
        <f>-663075.12</f>
        <v>-663075.12</v>
      </c>
      <c r="C111" s="155">
        <v>35058.36</v>
      </c>
      <c r="D111" s="155">
        <v>-1181063</v>
      </c>
      <c r="E111" s="155">
        <v>-4523.57</v>
      </c>
      <c r="F111" s="155">
        <v>156632.14000000001</v>
      </c>
      <c r="G111" s="155">
        <f>-482500</f>
        <v>-482500</v>
      </c>
      <c r="H111" s="155">
        <v>-113084.87</v>
      </c>
      <c r="I111" s="155"/>
      <c r="J111" s="155"/>
      <c r="K111" s="155"/>
      <c r="L111" s="155">
        <f t="shared" si="4"/>
        <v>-2252556.06</v>
      </c>
    </row>
    <row r="112" spans="1:12" hidden="1" outlineLevel="1">
      <c r="A112" s="166">
        <f>'Historical NAV'!A1104</f>
        <v>45567</v>
      </c>
      <c r="B112" s="155">
        <v>129173.89</v>
      </c>
      <c r="C112" s="155">
        <v>787345.39</v>
      </c>
      <c r="D112" s="155">
        <v>790934</v>
      </c>
      <c r="E112" s="155">
        <v>-23494.48</v>
      </c>
      <c r="F112" s="155">
        <v>-7405.9500000000007</v>
      </c>
      <c r="G112" s="155">
        <v>49650</v>
      </c>
      <c r="H112" s="155">
        <v>88317.66</v>
      </c>
      <c r="I112" s="155"/>
      <c r="J112" s="155"/>
      <c r="K112" s="155"/>
      <c r="L112" s="155">
        <f t="shared" si="4"/>
        <v>1814520.51</v>
      </c>
    </row>
    <row r="113" spans="1:12" hidden="1" outlineLevel="1">
      <c r="A113" s="166">
        <f>'Historical NAV'!A1105</f>
        <v>45568</v>
      </c>
      <c r="B113" s="155">
        <v>-72995.12</v>
      </c>
      <c r="C113" s="155">
        <v>-227846.34</v>
      </c>
      <c r="D113" s="155">
        <v>1208595</v>
      </c>
      <c r="E113" s="155">
        <v>-77635.460000000006</v>
      </c>
      <c r="F113" s="155">
        <v>6538.23</v>
      </c>
      <c r="G113" s="155">
        <v>-48800</v>
      </c>
      <c r="H113" s="155">
        <v>17024.62</v>
      </c>
      <c r="I113" s="155"/>
      <c r="J113" s="155"/>
      <c r="K113" s="155"/>
      <c r="L113" s="155">
        <f t="shared" si="4"/>
        <v>804880.93</v>
      </c>
    </row>
    <row r="114" spans="1:12" hidden="1" outlineLevel="1">
      <c r="A114" s="166">
        <f>'Historical NAV'!A1106</f>
        <v>45569</v>
      </c>
      <c r="B114" s="155">
        <v>814663.82</v>
      </c>
      <c r="C114" s="155">
        <v>327280.73</v>
      </c>
      <c r="D114" s="155">
        <v>650723</v>
      </c>
      <c r="E114" s="155">
        <v>-65657.69</v>
      </c>
      <c r="F114" s="155">
        <v>-16664.88</v>
      </c>
      <c r="G114" s="155">
        <v>432800</v>
      </c>
      <c r="H114" s="155">
        <v>219486.03</v>
      </c>
      <c r="I114" s="155"/>
      <c r="J114" s="155"/>
      <c r="K114" s="155"/>
      <c r="L114" s="155">
        <f t="shared" si="4"/>
        <v>2362631.0099999998</v>
      </c>
    </row>
    <row r="115" spans="1:12" hidden="1" outlineLevel="1">
      <c r="A115" s="166">
        <f>'Historical NAV'!A1107</f>
        <v>45572</v>
      </c>
      <c r="B115" s="155">
        <f>-787155.28</f>
        <v>-787155.28</v>
      </c>
      <c r="C115" s="155">
        <v>228783.94</v>
      </c>
      <c r="D115" s="155">
        <v>862488</v>
      </c>
      <c r="E115" s="155">
        <v>-98023.88</v>
      </c>
      <c r="F115" s="155">
        <v>-47939.23</v>
      </c>
      <c r="G115" s="155">
        <f>-438800</f>
        <v>-438800</v>
      </c>
      <c r="H115" s="155">
        <v>-64138.31</v>
      </c>
      <c r="I115" s="155"/>
      <c r="J115" s="155"/>
      <c r="K115" s="155"/>
      <c r="L115" s="155">
        <f t="shared" si="4"/>
        <v>-344784.76000000007</v>
      </c>
    </row>
    <row r="116" spans="1:12" hidden="1" outlineLevel="1">
      <c r="A116" s="166">
        <f>'Historical NAV'!A1108</f>
        <v>45573</v>
      </c>
      <c r="B116" s="155">
        <v>508166.38</v>
      </c>
      <c r="C116" s="155">
        <v>-1234274.8600000001</v>
      </c>
      <c r="D116" s="155">
        <v>1352058</v>
      </c>
      <c r="E116" s="155">
        <v>33751.57</v>
      </c>
      <c r="F116" s="155">
        <v>-184725.8</v>
      </c>
      <c r="G116" s="155">
        <v>628575</v>
      </c>
      <c r="H116" s="155">
        <v>-80179.63</v>
      </c>
      <c r="I116" s="155"/>
      <c r="J116" s="155"/>
      <c r="K116" s="155"/>
      <c r="L116" s="155">
        <f t="shared" si="4"/>
        <v>1023370.6599999998</v>
      </c>
    </row>
    <row r="117" spans="1:12" hidden="1" outlineLevel="1">
      <c r="A117" s="166">
        <f>'Historical NAV'!A1109</f>
        <v>45574</v>
      </c>
      <c r="B117" s="155">
        <v>584082.42000000004</v>
      </c>
      <c r="C117" s="155">
        <v>-226459.83</v>
      </c>
      <c r="D117" s="155">
        <v>111703</v>
      </c>
      <c r="E117" s="155">
        <v>-40715.68</v>
      </c>
      <c r="F117" s="155">
        <v>-77974.92</v>
      </c>
      <c r="G117" s="155">
        <v>193775</v>
      </c>
      <c r="H117" s="155">
        <v>135253.46</v>
      </c>
      <c r="I117" s="155"/>
      <c r="J117" s="155"/>
      <c r="K117" s="155"/>
      <c r="L117" s="155">
        <f t="shared" si="4"/>
        <v>679663.45000000007</v>
      </c>
    </row>
    <row r="118" spans="1:12" hidden="1" outlineLevel="1">
      <c r="A118" s="166">
        <f>'Historical NAV'!A1110</f>
        <v>45575</v>
      </c>
      <c r="B118" s="155">
        <v>-171443.82</v>
      </c>
      <c r="C118" s="155">
        <v>366406.27</v>
      </c>
      <c r="D118" s="155">
        <v>331557.12</v>
      </c>
      <c r="E118" s="155">
        <v>-11385.25</v>
      </c>
      <c r="F118" s="155">
        <v>124601.37</v>
      </c>
      <c r="G118" s="155">
        <v>-62175</v>
      </c>
      <c r="H118" s="155">
        <v>73283.94</v>
      </c>
      <c r="I118" s="155"/>
      <c r="J118" s="155"/>
      <c r="K118" s="155"/>
      <c r="L118" s="155">
        <f t="shared" si="4"/>
        <v>650844.63000000012</v>
      </c>
    </row>
    <row r="119" spans="1:12" hidden="1" outlineLevel="1">
      <c r="A119" s="166">
        <f>'Historical NAV'!A1111</f>
        <v>45576</v>
      </c>
      <c r="B119" s="155">
        <v>639787.93000000005</v>
      </c>
      <c r="C119" s="155">
        <v>30100.25</v>
      </c>
      <c r="D119" s="155">
        <v>544800</v>
      </c>
      <c r="E119" s="155">
        <v>34291.129999999997</v>
      </c>
      <c r="F119" s="155">
        <v>260564.65</v>
      </c>
      <c r="G119" s="155">
        <v>70425</v>
      </c>
      <c r="H119" s="155">
        <v>102309.62</v>
      </c>
      <c r="I119" s="155"/>
      <c r="J119" s="155"/>
      <c r="K119" s="155"/>
      <c r="L119" s="155">
        <f t="shared" si="4"/>
        <v>1682278.58</v>
      </c>
    </row>
    <row r="120" spans="1:12" hidden="1" outlineLevel="1">
      <c r="A120" s="166">
        <f>'Historical NAV'!A1112</f>
        <v>45579</v>
      </c>
      <c r="B120" s="155">
        <v>533563.27</v>
      </c>
      <c r="C120" s="155">
        <v>31647.89</v>
      </c>
      <c r="D120" s="155">
        <v>806802.36</v>
      </c>
      <c r="E120" s="155">
        <v>4505.13</v>
      </c>
      <c r="F120" s="155">
        <v>16007.6</v>
      </c>
      <c r="G120" s="155">
        <v>252000</v>
      </c>
      <c r="H120" s="155">
        <v>163510.93</v>
      </c>
      <c r="I120" s="155"/>
      <c r="J120" s="155"/>
      <c r="K120" s="155"/>
      <c r="L120" s="155">
        <f t="shared" si="4"/>
        <v>1808037.18</v>
      </c>
    </row>
    <row r="121" spans="1:12" hidden="1" outlineLevel="1">
      <c r="A121" s="166">
        <f>'Historical NAV'!A1113</f>
        <v>45580</v>
      </c>
      <c r="B121" s="155">
        <v>-859528.7</v>
      </c>
      <c r="C121" s="155">
        <v>-468564.75</v>
      </c>
      <c r="D121" s="155">
        <v>-1803161</v>
      </c>
      <c r="E121" s="155">
        <v>82934.03</v>
      </c>
      <c r="F121" s="155">
        <v>24528.85</v>
      </c>
      <c r="G121" s="155">
        <v>-352725</v>
      </c>
      <c r="H121" s="155">
        <v>-133277.53</v>
      </c>
      <c r="I121" s="155"/>
      <c r="J121" s="155"/>
      <c r="K121" s="155"/>
      <c r="L121" s="155">
        <f t="shared" si="4"/>
        <v>-3509794.1</v>
      </c>
    </row>
    <row r="122" spans="1:12" hidden="1" outlineLevel="1">
      <c r="A122" s="166">
        <f>'Historical NAV'!A1114</f>
        <v>45581</v>
      </c>
      <c r="B122" s="155">
        <v>441591.54</v>
      </c>
      <c r="C122" s="155">
        <v>6801.1199999999981</v>
      </c>
      <c r="D122" s="155">
        <v>934222</v>
      </c>
      <c r="E122" s="155">
        <v>51564.73</v>
      </c>
      <c r="F122" s="155">
        <v>104696.63</v>
      </c>
      <c r="G122" s="155">
        <v>49000</v>
      </c>
      <c r="H122" s="155">
        <v>52165.69</v>
      </c>
      <c r="I122" s="155"/>
      <c r="J122" s="155"/>
      <c r="K122" s="155"/>
      <c r="L122" s="155">
        <f t="shared" si="4"/>
        <v>1640041.71</v>
      </c>
    </row>
    <row r="123" spans="1:12" hidden="1" outlineLevel="1">
      <c r="A123" s="166">
        <f>'Historical NAV'!A1115</f>
        <v>45582</v>
      </c>
      <c r="B123" s="155">
        <v>-28981.81</v>
      </c>
      <c r="C123" s="155">
        <v>-146782.85999999999</v>
      </c>
      <c r="D123" s="155">
        <v>1992422</v>
      </c>
      <c r="E123" s="155">
        <v>-126686.72</v>
      </c>
      <c r="F123" s="155">
        <v>121981.88</v>
      </c>
      <c r="G123" s="155">
        <v>15700</v>
      </c>
      <c r="H123" s="155">
        <v>22089.52</v>
      </c>
      <c r="I123" s="155"/>
      <c r="J123" s="155"/>
      <c r="K123" s="155"/>
      <c r="L123" s="155">
        <f t="shared" si="4"/>
        <v>1849742.0100000002</v>
      </c>
    </row>
    <row r="124" spans="1:12" hidden="1" outlineLevel="1">
      <c r="A124" s="166">
        <f>'Historical NAV'!A1116</f>
        <v>45583</v>
      </c>
      <c r="B124" s="155">
        <v>226518.52</v>
      </c>
      <c r="C124" s="155">
        <v>379888.11</v>
      </c>
      <c r="D124" s="155">
        <v>-247478.46</v>
      </c>
      <c r="E124" s="155">
        <v>27380.400000000001</v>
      </c>
      <c r="F124" s="155">
        <v>201879.84</v>
      </c>
      <c r="G124" s="155">
        <v>166900</v>
      </c>
      <c r="H124" s="155">
        <v>274070.59999999998</v>
      </c>
      <c r="I124" s="155"/>
      <c r="J124" s="155"/>
      <c r="K124" s="155"/>
      <c r="L124" s="155">
        <f t="shared" si="4"/>
        <v>1029159.01</v>
      </c>
    </row>
    <row r="125" spans="1:12" hidden="1" outlineLevel="1">
      <c r="A125" s="166">
        <f>'Historical NAV'!A1117</f>
        <v>45586</v>
      </c>
      <c r="B125" s="155">
        <v>-411088.94</v>
      </c>
      <c r="C125" s="155">
        <v>-166633.60000000001</v>
      </c>
      <c r="D125" s="155">
        <v>1242817</v>
      </c>
      <c r="E125" s="155">
        <v>-174063.64</v>
      </c>
      <c r="F125" s="155">
        <v>-20919.05</v>
      </c>
      <c r="G125" s="155">
        <v>18400</v>
      </c>
      <c r="H125" s="155">
        <v>9413.2200000000012</v>
      </c>
      <c r="I125" s="155"/>
      <c r="J125" s="155"/>
      <c r="K125" s="155"/>
      <c r="L125" s="155">
        <f t="shared" si="4"/>
        <v>497924.99</v>
      </c>
    </row>
    <row r="126" spans="1:12" hidden="1" outlineLevel="1">
      <c r="A126" s="166">
        <f>'Historical NAV'!A1118</f>
        <v>45587</v>
      </c>
      <c r="B126" s="155">
        <v>-236995.67</v>
      </c>
      <c r="C126" s="155">
        <v>-14826.97</v>
      </c>
      <c r="D126" s="155">
        <v>-348062.46</v>
      </c>
      <c r="E126" s="155">
        <v>-15753.37</v>
      </c>
      <c r="F126" s="155">
        <v>153288.51</v>
      </c>
      <c r="G126" s="155">
        <v>19500</v>
      </c>
      <c r="H126" s="155">
        <v>35246.9</v>
      </c>
      <c r="I126" s="155"/>
      <c r="J126" s="155"/>
      <c r="K126" s="155"/>
      <c r="L126" s="155">
        <f t="shared" si="4"/>
        <v>-407603.06000000006</v>
      </c>
    </row>
    <row r="127" spans="1:12" hidden="1" outlineLevel="1">
      <c r="A127" s="166">
        <f>'Historical NAV'!A1119</f>
        <v>45588</v>
      </c>
      <c r="B127" s="155">
        <v>-792837.52</v>
      </c>
      <c r="C127" s="155">
        <v>70309.600000000006</v>
      </c>
      <c r="D127" s="155">
        <v>-738671</v>
      </c>
      <c r="E127" s="155">
        <v>-92882.94</v>
      </c>
      <c r="F127" s="155">
        <v>-244991.86</v>
      </c>
      <c r="G127" s="155">
        <v>-495300</v>
      </c>
      <c r="H127" s="155">
        <v>-88275.819999999992</v>
      </c>
      <c r="I127" s="155"/>
      <c r="J127" s="155"/>
      <c r="K127" s="155"/>
      <c r="L127" s="155">
        <f t="shared" ref="L127:L158" si="5">SUM(B127:K127)</f>
        <v>-2382649.5399999996</v>
      </c>
    </row>
    <row r="128" spans="1:12" hidden="1" outlineLevel="1">
      <c r="A128" s="166">
        <f>'Historical NAV'!A1120</f>
        <v>45589</v>
      </c>
      <c r="B128" s="155">
        <v>288937.52</v>
      </c>
      <c r="C128" s="155">
        <v>-116531.63</v>
      </c>
      <c r="D128" s="155">
        <v>-94577</v>
      </c>
      <c r="E128" s="155">
        <v>69340.59</v>
      </c>
      <c r="F128" s="155">
        <v>144243.32999999999</v>
      </c>
      <c r="G128" s="155">
        <v>214200</v>
      </c>
      <c r="H128" s="155">
        <v>84206.45</v>
      </c>
      <c r="I128" s="155"/>
      <c r="J128" s="155"/>
      <c r="K128" s="155"/>
      <c r="L128" s="155">
        <f t="shared" si="5"/>
        <v>589819.26</v>
      </c>
    </row>
    <row r="129" spans="1:12" hidden="1" outlineLevel="1">
      <c r="A129" s="166">
        <f>'Historical NAV'!A1121</f>
        <v>45590</v>
      </c>
      <c r="B129" s="155">
        <v>-121927.76</v>
      </c>
      <c r="C129" s="155">
        <v>-14467.54</v>
      </c>
      <c r="D129" s="155">
        <v>617954.5</v>
      </c>
      <c r="E129" s="155">
        <v>-45565.08</v>
      </c>
      <c r="F129" s="155">
        <v>240.11999999999901</v>
      </c>
      <c r="G129" s="155">
        <v>33700</v>
      </c>
      <c r="H129" s="155">
        <v>174602.45</v>
      </c>
      <c r="I129" s="155"/>
      <c r="J129" s="155"/>
      <c r="K129" s="155"/>
      <c r="L129" s="155">
        <f t="shared" si="5"/>
        <v>644536.68999999994</v>
      </c>
    </row>
    <row r="130" spans="1:12" hidden="1" outlineLevel="1">
      <c r="A130" s="166">
        <f>'Historical NAV'!A1122</f>
        <v>45593</v>
      </c>
      <c r="B130" s="155">
        <v>389096.54</v>
      </c>
      <c r="C130" s="155">
        <v>-7349.3799999999956</v>
      </c>
      <c r="D130" s="155">
        <v>-968772.8</v>
      </c>
      <c r="E130" s="155">
        <v>-935.20999999999913</v>
      </c>
      <c r="F130" s="155">
        <v>62719.81</v>
      </c>
      <c r="G130" s="155">
        <v>43700</v>
      </c>
      <c r="H130" s="155">
        <v>154996.79</v>
      </c>
      <c r="I130" s="155"/>
      <c r="J130" s="155"/>
      <c r="K130" s="155"/>
      <c r="L130" s="155">
        <f t="shared" si="5"/>
        <v>-326544.25</v>
      </c>
    </row>
    <row r="131" spans="1:12" hidden="1" outlineLevel="1">
      <c r="A131" s="166">
        <f>'Historical NAV'!A1123</f>
        <v>45594</v>
      </c>
      <c r="B131" s="155">
        <v>130811.73</v>
      </c>
      <c r="C131" s="155">
        <v>-27540.61</v>
      </c>
      <c r="D131" s="155">
        <v>351184</v>
      </c>
      <c r="E131" s="155">
        <v>-9189.65</v>
      </c>
      <c r="F131" s="155">
        <v>215377.56</v>
      </c>
      <c r="G131" s="155">
        <v>256900</v>
      </c>
      <c r="H131" s="155">
        <v>76268.320000000007</v>
      </c>
      <c r="I131" s="155"/>
      <c r="J131" s="155"/>
      <c r="K131" s="155"/>
      <c r="L131" s="155">
        <f t="shared" si="5"/>
        <v>993811.35000000009</v>
      </c>
    </row>
    <row r="132" spans="1:12" hidden="1" outlineLevel="1">
      <c r="A132" s="166">
        <f>'Historical NAV'!A1124</f>
        <v>45595</v>
      </c>
      <c r="B132" s="155">
        <v>-333044.94</v>
      </c>
      <c r="C132" s="155">
        <v>-350647.93</v>
      </c>
      <c r="D132" s="155">
        <v>-693918.08</v>
      </c>
      <c r="E132" s="155">
        <v>-10080.69</v>
      </c>
      <c r="F132" s="155">
        <v>74953.210000000006</v>
      </c>
      <c r="G132" s="155">
        <v>-112200</v>
      </c>
      <c r="H132" s="155">
        <v>138503.46</v>
      </c>
      <c r="I132" s="155"/>
      <c r="J132" s="155"/>
      <c r="K132" s="155"/>
      <c r="L132" s="155">
        <f t="shared" si="5"/>
        <v>-1286434.97</v>
      </c>
    </row>
    <row r="133" spans="1:12" s="47" customFormat="1" hidden="1" outlineLevel="1">
      <c r="A133" s="167">
        <f>'Historical NAV'!A1125</f>
        <v>45596</v>
      </c>
      <c r="B133" s="157">
        <f>-1225643.82-237075*2</f>
        <v>-1699793.82</v>
      </c>
      <c r="C133" s="157">
        <v>-80493.38</v>
      </c>
      <c r="D133" s="157">
        <v>-1797661</v>
      </c>
      <c r="E133" s="157">
        <v>-25319.05</v>
      </c>
      <c r="F133" s="157">
        <v>-306924.19</v>
      </c>
      <c r="G133" s="157">
        <f>-711225+237075*2</f>
        <v>-237075</v>
      </c>
      <c r="H133" s="157">
        <v>43642.36</v>
      </c>
      <c r="I133" s="157"/>
      <c r="J133" s="157"/>
      <c r="K133" s="157"/>
      <c r="L133" s="157">
        <f t="shared" si="5"/>
        <v>-4103624.08</v>
      </c>
    </row>
    <row r="134" spans="1:12" hidden="1" outlineLevel="1">
      <c r="A134" s="166">
        <f>'Historical NAV'!A1126</f>
        <v>45597</v>
      </c>
      <c r="B134" s="155">
        <v>368575.08</v>
      </c>
      <c r="C134" s="155">
        <v>199249.41</v>
      </c>
      <c r="D134" s="155">
        <v>779788.92</v>
      </c>
      <c r="E134" s="155">
        <v>-157225.79</v>
      </c>
      <c r="F134" s="155">
        <v>-42840.24</v>
      </c>
      <c r="G134" s="155">
        <v>194025</v>
      </c>
      <c r="H134" s="155">
        <v>8853.99</v>
      </c>
      <c r="I134" s="155"/>
      <c r="J134" s="155"/>
      <c r="K134" s="155"/>
      <c r="L134" s="155">
        <f t="shared" si="5"/>
        <v>1350426.37</v>
      </c>
    </row>
    <row r="135" spans="1:12" hidden="1" outlineLevel="1">
      <c r="A135" s="166">
        <f>'Historical NAV'!A1127</f>
        <v>45600</v>
      </c>
      <c r="B135" s="155">
        <v>-93872.68</v>
      </c>
      <c r="C135" s="155">
        <v>66090.240000000005</v>
      </c>
      <c r="D135" s="155">
        <v>-20878.599999999999</v>
      </c>
      <c r="E135" s="155">
        <v>156830.57999999999</v>
      </c>
      <c r="F135" s="155">
        <v>-6886.84</v>
      </c>
      <c r="G135" s="155">
        <v>-111475</v>
      </c>
      <c r="H135" s="155">
        <v>44748.11</v>
      </c>
      <c r="I135" s="155"/>
      <c r="J135" s="155"/>
      <c r="K135" s="155"/>
      <c r="L135" s="155">
        <f t="shared" si="5"/>
        <v>34555.810000000012</v>
      </c>
    </row>
    <row r="136" spans="1:12" hidden="1" outlineLevel="1">
      <c r="A136" s="166">
        <f>'Historical NAV'!A1128</f>
        <v>45601</v>
      </c>
      <c r="B136" s="155">
        <v>1000787.09</v>
      </c>
      <c r="C136" s="155">
        <v>332968.81</v>
      </c>
      <c r="D136" s="155">
        <v>1254812</v>
      </c>
      <c r="E136" s="155">
        <v>91316.989999999991</v>
      </c>
      <c r="F136" s="155">
        <v>98319.17</v>
      </c>
      <c r="G136" s="155">
        <v>418912.5</v>
      </c>
      <c r="H136" s="155">
        <v>-24695.65</v>
      </c>
      <c r="I136" s="155"/>
      <c r="J136" s="155"/>
      <c r="K136" s="155"/>
      <c r="L136" s="155">
        <f t="shared" si="5"/>
        <v>3172420.9099999997</v>
      </c>
    </row>
    <row r="137" spans="1:12" hidden="1" outlineLevel="1">
      <c r="A137" s="166">
        <f>'Historical NAV'!A1129</f>
        <v>45602</v>
      </c>
      <c r="B137" s="155">
        <v>2719948.92</v>
      </c>
      <c r="C137" s="155">
        <v>-316051.68</v>
      </c>
      <c r="D137" s="155">
        <v>1142474</v>
      </c>
      <c r="E137" s="155">
        <v>-126091.18</v>
      </c>
      <c r="F137" s="155">
        <v>-318943.7</v>
      </c>
      <c r="G137" s="155">
        <v>679525</v>
      </c>
      <c r="H137" s="155">
        <v>-170052.24</v>
      </c>
      <c r="I137" s="155"/>
      <c r="J137" s="155"/>
      <c r="K137" s="155"/>
      <c r="L137" s="155">
        <f t="shared" si="5"/>
        <v>3610809.1199999992</v>
      </c>
    </row>
    <row r="138" spans="1:12" hidden="1" outlineLevel="1">
      <c r="A138" s="166">
        <f>'Historical NAV'!A1130</f>
        <v>45603</v>
      </c>
      <c r="B138" s="155">
        <v>341940.76</v>
      </c>
      <c r="C138" s="155">
        <v>384881.85</v>
      </c>
      <c r="D138" s="155">
        <v>1439898.89</v>
      </c>
      <c r="E138" s="155">
        <v>168336.26</v>
      </c>
      <c r="F138" s="155">
        <v>309902.2</v>
      </c>
      <c r="G138" s="155">
        <v>-3050</v>
      </c>
      <c r="H138" s="155">
        <v>48970.03</v>
      </c>
      <c r="I138" s="155"/>
      <c r="J138" s="155"/>
      <c r="K138" s="155"/>
      <c r="L138" s="155">
        <f t="shared" si="5"/>
        <v>2690879.9899999998</v>
      </c>
    </row>
    <row r="139" spans="1:12" hidden="1" outlineLevel="1">
      <c r="A139" s="166">
        <f>'Historical NAV'!A1131</f>
        <v>45604</v>
      </c>
      <c r="B139" s="155">
        <v>180712.72</v>
      </c>
      <c r="C139" s="155">
        <v>-217237.94</v>
      </c>
      <c r="D139" s="155">
        <v>-108655</v>
      </c>
      <c r="E139" s="155">
        <v>117201.88</v>
      </c>
      <c r="F139" s="155">
        <v>-132047.89000000001</v>
      </c>
      <c r="G139" s="155">
        <v>-150800</v>
      </c>
      <c r="H139" s="155">
        <v>355891.55</v>
      </c>
      <c r="I139" s="155"/>
      <c r="J139" s="155"/>
      <c r="K139" s="155"/>
      <c r="L139" s="155">
        <f t="shared" si="5"/>
        <v>45065.320000000007</v>
      </c>
    </row>
    <row r="140" spans="1:12" hidden="1" outlineLevel="1">
      <c r="A140" s="166">
        <f>'Historical NAV'!A1132</f>
        <v>45607</v>
      </c>
      <c r="B140" s="155">
        <v>289519.8</v>
      </c>
      <c r="C140" s="155">
        <v>-208381.09</v>
      </c>
      <c r="D140" s="155">
        <v>-1214631.95</v>
      </c>
      <c r="E140" s="155">
        <v>-18702.189999999999</v>
      </c>
      <c r="F140" s="155">
        <v>-196688.21</v>
      </c>
      <c r="G140" s="155">
        <v>5074</v>
      </c>
      <c r="H140" s="155">
        <v>319682.21000000002</v>
      </c>
      <c r="I140" s="155"/>
      <c r="J140" s="155"/>
      <c r="K140" s="155"/>
      <c r="L140" s="155">
        <f t="shared" si="5"/>
        <v>-1024127.4299999999</v>
      </c>
    </row>
    <row r="141" spans="1:12" hidden="1" outlineLevel="1">
      <c r="A141" s="166">
        <f>'Historical NAV'!A1133</f>
        <v>45608</v>
      </c>
      <c r="B141" s="155">
        <v>-443574.45</v>
      </c>
      <c r="C141" s="155">
        <v>-379360.66</v>
      </c>
      <c r="D141" s="155">
        <v>216701</v>
      </c>
      <c r="E141" s="155">
        <v>-156149.20000000001</v>
      </c>
      <c r="F141" s="155">
        <v>-110255.29</v>
      </c>
      <c r="G141" s="155">
        <v>-4687.5</v>
      </c>
      <c r="H141" s="155">
        <v>14233.13</v>
      </c>
      <c r="I141" s="155"/>
      <c r="J141" s="155"/>
      <c r="K141" s="155"/>
      <c r="L141" s="155">
        <f t="shared" si="5"/>
        <v>-863092.97000000009</v>
      </c>
    </row>
    <row r="142" spans="1:12" hidden="1" outlineLevel="1">
      <c r="A142" s="166">
        <f>'Historical NAV'!A1134</f>
        <v>45609</v>
      </c>
      <c r="B142" s="155">
        <v>-146728.10999999999</v>
      </c>
      <c r="C142" s="155">
        <v>-3240.3699999999972</v>
      </c>
      <c r="D142" s="155">
        <v>-736632</v>
      </c>
      <c r="E142" s="155">
        <v>-51951.67</v>
      </c>
      <c r="F142" s="155">
        <v>-165020.76999999999</v>
      </c>
      <c r="G142" s="155">
        <v>2250</v>
      </c>
      <c r="H142" s="155">
        <v>36636.04</v>
      </c>
      <c r="I142" s="155"/>
      <c r="J142" s="155"/>
      <c r="K142" s="155"/>
      <c r="L142" s="155">
        <f t="shared" si="5"/>
        <v>-1064686.8799999999</v>
      </c>
    </row>
    <row r="143" spans="1:12" hidden="1" outlineLevel="1">
      <c r="A143" s="166">
        <f>'Historical NAV'!A1135</f>
        <v>45610</v>
      </c>
      <c r="B143" s="155">
        <v>-467668.19</v>
      </c>
      <c r="C143" s="155">
        <v>-276682.43</v>
      </c>
      <c r="D143" s="155">
        <v>114715.5</v>
      </c>
      <c r="E143" s="155">
        <v>-28932.85</v>
      </c>
      <c r="F143" s="155">
        <v>-79307.320000000007</v>
      </c>
      <c r="G143" s="155">
        <v>-28312.5</v>
      </c>
      <c r="H143" s="155">
        <v>-20767.12</v>
      </c>
      <c r="I143" s="155"/>
      <c r="J143" s="155"/>
      <c r="K143" s="155"/>
      <c r="L143" s="155">
        <f t="shared" si="5"/>
        <v>-786954.91</v>
      </c>
    </row>
    <row r="144" spans="1:12" hidden="1" outlineLevel="1">
      <c r="A144" s="166">
        <f>'Historical NAV'!A1136</f>
        <v>45611</v>
      </c>
      <c r="B144" s="155">
        <v>-1128280.51</v>
      </c>
      <c r="C144" s="155">
        <v>-28233.66</v>
      </c>
      <c r="D144" s="155">
        <v>-1014714</v>
      </c>
      <c r="E144" s="155">
        <v>-14771.68</v>
      </c>
      <c r="F144" s="155">
        <v>99531.97</v>
      </c>
      <c r="G144" s="155">
        <v>-315062.5</v>
      </c>
      <c r="H144" s="155">
        <v>3661.7400000000089</v>
      </c>
      <c r="I144" s="155"/>
      <c r="J144" s="155"/>
      <c r="K144" s="155"/>
      <c r="L144" s="155">
        <f t="shared" si="5"/>
        <v>-2397868.6399999997</v>
      </c>
    </row>
    <row r="145" spans="1:12" hidden="1" outlineLevel="1">
      <c r="A145" s="166">
        <f>'Historical NAV'!A1137</f>
        <v>45614</v>
      </c>
      <c r="B145" s="155">
        <v>395174.45</v>
      </c>
      <c r="C145" s="155">
        <v>203081.25</v>
      </c>
      <c r="D145" s="155">
        <v>-160337</v>
      </c>
      <c r="E145" s="155">
        <v>48550.58</v>
      </c>
      <c r="F145" s="155">
        <v>366448.5</v>
      </c>
      <c r="G145" s="155">
        <v>101475</v>
      </c>
      <c r="H145" s="155">
        <v>170181.61</v>
      </c>
      <c r="I145" s="155"/>
      <c r="J145" s="155"/>
      <c r="K145" s="155"/>
      <c r="L145" s="155">
        <f t="shared" si="5"/>
        <v>1124574.3900000001</v>
      </c>
    </row>
    <row r="146" spans="1:12" hidden="1" outlineLevel="1">
      <c r="A146" s="166">
        <f>'Historical NAV'!A1138</f>
        <v>45615</v>
      </c>
      <c r="B146" s="155">
        <v>188749.21</v>
      </c>
      <c r="C146" s="155">
        <v>116845.27</v>
      </c>
      <c r="D146" s="155">
        <v>1197781</v>
      </c>
      <c r="E146" s="155">
        <v>49992.2</v>
      </c>
      <c r="F146" s="155">
        <v>194493.96</v>
      </c>
      <c r="G146" s="155">
        <v>94612.5</v>
      </c>
      <c r="H146" s="155">
        <v>74673.279999999999</v>
      </c>
      <c r="I146" s="155"/>
      <c r="J146" s="155"/>
      <c r="K146" s="155"/>
      <c r="L146" s="155">
        <f t="shared" si="5"/>
        <v>1917147.42</v>
      </c>
    </row>
    <row r="147" spans="1:12" hidden="1" outlineLevel="1">
      <c r="A147" s="166">
        <f>'Historical NAV'!A1139</f>
        <v>45616</v>
      </c>
      <c r="B147" s="155">
        <v>111715.55</v>
      </c>
      <c r="C147" s="155">
        <v>-11882.06</v>
      </c>
      <c r="D147" s="155">
        <v>-268319</v>
      </c>
      <c r="E147" s="155">
        <v>-21526.39</v>
      </c>
      <c r="F147" s="155">
        <v>173547.97</v>
      </c>
      <c r="G147" s="155">
        <v>-12000</v>
      </c>
      <c r="H147" s="155">
        <v>-6710.15</v>
      </c>
      <c r="I147" s="155"/>
      <c r="J147" s="155"/>
      <c r="K147" s="155"/>
      <c r="L147" s="155">
        <f t="shared" si="5"/>
        <v>-35174.080000000024</v>
      </c>
    </row>
    <row r="148" spans="1:12" hidden="1" outlineLevel="1">
      <c r="A148" s="166">
        <f>'Historical NAV'!A1140</f>
        <v>45617</v>
      </c>
      <c r="B148" s="155">
        <v>586144.68999999994</v>
      </c>
      <c r="C148" s="155">
        <v>-175006.92</v>
      </c>
      <c r="D148" s="155">
        <v>405484</v>
      </c>
      <c r="E148" s="155">
        <v>-23028.16</v>
      </c>
      <c r="F148" s="155">
        <v>278601.98</v>
      </c>
      <c r="G148" s="155">
        <v>72862.5</v>
      </c>
      <c r="H148" s="155">
        <v>240234.12</v>
      </c>
      <c r="I148" s="155"/>
      <c r="J148" s="155"/>
      <c r="K148" s="155"/>
      <c r="L148" s="155">
        <f t="shared" si="5"/>
        <v>1385292.21</v>
      </c>
    </row>
    <row r="149" spans="1:12" hidden="1" outlineLevel="1">
      <c r="A149" s="166">
        <f>'Historical NAV'!A1141</f>
        <v>45618</v>
      </c>
      <c r="B149" s="155">
        <v>485310.28</v>
      </c>
      <c r="C149" s="155">
        <v>-332828.26</v>
      </c>
      <c r="D149" s="155">
        <v>-710289.49</v>
      </c>
      <c r="E149" s="155">
        <v>25682.76</v>
      </c>
      <c r="F149" s="155">
        <v>270546.58</v>
      </c>
      <c r="G149" s="155">
        <v>24525</v>
      </c>
      <c r="H149" s="155">
        <v>29506.36</v>
      </c>
      <c r="I149" s="155"/>
      <c r="J149" s="155"/>
      <c r="K149" s="155"/>
      <c r="L149" s="155">
        <f t="shared" si="5"/>
        <v>-207546.76999999996</v>
      </c>
    </row>
    <row r="150" spans="1:12" hidden="1" outlineLevel="1">
      <c r="A150" s="166">
        <f>'Historical NAV'!A1142</f>
        <v>45621</v>
      </c>
      <c r="B150" s="155">
        <v>121871.3</v>
      </c>
      <c r="C150" s="155">
        <v>-117279.45</v>
      </c>
      <c r="D150" s="155">
        <v>101238</v>
      </c>
      <c r="E150" s="155">
        <v>-57163.839999999997</v>
      </c>
      <c r="F150" s="155">
        <v>-66736.929999999993</v>
      </c>
      <c r="G150" s="155">
        <v>91762.5</v>
      </c>
      <c r="H150" s="155">
        <v>151533.59</v>
      </c>
      <c r="I150" s="155"/>
      <c r="J150" s="155"/>
      <c r="K150" s="155"/>
      <c r="L150" s="155">
        <f t="shared" si="5"/>
        <v>225225.17</v>
      </c>
    </row>
    <row r="151" spans="1:12" hidden="1" outlineLevel="1">
      <c r="A151" s="166">
        <f>'Historical NAV'!A1143</f>
        <v>45622</v>
      </c>
      <c r="B151" s="155">
        <v>-282573.7</v>
      </c>
      <c r="C151" s="155">
        <v>295273.5</v>
      </c>
      <c r="D151" s="155">
        <v>-495021</v>
      </c>
      <c r="E151" s="155">
        <v>78577.42</v>
      </c>
      <c r="F151" s="155">
        <v>217940.74</v>
      </c>
      <c r="G151" s="155">
        <v>-125737.5</v>
      </c>
      <c r="H151" s="155">
        <v>-113726.76</v>
      </c>
      <c r="I151" s="155"/>
      <c r="J151" s="155"/>
      <c r="K151" s="155"/>
      <c r="L151" s="155">
        <f t="shared" si="5"/>
        <v>-425267.30000000005</v>
      </c>
    </row>
    <row r="152" spans="1:12" hidden="1" outlineLevel="1">
      <c r="A152" s="166">
        <f>'Historical NAV'!A1144</f>
        <v>45623</v>
      </c>
      <c r="B152" s="155">
        <v>0</v>
      </c>
      <c r="C152" s="155">
        <v>-173335.89</v>
      </c>
      <c r="D152" s="155">
        <v>-598</v>
      </c>
      <c r="E152" s="155">
        <v>0</v>
      </c>
      <c r="F152" s="155">
        <v>0</v>
      </c>
      <c r="G152" s="155">
        <v>0</v>
      </c>
      <c r="H152" s="155">
        <v>35436.879999999997</v>
      </c>
      <c r="I152" s="155"/>
      <c r="J152" s="155"/>
      <c r="K152" s="155"/>
      <c r="L152" s="155">
        <f t="shared" si="5"/>
        <v>-138497.01</v>
      </c>
    </row>
    <row r="153" spans="1:12" hidden="1" outlineLevel="1">
      <c r="A153" s="166">
        <f>'Historical NAV'!A1145</f>
        <v>45624</v>
      </c>
      <c r="B153" s="155">
        <v>436490.04</v>
      </c>
      <c r="C153" s="155">
        <v>22500.33</v>
      </c>
      <c r="D153" s="155">
        <v>773893</v>
      </c>
      <c r="E153" s="155">
        <v>144649.35999999999</v>
      </c>
      <c r="F153" s="155">
        <v>166392.1</v>
      </c>
      <c r="G153" s="155">
        <v>135675</v>
      </c>
      <c r="H153" s="155">
        <v>258569.48</v>
      </c>
      <c r="I153" s="155"/>
      <c r="J153" s="155"/>
      <c r="K153" s="155"/>
      <c r="L153" s="155">
        <f t="shared" si="5"/>
        <v>1938169.31</v>
      </c>
    </row>
    <row r="154" spans="1:12" hidden="1" outlineLevel="1">
      <c r="A154" s="166">
        <f>'Historical NAV'!A1146</f>
        <v>45625</v>
      </c>
      <c r="B154" s="155">
        <v>374928.84</v>
      </c>
      <c r="C154" s="155">
        <v>426290.1</v>
      </c>
      <c r="D154" s="155">
        <v>1487424.28</v>
      </c>
      <c r="E154" s="155">
        <v>-50672.679999999993</v>
      </c>
      <c r="F154" s="155">
        <v>-451362.3</v>
      </c>
      <c r="G154" s="155">
        <v>277575</v>
      </c>
      <c r="H154" s="155">
        <v>456470.46</v>
      </c>
      <c r="I154" s="155"/>
      <c r="J154" s="155"/>
      <c r="K154" s="155"/>
      <c r="L154" s="155">
        <f t="shared" si="5"/>
        <v>2520653.6999999997</v>
      </c>
    </row>
    <row r="155" spans="1:12" hidden="1" outlineLevel="1">
      <c r="A155" s="166">
        <f>'Historical NAV'!A1147</f>
        <v>45628</v>
      </c>
      <c r="B155" s="155">
        <v>-25403.94</v>
      </c>
      <c r="C155" s="155">
        <v>213123.33</v>
      </c>
      <c r="D155" s="155">
        <v>617648</v>
      </c>
      <c r="E155" s="155">
        <v>-85231.8</v>
      </c>
      <c r="F155" s="155">
        <v>32666.69</v>
      </c>
      <c r="G155" s="155">
        <v>20225</v>
      </c>
      <c r="H155" s="155">
        <v>58987.13</v>
      </c>
      <c r="I155" s="155"/>
      <c r="J155" s="155"/>
      <c r="K155" s="155"/>
      <c r="L155" s="155">
        <f t="shared" si="5"/>
        <v>832014.40999999992</v>
      </c>
    </row>
    <row r="156" spans="1:12" hidden="1" outlineLevel="1">
      <c r="A156" s="166">
        <f>'Historical NAV'!A1148</f>
        <v>45629</v>
      </c>
      <c r="B156" s="155">
        <v>333059.57</v>
      </c>
      <c r="C156" s="155">
        <v>75954.06</v>
      </c>
      <c r="D156" s="155">
        <v>945720</v>
      </c>
      <c r="E156" s="155">
        <v>112823.32</v>
      </c>
      <c r="F156" s="155">
        <v>110027.94</v>
      </c>
      <c r="G156" s="155">
        <v>71562.5</v>
      </c>
      <c r="H156" s="155">
        <v>103438.99</v>
      </c>
      <c r="I156" s="155"/>
      <c r="J156" s="155"/>
      <c r="K156" s="155"/>
      <c r="L156" s="155">
        <f t="shared" si="5"/>
        <v>1752586.38</v>
      </c>
    </row>
    <row r="157" spans="1:12" hidden="1" outlineLevel="1">
      <c r="A157" s="166">
        <f>'Historical NAV'!A1149</f>
        <v>45630</v>
      </c>
      <c r="B157" s="155">
        <v>-245745.55</v>
      </c>
      <c r="C157" s="155">
        <v>-96163.409999999989</v>
      </c>
      <c r="D157" s="155">
        <v>289687</v>
      </c>
      <c r="E157" s="155">
        <v>40709.03</v>
      </c>
      <c r="F157" s="155">
        <v>-104088.61</v>
      </c>
      <c r="G157" s="155">
        <v>-32175</v>
      </c>
      <c r="H157" s="155">
        <v>35021.509999999987</v>
      </c>
      <c r="I157" s="155"/>
      <c r="J157" s="155"/>
      <c r="K157" s="155"/>
      <c r="L157" s="155">
        <f t="shared" si="5"/>
        <v>-112755.03</v>
      </c>
    </row>
    <row r="158" spans="1:12" hidden="1" outlineLevel="1">
      <c r="A158" s="166">
        <f>'Historical NAV'!A1150</f>
        <v>45631</v>
      </c>
      <c r="B158" s="155">
        <v>205689.37</v>
      </c>
      <c r="C158" s="155">
        <v>228803.29</v>
      </c>
      <c r="D158" s="155">
        <v>-485299</v>
      </c>
      <c r="E158" s="155">
        <v>53619.68</v>
      </c>
      <c r="F158" s="155">
        <v>28578.29</v>
      </c>
      <c r="G158" s="155">
        <v>5125</v>
      </c>
      <c r="H158" s="155">
        <v>44788.65</v>
      </c>
      <c r="I158" s="155"/>
      <c r="J158" s="155"/>
      <c r="K158" s="155"/>
      <c r="L158" s="155">
        <f t="shared" si="5"/>
        <v>81305.280000000028</v>
      </c>
    </row>
    <row r="159" spans="1:12" hidden="1" outlineLevel="1">
      <c r="A159" s="166">
        <f>'Historical NAV'!A1151</f>
        <v>45632</v>
      </c>
      <c r="B159" s="155">
        <v>-490083.47</v>
      </c>
      <c r="C159" s="155">
        <v>553091.11</v>
      </c>
      <c r="D159" s="155">
        <v>-1127929.32</v>
      </c>
      <c r="E159" s="155">
        <v>-88464.63</v>
      </c>
      <c r="F159" s="155">
        <v>28098.209999999988</v>
      </c>
      <c r="G159" s="155">
        <v>-16625</v>
      </c>
      <c r="H159" s="155">
        <v>-59564.480000000003</v>
      </c>
      <c r="I159" s="155"/>
      <c r="J159" s="155"/>
      <c r="K159" s="155"/>
      <c r="L159" s="155">
        <f t="shared" ref="L159:L160" si="6">SUM(B159:K159)</f>
        <v>-1201477.58</v>
      </c>
    </row>
    <row r="160" spans="1:12" hidden="1" outlineLevel="1">
      <c r="A160" s="166">
        <f>'Historical NAV'!A1152</f>
        <v>45635</v>
      </c>
      <c r="B160" s="155">
        <v>-337290.63</v>
      </c>
      <c r="C160" s="155">
        <v>-233620.78</v>
      </c>
      <c r="D160" s="155">
        <v>-1135305</v>
      </c>
      <c r="E160" s="155">
        <v>-59287.8</v>
      </c>
      <c r="F160" s="155">
        <v>244776.76</v>
      </c>
      <c r="G160" s="155">
        <v>-16725</v>
      </c>
      <c r="H160" s="155">
        <v>-71122.2</v>
      </c>
      <c r="I160" s="155"/>
      <c r="J160" s="155"/>
      <c r="K160" s="155"/>
      <c r="L160" s="155">
        <f t="shared" si="6"/>
        <v>-1608574.6500000001</v>
      </c>
    </row>
    <row r="161" spans="1:12" hidden="1" outlineLevel="1">
      <c r="A161" s="166">
        <f>'Historical NAV'!A1153</f>
        <v>45636</v>
      </c>
      <c r="B161" s="155">
        <v>698683.07</v>
      </c>
      <c r="C161" s="155">
        <v>-118422.8</v>
      </c>
      <c r="D161" s="155">
        <v>838510.69</v>
      </c>
      <c r="E161" s="155">
        <v>-33274.57</v>
      </c>
      <c r="F161" s="155">
        <v>306100.96999999997</v>
      </c>
      <c r="G161" s="155">
        <v>57637.5</v>
      </c>
      <c r="H161" s="155">
        <v>141534.07999999999</v>
      </c>
      <c r="I161" s="155"/>
      <c r="J161" s="155"/>
      <c r="K161" s="155"/>
      <c r="L161" s="155">
        <f t="shared" ref="L161" si="7">SUM(B161:K161)</f>
        <v>1890768.94</v>
      </c>
    </row>
    <row r="162" spans="1:12" hidden="1" outlineLevel="1">
      <c r="A162" s="166">
        <f>'Historical NAV'!A1154</f>
        <v>45637</v>
      </c>
      <c r="B162" s="155">
        <v>-546182.51</v>
      </c>
      <c r="C162" s="155">
        <v>235777.77</v>
      </c>
      <c r="D162" s="155">
        <v>-562744.23</v>
      </c>
      <c r="E162" s="155">
        <v>-102483.84</v>
      </c>
      <c r="F162" s="155">
        <v>-349786.08</v>
      </c>
      <c r="G162" s="155">
        <v>-33975</v>
      </c>
      <c r="H162" s="155">
        <v>-14275.45</v>
      </c>
      <c r="I162" s="155"/>
      <c r="J162" s="155"/>
      <c r="K162" s="155"/>
      <c r="L162" s="155">
        <f t="shared" ref="L162" si="8">SUM(B162:K162)</f>
        <v>-1373669.3399999999</v>
      </c>
    </row>
    <row r="163" spans="1:12" hidden="1" outlineLevel="1">
      <c r="A163" s="166">
        <f>'Historical NAV'!A1155</f>
        <v>45638</v>
      </c>
      <c r="B163" s="155">
        <v>132977.48000000001</v>
      </c>
      <c r="C163" s="155">
        <v>-372952.07</v>
      </c>
      <c r="D163" s="155">
        <v>276953</v>
      </c>
      <c r="E163" s="155">
        <v>-132818.16</v>
      </c>
      <c r="F163" s="155">
        <v>-191620.19</v>
      </c>
      <c r="G163" s="155">
        <v>-1862.5</v>
      </c>
      <c r="H163" s="155">
        <v>48288.79</v>
      </c>
      <c r="I163" s="155"/>
      <c r="J163" s="155"/>
      <c r="K163" s="155"/>
      <c r="L163" s="155">
        <f t="shared" ref="L163" si="9">SUM(B163:K163)</f>
        <v>-241033.65</v>
      </c>
    </row>
    <row r="164" spans="1:12" hidden="1" outlineLevel="1">
      <c r="A164" s="166">
        <f>'Historical NAV'!A1156</f>
        <v>45639</v>
      </c>
      <c r="B164" s="155">
        <v>366511.67</v>
      </c>
      <c r="C164" s="155">
        <v>-109603.07</v>
      </c>
      <c r="D164" s="155">
        <v>-293087.5</v>
      </c>
      <c r="E164" s="155">
        <v>29578</v>
      </c>
      <c r="F164" s="155">
        <v>98506.310000000012</v>
      </c>
      <c r="G164" s="155">
        <v>27800</v>
      </c>
      <c r="H164" s="155">
        <v>101731.55</v>
      </c>
      <c r="I164" s="155"/>
      <c r="J164" s="155"/>
      <c r="K164" s="155"/>
      <c r="L164" s="155">
        <f t="shared" ref="L164" si="10">SUM(B164:K164)</f>
        <v>221436.96</v>
      </c>
    </row>
    <row r="165" spans="1:12" hidden="1" outlineLevel="1">
      <c r="A165" s="166">
        <f>'Historical NAV'!A1157</f>
        <v>45642</v>
      </c>
      <c r="B165" s="155">
        <v>-544562.05000000005</v>
      </c>
      <c r="C165" s="155">
        <v>593.46999999999844</v>
      </c>
      <c r="D165" s="155">
        <v>-465404</v>
      </c>
      <c r="E165" s="155">
        <v>-12639.62</v>
      </c>
      <c r="F165" s="155">
        <v>-80507.14</v>
      </c>
      <c r="G165" s="155">
        <v>-13375</v>
      </c>
      <c r="H165" s="155">
        <v>-21253.73</v>
      </c>
      <c r="I165" s="155"/>
      <c r="J165" s="155"/>
      <c r="K165" s="155"/>
      <c r="L165" s="155">
        <f t="shared" ref="L165" si="11">SUM(B165:K165)</f>
        <v>-1137148.07</v>
      </c>
    </row>
    <row r="166" spans="1:12" hidden="1" outlineLevel="1">
      <c r="A166" s="166">
        <f>'Historical NAV'!A1158</f>
        <v>45643</v>
      </c>
      <c r="B166" s="155">
        <v>-2603117.61</v>
      </c>
      <c r="C166" s="155">
        <v>63313.13</v>
      </c>
      <c r="D166" s="155">
        <v>-969754</v>
      </c>
      <c r="E166" s="155">
        <v>-310824.3</v>
      </c>
      <c r="F166" s="155">
        <v>-616941.08000000007</v>
      </c>
      <c r="G166" s="155">
        <v>-90750</v>
      </c>
      <c r="H166" s="155">
        <v>-760483.72</v>
      </c>
      <c r="I166" s="155"/>
      <c r="J166" s="155"/>
      <c r="K166" s="155"/>
      <c r="L166" s="155">
        <f t="shared" ref="L166" si="12">SUM(B166:K166)</f>
        <v>-5288557.5799999991</v>
      </c>
    </row>
    <row r="167" spans="1:12" hidden="1" outlineLevel="1">
      <c r="A167" s="166">
        <f>'Historical NAV'!A1159</f>
        <v>45644</v>
      </c>
      <c r="B167" s="155">
        <v>-228614.29</v>
      </c>
      <c r="C167" s="155">
        <v>-54761.96</v>
      </c>
      <c r="D167" s="155">
        <v>-20065</v>
      </c>
      <c r="E167" s="155">
        <v>-140149.87</v>
      </c>
      <c r="F167" s="155">
        <v>-156773.46</v>
      </c>
      <c r="G167" s="155">
        <v>-49315</v>
      </c>
      <c r="H167" s="155">
        <v>-20060.260000000009</v>
      </c>
      <c r="I167" s="155"/>
      <c r="J167" s="155"/>
      <c r="K167" s="155"/>
      <c r="L167" s="155">
        <f t="shared" ref="L167:L168" si="13">SUM(B167:K167)</f>
        <v>-669739.84</v>
      </c>
    </row>
    <row r="168" spans="1:12" hidden="1" outlineLevel="1">
      <c r="A168" s="166">
        <f>'Historical NAV'!A1160</f>
        <v>45645</v>
      </c>
      <c r="B168" s="155">
        <v>286453.51</v>
      </c>
      <c r="C168" s="155">
        <v>-2379.4899999999998</v>
      </c>
      <c r="D168" s="155">
        <v>-1265507.6200000001</v>
      </c>
      <c r="E168" s="155">
        <v>238405.12</v>
      </c>
      <c r="F168" s="155">
        <v>-680607.27</v>
      </c>
      <c r="G168" s="155">
        <v>32925</v>
      </c>
      <c r="H168" s="155">
        <v>110985.87</v>
      </c>
      <c r="I168" s="155"/>
      <c r="J168" s="155"/>
      <c r="K168" s="155"/>
      <c r="L168" s="155">
        <f t="shared" si="13"/>
        <v>-1279724.8799999999</v>
      </c>
    </row>
    <row r="169" spans="1:12" hidden="1" outlineLevel="1">
      <c r="A169" s="166">
        <f>'Historical NAV'!A1161</f>
        <v>45646</v>
      </c>
      <c r="B169" s="155">
        <v>753570.51</v>
      </c>
      <c r="C169" s="155">
        <v>-44730.5</v>
      </c>
      <c r="D169" s="155">
        <v>935621.23</v>
      </c>
      <c r="E169" s="155">
        <v>113985.28</v>
      </c>
      <c r="F169" s="155">
        <v>198337.5</v>
      </c>
      <c r="G169" s="155">
        <v>72178.75</v>
      </c>
      <c r="H169" s="155">
        <v>373591.6</v>
      </c>
      <c r="I169" s="155"/>
      <c r="J169" s="155"/>
      <c r="K169" s="155"/>
      <c r="L169" s="155">
        <f t="shared" ref="L169" si="14">SUM(B169:K169)</f>
        <v>2402554.37</v>
      </c>
    </row>
    <row r="170" spans="1:12" hidden="1" outlineLevel="1">
      <c r="A170" s="166">
        <f>'Historical NAV'!A1162</f>
        <v>45649</v>
      </c>
      <c r="B170" s="155">
        <v>272327.33</v>
      </c>
      <c r="C170" s="155">
        <v>166794.76</v>
      </c>
      <c r="D170" s="155">
        <v>1627066.23</v>
      </c>
      <c r="E170" s="155">
        <v>-40832.97</v>
      </c>
      <c r="F170" s="155">
        <v>-236451.34</v>
      </c>
      <c r="G170" s="155">
        <v>95362.5</v>
      </c>
      <c r="H170" s="155">
        <v>182134.3</v>
      </c>
      <c r="I170" s="155"/>
      <c r="J170" s="155"/>
      <c r="K170" s="155"/>
      <c r="L170" s="155">
        <f t="shared" ref="L170" si="15">SUM(B170:K170)</f>
        <v>2066400.81</v>
      </c>
    </row>
    <row r="171" spans="1:12" hidden="1" outlineLevel="1">
      <c r="A171" s="166">
        <f>'Historical NAV'!A1163</f>
        <v>45650</v>
      </c>
      <c r="B171" s="155">
        <v>820132.91</v>
      </c>
      <c r="C171" s="155">
        <v>193094.39</v>
      </c>
      <c r="D171" s="155">
        <v>126728.28</v>
      </c>
      <c r="E171" s="155">
        <v>59143.040000000001</v>
      </c>
      <c r="F171" s="155">
        <v>236195.88</v>
      </c>
      <c r="G171" s="155">
        <v>117119.5</v>
      </c>
      <c r="H171" s="155">
        <v>207675.84</v>
      </c>
      <c r="I171" s="155"/>
      <c r="J171" s="155"/>
      <c r="K171" s="155"/>
      <c r="L171" s="155">
        <f t="shared" ref="L171" si="16">SUM(B171:K171)</f>
        <v>1760089.84</v>
      </c>
    </row>
    <row r="172" spans="1:12" hidden="1" outlineLevel="1">
      <c r="A172" s="166">
        <f>'Historical NAV'!A1164</f>
        <v>45651</v>
      </c>
      <c r="B172" s="155">
        <v>0</v>
      </c>
      <c r="C172" s="155">
        <v>0</v>
      </c>
      <c r="D172" s="155">
        <v>0</v>
      </c>
      <c r="E172" s="155">
        <v>0</v>
      </c>
      <c r="F172" s="155">
        <v>0</v>
      </c>
      <c r="G172" s="155">
        <v>0</v>
      </c>
      <c r="H172" s="155">
        <v>0</v>
      </c>
      <c r="I172" s="155"/>
      <c r="J172" s="155"/>
      <c r="K172" s="155"/>
      <c r="L172" s="155">
        <f t="shared" ref="L172" si="17">SUM(B172:K172)</f>
        <v>0</v>
      </c>
    </row>
    <row r="173" spans="1:12" hidden="1" outlineLevel="1">
      <c r="A173" s="166">
        <f>'Historical NAV'!A1165</f>
        <v>45652</v>
      </c>
      <c r="B173" s="155">
        <v>184967.9</v>
      </c>
      <c r="C173" s="155">
        <v>-13243.17</v>
      </c>
      <c r="D173" s="155">
        <v>-335959</v>
      </c>
      <c r="E173" s="155">
        <v>9434.26</v>
      </c>
      <c r="F173" s="155">
        <v>10575.91</v>
      </c>
      <c r="G173" s="155">
        <v>-6162.5</v>
      </c>
      <c r="H173" s="155">
        <v>36999.550000000003</v>
      </c>
      <c r="I173" s="155"/>
      <c r="J173" s="155"/>
      <c r="K173" s="155"/>
      <c r="L173" s="155">
        <f t="shared" ref="L173" si="18">SUM(B173:K173)</f>
        <v>-113387.05</v>
      </c>
    </row>
    <row r="174" spans="1:12" hidden="1" outlineLevel="1">
      <c r="A174" s="166">
        <f>'Historical NAV'!A1166</f>
        <v>45653</v>
      </c>
      <c r="B174" s="155">
        <v>-819207.49</v>
      </c>
      <c r="C174" s="155">
        <v>-35035.600000000013</v>
      </c>
      <c r="D174" s="155">
        <v>-690806.29</v>
      </c>
      <c r="E174" s="155">
        <v>-95858.89</v>
      </c>
      <c r="F174" s="155">
        <v>-134399.87</v>
      </c>
      <c r="G174" s="155">
        <v>-113087.5</v>
      </c>
      <c r="H174" s="155">
        <v>-93816.12</v>
      </c>
      <c r="I174" s="155"/>
      <c r="J174" s="155"/>
      <c r="K174" s="155"/>
      <c r="L174" s="155">
        <f t="shared" ref="L174" si="19">SUM(B174:K174)</f>
        <v>-1982211.7599999998</v>
      </c>
    </row>
    <row r="175" spans="1:12" hidden="1" outlineLevel="1">
      <c r="A175" s="166">
        <f>'Historical NAV'!A1167</f>
        <v>45656</v>
      </c>
      <c r="B175" s="155">
        <v>-806992.08</v>
      </c>
      <c r="C175" s="155">
        <v>-79816.400000000009</v>
      </c>
      <c r="D175" s="155">
        <v>-159451</v>
      </c>
      <c r="E175" s="155">
        <v>57340.53</v>
      </c>
      <c r="F175" s="155">
        <v>-49057.37</v>
      </c>
      <c r="G175" s="155">
        <v>-107637.5</v>
      </c>
      <c r="H175" s="155">
        <v>-146906.01999999999</v>
      </c>
      <c r="I175" s="155"/>
      <c r="J175" s="155"/>
      <c r="K175" s="155"/>
      <c r="L175" s="155">
        <f t="shared" ref="L175" si="20">SUM(B175:K175)</f>
        <v>-1292519.8399999999</v>
      </c>
    </row>
    <row r="176" spans="1:12" s="47" customFormat="1" hidden="1" outlineLevel="1">
      <c r="A176" s="167">
        <f>'Historical NAV'!A1168</f>
        <v>45657</v>
      </c>
      <c r="B176" s="157">
        <v>-172111.61</v>
      </c>
      <c r="C176" s="157">
        <v>26929.05</v>
      </c>
      <c r="D176" s="157">
        <v>-806369.73</v>
      </c>
      <c r="E176" s="157">
        <v>-27801.87</v>
      </c>
      <c r="F176" s="157">
        <v>139166.5</v>
      </c>
      <c r="G176" s="300">
        <v>1263133.29274105</v>
      </c>
      <c r="H176" s="300">
        <v>1304584.03274105</v>
      </c>
      <c r="I176" s="157"/>
      <c r="J176" s="157"/>
      <c r="K176" s="157"/>
      <c r="L176" s="157">
        <f t="shared" ref="L176" si="21">SUM(B176:K176)</f>
        <v>1727529.6654821001</v>
      </c>
    </row>
    <row r="177" spans="1:12" collapsed="1">
      <c r="A177" s="166">
        <f>'Historical NAV'!A1169</f>
        <v>45659</v>
      </c>
      <c r="B177" s="155">
        <v>-21079.34</v>
      </c>
      <c r="C177" s="155">
        <v>-360678.57</v>
      </c>
      <c r="D177" s="155">
        <v>1020611</v>
      </c>
      <c r="E177" s="155">
        <v>31358.5</v>
      </c>
      <c r="F177" s="155">
        <v>416103.49</v>
      </c>
      <c r="G177" s="155">
        <v>-38037.5</v>
      </c>
      <c r="H177" s="155">
        <v>3413.2399999999989</v>
      </c>
      <c r="I177" s="155"/>
      <c r="J177" s="155"/>
      <c r="K177" s="155"/>
      <c r="L177" s="155">
        <f t="shared" ref="L177" si="22">SUM(B177:K177)</f>
        <v>1051690.82</v>
      </c>
    </row>
    <row r="178" spans="1:12">
      <c r="A178" s="166">
        <f>'Historical NAV'!A1170</f>
        <v>45660</v>
      </c>
      <c r="B178" s="155">
        <v>1011890.72</v>
      </c>
      <c r="C178" s="155">
        <v>125627.6</v>
      </c>
      <c r="D178" s="155">
        <v>1749391.57</v>
      </c>
      <c r="E178" s="155">
        <v>27326.74</v>
      </c>
      <c r="F178" s="155">
        <v>-106806.33</v>
      </c>
      <c r="G178" s="155">
        <v>194350</v>
      </c>
      <c r="H178" s="155">
        <v>108562.39</v>
      </c>
      <c r="I178" s="155"/>
      <c r="J178" s="155"/>
      <c r="K178" s="155"/>
      <c r="L178" s="155">
        <f t="shared" ref="L178" si="23">SUM(B178:K178)</f>
        <v>3110342.6900000004</v>
      </c>
    </row>
    <row r="179" spans="1:12">
      <c r="A179" s="166">
        <f>'Historical NAV'!A1171</f>
        <v>45663</v>
      </c>
      <c r="B179" s="155">
        <v>361381.55</v>
      </c>
      <c r="C179" s="155">
        <v>-9348.8399999999983</v>
      </c>
      <c r="D179" s="155">
        <v>1690488.71</v>
      </c>
      <c r="E179" s="155">
        <v>-6656.630000000001</v>
      </c>
      <c r="F179" s="155">
        <v>95813.7</v>
      </c>
      <c r="G179" s="155">
        <v>114450</v>
      </c>
      <c r="H179" s="155">
        <v>-96725.440000000002</v>
      </c>
      <c r="I179" s="155"/>
      <c r="J179" s="155"/>
      <c r="K179" s="155"/>
      <c r="L179" s="155">
        <f t="shared" ref="L179" si="24">SUM(B179:K179)</f>
        <v>2149403.0500000003</v>
      </c>
    </row>
    <row r="180" spans="1:12">
      <c r="A180" s="166">
        <f>'Historical NAV'!A1172</f>
        <v>45664</v>
      </c>
      <c r="B180" s="155">
        <v>-789425.92999999993</v>
      </c>
      <c r="C180" s="155">
        <v>-272194.38</v>
      </c>
      <c r="D180" s="155">
        <v>-2269288</v>
      </c>
      <c r="E180" s="155">
        <v>-128776.13</v>
      </c>
      <c r="F180" s="155">
        <v>-54108.450000000012</v>
      </c>
      <c r="G180" s="155">
        <v>-203587.5</v>
      </c>
      <c r="H180" s="155">
        <v>75191.570000000007</v>
      </c>
      <c r="I180" s="155"/>
      <c r="J180" s="155"/>
      <c r="K180" s="155"/>
      <c r="L180" s="155">
        <f t="shared" ref="L180" si="25">SUM(B180:K180)</f>
        <v>-3642188.8200000003</v>
      </c>
    </row>
    <row r="181" spans="1:12">
      <c r="A181" s="166">
        <f>'Historical NAV'!A1173</f>
        <v>45665</v>
      </c>
      <c r="B181" s="155">
        <v>34995.08</v>
      </c>
      <c r="C181" s="155">
        <v>-141260.85</v>
      </c>
      <c r="D181" s="155">
        <v>-339750</v>
      </c>
      <c r="E181" s="155">
        <v>3413.76</v>
      </c>
      <c r="F181" s="155">
        <v>19055.3</v>
      </c>
      <c r="G181" s="155">
        <v>4150</v>
      </c>
      <c r="H181" s="155">
        <v>32633.85</v>
      </c>
      <c r="I181" s="155"/>
      <c r="J181" s="155"/>
      <c r="K181" s="155"/>
      <c r="L181" s="155">
        <f t="shared" ref="L181" si="26">SUM(B181:K181)</f>
        <v>-386762.86000000004</v>
      </c>
    </row>
    <row r="182" spans="1:12">
      <c r="A182" s="166">
        <f>'Historical NAV'!A1174</f>
        <v>45666</v>
      </c>
      <c r="B182" s="155">
        <v>0</v>
      </c>
      <c r="C182" s="155">
        <v>-19800.86</v>
      </c>
      <c r="D182" s="155">
        <v>-3207.77</v>
      </c>
      <c r="E182" s="155">
        <v>0</v>
      </c>
      <c r="F182" s="155">
        <v>0</v>
      </c>
      <c r="G182" s="155">
        <v>0</v>
      </c>
      <c r="H182" s="155">
        <v>5024.53</v>
      </c>
      <c r="I182" s="155"/>
      <c r="J182" s="155"/>
      <c r="K182" s="155"/>
      <c r="L182" s="155">
        <f t="shared" ref="L182" si="27">SUM(B182:K182)</f>
        <v>-17984.100000000002</v>
      </c>
    </row>
    <row r="183" spans="1:12">
      <c r="A183" s="166">
        <f>'Historical NAV'!A1175</f>
        <v>45667</v>
      </c>
      <c r="B183" s="155">
        <v>-1236187.71</v>
      </c>
      <c r="C183" s="155">
        <v>-306776.56</v>
      </c>
      <c r="D183" s="155">
        <v>-779219.46</v>
      </c>
      <c r="E183" s="155">
        <v>-113847.32</v>
      </c>
      <c r="F183" s="155">
        <v>223660.35</v>
      </c>
      <c r="G183" s="155">
        <v>-304450</v>
      </c>
      <c r="H183" s="155">
        <v>5086.0900000000047</v>
      </c>
      <c r="I183" s="155"/>
      <c r="J183" s="155"/>
      <c r="K183" s="155"/>
      <c r="L183" s="155">
        <f t="shared" ref="L183" si="28">SUM(B183:K183)</f>
        <v>-2511734.61</v>
      </c>
    </row>
    <row r="184" spans="1:12">
      <c r="A184" s="166">
        <f>'Historical NAV'!A1176</f>
        <v>45670</v>
      </c>
      <c r="B184" s="155">
        <v>123447.38</v>
      </c>
      <c r="C184" s="155">
        <v>-76042.03</v>
      </c>
      <c r="D184" s="155">
        <v>-1298384.46</v>
      </c>
      <c r="E184" s="155">
        <v>-37861.120000000003</v>
      </c>
      <c r="F184" s="155">
        <v>-165546.07</v>
      </c>
      <c r="G184" s="155">
        <v>-35062.5</v>
      </c>
      <c r="H184" s="155">
        <v>200153.05</v>
      </c>
      <c r="I184" s="155"/>
      <c r="J184" s="155"/>
      <c r="K184" s="155"/>
      <c r="L184" s="155">
        <f t="shared" ref="L184" si="29">SUM(B184:K184)</f>
        <v>-1289295.75</v>
      </c>
    </row>
    <row r="185" spans="1:12">
      <c r="A185" s="166">
        <f>'Historical NAV'!A1177</f>
        <v>45671</v>
      </c>
      <c r="B185" s="155">
        <v>313247.17</v>
      </c>
      <c r="C185" s="155">
        <v>296040.19</v>
      </c>
      <c r="D185" s="155">
        <v>-189569.1</v>
      </c>
      <c r="E185" s="155">
        <v>23961.02</v>
      </c>
      <c r="F185" s="155">
        <v>212715.49</v>
      </c>
      <c r="G185" s="155">
        <v>-10837.5</v>
      </c>
      <c r="H185" s="155">
        <v>-18519.38</v>
      </c>
      <c r="I185" s="155"/>
      <c r="J185" s="155"/>
      <c r="K185" s="155"/>
      <c r="L185" s="155">
        <f t="shared" ref="L185" si="30">SUM(B185:K185)</f>
        <v>627037.89</v>
      </c>
    </row>
    <row r="186" spans="1:12">
      <c r="A186" s="166">
        <f>'Historical NAV'!A1178</f>
        <v>45672</v>
      </c>
      <c r="B186" s="155">
        <v>1466634.49</v>
      </c>
      <c r="C186" s="155">
        <v>88334.34</v>
      </c>
      <c r="D186" s="155">
        <v>1517090</v>
      </c>
      <c r="E186" s="155">
        <v>207809.21</v>
      </c>
      <c r="F186" s="155">
        <v>288923.84999999998</v>
      </c>
      <c r="G186" s="155">
        <v>368512.5</v>
      </c>
      <c r="H186" s="155">
        <v>137817.85</v>
      </c>
      <c r="I186" s="155"/>
      <c r="J186" s="155"/>
      <c r="K186" s="155"/>
      <c r="L186" s="155">
        <f t="shared" ref="L186" si="31">SUM(B186:K186)</f>
        <v>4075122.24</v>
      </c>
    </row>
    <row r="187" spans="1:12">
      <c r="A187" s="166">
        <f>'Historical NAV'!A1179</f>
        <v>45673</v>
      </c>
      <c r="B187" s="155">
        <v>-88345.21</v>
      </c>
      <c r="C187" s="155">
        <v>180618.94</v>
      </c>
      <c r="D187" s="155">
        <v>360015</v>
      </c>
      <c r="E187" s="155">
        <v>46490.28</v>
      </c>
      <c r="F187" s="155">
        <v>152603.32</v>
      </c>
      <c r="G187" s="155">
        <v>-100425</v>
      </c>
      <c r="H187" s="155">
        <v>-21715.06</v>
      </c>
      <c r="I187" s="155"/>
      <c r="J187" s="155"/>
      <c r="K187" s="155"/>
      <c r="L187" s="155">
        <f t="shared" ref="L187:L189" si="32">SUM(B187:K187)</f>
        <v>529242.27</v>
      </c>
    </row>
    <row r="188" spans="1:12">
      <c r="A188" s="166">
        <f>'Historical NAV'!A1180</f>
        <v>45674</v>
      </c>
      <c r="B188" s="155">
        <v>801373.58</v>
      </c>
      <c r="C188" s="155">
        <v>62549.440000000002</v>
      </c>
      <c r="D188" s="155">
        <v>515321</v>
      </c>
      <c r="E188" s="155">
        <v>41605.5</v>
      </c>
      <c r="F188" s="155">
        <v>84477.27</v>
      </c>
      <c r="G188" s="155">
        <v>244450</v>
      </c>
      <c r="H188" s="155">
        <v>156856.21</v>
      </c>
      <c r="I188" s="155"/>
      <c r="J188" s="155"/>
      <c r="K188" s="155"/>
      <c r="L188" s="155">
        <f t="shared" si="32"/>
        <v>1906633</v>
      </c>
    </row>
    <row r="189" spans="1:12">
      <c r="A189" s="166">
        <f>'Historical NAV'!A1181</f>
        <v>45677</v>
      </c>
      <c r="B189" s="155">
        <v>0</v>
      </c>
      <c r="C189" s="155">
        <v>253516.58</v>
      </c>
      <c r="D189" s="155">
        <v>0</v>
      </c>
      <c r="E189" s="155">
        <v>0</v>
      </c>
      <c r="F189" s="155">
        <v>0</v>
      </c>
      <c r="G189" s="155">
        <v>0</v>
      </c>
      <c r="H189" s="155">
        <v>3106.79</v>
      </c>
      <c r="I189" s="155"/>
      <c r="J189" s="155"/>
      <c r="K189" s="155"/>
      <c r="L189" s="155">
        <f t="shared" si="32"/>
        <v>256623.37</v>
      </c>
    </row>
    <row r="190" spans="1:12">
      <c r="A190" s="166">
        <f>'Historical NAV'!A1182</f>
        <v>45678</v>
      </c>
      <c r="B190" s="155">
        <v>626834.46</v>
      </c>
      <c r="C190" s="155">
        <v>121341.4</v>
      </c>
      <c r="D190" s="155">
        <v>1397479</v>
      </c>
      <c r="E190" s="155">
        <v>97732.89</v>
      </c>
      <c r="F190" s="155">
        <v>345487.66</v>
      </c>
      <c r="G190" s="155">
        <v>107890</v>
      </c>
      <c r="H190" s="155">
        <v>40399.22</v>
      </c>
      <c r="I190" s="155"/>
      <c r="J190" s="155"/>
      <c r="K190" s="155"/>
      <c r="L190" s="155">
        <f t="shared" ref="L190" si="33">SUM(B190:K190)</f>
        <v>2737164.6300000004</v>
      </c>
    </row>
    <row r="191" spans="1:12">
      <c r="A191" s="166">
        <f>'Historical NAV'!A1183</f>
        <v>45679</v>
      </c>
      <c r="B191" s="155">
        <v>302728.36</v>
      </c>
      <c r="C191" s="155">
        <v>-307273.86</v>
      </c>
      <c r="D191" s="155">
        <v>1559659</v>
      </c>
      <c r="E191" s="155">
        <v>-59662.26</v>
      </c>
      <c r="F191" s="155">
        <v>7723.3000000000029</v>
      </c>
      <c r="G191" s="155">
        <v>143587.5</v>
      </c>
      <c r="H191" s="155">
        <v>-12188.08</v>
      </c>
      <c r="I191" s="155"/>
      <c r="J191" s="155"/>
      <c r="K191" s="155"/>
      <c r="L191" s="155">
        <f t="shared" ref="L191" si="34">SUM(B191:K191)</f>
        <v>1634573.96</v>
      </c>
    </row>
    <row r="192" spans="1:12">
      <c r="A192" s="166">
        <f>'Historical NAV'!A1184</f>
        <v>45680</v>
      </c>
      <c r="B192" s="155">
        <v>289313.27</v>
      </c>
      <c r="C192" s="155">
        <v>-15939.95</v>
      </c>
      <c r="D192" s="155">
        <v>218192</v>
      </c>
      <c r="E192" s="155">
        <v>-30181</v>
      </c>
      <c r="F192" s="155">
        <v>-56451.16</v>
      </c>
      <c r="G192" s="155">
        <v>38725</v>
      </c>
      <c r="H192" s="155">
        <v>13887.61</v>
      </c>
      <c r="I192" s="155"/>
      <c r="J192" s="155"/>
      <c r="K192" s="155"/>
      <c r="L192" s="155">
        <f t="shared" ref="L192" si="35">SUM(B192:K192)</f>
        <v>457545.77</v>
      </c>
    </row>
    <row r="193" spans="1:12">
      <c r="A193" s="166">
        <f>'Historical NAV'!A1185</f>
        <v>45681</v>
      </c>
      <c r="B193" s="155">
        <v>-316705.55</v>
      </c>
      <c r="C193" s="155">
        <v>407885.56</v>
      </c>
      <c r="D193" s="155">
        <v>-1067177</v>
      </c>
      <c r="E193" s="155">
        <v>31370.02</v>
      </c>
      <c r="F193" s="155">
        <v>171583.98</v>
      </c>
      <c r="G193" s="155">
        <v>-64862.5</v>
      </c>
      <c r="H193" s="155">
        <v>151653.93</v>
      </c>
      <c r="I193" s="155"/>
      <c r="J193" s="155"/>
      <c r="K193" s="155"/>
      <c r="L193" s="155">
        <f t="shared" ref="L193" si="36">SUM(B193:K193)</f>
        <v>-686251.56</v>
      </c>
    </row>
    <row r="194" spans="1:12">
      <c r="A194" s="166">
        <f>'Historical NAV'!A1186</f>
        <v>45684</v>
      </c>
      <c r="B194" s="155">
        <v>-1263422.55</v>
      </c>
      <c r="C194" s="155">
        <v>147984.6</v>
      </c>
      <c r="D194" s="155">
        <v>-3851363.55</v>
      </c>
      <c r="E194" s="155">
        <v>6126.9099999999989</v>
      </c>
      <c r="F194" s="155">
        <v>-328144.12</v>
      </c>
      <c r="G194" s="155">
        <v>-188323.75</v>
      </c>
      <c r="H194" s="155">
        <v>102307.87</v>
      </c>
      <c r="I194" s="155"/>
      <c r="J194" s="155"/>
      <c r="K194" s="155"/>
      <c r="L194" s="155">
        <f t="shared" ref="L194" si="37">SUM(B194:K194)</f>
        <v>-5374834.5899999999</v>
      </c>
    </row>
    <row r="195" spans="1:12">
      <c r="A195" s="166">
        <f>'Historical NAV'!A1187</f>
        <v>45685</v>
      </c>
      <c r="B195" s="155">
        <v>0</v>
      </c>
      <c r="C195" s="155">
        <v>0</v>
      </c>
      <c r="D195" s="155">
        <v>0</v>
      </c>
      <c r="E195" s="155">
        <v>0</v>
      </c>
      <c r="F195" s="155">
        <v>0</v>
      </c>
      <c r="G195" s="155">
        <v>0</v>
      </c>
      <c r="H195" s="155">
        <v>10161.86</v>
      </c>
      <c r="I195" s="155"/>
      <c r="J195" s="155"/>
      <c r="K195" s="155"/>
      <c r="L195" s="155">
        <f t="shared" ref="L195" si="38">SUM(B195:K195)</f>
        <v>10161.86</v>
      </c>
    </row>
    <row r="196" spans="1:12">
      <c r="A196" s="166">
        <f>'Historical NAV'!A1188</f>
        <v>45686</v>
      </c>
      <c r="B196" s="155">
        <v>0.02</v>
      </c>
      <c r="C196" s="155">
        <v>0</v>
      </c>
      <c r="D196" s="155">
        <v>-1444.28</v>
      </c>
      <c r="E196" s="155">
        <v>1180.26</v>
      </c>
      <c r="F196" s="155">
        <v>0</v>
      </c>
      <c r="G196" s="155">
        <v>0</v>
      </c>
      <c r="H196" s="155">
        <v>-8486.49</v>
      </c>
      <c r="I196" s="155"/>
      <c r="J196" s="155"/>
      <c r="K196" s="155"/>
      <c r="L196" s="155">
        <f t="shared" ref="L196" si="39">SUM(B196:K196)</f>
        <v>-8750.49</v>
      </c>
    </row>
    <row r="197" spans="1:12">
      <c r="A197" s="166">
        <f>'Historical NAV'!A1189</f>
        <v>45687</v>
      </c>
      <c r="B197" s="155">
        <v>0</v>
      </c>
      <c r="C197" s="155">
        <v>0</v>
      </c>
      <c r="D197" s="155">
        <v>950</v>
      </c>
      <c r="E197" s="155">
        <v>0</v>
      </c>
      <c r="F197" s="155">
        <v>0</v>
      </c>
      <c r="G197" s="155">
        <v>0</v>
      </c>
      <c r="H197" s="155">
        <v>8138.8</v>
      </c>
      <c r="I197" s="155"/>
      <c r="J197" s="155"/>
      <c r="K197" s="155"/>
      <c r="L197" s="155">
        <f t="shared" ref="L197" si="40">SUM(B197:K197)</f>
        <v>9088.7999999999993</v>
      </c>
    </row>
    <row r="198" spans="1:12" s="47" customFormat="1">
      <c r="A198" s="167">
        <f>'Historical NAV'!A1190</f>
        <v>45688</v>
      </c>
      <c r="B198" s="157">
        <v>0</v>
      </c>
      <c r="C198" s="157">
        <v>0</v>
      </c>
      <c r="D198" s="157">
        <v>-1955</v>
      </c>
      <c r="E198" s="157">
        <v>7854</v>
      </c>
      <c r="F198" s="157">
        <v>0</v>
      </c>
      <c r="G198" s="157">
        <v>0</v>
      </c>
      <c r="H198" s="157">
        <v>-2633.1</v>
      </c>
      <c r="I198" s="157"/>
      <c r="J198" s="157"/>
      <c r="K198" s="157"/>
      <c r="L198" s="157">
        <f t="shared" ref="L198" si="41">SUM(B198:K198)</f>
        <v>3265.9</v>
      </c>
    </row>
    <row r="199" spans="1:12">
      <c r="A199" s="166">
        <f>'Historical NAV'!A1191</f>
        <v>45691</v>
      </c>
      <c r="B199" s="155">
        <v>0</v>
      </c>
      <c r="C199" s="155">
        <v>0</v>
      </c>
      <c r="D199" s="155">
        <v>-3410</v>
      </c>
      <c r="E199" s="155">
        <v>-3266.1</v>
      </c>
      <c r="F199" s="155">
        <v>0</v>
      </c>
      <c r="G199" s="155">
        <v>0</v>
      </c>
      <c r="H199" s="155">
        <v>-4527.5999999999995</v>
      </c>
      <c r="I199" s="155"/>
      <c r="J199" s="155"/>
      <c r="K199" s="155"/>
      <c r="L199" s="155">
        <f t="shared" ref="L199" si="42">SUM(B199:K199)</f>
        <v>-11203.7</v>
      </c>
    </row>
    <row r="200" spans="1:12">
      <c r="A200" s="166">
        <f>'Historical NAV'!A1192</f>
        <v>45692</v>
      </c>
      <c r="B200" s="155">
        <v>0</v>
      </c>
      <c r="C200" s="155">
        <v>0</v>
      </c>
      <c r="D200" s="155">
        <v>1990</v>
      </c>
      <c r="E200" s="155">
        <v>12636</v>
      </c>
      <c r="F200" s="155">
        <v>0</v>
      </c>
      <c r="G200" s="155">
        <v>0</v>
      </c>
      <c r="H200" s="155">
        <v>3623.6</v>
      </c>
      <c r="I200" s="155"/>
      <c r="J200" s="155"/>
      <c r="K200" s="155"/>
      <c r="L200" s="155">
        <f t="shared" ref="L200" si="43">SUM(B200:K200)</f>
        <v>18249.599999999999</v>
      </c>
    </row>
    <row r="201" spans="1:12">
      <c r="A201" s="166">
        <f>'Historical NAV'!A1193</f>
        <v>45693</v>
      </c>
      <c r="B201" s="155">
        <v>0</v>
      </c>
      <c r="C201" s="155">
        <v>0</v>
      </c>
      <c r="D201" s="155">
        <v>6180</v>
      </c>
      <c r="E201" s="155">
        <v>31861.93</v>
      </c>
      <c r="F201" s="155">
        <v>0</v>
      </c>
      <c r="G201" s="155">
        <v>0</v>
      </c>
      <c r="H201" s="155">
        <v>7914.84</v>
      </c>
      <c r="I201" s="155"/>
      <c r="J201" s="155"/>
      <c r="K201" s="155"/>
      <c r="L201" s="155">
        <f t="shared" ref="L201" si="44">SUM(B201:K201)</f>
        <v>45956.770000000004</v>
      </c>
    </row>
    <row r="202" spans="1:12">
      <c r="A202" s="166">
        <f>'Historical NAV'!A1194</f>
        <v>45694</v>
      </c>
      <c r="B202" s="155">
        <v>0</v>
      </c>
      <c r="C202" s="155">
        <v>0</v>
      </c>
      <c r="D202" s="155">
        <v>3850</v>
      </c>
      <c r="E202" s="155">
        <v>12636</v>
      </c>
      <c r="F202" s="155">
        <v>0</v>
      </c>
      <c r="G202" s="155">
        <v>0</v>
      </c>
      <c r="H202" s="155">
        <v>1626.5</v>
      </c>
      <c r="I202" s="155"/>
      <c r="J202" s="155"/>
      <c r="K202" s="155"/>
      <c r="L202" s="155">
        <f t="shared" ref="L202" si="45">SUM(B202:K202)</f>
        <v>18112.5</v>
      </c>
    </row>
    <row r="203" spans="1:12">
      <c r="A203" s="166">
        <f>'Historical NAV'!A1195</f>
        <v>45695</v>
      </c>
      <c r="B203" s="155">
        <v>0</v>
      </c>
      <c r="C203" s="155">
        <v>0</v>
      </c>
      <c r="D203" s="155">
        <v>1160</v>
      </c>
      <c r="E203" s="155">
        <v>18954</v>
      </c>
      <c r="F203" s="155">
        <v>0</v>
      </c>
      <c r="G203" s="155">
        <v>0</v>
      </c>
      <c r="H203" s="155">
        <v>607.60000000000014</v>
      </c>
      <c r="I203" s="155"/>
      <c r="J203" s="155"/>
      <c r="K203" s="155"/>
      <c r="L203" s="155">
        <f t="shared" ref="L203" si="46">SUM(B203:K203)</f>
        <v>20721.599999999999</v>
      </c>
    </row>
    <row r="204" spans="1:12">
      <c r="A204" s="166">
        <f>'Historical NAV'!A1196</f>
        <v>45698</v>
      </c>
      <c r="B204" s="155">
        <v>0</v>
      </c>
      <c r="C204" s="155">
        <v>0</v>
      </c>
      <c r="D204" s="155">
        <v>-3843.67</v>
      </c>
      <c r="E204" s="155">
        <v>12543.56</v>
      </c>
      <c r="F204" s="155">
        <v>0</v>
      </c>
      <c r="G204" s="155">
        <v>0</v>
      </c>
      <c r="H204" s="155">
        <v>6675.5</v>
      </c>
      <c r="I204" s="155"/>
      <c r="J204" s="155"/>
      <c r="K204" s="155"/>
      <c r="L204" s="155">
        <f t="shared" ref="L204" si="47">SUM(B204:K204)</f>
        <v>15375.39</v>
      </c>
    </row>
    <row r="205" spans="1:12">
      <c r="A205" s="166">
        <f>'Historical NAV'!A1197</f>
        <v>45699</v>
      </c>
      <c r="B205" s="155">
        <v>0</v>
      </c>
      <c r="C205" s="155">
        <v>0</v>
      </c>
      <c r="D205" s="155">
        <v>0</v>
      </c>
      <c r="E205" s="155">
        <v>0</v>
      </c>
      <c r="F205" s="155">
        <v>0</v>
      </c>
      <c r="G205" s="155">
        <v>0</v>
      </c>
      <c r="H205" s="155">
        <v>-520.79999999999995</v>
      </c>
      <c r="I205" s="155"/>
      <c r="J205" s="155"/>
      <c r="K205" s="155"/>
      <c r="L205" s="155">
        <f t="shared" ref="L205" si="48">SUM(B205:K205)</f>
        <v>-520.79999999999995</v>
      </c>
    </row>
    <row r="206" spans="1:12">
      <c r="A206" s="166">
        <f>'Historical NAV'!A1198</f>
        <v>45700</v>
      </c>
      <c r="B206" s="155">
        <v>0</v>
      </c>
      <c r="C206" s="155">
        <v>0</v>
      </c>
      <c r="D206" s="155">
        <v>0</v>
      </c>
      <c r="E206" s="155">
        <v>6250</v>
      </c>
      <c r="F206" s="155">
        <v>0</v>
      </c>
      <c r="G206" s="155">
        <v>0</v>
      </c>
      <c r="H206" s="155">
        <v>-1289</v>
      </c>
      <c r="I206" s="155"/>
      <c r="J206" s="155"/>
      <c r="K206" s="155"/>
      <c r="L206" s="155">
        <f t="shared" ref="L206" si="49">SUM(B206:K206)</f>
        <v>4961</v>
      </c>
    </row>
    <row r="207" spans="1:12">
      <c r="A207" s="166">
        <f>'Historical NAV'!A1199</f>
        <v>45701</v>
      </c>
      <c r="B207" s="155">
        <v>0</v>
      </c>
      <c r="C207" s="155">
        <v>0</v>
      </c>
      <c r="D207" s="155">
        <v>0</v>
      </c>
      <c r="E207" s="155">
        <v>145241.37</v>
      </c>
      <c r="F207" s="155">
        <v>0</v>
      </c>
      <c r="G207" s="155">
        <v>0</v>
      </c>
      <c r="H207" s="155">
        <v>3058.3</v>
      </c>
      <c r="I207" s="155"/>
      <c r="J207" s="155"/>
      <c r="K207" s="155"/>
      <c r="L207" s="155">
        <f t="shared" ref="L207" si="50">SUM(B207:K207)</f>
        <v>148299.66999999998</v>
      </c>
    </row>
    <row r="208" spans="1:12">
      <c r="A208" s="166">
        <f>'Historical NAV'!A1200</f>
        <v>45702</v>
      </c>
      <c r="B208" s="155">
        <v>0</v>
      </c>
      <c r="C208" s="155">
        <v>0</v>
      </c>
      <c r="D208" s="155">
        <v>0</v>
      </c>
      <c r="E208" s="155">
        <v>25000</v>
      </c>
      <c r="F208" s="155">
        <v>0</v>
      </c>
      <c r="G208" s="155">
        <v>0</v>
      </c>
      <c r="H208" s="155">
        <v>2407.6</v>
      </c>
      <c r="I208" s="155"/>
      <c r="J208" s="155"/>
      <c r="K208" s="155"/>
      <c r="L208" s="155">
        <f t="shared" ref="L208" si="51">SUM(B208:K208)</f>
        <v>27407.599999999999</v>
      </c>
    </row>
    <row r="209" spans="1:12">
      <c r="A209" s="166">
        <f>'Historical NAV'!A1201</f>
        <v>45705</v>
      </c>
      <c r="B209" s="155">
        <v>0</v>
      </c>
      <c r="C209" s="155">
        <v>0</v>
      </c>
      <c r="D209" s="155">
        <v>0</v>
      </c>
      <c r="E209" s="155">
        <v>0</v>
      </c>
      <c r="F209" s="155">
        <v>0</v>
      </c>
      <c r="G209" s="155">
        <v>0</v>
      </c>
      <c r="H209" s="155">
        <v>0</v>
      </c>
      <c r="I209" s="155"/>
      <c r="J209" s="155"/>
      <c r="K209" s="155"/>
      <c r="L209" s="155">
        <f t="shared" ref="L209" si="52">SUM(B209:K209)</f>
        <v>0</v>
      </c>
    </row>
    <row r="210" spans="1:12">
      <c r="A210" s="166">
        <f>'Historical NAV'!A1202</f>
        <v>45706</v>
      </c>
      <c r="B210" s="155">
        <v>227.37</v>
      </c>
      <c r="C210" s="155">
        <v>0</v>
      </c>
      <c r="D210" s="155">
        <v>0</v>
      </c>
      <c r="E210" s="155">
        <v>12500</v>
      </c>
      <c r="F210" s="155">
        <v>0</v>
      </c>
      <c r="G210" s="155">
        <v>0</v>
      </c>
      <c r="H210" s="155">
        <v>465</v>
      </c>
      <c r="I210" s="155"/>
      <c r="J210" s="155"/>
      <c r="K210" s="155"/>
      <c r="L210" s="155">
        <f t="shared" ref="L210" si="53">SUM(B210:K210)</f>
        <v>13192.37</v>
      </c>
    </row>
    <row r="211" spans="1:12">
      <c r="A211" s="166">
        <f>'Historical NAV'!A1203</f>
        <v>45707</v>
      </c>
      <c r="B211" s="155">
        <v>0</v>
      </c>
      <c r="C211" s="155">
        <v>0</v>
      </c>
      <c r="D211" s="155">
        <v>0</v>
      </c>
      <c r="E211" s="155">
        <v>0</v>
      </c>
      <c r="F211" s="155">
        <v>0</v>
      </c>
      <c r="G211" s="155">
        <v>0</v>
      </c>
      <c r="H211" s="155">
        <v>-374.5</v>
      </c>
      <c r="I211" s="155"/>
      <c r="J211" s="155"/>
      <c r="K211" s="155"/>
      <c r="L211" s="155">
        <f t="shared" ref="L211" si="54">SUM(B211:K211)</f>
        <v>-374.5</v>
      </c>
    </row>
    <row r="212" spans="1:12">
      <c r="A212" s="166">
        <f>'Historical NAV'!A1204</f>
        <v>45708</v>
      </c>
      <c r="B212" s="155">
        <v>0</v>
      </c>
      <c r="C212" s="155">
        <v>0</v>
      </c>
      <c r="D212" s="155">
        <v>789.6</v>
      </c>
      <c r="E212" s="155">
        <v>12500</v>
      </c>
      <c r="F212" s="155">
        <v>0</v>
      </c>
      <c r="G212" s="155">
        <v>0</v>
      </c>
      <c r="H212" s="155">
        <v>636.1</v>
      </c>
      <c r="I212" s="155"/>
      <c r="J212" s="155"/>
      <c r="K212" s="155"/>
      <c r="L212" s="155">
        <f t="shared" ref="L212" si="55">SUM(B212:K212)</f>
        <v>13925.7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F7B5-6AF7-4A3D-84D5-AE247385ADC0}">
  <dimension ref="B2:V25"/>
  <sheetViews>
    <sheetView showGridLines="0" zoomScale="85" zoomScaleNormal="85" workbookViewId="0">
      <selection activeCell="D17" sqref="D17"/>
    </sheetView>
  </sheetViews>
  <sheetFormatPr defaultRowHeight="15" outlineLevelRow="1" outlineLevelCol="1"/>
  <cols>
    <col min="1" max="1" width="4.140625" customWidth="1"/>
    <col min="2" max="2" width="24.7109375" bestFit="1" customWidth="1"/>
    <col min="3" max="3" width="36.140625" bestFit="1" customWidth="1"/>
    <col min="4" max="4" width="12.28515625" bestFit="1" customWidth="1"/>
    <col min="5" max="8" width="10.85546875" bestFit="1" customWidth="1"/>
    <col min="9" max="9" width="8.42578125" bestFit="1" customWidth="1"/>
    <col min="10" max="10" width="8.42578125" customWidth="1"/>
    <col min="11" max="11" width="8.42578125" hidden="1" customWidth="1" outlineLevel="1"/>
    <col min="12" max="12" width="8.42578125" bestFit="1" customWidth="1" collapsed="1"/>
    <col min="14" max="14" width="42.28515625" bestFit="1" customWidth="1"/>
    <col min="15" max="15" width="14.28515625" bestFit="1" customWidth="1"/>
    <col min="16" max="16" width="13.28515625" bestFit="1" customWidth="1"/>
    <col min="17" max="17" width="14.28515625" bestFit="1" customWidth="1"/>
    <col min="19" max="19" width="27.5703125" bestFit="1" customWidth="1"/>
    <col min="20" max="20" width="14.28515625" style="69" bestFit="1" customWidth="1"/>
    <col min="21" max="21" width="8.42578125" bestFit="1" customWidth="1"/>
  </cols>
  <sheetData>
    <row r="2" spans="2:22">
      <c r="B2" s="269" t="s">
        <v>92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N2" s="269" t="s">
        <v>93</v>
      </c>
      <c r="O2" s="269"/>
      <c r="P2" s="269"/>
      <c r="Q2" s="269"/>
      <c r="S2" s="269" t="s">
        <v>94</v>
      </c>
      <c r="T2" s="275"/>
      <c r="U2" s="269"/>
    </row>
    <row r="3" spans="2:22">
      <c r="B3" s="106" t="s">
        <v>95</v>
      </c>
      <c r="C3" s="106" t="s">
        <v>96</v>
      </c>
      <c r="D3" s="106" t="s">
        <v>97</v>
      </c>
      <c r="E3" s="106" t="s">
        <v>98</v>
      </c>
      <c r="F3" s="106" t="s">
        <v>99</v>
      </c>
      <c r="G3" s="106" t="s">
        <v>100</v>
      </c>
      <c r="H3" s="106" t="s">
        <v>101</v>
      </c>
      <c r="I3" s="106" t="s">
        <v>102</v>
      </c>
      <c r="J3" s="106" t="s">
        <v>4</v>
      </c>
      <c r="K3" s="106" t="s">
        <v>4</v>
      </c>
      <c r="L3" s="106" t="s">
        <v>5</v>
      </c>
      <c r="M3" s="288"/>
      <c r="N3" s="106"/>
      <c r="O3" s="106" t="s">
        <v>103</v>
      </c>
      <c r="P3" s="106" t="s">
        <v>104</v>
      </c>
      <c r="Q3" s="106" t="s">
        <v>34</v>
      </c>
      <c r="S3" t="s">
        <v>105</v>
      </c>
      <c r="T3" s="276">
        <f>ROUND(VLOOKUP("Starting Value", 'Email input'!C:D, 2, FALSE),2)</f>
        <v>66302018.380000003</v>
      </c>
    </row>
    <row r="4" spans="2:22">
      <c r="B4" t="s">
        <v>103</v>
      </c>
      <c r="C4" t="s">
        <v>106</v>
      </c>
      <c r="D4" s="8">
        <f>IF(D18=0, "", D18)</f>
        <v>1.6999999999999999E-3</v>
      </c>
      <c r="E4" s="8">
        <f t="shared" ref="E4:L5" si="0">IF(E18=0, "", E18)</f>
        <v>3.0108225232103156E-3</v>
      </c>
      <c r="F4" s="8">
        <f t="shared" ca="1" si="0"/>
        <v>-0.68513280482617611</v>
      </c>
      <c r="G4" s="8" t="str">
        <f t="shared" si="0"/>
        <v/>
      </c>
      <c r="H4" s="8" t="str">
        <f t="shared" si="0"/>
        <v/>
      </c>
      <c r="I4" s="8">
        <f t="shared" ca="1" si="0"/>
        <v>-0.68513280482617611</v>
      </c>
      <c r="J4" s="8">
        <f t="shared" ca="1" si="0"/>
        <v>-0.68349275646356755</v>
      </c>
      <c r="K4" s="8">
        <f ca="1">J4</f>
        <v>-0.68349275646356755</v>
      </c>
      <c r="L4" s="8">
        <f t="shared" ca="1" si="0"/>
        <v>-0.66335390619791479</v>
      </c>
      <c r="N4" t="s">
        <v>105</v>
      </c>
      <c r="O4" s="276">
        <f>T3</f>
        <v>66302018.380000003</v>
      </c>
      <c r="P4" s="289">
        <f>P16</f>
        <v>2307179.61</v>
      </c>
      <c r="Q4" s="276">
        <f>SUM(O4:P4)</f>
        <v>68609197.99000001</v>
      </c>
      <c r="S4" t="s">
        <v>107</v>
      </c>
      <c r="T4" s="282">
        <v>0</v>
      </c>
      <c r="V4" s="41" t="e">
        <f>ROUND(VLOOKUP("Deposits &amp; Withdrawals", 'Email input'!C:D, 2, FALSE),2)</f>
        <v>#N/A</v>
      </c>
    </row>
    <row r="5" spans="2:22">
      <c r="B5" t="s">
        <v>104</v>
      </c>
      <c r="C5" t="s">
        <v>108</v>
      </c>
      <c r="D5" s="8">
        <f>D19</f>
        <v>0</v>
      </c>
      <c r="E5" s="8">
        <f t="shared" si="0"/>
        <v>0.01</v>
      </c>
      <c r="F5" s="8" t="str">
        <f t="shared" si="0"/>
        <v/>
      </c>
      <c r="G5" s="8" t="str">
        <f t="shared" si="0"/>
        <v/>
      </c>
      <c r="H5" s="8" t="str">
        <f t="shared" si="0"/>
        <v/>
      </c>
      <c r="I5" s="212" t="s">
        <v>109</v>
      </c>
      <c r="J5" s="8">
        <f>SUM(D5:H5)</f>
        <v>0.01</v>
      </c>
      <c r="K5" s="8">
        <f>J5</f>
        <v>0.01</v>
      </c>
      <c r="L5" s="8">
        <f>L19+J5</f>
        <v>8.299999999999999E-2</v>
      </c>
      <c r="N5" t="s">
        <v>107</v>
      </c>
      <c r="O5" s="276">
        <f>T4</f>
        <v>0</v>
      </c>
      <c r="P5" s="270"/>
      <c r="Q5" s="276">
        <f>SUM(O5:P5)</f>
        <v>0</v>
      </c>
      <c r="S5" t="s">
        <v>29</v>
      </c>
      <c r="T5" s="282">
        <v>0</v>
      </c>
      <c r="U5" s="8" t="e">
        <f>VLOOKUP("Commodities", 'Email input'!F:G, 2, FALSE)/100</f>
        <v>#N/A</v>
      </c>
      <c r="V5" s="282"/>
    </row>
    <row r="6" spans="2:22">
      <c r="B6" t="s">
        <v>110</v>
      </c>
      <c r="C6" t="s">
        <v>111</v>
      </c>
      <c r="D6" s="8">
        <f t="array" ref="D6">IFERROR(_xll.BDP($B6,"INTERVAL_PERCENT_CHANGE", "END_DATE_OVERRIDE="&amp;TEXT(D$17,"yyyymmdd"), "START_DATE_OVERRIDE="&amp;TEXT(D$16,"yyyymmdd"))/100, "")</f>
        <v>0.28157398167072678</v>
      </c>
      <c r="E6" s="8">
        <f t="array" ref="E6">IFERROR(_xll.BDP($B6,"INTERVAL_PERCENT_CHANGE", "END_DATE_OVERRIDE="&amp;TEXT(E$17,"yyyymmdd"), "START_DATE_OVERRIDE="&amp;TEXT(E$16,"yyyymmdd"))/100, "")</f>
        <v>0.28816179003222009</v>
      </c>
      <c r="F6" s="8">
        <f t="array" ref="F6">IFERROR(_xll.BDP($B6,"INTERVAL_PERCENT_CHANGE", "END_DATE_OVERRIDE="&amp;TEXT(F$17,"yyyymmdd"), "START_DATE_OVERRIDE="&amp;TEXT(F$16,"yyyymmdd"))/100, "")</f>
        <v>0.3056752945803472</v>
      </c>
      <c r="G6" s="8">
        <f t="array" ref="G6">IFERROR(_xll.BDP($B6,"INTERVAL_PERCENT_CHANGE", "END_DATE_OVERRIDE="&amp;TEXT(G$17,"yyyymmdd"), "START_DATE_OVERRIDE="&amp;TEXT(G$16,"yyyymmdd"))/100, "")</f>
        <v>0.43160336054904741</v>
      </c>
      <c r="H6" s="8">
        <f t="array" ref="H6">IFERROR(_xll.BDP($B6,"INTERVAL_PERCENT_CHANGE", "END_DATE_OVERRIDE="&amp;TEXT(H$17,"yyyymmdd"), "START_DATE_OVERRIDE="&amp;TEXT(H$16,"yyyymmdd"))/100, "")</f>
        <v>0.3832542277056632</v>
      </c>
      <c r="I6" s="8">
        <f>_xll.BDP(B6,"CHG_PCT_1D")/100</f>
        <v>2.9131170000000001E-2</v>
      </c>
      <c r="J6" s="8">
        <f>_xll.BDP($B6,"CURRENT_TRR_MTD")/100</f>
        <v>0</v>
      </c>
      <c r="K6" s="8">
        <f>_xll.BDP(B6,"CHG_PCT_1M")/100</f>
        <v>-5.0932690000000003E-2</v>
      </c>
      <c r="L6" s="8">
        <f t="array" ref="L6">_xll.BDP($B6,"CHG_PCT_YTD")/100</f>
        <v>-4.6304869999999998E-2</v>
      </c>
      <c r="N6" t="s">
        <v>112</v>
      </c>
      <c r="O6" s="274">
        <f>SUM(O4:O5)/SUM(O4:P5)</f>
        <v>0.96637215304081703</v>
      </c>
      <c r="P6" s="274">
        <f>SUM(P4:P5)/SUM(O4:P5)</f>
        <v>3.362784695918291E-2</v>
      </c>
      <c r="Q6" s="274">
        <f>SUM(O6:P6)</f>
        <v>0.99999999999999989</v>
      </c>
      <c r="S6" t="s">
        <v>113</v>
      </c>
      <c r="T6" s="282">
        <f>($T$3+T$4)*U6</f>
        <v>25562.790260842055</v>
      </c>
      <c r="U6" s="8">
        <f>VLOOKUP("new_equity", 'Email input'!F:G, 2, FALSE)/100</f>
        <v>3.8555071000000006E-4</v>
      </c>
    </row>
    <row r="7" spans="2:22">
      <c r="B7" t="s">
        <v>114</v>
      </c>
      <c r="C7" t="s">
        <v>115</v>
      </c>
      <c r="D7" s="8">
        <f t="array" ref="D7">IFERROR(_xll.BDP($B7,"INTERVAL_PERCENT_CHANGE", "END_DATE_OVERRIDE="&amp;TEXT(D$17,"yyyymmdd"), "START_DATE_OVERRIDE="&amp;TEXT(D$16,"yyyymmdd"))/100, "")</f>
        <v>0.38788182624008066</v>
      </c>
      <c r="E7" s="8">
        <f t="array" ref="E7">IFERROR(_xll.BDP($B7,"INTERVAL_PERCENT_CHANGE", "END_DATE_OVERRIDE="&amp;TEXT(E$17,"yyyymmdd"), "START_DATE_OVERRIDE="&amp;TEXT(E$16,"yyyymmdd"))/100, "")</f>
        <v>0.4061962042802798</v>
      </c>
      <c r="F7" s="8">
        <f t="array" ref="F7">IFERROR(_xll.BDP($B7,"INTERVAL_PERCENT_CHANGE", "END_DATE_OVERRIDE="&amp;TEXT(F$17,"yyyymmdd"), "START_DATE_OVERRIDE="&amp;TEXT(F$16,"yyyymmdd"))/100, "")</f>
        <v>0.42138603800148461</v>
      </c>
      <c r="G7" s="8">
        <f t="array" ref="G7">IFERROR(_xll.BDP($B7,"INTERVAL_PERCENT_CHANGE", "END_DATE_OVERRIDE="&amp;TEXT(G$17,"yyyymmdd"), "START_DATE_OVERRIDE="&amp;TEXT(G$16,"yyyymmdd"))/100, "")</f>
        <v>0.59640414140344911</v>
      </c>
      <c r="H7" s="8">
        <f t="array" ref="H7">IFERROR(_xll.BDP($B7,"INTERVAL_PERCENT_CHANGE", "END_DATE_OVERRIDE="&amp;TEXT(H$17,"yyyymmdd"), "START_DATE_OVERRIDE="&amp;TEXT(H$16,"yyyymmdd"))/100, "")</f>
        <v>0.50684548737019697</v>
      </c>
      <c r="I7" s="8">
        <f t="array" ref="I7">_xll.BDP(B7,"CHG_PCT_1D")/100</f>
        <v>3.4278610000000001E-2</v>
      </c>
      <c r="J7" s="8">
        <f t="array" ref="J7">_xll.BDP($B7,"CURRENT_TRR_MTD")/100</f>
        <v>0</v>
      </c>
      <c r="K7" s="8">
        <f>_xll.BDP(B7,"CHG_PCT_1M")/100</f>
        <v>-4.8872099999999995E-2</v>
      </c>
      <c r="L7" s="8">
        <f t="array" ref="L7">_xll.BDP($B7,"CHG_PCT_YTD")/100</f>
        <v>-5.9788880000000003E-2</v>
      </c>
      <c r="N7" s="47" t="s">
        <v>116</v>
      </c>
      <c r="O7" s="291">
        <f ca="1">OFFSET('Historical NAV'!F1,COUNT('Historical NAV'!A:A),,,)</f>
        <v>-45662296.544518098</v>
      </c>
      <c r="P7" s="292" t="s">
        <v>109</v>
      </c>
      <c r="Q7" s="293">
        <f ca="1">SUM(O7:P7)</f>
        <v>-45662296.544518098</v>
      </c>
      <c r="S7" t="s">
        <v>117</v>
      </c>
      <c r="T7" s="282">
        <f>($T$3+T$4)*U7</f>
        <v>109564.51036888783</v>
      </c>
      <c r="U7" s="8">
        <f>VLOOKUP("Fixed Income", 'Email input'!F:G, 2, FALSE)/100</f>
        <v>1.6525064100000001E-3</v>
      </c>
    </row>
    <row r="8" spans="2:22">
      <c r="B8" t="s">
        <v>118</v>
      </c>
      <c r="C8" s="8" t="s">
        <v>119</v>
      </c>
      <c r="D8" s="8">
        <f t="array" ref="D8">IFERROR(_xll.BDP($B8,"INTERVAL_PERCENT_CHANGE", "END_DATE_OVERRIDE="&amp;TEXT(D$17,"yyyymmdd"), "START_DATE_OVERRIDE="&amp;TEXT(D$16,"yyyymmdd"))/100, "")</f>
        <v>0.19076124656372836</v>
      </c>
      <c r="E8" s="8">
        <f t="array" ref="E8">IFERROR(_xll.BDP($B8,"INTERVAL_PERCENT_CHANGE", "END_DATE_OVERRIDE="&amp;TEXT(E$17,"yyyymmdd"), "START_DATE_OVERRIDE="&amp;TEXT(E$16,"yyyymmdd"))/100, "")</f>
        <v>0.19476276268588427</v>
      </c>
      <c r="F8" s="8">
        <f t="array" ref="F8">IFERROR(_xll.BDP($B8,"INTERVAL_PERCENT_CHANGE", "END_DATE_OVERRIDE="&amp;TEXT(F$17,"yyyymmdd"), "START_DATE_OVERRIDE="&amp;TEXT(F$16,"yyyymmdd"))/100, "")</f>
        <v>0.20330426201438428</v>
      </c>
      <c r="G8" s="8">
        <f t="array" ref="G8">IFERROR(_xll.BDP($B8,"INTERVAL_PERCENT_CHANGE", "END_DATE_OVERRIDE="&amp;TEXT(G$17,"yyyymmdd"), "START_DATE_OVERRIDE="&amp;TEXT(G$16,"yyyymmdd"))/100, "")</f>
        <v>0.31208216324720822</v>
      </c>
      <c r="H8" s="8">
        <f t="array" ref="H8">IFERROR(_xll.BDP($B8,"INTERVAL_PERCENT_CHANGE", "END_DATE_OVERRIDE="&amp;TEXT(H$17,"yyyymmdd"), "START_DATE_OVERRIDE="&amp;TEXT(H$16,"yyyymmdd"))/100, "")</f>
        <v>0.29417658489191167</v>
      </c>
      <c r="I8" s="8">
        <f t="array" ref="I8">_xll.BDP(B8,"CHG_PCT_1D")/100</f>
        <v>2.2704659999999998E-2</v>
      </c>
      <c r="J8" s="8">
        <f t="array" ref="J8">_xll.BDP($B8,"CURRENT_TRR_MTD")/100</f>
        <v>4.3114229999999997E-5</v>
      </c>
      <c r="K8" s="8">
        <f>_xll.BDP(B8,"CHG_PCT_1M")/100</f>
        <v>-6.5502249999999998E-2</v>
      </c>
      <c r="L8" s="8">
        <f t="array" ref="L8">_xll.BDP($B8,"CHG_PCT_YTD")/100</f>
        <v>-3.8838620000000004E-2</v>
      </c>
      <c r="N8" t="s">
        <v>120</v>
      </c>
      <c r="O8" s="69">
        <f ca="1">OFFSET('Historical NAV'!J1,COUNT('Historical NAV'!A:A),,,)</f>
        <v>-45662296.544518098</v>
      </c>
      <c r="P8" s="276">
        <f>SUM(P4:P5)*P9</f>
        <v>23071.7961</v>
      </c>
      <c r="Q8" s="276">
        <f ca="1">SUM(O8:P8)</f>
        <v>-45639224.7484181</v>
      </c>
      <c r="S8" s="47" t="s">
        <v>121</v>
      </c>
      <c r="T8" s="283">
        <f>($T$3+T$4)*U8</f>
        <v>194892.03083122702</v>
      </c>
      <c r="U8" s="203">
        <f>VLOOKUP("Cash", 'Email input'!F:G, 2, FALSE)/100</f>
        <v>2.9394584899999996E-3</v>
      </c>
    </row>
    <row r="9" spans="2:22">
      <c r="B9" t="s">
        <v>122</v>
      </c>
      <c r="C9" s="8" t="s">
        <v>123</v>
      </c>
      <c r="D9" s="8">
        <f t="array" ref="D9">IFERROR(_xll.BDP($B9,"INTERVAL_PERCENT_CHANGE", "END_DATE_OVERRIDE="&amp;TEXT(D$17,"yyyymmdd"), "START_DATE_OVERRIDE="&amp;TEXT(D$16,"yyyymmdd"))/100, "")</f>
        <v>-0.15068935662039112</v>
      </c>
      <c r="E9" s="8">
        <f t="array" ref="E9">IFERROR(_xll.BDP($B9,"INTERVAL_PERCENT_CHANGE", "END_DATE_OVERRIDE="&amp;TEXT(E$17,"yyyymmdd"), "START_DATE_OVERRIDE="&amp;TEXT(E$16,"yyyymmdd"))/100, "")</f>
        <v>-0.14623118063772469</v>
      </c>
      <c r="F9" s="8">
        <f t="array" ref="F9">IFERROR(_xll.BDP($B9,"INTERVAL_PERCENT_CHANGE", "END_DATE_OVERRIDE="&amp;TEXT(F$17,"yyyymmdd"), "START_DATE_OVERRIDE="&amp;TEXT(F$16,"yyyymmdd"))/100, "")</f>
        <v>-0.14696936060331708</v>
      </c>
      <c r="G9" s="8">
        <f t="array" ref="G9">IFERROR(_xll.BDP($B9,"INTERVAL_PERCENT_CHANGE", "END_DATE_OVERRIDE="&amp;TEXT(G$17,"yyyymmdd"), "START_DATE_OVERRIDE="&amp;TEXT(G$16,"yyyymmdd"))/100, "")</f>
        <v>-0.13491480344872059</v>
      </c>
      <c r="H9" s="8">
        <f t="array" ref="H9">IFERROR(_xll.BDP($B9,"INTERVAL_PERCENT_CHANGE", "END_DATE_OVERRIDE="&amp;TEXT(H$17,"yyyymmdd"), "START_DATE_OVERRIDE="&amp;TEXT(H$16,"yyyymmdd"))/100, "")</f>
        <v>-0.13341529908373975</v>
      </c>
      <c r="I9" s="8">
        <f t="array" ref="I9">_xll.BDP(B9,"CHG_PCT_1D")/100</f>
        <v>3.071177E-3</v>
      </c>
      <c r="J9" s="8">
        <f t="array" ref="J9">_xll.BDP($B9,"CURRENT_TRR_MTD")/100</f>
        <v>0</v>
      </c>
      <c r="K9" s="8">
        <f>_xll.BDP(B9,"CHG_PCT_1M")/100</f>
        <v>-3.182128E-2</v>
      </c>
      <c r="L9" s="8">
        <f t="array" ref="L9">_xll.BDP($B9,"CHG_PCT_YTD")/100</f>
        <v>-1.050591E-2</v>
      </c>
      <c r="N9" t="s">
        <v>124</v>
      </c>
      <c r="O9" s="8">
        <f ca="1">OFFSET('Historical NAV'!K1,COUNT('Historical NAV'!A:A),,,)</f>
        <v>-0.68349275646356755</v>
      </c>
      <c r="P9" s="281">
        <f>J5</f>
        <v>0.01</v>
      </c>
      <c r="S9" t="s">
        <v>125</v>
      </c>
      <c r="T9" s="284">
        <f>SUM(T5:T8)</f>
        <v>330019.33146095689</v>
      </c>
      <c r="V9" s="306">
        <f>T9/(T3+T4)</f>
        <v>4.9775156099999994E-3</v>
      </c>
    </row>
    <row r="10" spans="2:22" ht="15.75" thickBot="1">
      <c r="B10" t="s">
        <v>126</v>
      </c>
      <c r="C10" s="8" t="s">
        <v>127</v>
      </c>
      <c r="D10" s="8">
        <f t="array" ref="D10">IFERROR(_xll.BDP($B10,"INTERVAL_PERCENT_CHANGE", "END_DATE_OVERRIDE="&amp;TEXT(D$17,"yyyymmdd"), "START_DATE_OVERRIDE="&amp;TEXT(D$16,"yyyymmdd"))/100, "")</f>
        <v>-0.10435881112120773</v>
      </c>
      <c r="E10" s="8">
        <f t="array" ref="E10">IFERROR(_xll.BDP($B10,"INTERVAL_PERCENT_CHANGE", "END_DATE_OVERRIDE="&amp;TEXT(E$17,"yyyymmdd"), "START_DATE_OVERRIDE="&amp;TEXT(E$16,"yyyymmdd"))/100, "")</f>
        <v>-9.3448329278404921E-2</v>
      </c>
      <c r="F10" s="8">
        <f t="array" ref="F10">IFERROR(_xll.BDP($B10,"INTERVAL_PERCENT_CHANGE", "END_DATE_OVERRIDE="&amp;TEXT(F$17,"yyyymmdd"), "START_DATE_OVERRIDE="&amp;TEXT(F$16,"yyyymmdd"))/100, "")</f>
        <v>-8.0104590146318863E-2</v>
      </c>
      <c r="G10" s="8">
        <f t="array" ref="G10">IFERROR(_xll.BDP($B10,"INTERVAL_PERCENT_CHANGE", "END_DATE_OVERRIDE="&amp;TEXT(G$17,"yyyymmdd"), "START_DATE_OVERRIDE="&amp;TEXT(G$16,"yyyymmdd"))/100, "")</f>
        <v>-9.5390815565279133E-2</v>
      </c>
      <c r="H10" s="8">
        <f t="array" ref="H10">IFERROR(_xll.BDP($B10,"INTERVAL_PERCENT_CHANGE", "END_DATE_OVERRIDE="&amp;TEXT(H$17,"yyyymmdd"), "START_DATE_OVERRIDE="&amp;TEXT(H$16,"yyyymmdd"))/100, "")</f>
        <v>-0.16477791582480275</v>
      </c>
      <c r="I10" s="8">
        <f>_xll.BDP(B10,"CHG_PCT_1D")/100</f>
        <v>-6.2316079999999996E-3</v>
      </c>
      <c r="J10" s="8">
        <f t="array" ref="J10">_xll.BDP($B10,"CURRENT_TRR_MTD")/100</f>
        <v>-6.2316369999999999E-3</v>
      </c>
      <c r="K10" s="8">
        <f>_xll.BDP(B10,"CHG_PCT_1M")/100</f>
        <v>0.10453469999999999</v>
      </c>
      <c r="L10" s="8">
        <f t="array" ref="L10">_xll.BDP($B10,"CHG_PCT_YTD")/100</f>
        <v>0.22530039999999998</v>
      </c>
      <c r="N10" s="271" t="s">
        <v>128</v>
      </c>
      <c r="O10" s="277">
        <f ca="1">O4+O5+O8</f>
        <v>20639721.835481904</v>
      </c>
      <c r="P10" s="272">
        <f>P4+P5+P8</f>
        <v>2330251.4060999998</v>
      </c>
      <c r="Q10" s="277">
        <f ca="1">SUM(O10:P10)</f>
        <v>22969973.241581906</v>
      </c>
      <c r="S10" t="s">
        <v>129</v>
      </c>
      <c r="T10" s="282">
        <f>SUM('Email input'!D5:D6)</f>
        <v>163158.58000000002</v>
      </c>
      <c r="U10" s="8"/>
    </row>
    <row r="11" spans="2:22" ht="15.75" hidden="1" outlineLevel="1" thickTop="1">
      <c r="O11" s="279"/>
      <c r="P11" s="279"/>
      <c r="Q11" s="279"/>
      <c r="S11" t="s">
        <v>130</v>
      </c>
      <c r="T11" s="290">
        <v>-170897.33043396473</v>
      </c>
      <c r="U11" s="8"/>
    </row>
    <row r="12" spans="2:22" ht="15.75" collapsed="1" thickTop="1">
      <c r="S12" t="s">
        <v>131</v>
      </c>
      <c r="T12" s="276">
        <f>SUM('Email input'!D7:D9)</f>
        <v>23066.66336900002</v>
      </c>
      <c r="U12" s="8"/>
      <c r="V12" s="41"/>
    </row>
    <row r="13" spans="2:22" ht="15.75" thickBot="1">
      <c r="S13" s="271" t="s">
        <v>128</v>
      </c>
      <c r="T13" s="277">
        <f>T3+T4+T9+T10+T12+T11</f>
        <v>66647365.624395996</v>
      </c>
      <c r="U13" s="273"/>
    </row>
    <row r="14" spans="2:22" ht="15.75" thickTop="1"/>
    <row r="15" spans="2:22" s="285" customFormat="1">
      <c r="T15" s="286"/>
    </row>
    <row r="16" spans="2:22">
      <c r="B16" t="s">
        <v>132</v>
      </c>
      <c r="D16" s="287">
        <v>44594</v>
      </c>
      <c r="E16" s="287">
        <f>D16+7</f>
        <v>44601</v>
      </c>
      <c r="F16" s="287">
        <f>E16+7</f>
        <v>44608</v>
      </c>
      <c r="G16" s="287">
        <f t="shared" ref="E16:H17" si="1">F16+7</f>
        <v>44615</v>
      </c>
      <c r="H16" s="287">
        <f t="shared" si="1"/>
        <v>44622</v>
      </c>
      <c r="N16" t="s">
        <v>133</v>
      </c>
      <c r="P16" s="305">
        <v>2307179.61</v>
      </c>
      <c r="S16" t="s">
        <v>134</v>
      </c>
      <c r="T16" s="278">
        <f ca="1">OFFSET('Historical NAV'!B1,COUNT('Historical NAV'!A:A),,,)</f>
        <v>20985069.079877902</v>
      </c>
    </row>
    <row r="17" spans="2:21">
      <c r="B17" t="s">
        <v>135</v>
      </c>
      <c r="D17" s="287">
        <v>45657</v>
      </c>
      <c r="E17" s="287">
        <f t="shared" si="1"/>
        <v>45664</v>
      </c>
      <c r="F17" s="287">
        <f t="shared" si="1"/>
        <v>45671</v>
      </c>
      <c r="G17" s="287">
        <f t="shared" si="1"/>
        <v>45678</v>
      </c>
      <c r="H17" s="287">
        <f t="shared" si="1"/>
        <v>45685</v>
      </c>
      <c r="P17" s="309">
        <v>45688</v>
      </c>
      <c r="T17" s="69">
        <f>T13</f>
        <v>66647365.624395996</v>
      </c>
    </row>
    <row r="18" spans="2:21">
      <c r="B18" t="s">
        <v>136</v>
      </c>
      <c r="D18" s="294">
        <v>1.6999999999999999E-3</v>
      </c>
      <c r="E18" s="294">
        <v>3.0108225232103156E-3</v>
      </c>
      <c r="F18" s="294">
        <f ca="1">Dashboard!$B$4</f>
        <v>-0.68513280482617611</v>
      </c>
      <c r="G18" s="294"/>
      <c r="H18" s="294"/>
      <c r="I18" s="8">
        <f ca="1">Dashboard!B9</f>
        <v>-0.68513280482617611</v>
      </c>
      <c r="J18" s="8">
        <f ca="1">Dashboard!B5</f>
        <v>-0.68349275646356755</v>
      </c>
      <c r="K18" s="8"/>
      <c r="L18" s="69">
        <f ca="1">Dashboard!B6</f>
        <v>-0.66335390619791479</v>
      </c>
      <c r="O18" s="69"/>
      <c r="T18" s="280">
        <f ca="1">T16-T17</f>
        <v>-45662296.544518098</v>
      </c>
    </row>
    <row r="19" spans="2:21">
      <c r="B19" t="s">
        <v>137</v>
      </c>
      <c r="D19" s="294">
        <v>0</v>
      </c>
      <c r="E19" s="294">
        <v>0.01</v>
      </c>
      <c r="F19" s="294"/>
      <c r="G19" s="294"/>
      <c r="H19" s="294"/>
      <c r="J19">
        <f>SUM(D19:H19)</f>
        <v>0.01</v>
      </c>
      <c r="L19" s="41">
        <v>7.2999999999999995E-2</v>
      </c>
      <c r="M19" s="309">
        <f>P17</f>
        <v>45688</v>
      </c>
    </row>
    <row r="25" spans="2:21">
      <c r="T25" s="276"/>
      <c r="U25" s="270"/>
    </row>
  </sheetData>
  <conditionalFormatting sqref="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63BE7B"/>
      </colorScale>
    </cfRule>
  </conditionalFormatting>
  <conditionalFormatting sqref="E10:J10 D7:J9 K7:K10 D4:K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09CF-0598-4B5D-9B90-9A4C18D0A28F}">
  <dimension ref="A1:G12"/>
  <sheetViews>
    <sheetView workbookViewId="0">
      <selection activeCell="C29" sqref="C29"/>
    </sheetView>
  </sheetViews>
  <sheetFormatPr defaultRowHeight="15"/>
  <cols>
    <col min="1" max="1" width="26.42578125" bestFit="1" customWidth="1"/>
    <col min="2" max="2" width="17.85546875" style="278" bestFit="1" customWidth="1"/>
    <col min="3" max="3" width="26.42578125" bestFit="1" customWidth="1"/>
    <col min="4" max="4" width="25.7109375" style="278" bestFit="1" customWidth="1"/>
    <col min="5" max="5" width="25.7109375" style="69" bestFit="1" customWidth="1"/>
    <col min="6" max="7" width="25.7109375" bestFit="1" customWidth="1"/>
  </cols>
  <sheetData>
    <row r="1" spans="1:7">
      <c r="A1" t="s">
        <v>138</v>
      </c>
      <c r="B1" s="278" t="s">
        <v>139</v>
      </c>
      <c r="C1" t="s">
        <v>140</v>
      </c>
      <c r="D1" s="278" t="s">
        <v>141</v>
      </c>
      <c r="F1" t="s">
        <v>23</v>
      </c>
      <c r="G1" t="s">
        <v>23</v>
      </c>
    </row>
    <row r="2" spans="1:7">
      <c r="A2" t="s">
        <v>138</v>
      </c>
      <c r="B2" s="278" t="s">
        <v>142</v>
      </c>
      <c r="C2" t="s">
        <v>143</v>
      </c>
      <c r="D2" s="278">
        <v>66302018.384809397</v>
      </c>
      <c r="F2" t="s">
        <v>139</v>
      </c>
      <c r="G2" t="s">
        <v>142</v>
      </c>
    </row>
    <row r="3" spans="1:7">
      <c r="A3" t="s">
        <v>138</v>
      </c>
      <c r="B3" s="278" t="s">
        <v>142</v>
      </c>
      <c r="C3" t="s">
        <v>144</v>
      </c>
      <c r="D3" s="278">
        <v>161243.99889779001</v>
      </c>
      <c r="F3" t="s">
        <v>90</v>
      </c>
      <c r="G3" t="s">
        <v>34</v>
      </c>
    </row>
    <row r="4" spans="1:7">
      <c r="A4" t="s">
        <v>138</v>
      </c>
      <c r="B4" s="278" t="s">
        <v>142</v>
      </c>
      <c r="C4" t="s">
        <v>145</v>
      </c>
      <c r="D4" s="278">
        <v>1452.82</v>
      </c>
      <c r="F4" t="s">
        <v>117</v>
      </c>
      <c r="G4">
        <v>0.165250641</v>
      </c>
    </row>
    <row r="5" spans="1:7">
      <c r="A5" t="s">
        <v>138</v>
      </c>
      <c r="B5" s="278" t="s">
        <v>142</v>
      </c>
      <c r="C5" t="s">
        <v>146</v>
      </c>
      <c r="D5" s="278">
        <v>164167.45000000001</v>
      </c>
      <c r="F5" t="s">
        <v>121</v>
      </c>
      <c r="G5">
        <v>0.29394584899999998</v>
      </c>
    </row>
    <row r="6" spans="1:7">
      <c r="A6" t="s">
        <v>138</v>
      </c>
      <c r="B6" s="278" t="s">
        <v>142</v>
      </c>
      <c r="C6" t="s">
        <v>147</v>
      </c>
      <c r="D6" s="278">
        <v>-1008.87</v>
      </c>
    </row>
    <row r="7" spans="1:7">
      <c r="A7" t="s">
        <v>138</v>
      </c>
      <c r="B7" s="278" t="s">
        <v>142</v>
      </c>
      <c r="C7" t="s">
        <v>148</v>
      </c>
      <c r="D7" s="278">
        <v>-472182.14569440001</v>
      </c>
    </row>
    <row r="8" spans="1:7">
      <c r="A8" t="s">
        <v>138</v>
      </c>
      <c r="B8" s="278" t="s">
        <v>142</v>
      </c>
      <c r="C8" t="s">
        <v>149</v>
      </c>
      <c r="D8" s="278">
        <v>495445.24906340003</v>
      </c>
    </row>
    <row r="9" spans="1:7">
      <c r="A9" t="s">
        <v>138</v>
      </c>
      <c r="B9" s="278" t="s">
        <v>142</v>
      </c>
      <c r="C9" t="s">
        <v>150</v>
      </c>
      <c r="D9" s="278">
        <v>-196.44</v>
      </c>
      <c r="F9" t="s">
        <v>151</v>
      </c>
      <c r="G9">
        <v>3.8555071000000003E-2</v>
      </c>
    </row>
    <row r="10" spans="1:7">
      <c r="A10" t="s">
        <v>138</v>
      </c>
      <c r="B10" s="278" t="s">
        <v>142</v>
      </c>
      <c r="C10" t="s">
        <v>152</v>
      </c>
      <c r="D10" s="278">
        <v>-3444.8210347999998</v>
      </c>
    </row>
    <row r="11" spans="1:7">
      <c r="A11" t="s">
        <v>138</v>
      </c>
      <c r="B11" s="278" t="s">
        <v>142</v>
      </c>
      <c r="C11" t="s">
        <v>153</v>
      </c>
      <c r="D11" s="278">
        <v>-130.0016454</v>
      </c>
    </row>
    <row r="12" spans="1:7">
      <c r="A12" t="s">
        <v>138</v>
      </c>
      <c r="B12" s="278" t="s">
        <v>142</v>
      </c>
      <c r="C12" t="s">
        <v>128</v>
      </c>
      <c r="D12" s="278">
        <v>66647365.624395996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A6B2-5922-48EC-A59B-D54FBE71B728}">
  <dimension ref="A1:B651"/>
  <sheetViews>
    <sheetView topLeftCell="A621" workbookViewId="0">
      <selection activeCell="B652" sqref="B652"/>
    </sheetView>
  </sheetViews>
  <sheetFormatPr defaultRowHeight="15"/>
  <cols>
    <col min="1" max="1" width="10.7109375" bestFit="1" customWidth="1"/>
  </cols>
  <sheetData>
    <row r="1" spans="1:2">
      <c r="A1" t="s">
        <v>154</v>
      </c>
      <c r="B1" t="s">
        <v>4</v>
      </c>
    </row>
    <row r="2" spans="1:2">
      <c r="A2" s="3">
        <v>44013</v>
      </c>
      <c r="B2" s="8">
        <v>-1.46E-2</v>
      </c>
    </row>
    <row r="3" spans="1:2">
      <c r="A3" s="3">
        <v>44014</v>
      </c>
      <c r="B3" s="8">
        <v>1.4E-3</v>
      </c>
    </row>
    <row r="4" spans="1:2">
      <c r="A4" s="3">
        <v>44015</v>
      </c>
      <c r="B4" s="8">
        <v>4.1999999999999997E-3</v>
      </c>
    </row>
    <row r="5" spans="1:2">
      <c r="A5" s="3">
        <v>44018</v>
      </c>
      <c r="B5" s="8">
        <v>1.7999999999999999E-2</v>
      </c>
    </row>
    <row r="6" spans="1:2">
      <c r="A6" s="3">
        <v>44019</v>
      </c>
      <c r="B6" s="8">
        <v>2.35E-2</v>
      </c>
    </row>
    <row r="7" spans="1:2">
      <c r="A7" s="3">
        <v>44021</v>
      </c>
      <c r="B7" s="8">
        <v>4.07E-2</v>
      </c>
    </row>
    <row r="8" spans="1:2">
      <c r="A8" s="3">
        <v>44022</v>
      </c>
      <c r="B8" s="8">
        <v>3.9199999999999999E-2</v>
      </c>
    </row>
    <row r="9" spans="1:2">
      <c r="A9" s="3">
        <v>44025</v>
      </c>
      <c r="B9" s="8">
        <v>4.6600000000000003E-2</v>
      </c>
    </row>
    <row r="10" spans="1:2">
      <c r="A10" s="3">
        <v>44026</v>
      </c>
      <c r="B10" s="8">
        <v>5.1400000000000001E-2</v>
      </c>
    </row>
    <row r="11" spans="1:2">
      <c r="A11" s="3">
        <v>44027</v>
      </c>
      <c r="B11" s="8">
        <v>0.06</v>
      </c>
    </row>
    <row r="12" spans="1:2">
      <c r="A12" s="3">
        <v>44028</v>
      </c>
      <c r="B12" s="8">
        <v>5.7200000000000001E-2</v>
      </c>
    </row>
    <row r="13" spans="1:2">
      <c r="A13" s="3">
        <v>44029</v>
      </c>
      <c r="B13" s="8">
        <v>5.21E-2</v>
      </c>
    </row>
    <row r="14" spans="1:2">
      <c r="A14" s="3">
        <v>44032</v>
      </c>
      <c r="B14" s="8">
        <v>6.59E-2</v>
      </c>
    </row>
    <row r="15" spans="1:2">
      <c r="A15" s="3">
        <v>44033</v>
      </c>
      <c r="B15" s="8">
        <v>9.1300000000000006E-2</v>
      </c>
    </row>
    <row r="16" spans="1:2">
      <c r="A16" s="3">
        <v>44034</v>
      </c>
      <c r="B16" s="8">
        <v>0.1031</v>
      </c>
    </row>
    <row r="17" spans="1:2">
      <c r="A17" s="3">
        <v>44035</v>
      </c>
      <c r="B17" s="8">
        <v>0.1074</v>
      </c>
    </row>
    <row r="18" spans="1:2">
      <c r="A18" s="3">
        <v>44036</v>
      </c>
      <c r="B18" s="8">
        <v>9.4E-2</v>
      </c>
    </row>
    <row r="19" spans="1:2">
      <c r="A19" s="3">
        <v>44039</v>
      </c>
      <c r="B19" s="8">
        <v>0.1134</v>
      </c>
    </row>
    <row r="20" spans="1:2">
      <c r="A20" s="3">
        <v>44040</v>
      </c>
      <c r="B20" s="8">
        <v>0.1201</v>
      </c>
    </row>
    <row r="21" spans="1:2">
      <c r="A21" s="3">
        <v>44041</v>
      </c>
      <c r="B21" s="8">
        <v>0.12939999999999999</v>
      </c>
    </row>
    <row r="22" spans="1:2">
      <c r="A22" s="3">
        <v>44042</v>
      </c>
      <c r="B22" s="8">
        <v>0.1318</v>
      </c>
    </row>
    <row r="23" spans="1:2">
      <c r="A23" s="3">
        <v>44043</v>
      </c>
      <c r="B23" s="8">
        <v>0.13819999999999999</v>
      </c>
    </row>
    <row r="24" spans="1:2">
      <c r="A24" s="3">
        <v>44046</v>
      </c>
      <c r="B24" s="8">
        <v>4.3E-3</v>
      </c>
    </row>
    <row r="25" spans="1:2">
      <c r="A25" s="3">
        <v>44047</v>
      </c>
      <c r="B25" s="8">
        <v>3.04E-2</v>
      </c>
    </row>
    <row r="26" spans="1:2">
      <c r="A26" s="3">
        <v>44048</v>
      </c>
      <c r="B26" s="8">
        <v>3.6600000000000001E-2</v>
      </c>
    </row>
    <row r="27" spans="1:2">
      <c r="A27" s="3">
        <v>44049</v>
      </c>
      <c r="B27" s="8">
        <v>4.6100000000000002E-2</v>
      </c>
    </row>
    <row r="28" spans="1:2">
      <c r="A28" s="3">
        <v>44050</v>
      </c>
      <c r="B28" s="8">
        <v>2.4E-2</v>
      </c>
    </row>
    <row r="29" spans="1:2">
      <c r="A29" s="3">
        <v>44053</v>
      </c>
      <c r="B29" s="8">
        <v>3.2599999999999997E-2</v>
      </c>
    </row>
    <row r="30" spans="1:2">
      <c r="A30" s="3">
        <v>44054</v>
      </c>
      <c r="B30" s="8">
        <v>1.6999999999999999E-3</v>
      </c>
    </row>
    <row r="31" spans="1:2">
      <c r="A31" s="3">
        <v>44055</v>
      </c>
      <c r="B31" s="8">
        <v>4.4000000000000003E-3</v>
      </c>
    </row>
    <row r="32" spans="1:2">
      <c r="A32" s="3">
        <v>44056</v>
      </c>
      <c r="B32" s="8">
        <v>2E-3</v>
      </c>
    </row>
    <row r="33" spans="1:2">
      <c r="A33" s="3">
        <v>44057</v>
      </c>
      <c r="B33" s="8">
        <v>0</v>
      </c>
    </row>
    <row r="34" spans="1:2">
      <c r="A34" s="3">
        <v>44060</v>
      </c>
      <c r="B34" s="8">
        <v>2.3199999999999998E-2</v>
      </c>
    </row>
    <row r="35" spans="1:2">
      <c r="A35" s="3">
        <v>44061</v>
      </c>
      <c r="B35" s="8">
        <v>3.1600000000000003E-2</v>
      </c>
    </row>
    <row r="36" spans="1:2">
      <c r="A36" s="3">
        <v>44062</v>
      </c>
      <c r="B36" s="8">
        <v>1.6400000000000001E-2</v>
      </c>
    </row>
    <row r="37" spans="1:2">
      <c r="A37" s="3">
        <v>44063</v>
      </c>
      <c r="B37" s="8">
        <v>6.7999999999999996E-3</v>
      </c>
    </row>
    <row r="38" spans="1:2">
      <c r="A38" s="3">
        <v>44064</v>
      </c>
      <c r="B38" s="8">
        <v>5.7999999999999996E-3</v>
      </c>
    </row>
    <row r="39" spans="1:2">
      <c r="A39" s="3">
        <v>44067</v>
      </c>
      <c r="B39" s="8">
        <v>1.3899999999999999E-2</v>
      </c>
    </row>
    <row r="40" spans="1:2">
      <c r="A40" s="3">
        <v>44068</v>
      </c>
      <c r="B40" s="8">
        <v>9.5999999999999992E-3</v>
      </c>
    </row>
    <row r="41" spans="1:2">
      <c r="A41" s="3">
        <v>44069</v>
      </c>
      <c r="B41" s="8">
        <v>1.17E-2</v>
      </c>
    </row>
    <row r="42" spans="1:2">
      <c r="A42" s="3">
        <v>44070</v>
      </c>
      <c r="B42" s="8">
        <v>-2.5000000000000001E-3</v>
      </c>
    </row>
    <row r="43" spans="1:2">
      <c r="A43" s="3">
        <v>44071</v>
      </c>
      <c r="B43" s="8">
        <v>1.5100000000000001E-2</v>
      </c>
    </row>
    <row r="44" spans="1:2">
      <c r="A44" s="3">
        <v>44074</v>
      </c>
      <c r="B44" s="8">
        <v>1.11E-2</v>
      </c>
    </row>
    <row r="45" spans="1:2">
      <c r="A45" s="3">
        <v>44075</v>
      </c>
      <c r="B45" s="8">
        <v>1.5800000000000002E-2</v>
      </c>
    </row>
    <row r="46" spans="1:2">
      <c r="A46" s="3">
        <v>44076</v>
      </c>
      <c r="B46" s="8">
        <v>2.8799999999999999E-2</v>
      </c>
    </row>
    <row r="47" spans="1:2">
      <c r="A47" s="3">
        <v>44077</v>
      </c>
      <c r="B47" s="8">
        <v>2.06E-2</v>
      </c>
    </row>
    <row r="48" spans="1:2">
      <c r="A48" s="3">
        <v>44078</v>
      </c>
      <c r="B48" s="8">
        <v>-7.3000000000000001E-3</v>
      </c>
    </row>
    <row r="49" spans="1:2">
      <c r="A49" s="3">
        <v>44081</v>
      </c>
      <c r="B49" s="8">
        <v>-8.2000000000000007E-3</v>
      </c>
    </row>
    <row r="50" spans="1:2">
      <c r="A50" s="3">
        <v>44082</v>
      </c>
      <c r="B50" s="8">
        <v>-1.37E-2</v>
      </c>
    </row>
    <row r="51" spans="1:2">
      <c r="A51" s="3">
        <v>44083</v>
      </c>
      <c r="B51" s="8">
        <v>-0.01</v>
      </c>
    </row>
    <row r="52" spans="1:2">
      <c r="A52" s="3">
        <v>44084</v>
      </c>
      <c r="B52" s="8">
        <v>-1.6299999999999999E-2</v>
      </c>
    </row>
    <row r="53" spans="1:2">
      <c r="A53" s="3">
        <v>44085</v>
      </c>
      <c r="B53" s="8">
        <v>-4.0000000000000001E-3</v>
      </c>
    </row>
    <row r="54" spans="1:2">
      <c r="A54" s="3">
        <v>44088</v>
      </c>
      <c r="B54" s="8">
        <v>1.21E-2</v>
      </c>
    </row>
    <row r="55" spans="1:2">
      <c r="A55" s="3">
        <v>44089</v>
      </c>
      <c r="B55" s="8">
        <v>1.6299999999999999E-2</v>
      </c>
    </row>
    <row r="56" spans="1:2">
      <c r="A56" s="3">
        <v>44090</v>
      </c>
      <c r="B56" s="8">
        <v>2.4E-2</v>
      </c>
    </row>
    <row r="57" spans="1:2">
      <c r="A57" s="3">
        <v>44091</v>
      </c>
      <c r="B57" s="8">
        <v>2.0799999999999999E-2</v>
      </c>
    </row>
    <row r="58" spans="1:2">
      <c r="A58" s="3">
        <v>44092</v>
      </c>
      <c r="B58" s="8">
        <v>1.67E-2</v>
      </c>
    </row>
    <row r="59" spans="1:2">
      <c r="A59" s="3">
        <v>44095</v>
      </c>
      <c r="B59" s="8">
        <v>-1.6799999999999999E-2</v>
      </c>
    </row>
    <row r="60" spans="1:2">
      <c r="A60" s="3">
        <v>44096</v>
      </c>
      <c r="B60" s="8">
        <v>-2.2200000000000001E-2</v>
      </c>
    </row>
    <row r="61" spans="1:2">
      <c r="A61" s="3">
        <v>44097</v>
      </c>
      <c r="B61" s="8">
        <v>-4.1700000000000001E-2</v>
      </c>
    </row>
    <row r="62" spans="1:2">
      <c r="A62" s="3">
        <v>44098</v>
      </c>
      <c r="B62" s="8">
        <v>-4.8000000000000001E-2</v>
      </c>
    </row>
    <row r="63" spans="1:2">
      <c r="A63" s="3">
        <v>44099</v>
      </c>
      <c r="B63" s="8">
        <v>-5.4199999999999998E-2</v>
      </c>
    </row>
    <row r="64" spans="1:2">
      <c r="A64" s="3">
        <v>44102</v>
      </c>
      <c r="B64" s="8">
        <v>-3.6900000000000002E-2</v>
      </c>
    </row>
    <row r="65" spans="1:2">
      <c r="A65" s="3">
        <v>44103</v>
      </c>
      <c r="B65" s="8">
        <v>-2.9499999999999998E-2</v>
      </c>
    </row>
    <row r="66" spans="1:2">
      <c r="A66" s="3">
        <v>44104</v>
      </c>
      <c r="B66" s="8">
        <v>-2.64E-2</v>
      </c>
    </row>
    <row r="67" spans="1:2">
      <c r="A67" s="3">
        <v>44105</v>
      </c>
      <c r="B67" s="8">
        <v>1.9E-3</v>
      </c>
    </row>
    <row r="68" spans="1:2">
      <c r="A68" s="3">
        <v>44106</v>
      </c>
      <c r="B68" s="8">
        <v>-4.0000000000000002E-4</v>
      </c>
    </row>
    <row r="69" spans="1:2">
      <c r="A69" s="3">
        <v>44109</v>
      </c>
      <c r="B69" s="8">
        <v>2.0999999999999999E-3</v>
      </c>
    </row>
    <row r="70" spans="1:2">
      <c r="A70" s="3">
        <v>44110</v>
      </c>
      <c r="B70" s="8">
        <v>-1E-4</v>
      </c>
    </row>
    <row r="71" spans="1:2">
      <c r="A71" s="3">
        <v>44111</v>
      </c>
      <c r="B71" s="8">
        <v>-8.9999999999999998E-4</v>
      </c>
    </row>
    <row r="72" spans="1:2">
      <c r="A72" s="3">
        <v>44112</v>
      </c>
      <c r="B72" s="8">
        <v>1.1299999999999999E-2</v>
      </c>
    </row>
    <row r="73" spans="1:2">
      <c r="A73" s="3">
        <v>44113</v>
      </c>
      <c r="B73" s="8">
        <v>2.9000000000000001E-2</v>
      </c>
    </row>
    <row r="74" spans="1:2">
      <c r="A74" s="3">
        <v>44116</v>
      </c>
      <c r="B74" s="8">
        <v>3.39E-2</v>
      </c>
    </row>
    <row r="75" spans="1:2">
      <c r="A75" s="3">
        <v>44117</v>
      </c>
      <c r="B75" s="8">
        <v>3.0800000000000001E-2</v>
      </c>
    </row>
    <row r="76" spans="1:2">
      <c r="A76" s="3">
        <v>44118</v>
      </c>
      <c r="B76" s="8">
        <v>3.6400000000000002E-2</v>
      </c>
    </row>
    <row r="77" spans="1:2">
      <c r="A77" s="3">
        <v>44119</v>
      </c>
      <c r="B77" s="8">
        <v>2.6700000000000002E-2</v>
      </c>
    </row>
    <row r="78" spans="1:2">
      <c r="A78" s="3">
        <v>44120</v>
      </c>
      <c r="B78" s="8">
        <v>2.46E-2</v>
      </c>
    </row>
    <row r="79" spans="1:2">
      <c r="A79" s="3">
        <v>44123</v>
      </c>
      <c r="B79" s="8">
        <v>1.89E-2</v>
      </c>
    </row>
    <row r="80" spans="1:2">
      <c r="A80" s="3">
        <v>44124</v>
      </c>
      <c r="B80" s="8">
        <v>2.1999999999999999E-2</v>
      </c>
    </row>
    <row r="81" spans="1:2">
      <c r="A81" s="3">
        <v>44125</v>
      </c>
      <c r="B81" s="8">
        <v>1.6400000000000001E-2</v>
      </c>
    </row>
    <row r="82" spans="1:2">
      <c r="A82" s="3">
        <v>44126</v>
      </c>
      <c r="B82" s="8">
        <v>2.0000000000000001E-4</v>
      </c>
    </row>
    <row r="83" spans="1:2">
      <c r="A83" s="3">
        <v>44127</v>
      </c>
      <c r="B83" s="8">
        <v>-3.8999999999999998E-3</v>
      </c>
    </row>
    <row r="84" spans="1:2">
      <c r="A84" s="3">
        <v>44130</v>
      </c>
      <c r="B84" s="8">
        <v>-9.4000000000000004E-3</v>
      </c>
    </row>
    <row r="85" spans="1:2">
      <c r="A85" s="3">
        <v>44131</v>
      </c>
      <c r="B85" s="8">
        <v>-8.5000000000000006E-3</v>
      </c>
    </row>
    <row r="86" spans="1:2">
      <c r="A86" s="3">
        <v>44132</v>
      </c>
      <c r="B86" s="8">
        <v>-4.0099999999999997E-2</v>
      </c>
    </row>
    <row r="87" spans="1:2">
      <c r="A87" s="3">
        <v>44133</v>
      </c>
      <c r="B87" s="8">
        <v>-5.8500000000000003E-2</v>
      </c>
    </row>
    <row r="88" spans="1:2">
      <c r="A88" s="3">
        <v>44134</v>
      </c>
      <c r="B88" s="8">
        <v>-6.3299999999999995E-2</v>
      </c>
    </row>
    <row r="89" spans="1:2">
      <c r="A89" s="3">
        <v>44137</v>
      </c>
      <c r="B89" s="8">
        <v>1.9599999999999999E-2</v>
      </c>
    </row>
    <row r="90" spans="1:2">
      <c r="A90" s="3">
        <v>44138</v>
      </c>
      <c r="B90" s="8">
        <v>3.5799999999999998E-2</v>
      </c>
    </row>
    <row r="91" spans="1:2">
      <c r="A91" s="3">
        <v>44139</v>
      </c>
      <c r="B91" s="8">
        <v>7.5800000000000006E-2</v>
      </c>
    </row>
    <row r="92" spans="1:2">
      <c r="A92" s="3">
        <v>44140</v>
      </c>
      <c r="B92" s="8">
        <v>0.1132</v>
      </c>
    </row>
    <row r="93" spans="1:2">
      <c r="A93" s="3">
        <v>44141</v>
      </c>
      <c r="B93" s="8">
        <v>9.9900000000000003E-2</v>
      </c>
    </row>
    <row r="94" spans="1:2">
      <c r="A94" s="3">
        <v>44144</v>
      </c>
      <c r="B94" s="8">
        <v>8.5800000000000001E-2</v>
      </c>
    </row>
    <row r="95" spans="1:2">
      <c r="A95" s="3">
        <v>44145</v>
      </c>
      <c r="B95" s="8">
        <v>8.3199999999999996E-2</v>
      </c>
    </row>
    <row r="96" spans="1:2">
      <c r="A96" s="3">
        <v>44146</v>
      </c>
      <c r="B96" s="8">
        <v>7.8700000000000006E-2</v>
      </c>
    </row>
    <row r="97" spans="1:2">
      <c r="A97" s="3">
        <v>44147</v>
      </c>
      <c r="B97" s="8">
        <v>9.3700000000000006E-2</v>
      </c>
    </row>
    <row r="98" spans="1:2">
      <c r="A98" s="3">
        <v>44148</v>
      </c>
      <c r="B98" s="8">
        <v>0.1046</v>
      </c>
    </row>
    <row r="99" spans="1:2">
      <c r="A99" s="3">
        <v>44151</v>
      </c>
      <c r="B99" s="8">
        <v>0.12740000000000001</v>
      </c>
    </row>
    <row r="100" spans="1:2">
      <c r="A100" s="3">
        <v>44152</v>
      </c>
      <c r="B100" s="8">
        <v>0.13819999999999999</v>
      </c>
    </row>
    <row r="101" spans="1:2">
      <c r="A101" s="3">
        <v>44153</v>
      </c>
      <c r="B101" s="8">
        <v>0.13750000000000001</v>
      </c>
    </row>
    <row r="102" spans="1:2">
      <c r="A102" s="3">
        <v>44154</v>
      </c>
      <c r="B102" s="8">
        <v>0.14460000000000001</v>
      </c>
    </row>
    <row r="103" spans="1:2">
      <c r="A103" s="3">
        <v>44155</v>
      </c>
      <c r="B103" s="8">
        <v>0.1479</v>
      </c>
    </row>
    <row r="104" spans="1:2">
      <c r="A104" s="3">
        <v>44158</v>
      </c>
      <c r="B104" s="8">
        <v>0.15</v>
      </c>
    </row>
    <row r="105" spans="1:2">
      <c r="A105" s="3">
        <v>44159</v>
      </c>
      <c r="B105" s="8">
        <v>0.1676</v>
      </c>
    </row>
    <row r="106" spans="1:2">
      <c r="A106" s="3">
        <v>44160</v>
      </c>
      <c r="B106" s="8">
        <v>0.15079999999999999</v>
      </c>
    </row>
    <row r="107" spans="1:2">
      <c r="A107" s="3">
        <v>44161</v>
      </c>
      <c r="B107" s="8">
        <v>0.15859999999999999</v>
      </c>
    </row>
    <row r="108" spans="1:2">
      <c r="A108" s="3">
        <v>44162</v>
      </c>
      <c r="B108" s="8">
        <v>0.17199999999999999</v>
      </c>
    </row>
    <row r="109" spans="1:2">
      <c r="A109" s="3">
        <v>44165</v>
      </c>
      <c r="B109" s="8">
        <v>0.15160000000000001</v>
      </c>
    </row>
    <row r="110" spans="1:2">
      <c r="A110" s="3">
        <v>44166</v>
      </c>
      <c r="B110" s="8">
        <v>7.4999999999999997E-3</v>
      </c>
    </row>
    <row r="111" spans="1:2">
      <c r="A111" s="3">
        <v>44167</v>
      </c>
      <c r="B111" s="8">
        <v>7.6E-3</v>
      </c>
    </row>
    <row r="112" spans="1:2">
      <c r="A112" s="3">
        <v>44168</v>
      </c>
      <c r="B112" s="8">
        <v>2.1999999999999999E-2</v>
      </c>
    </row>
    <row r="113" spans="1:2">
      <c r="A113" s="3">
        <v>44169</v>
      </c>
      <c r="B113" s="8">
        <v>2.5499999999999998E-2</v>
      </c>
    </row>
    <row r="114" spans="1:2">
      <c r="A114" s="3">
        <v>44172</v>
      </c>
      <c r="B114" s="8">
        <v>2.76E-2</v>
      </c>
    </row>
    <row r="115" spans="1:2">
      <c r="A115" s="3">
        <v>44173</v>
      </c>
      <c r="B115" s="8">
        <v>2.76E-2</v>
      </c>
    </row>
    <row r="116" spans="1:2">
      <c r="A116" s="3">
        <v>44174</v>
      </c>
      <c r="B116" s="8">
        <v>2.6599999999999999E-2</v>
      </c>
    </row>
    <row r="117" spans="1:2">
      <c r="A117" s="3">
        <v>44175</v>
      </c>
      <c r="B117" s="8">
        <v>3.6700000000000003E-2</v>
      </c>
    </row>
    <row r="118" spans="1:2">
      <c r="A118" s="3">
        <v>44176</v>
      </c>
      <c r="B118" s="8">
        <v>3.6200000000000003E-2</v>
      </c>
    </row>
    <row r="119" spans="1:2">
      <c r="A119" s="3">
        <v>44179</v>
      </c>
      <c r="B119" s="8">
        <v>3.61E-2</v>
      </c>
    </row>
    <row r="120" spans="1:2">
      <c r="A120" s="3">
        <v>44180</v>
      </c>
      <c r="B120" s="8">
        <v>4.5400000000000003E-2</v>
      </c>
    </row>
    <row r="121" spans="1:2">
      <c r="A121" s="3">
        <v>44181</v>
      </c>
      <c r="B121" s="8">
        <v>5.2900000000000003E-2</v>
      </c>
    </row>
    <row r="122" spans="1:2">
      <c r="A122" s="3">
        <v>44182</v>
      </c>
      <c r="B122" s="8">
        <v>6.9199999999999998E-2</v>
      </c>
    </row>
    <row r="123" spans="1:2">
      <c r="A123" s="3">
        <v>44183</v>
      </c>
      <c r="B123" s="8">
        <v>6.7699999999999996E-2</v>
      </c>
    </row>
    <row r="124" spans="1:2">
      <c r="A124" s="3">
        <v>44186</v>
      </c>
      <c r="B124" s="8">
        <v>6.0100000000000001E-2</v>
      </c>
    </row>
    <row r="125" spans="1:2">
      <c r="A125" s="3">
        <v>44187</v>
      </c>
      <c r="B125" s="8">
        <v>4.6300000000000001E-2</v>
      </c>
    </row>
    <row r="126" spans="1:2">
      <c r="A126" s="3">
        <v>44188</v>
      </c>
      <c r="B126" s="8">
        <v>5.9799999999999999E-2</v>
      </c>
    </row>
    <row r="127" spans="1:2">
      <c r="A127" s="3">
        <v>44189</v>
      </c>
      <c r="B127" s="8">
        <v>6.7900000000000002E-2</v>
      </c>
    </row>
    <row r="128" spans="1:2">
      <c r="A128" s="3">
        <v>44190</v>
      </c>
      <c r="B128" s="8">
        <v>7.0499999999999993E-2</v>
      </c>
    </row>
    <row r="129" spans="1:2">
      <c r="A129" s="3">
        <v>44193</v>
      </c>
      <c r="B129" s="8">
        <v>7.7499999999999999E-2</v>
      </c>
    </row>
    <row r="130" spans="1:2">
      <c r="A130" s="3">
        <v>44194</v>
      </c>
      <c r="B130" s="8">
        <v>9.01E-2</v>
      </c>
    </row>
    <row r="131" spans="1:2">
      <c r="A131" s="3">
        <v>44195</v>
      </c>
      <c r="B131" s="8">
        <v>0.1045</v>
      </c>
    </row>
    <row r="132" spans="1:2">
      <c r="A132" s="3">
        <v>44196</v>
      </c>
      <c r="B132" s="8">
        <v>0.11</v>
      </c>
    </row>
    <row r="133" spans="1:2">
      <c r="A133" s="3">
        <v>44200</v>
      </c>
      <c r="B133" s="8">
        <v>1.21E-2</v>
      </c>
    </row>
    <row r="134" spans="1:2">
      <c r="A134" s="3">
        <v>44201</v>
      </c>
      <c r="B134" s="8">
        <v>2.9100000000000001E-2</v>
      </c>
    </row>
    <row r="135" spans="1:2">
      <c r="A135" s="3">
        <v>44202</v>
      </c>
      <c r="B135" s="8">
        <v>2.47E-2</v>
      </c>
    </row>
    <row r="136" spans="1:2">
      <c r="A136" s="3">
        <v>44203</v>
      </c>
      <c r="B136" s="8">
        <v>2.3300000000000001E-2</v>
      </c>
    </row>
    <row r="137" spans="1:2">
      <c r="A137" s="3">
        <v>44204</v>
      </c>
      <c r="B137" s="8">
        <v>2.1999999999999999E-2</v>
      </c>
    </row>
    <row r="138" spans="1:2">
      <c r="A138" s="3">
        <v>44207</v>
      </c>
      <c r="B138" s="8">
        <v>6.7000000000000002E-3</v>
      </c>
    </row>
    <row r="139" spans="1:2">
      <c r="A139" s="3">
        <v>44208</v>
      </c>
      <c r="B139" s="8">
        <v>2.35E-2</v>
      </c>
    </row>
    <row r="140" spans="1:2">
      <c r="A140" s="3">
        <v>44209</v>
      </c>
      <c r="B140" s="8">
        <v>3.3500000000000002E-2</v>
      </c>
    </row>
    <row r="141" spans="1:2">
      <c r="A141" s="3">
        <v>44210</v>
      </c>
      <c r="B141" s="8">
        <v>4.0500000000000001E-2</v>
      </c>
    </row>
    <row r="142" spans="1:2">
      <c r="A142" s="3">
        <v>44211</v>
      </c>
      <c r="B142" s="8">
        <v>2.5899999999999999E-2</v>
      </c>
    </row>
    <row r="143" spans="1:2">
      <c r="A143" s="3">
        <v>44214</v>
      </c>
      <c r="B143" s="8">
        <v>2.5999999999999999E-2</v>
      </c>
    </row>
    <row r="144" spans="1:2">
      <c r="A144" s="3">
        <v>44215</v>
      </c>
      <c r="B144" s="8">
        <v>3.44E-2</v>
      </c>
    </row>
    <row r="145" spans="1:2">
      <c r="A145" s="3">
        <v>44216</v>
      </c>
      <c r="B145" s="8">
        <v>4.3499999999999997E-2</v>
      </c>
    </row>
    <row r="146" spans="1:2">
      <c r="A146" s="3">
        <v>44217</v>
      </c>
      <c r="B146" s="8">
        <v>4.7600000000000003E-2</v>
      </c>
    </row>
    <row r="147" spans="1:2">
      <c r="A147" s="3">
        <v>44218</v>
      </c>
      <c r="B147" s="8">
        <v>2.7099999999999999E-2</v>
      </c>
    </row>
    <row r="148" spans="1:2">
      <c r="A148" s="3">
        <v>44221</v>
      </c>
      <c r="B148" s="8">
        <v>3.8300000000000001E-2</v>
      </c>
    </row>
    <row r="149" spans="1:2">
      <c r="A149" s="3">
        <v>44222</v>
      </c>
      <c r="B149" s="8">
        <v>4.0399999999999998E-2</v>
      </c>
    </row>
    <row r="150" spans="1:2">
      <c r="A150" s="3">
        <v>44223</v>
      </c>
      <c r="B150" s="8">
        <v>2.7099999999999999E-2</v>
      </c>
    </row>
    <row r="151" spans="1:2">
      <c r="A151" s="3">
        <v>44224</v>
      </c>
      <c r="B151" s="8">
        <v>1.2200000000000001E-2</v>
      </c>
    </row>
    <row r="152" spans="1:2">
      <c r="A152" s="3">
        <v>44225</v>
      </c>
      <c r="B152" s="8">
        <v>-1.1000000000000001E-3</v>
      </c>
    </row>
    <row r="153" spans="1:2">
      <c r="A153" s="3">
        <v>44228</v>
      </c>
      <c r="B153" s="8">
        <v>1.5100000000000001E-2</v>
      </c>
    </row>
    <row r="154" spans="1:2">
      <c r="A154" s="3">
        <v>44229</v>
      </c>
      <c r="B154" s="8">
        <v>2.07E-2</v>
      </c>
    </row>
    <row r="155" spans="1:2">
      <c r="A155" s="3">
        <v>44230</v>
      </c>
      <c r="B155" s="8">
        <v>2.63E-2</v>
      </c>
    </row>
    <row r="156" spans="1:2">
      <c r="A156" s="3">
        <v>44231</v>
      </c>
      <c r="B156" s="8">
        <v>2.23E-2</v>
      </c>
    </row>
    <row r="157" spans="1:2">
      <c r="A157" s="3">
        <v>44232</v>
      </c>
      <c r="B157" s="8">
        <v>3.6600000000000001E-2</v>
      </c>
    </row>
    <row r="158" spans="1:2">
      <c r="A158" s="3">
        <v>44235</v>
      </c>
      <c r="B158" s="8">
        <v>4.9099999999999998E-2</v>
      </c>
    </row>
    <row r="159" spans="1:2">
      <c r="A159" s="3">
        <v>44236</v>
      </c>
      <c r="B159" s="8">
        <v>6.2199999999999998E-2</v>
      </c>
    </row>
    <row r="160" spans="1:2">
      <c r="A160" s="3">
        <v>44237</v>
      </c>
      <c r="B160" s="8">
        <v>6.6699999999999995E-2</v>
      </c>
    </row>
    <row r="161" spans="1:2">
      <c r="A161" s="3">
        <v>44238</v>
      </c>
      <c r="B161" s="8">
        <v>7.2900000000000006E-2</v>
      </c>
    </row>
    <row r="162" spans="1:2">
      <c r="A162" s="3">
        <v>44239</v>
      </c>
      <c r="B162" s="8">
        <v>7.1999999999999995E-2</v>
      </c>
    </row>
    <row r="163" spans="1:2">
      <c r="A163" s="3">
        <v>44242</v>
      </c>
      <c r="B163" s="8">
        <v>7.8299999999999995E-2</v>
      </c>
    </row>
    <row r="164" spans="1:2">
      <c r="A164" s="3">
        <v>44243</v>
      </c>
      <c r="B164" s="8">
        <v>7.0499999999999993E-2</v>
      </c>
    </row>
    <row r="165" spans="1:2">
      <c r="A165" s="3">
        <v>44244</v>
      </c>
      <c r="B165" s="8">
        <v>6.8599999999999994E-2</v>
      </c>
    </row>
    <row r="166" spans="1:2">
      <c r="A166" s="3">
        <v>44245</v>
      </c>
      <c r="B166" s="8">
        <v>6.2700000000000006E-2</v>
      </c>
    </row>
    <row r="167" spans="1:2">
      <c r="A167" s="3">
        <v>44246</v>
      </c>
      <c r="B167" s="8">
        <v>6.9500000000000006E-2</v>
      </c>
    </row>
    <row r="168" spans="1:2">
      <c r="A168" s="3">
        <v>44249</v>
      </c>
      <c r="B168" s="8">
        <v>6.4000000000000001E-2</v>
      </c>
    </row>
    <row r="169" spans="1:2">
      <c r="A169" s="3">
        <v>44250</v>
      </c>
      <c r="B169" s="8">
        <v>7.1499999999999994E-2</v>
      </c>
    </row>
    <row r="170" spans="1:2">
      <c r="A170" s="3">
        <v>44251</v>
      </c>
      <c r="B170" s="8">
        <v>7.1199999999999999E-2</v>
      </c>
    </row>
    <row r="171" spans="1:2">
      <c r="A171" s="3">
        <v>44252</v>
      </c>
      <c r="B171" s="8">
        <v>3.04E-2</v>
      </c>
    </row>
    <row r="172" spans="1:2">
      <c r="A172" s="3">
        <v>44253</v>
      </c>
      <c r="B172" s="8">
        <v>-1.2699999999999999E-2</v>
      </c>
    </row>
    <row r="173" spans="1:2">
      <c r="A173" s="3">
        <v>44256</v>
      </c>
      <c r="B173" s="8">
        <v>2.8299999999999999E-2</v>
      </c>
    </row>
    <row r="174" spans="1:2">
      <c r="A174" s="3">
        <v>44257</v>
      </c>
      <c r="B174" s="8">
        <v>3.1E-2</v>
      </c>
    </row>
    <row r="175" spans="1:2">
      <c r="A175" s="3">
        <v>44258</v>
      </c>
      <c r="B175" s="8">
        <v>2.9899999999999999E-2</v>
      </c>
    </row>
    <row r="176" spans="1:2">
      <c r="A176" s="3">
        <v>44259</v>
      </c>
      <c r="B176" s="8">
        <v>9.9000000000000008E-3</v>
      </c>
    </row>
    <row r="177" spans="1:2">
      <c r="A177" s="3">
        <v>44260</v>
      </c>
      <c r="B177" s="8">
        <v>1.52E-2</v>
      </c>
    </row>
    <row r="178" spans="1:2">
      <c r="A178" s="3">
        <v>44263</v>
      </c>
      <c r="B178" s="8">
        <v>1.0999999999999999E-2</v>
      </c>
    </row>
    <row r="179" spans="1:2">
      <c r="A179" s="3">
        <v>44264</v>
      </c>
      <c r="B179" s="8">
        <v>1.7299999999999999E-2</v>
      </c>
    </row>
    <row r="180" spans="1:2">
      <c r="A180" s="3">
        <v>44265</v>
      </c>
      <c r="B180" s="8">
        <v>3.0099999999999998E-2</v>
      </c>
    </row>
    <row r="181" spans="1:2">
      <c r="A181" s="3">
        <v>44266</v>
      </c>
      <c r="B181" s="8">
        <v>5.5199999999999999E-2</v>
      </c>
    </row>
    <row r="182" spans="1:2">
      <c r="A182" s="3">
        <v>44267</v>
      </c>
      <c r="B182" s="8">
        <v>4.82E-2</v>
      </c>
    </row>
    <row r="183" spans="1:2">
      <c r="A183" s="3">
        <v>44270</v>
      </c>
      <c r="B183" s="8">
        <v>4.9000000000000002E-2</v>
      </c>
    </row>
    <row r="184" spans="1:2">
      <c r="A184" s="3">
        <v>44271</v>
      </c>
      <c r="B184" s="8">
        <v>4.87E-2</v>
      </c>
    </row>
    <row r="185" spans="1:2">
      <c r="A185" s="3">
        <v>44272</v>
      </c>
      <c r="B185" s="8">
        <v>5.5599999999999997E-2</v>
      </c>
    </row>
    <row r="186" spans="1:2">
      <c r="A186" s="3">
        <v>44273</v>
      </c>
      <c r="B186" s="8">
        <v>4.3499999999999997E-2</v>
      </c>
    </row>
    <row r="187" spans="1:2">
      <c r="A187" s="3">
        <v>44274</v>
      </c>
      <c r="B187" s="8">
        <v>4.3700000000000003E-2</v>
      </c>
    </row>
    <row r="188" spans="1:2">
      <c r="A188" s="3">
        <v>44277</v>
      </c>
      <c r="B188" s="8">
        <v>3.7699999999999997E-2</v>
      </c>
    </row>
    <row r="189" spans="1:2">
      <c r="A189" s="3">
        <v>44278</v>
      </c>
      <c r="B189" s="8">
        <v>9.1000000000000004E-3</v>
      </c>
    </row>
    <row r="190" spans="1:2">
      <c r="A190" s="3">
        <v>44279</v>
      </c>
      <c r="B190" s="8">
        <v>7.1000000000000004E-3</v>
      </c>
    </row>
    <row r="191" spans="1:2">
      <c r="A191" s="3">
        <v>44280</v>
      </c>
      <c r="B191" s="8">
        <v>4.7000000000000002E-3</v>
      </c>
    </row>
    <row r="192" spans="1:2">
      <c r="A192" s="3">
        <v>44281</v>
      </c>
      <c r="B192" s="8">
        <v>2.5600000000000001E-2</v>
      </c>
    </row>
    <row r="193" spans="1:2">
      <c r="A193" s="3">
        <v>44284</v>
      </c>
      <c r="B193" s="8">
        <v>1.8700000000000001E-2</v>
      </c>
    </row>
    <row r="194" spans="1:2">
      <c r="A194" s="3">
        <v>44285</v>
      </c>
      <c r="B194" s="8">
        <v>7.9000000000000008E-3</v>
      </c>
    </row>
    <row r="195" spans="1:2">
      <c r="A195" s="3">
        <v>44286</v>
      </c>
      <c r="B195" s="8">
        <v>1.8200000000000001E-2</v>
      </c>
    </row>
    <row r="196" spans="1:2">
      <c r="A196" s="3">
        <v>44287</v>
      </c>
      <c r="B196" s="8">
        <v>1.72E-2</v>
      </c>
    </row>
    <row r="197" spans="1:2">
      <c r="A197" s="3">
        <v>44288</v>
      </c>
      <c r="B197" s="8">
        <v>1.6799999999999999E-2</v>
      </c>
    </row>
    <row r="198" spans="1:2">
      <c r="A198" s="3">
        <v>44291</v>
      </c>
      <c r="B198" s="8">
        <v>2.07E-2</v>
      </c>
    </row>
    <row r="199" spans="1:2">
      <c r="A199" s="3">
        <v>44292</v>
      </c>
      <c r="B199" s="8">
        <v>3.7499999999999999E-2</v>
      </c>
    </row>
    <row r="200" spans="1:2">
      <c r="A200" s="3">
        <v>44293</v>
      </c>
      <c r="B200" s="8">
        <v>3.8800000000000001E-2</v>
      </c>
    </row>
    <row r="201" spans="1:2">
      <c r="A201" s="3">
        <v>44294</v>
      </c>
      <c r="B201" s="8">
        <v>5.1700000000000003E-2</v>
      </c>
    </row>
    <row r="202" spans="1:2">
      <c r="A202" s="3">
        <v>44295</v>
      </c>
      <c r="B202" s="8">
        <v>4.48E-2</v>
      </c>
    </row>
    <row r="203" spans="1:2">
      <c r="A203" s="3">
        <v>44298</v>
      </c>
      <c r="B203" s="8">
        <v>4.1700000000000001E-2</v>
      </c>
    </row>
    <row r="204" spans="1:2">
      <c r="A204" s="3">
        <v>44299</v>
      </c>
      <c r="B204" s="8">
        <v>5.33E-2</v>
      </c>
    </row>
    <row r="205" spans="1:2">
      <c r="A205" s="3">
        <v>44300</v>
      </c>
      <c r="B205" s="8">
        <v>6.6500000000000004E-2</v>
      </c>
    </row>
    <row r="206" spans="1:2">
      <c r="A206" s="3">
        <v>44301</v>
      </c>
      <c r="B206" s="8">
        <v>9.0800000000000006E-2</v>
      </c>
    </row>
    <row r="207" spans="1:2">
      <c r="A207" s="3">
        <v>44302</v>
      </c>
      <c r="B207" s="8">
        <v>0.10199999999999999</v>
      </c>
    </row>
    <row r="208" spans="1:2">
      <c r="A208" s="3">
        <v>44305</v>
      </c>
      <c r="B208" s="8">
        <v>0.1079</v>
      </c>
    </row>
    <row r="209" spans="1:2">
      <c r="A209" s="3">
        <v>44306</v>
      </c>
      <c r="B209" s="8">
        <v>0.10100000000000001</v>
      </c>
    </row>
    <row r="210" spans="1:2">
      <c r="A210" s="3">
        <v>44307</v>
      </c>
      <c r="B210" s="8">
        <v>0.1061</v>
      </c>
    </row>
    <row r="211" spans="1:2">
      <c r="A211" s="3">
        <v>44308</v>
      </c>
      <c r="B211" s="8">
        <v>0.11219999999999999</v>
      </c>
    </row>
    <row r="212" spans="1:2">
      <c r="A212" s="3">
        <v>44309</v>
      </c>
      <c r="B212" s="8">
        <v>0.1193</v>
      </c>
    </row>
    <row r="213" spans="1:2">
      <c r="A213" s="3">
        <v>44312</v>
      </c>
      <c r="B213" s="8">
        <v>0.1308</v>
      </c>
    </row>
    <row r="214" spans="1:2">
      <c r="A214" s="3">
        <v>44313</v>
      </c>
      <c r="B214" s="8">
        <v>0.13239999999999999</v>
      </c>
    </row>
    <row r="215" spans="1:2">
      <c r="A215" s="3">
        <v>44314</v>
      </c>
      <c r="B215" s="8">
        <v>0.1356</v>
      </c>
    </row>
    <row r="216" spans="1:2">
      <c r="A216" s="3">
        <v>44315</v>
      </c>
      <c r="B216" s="8">
        <v>0.1361</v>
      </c>
    </row>
    <row r="217" spans="1:2">
      <c r="A217" s="3">
        <v>44316</v>
      </c>
      <c r="B217" s="8">
        <v>0.123</v>
      </c>
    </row>
    <row r="218" spans="1:2">
      <c r="A218" s="3">
        <v>44319</v>
      </c>
      <c r="B218" s="8">
        <v>1.3100000000000001E-2</v>
      </c>
    </row>
    <row r="219" spans="1:2">
      <c r="A219" s="3">
        <v>44320</v>
      </c>
      <c r="B219" s="8">
        <v>1.4500000000000001E-2</v>
      </c>
    </row>
    <row r="220" spans="1:2">
      <c r="A220" s="3">
        <v>44321</v>
      </c>
      <c r="B220" s="8">
        <v>2.8199999999999999E-2</v>
      </c>
    </row>
    <row r="221" spans="1:2">
      <c r="A221" s="3">
        <v>44322</v>
      </c>
      <c r="B221" s="8">
        <v>5.2999999999999999E-2</v>
      </c>
    </row>
    <row r="222" spans="1:2">
      <c r="A222" s="3">
        <v>44323</v>
      </c>
      <c r="B222" s="8">
        <v>8.14E-2</v>
      </c>
    </row>
    <row r="223" spans="1:2">
      <c r="A223" s="3">
        <v>44326</v>
      </c>
      <c r="B223" s="8">
        <v>8.5199999999999998E-2</v>
      </c>
    </row>
    <row r="224" spans="1:2">
      <c r="A224" s="3">
        <v>44327</v>
      </c>
      <c r="B224" s="8">
        <v>6.4299999999999996E-2</v>
      </c>
    </row>
    <row r="225" spans="1:2">
      <c r="A225" s="3">
        <v>44328</v>
      </c>
      <c r="B225" s="8">
        <v>3.5299999999999998E-2</v>
      </c>
    </row>
    <row r="226" spans="1:2">
      <c r="A226" s="3">
        <v>44329</v>
      </c>
      <c r="B226" s="8">
        <v>1.7100000000000001E-2</v>
      </c>
    </row>
    <row r="227" spans="1:2">
      <c r="A227" s="3">
        <v>44330</v>
      </c>
      <c r="B227" s="8">
        <v>3.6299999999999999E-2</v>
      </c>
    </row>
    <row r="228" spans="1:2">
      <c r="A228" s="3">
        <v>44333</v>
      </c>
      <c r="B228" s="8">
        <v>4.3499999999999997E-2</v>
      </c>
    </row>
    <row r="229" spans="1:2">
      <c r="A229" s="3">
        <v>44334</v>
      </c>
      <c r="B229" s="8">
        <v>5.0099999999999999E-2</v>
      </c>
    </row>
    <row r="230" spans="1:2">
      <c r="A230" s="3">
        <v>44335</v>
      </c>
      <c r="B230" s="8">
        <v>1.8599999999999998E-2</v>
      </c>
    </row>
    <row r="231" spans="1:2">
      <c r="A231" s="3">
        <v>44336</v>
      </c>
      <c r="B231" s="8">
        <v>2.3400000000000001E-2</v>
      </c>
    </row>
    <row r="232" spans="1:2">
      <c r="A232" s="3">
        <v>44337</v>
      </c>
      <c r="B232" s="8">
        <v>2.41E-2</v>
      </c>
    </row>
    <row r="233" spans="1:2">
      <c r="A233" s="3">
        <v>44340</v>
      </c>
      <c r="B233" s="8">
        <v>3.39E-2</v>
      </c>
    </row>
    <row r="234" spans="1:2">
      <c r="A234" s="3">
        <v>44341</v>
      </c>
      <c r="B234" s="8">
        <v>3.9800000000000002E-2</v>
      </c>
    </row>
    <row r="235" spans="1:2">
      <c r="A235" s="3">
        <v>44342</v>
      </c>
      <c r="B235" s="8">
        <v>4.6199999999999998E-2</v>
      </c>
    </row>
    <row r="236" spans="1:2">
      <c r="A236" s="3">
        <v>44343</v>
      </c>
      <c r="B236" s="8">
        <v>5.28E-2</v>
      </c>
    </row>
    <row r="237" spans="1:2">
      <c r="A237" s="3">
        <v>44344</v>
      </c>
      <c r="B237" s="8">
        <v>5.5399999999999998E-2</v>
      </c>
    </row>
    <row r="238" spans="1:2">
      <c r="A238" s="3">
        <v>44347</v>
      </c>
      <c r="B238" s="8">
        <v>5.7500000000000002E-2</v>
      </c>
    </row>
    <row r="239" spans="1:2">
      <c r="A239" s="3">
        <v>44348</v>
      </c>
      <c r="B239" s="8">
        <v>1.9199999999999998E-2</v>
      </c>
    </row>
    <row r="240" spans="1:2">
      <c r="A240" s="3">
        <v>44349</v>
      </c>
      <c r="B240" s="8">
        <v>2.7400000000000001E-2</v>
      </c>
    </row>
    <row r="241" spans="1:2">
      <c r="A241" s="3">
        <v>44350</v>
      </c>
      <c r="B241" s="8">
        <v>1.6400000000000001E-2</v>
      </c>
    </row>
    <row r="242" spans="1:2">
      <c r="A242" s="3">
        <v>44351</v>
      </c>
      <c r="B242" s="8">
        <v>3.4200000000000001E-2</v>
      </c>
    </row>
    <row r="243" spans="1:2">
      <c r="A243" s="3">
        <v>44354</v>
      </c>
      <c r="B243" s="8">
        <v>4.0500000000000001E-2</v>
      </c>
    </row>
    <row r="244" spans="1:2">
      <c r="A244" s="3">
        <v>44355</v>
      </c>
      <c r="B244" s="8">
        <v>4.9000000000000002E-2</v>
      </c>
    </row>
    <row r="245" spans="1:2">
      <c r="A245" s="3">
        <v>44356</v>
      </c>
      <c r="B245" s="8">
        <v>4.6899999999999997E-2</v>
      </c>
    </row>
    <row r="246" spans="1:2">
      <c r="A246" s="3">
        <v>44357</v>
      </c>
      <c r="B246" s="8">
        <v>5.67E-2</v>
      </c>
    </row>
    <row r="247" spans="1:2">
      <c r="A247" s="3">
        <v>44358</v>
      </c>
      <c r="B247" s="8">
        <v>5.5800000000000002E-2</v>
      </c>
    </row>
    <row r="248" spans="1:2">
      <c r="A248" s="3">
        <v>44361</v>
      </c>
      <c r="B248" s="8">
        <v>4.3999999999999997E-2</v>
      </c>
    </row>
    <row r="249" spans="1:2">
      <c r="A249" s="3">
        <v>44362</v>
      </c>
      <c r="B249" s="8">
        <v>2.6700000000000002E-2</v>
      </c>
    </row>
    <row r="250" spans="1:2">
      <c r="A250" s="3">
        <v>44363</v>
      </c>
      <c r="B250" s="8">
        <v>2.0999999999999999E-3</v>
      </c>
    </row>
    <row r="251" spans="1:2">
      <c r="A251" s="3">
        <v>44364</v>
      </c>
      <c r="B251" s="8">
        <v>-4.4299999999999999E-2</v>
      </c>
    </row>
    <row r="252" spans="1:2">
      <c r="A252" s="3">
        <v>44365</v>
      </c>
      <c r="B252" s="8">
        <v>-5.8200000000000002E-2</v>
      </c>
    </row>
    <row r="253" spans="1:2">
      <c r="A253" s="3">
        <v>44368</v>
      </c>
      <c r="B253" s="8">
        <v>-4.9299999999999997E-2</v>
      </c>
    </row>
    <row r="254" spans="1:2">
      <c r="A254" s="3">
        <v>44369</v>
      </c>
      <c r="B254" s="8">
        <v>-3.8600000000000002E-2</v>
      </c>
    </row>
    <row r="255" spans="1:2">
      <c r="A255" s="3">
        <v>44370</v>
      </c>
      <c r="B255" s="8">
        <v>-3.27E-2</v>
      </c>
    </row>
    <row r="256" spans="1:2">
      <c r="A256" s="3">
        <v>44371</v>
      </c>
      <c r="B256" s="8">
        <v>-2.8899999999999999E-2</v>
      </c>
    </row>
    <row r="257" spans="1:2">
      <c r="A257" s="3">
        <v>44372</v>
      </c>
      <c r="B257" s="8">
        <v>-2.4899999999999999E-2</v>
      </c>
    </row>
    <row r="258" spans="1:2">
      <c r="A258" s="3">
        <v>44375</v>
      </c>
      <c r="B258" s="8">
        <v>-2.63E-2</v>
      </c>
    </row>
    <row r="259" spans="1:2">
      <c r="A259" s="3">
        <v>44376</v>
      </c>
      <c r="B259" s="8">
        <v>-2.3300000000000001E-2</v>
      </c>
    </row>
    <row r="260" spans="1:2">
      <c r="A260" s="3">
        <v>44377</v>
      </c>
      <c r="B260" s="8">
        <v>-1.4800000000000001E-2</v>
      </c>
    </row>
    <row r="261" spans="1:2">
      <c r="A261" s="3">
        <v>44378</v>
      </c>
      <c r="B261" s="8">
        <v>7.3000000000000001E-3</v>
      </c>
    </row>
    <row r="262" spans="1:2">
      <c r="A262" s="3">
        <v>44379</v>
      </c>
      <c r="B262" s="8">
        <v>1.41E-2</v>
      </c>
    </row>
    <row r="263" spans="1:2">
      <c r="A263" s="3">
        <v>44382</v>
      </c>
      <c r="B263" s="8">
        <v>2.1100000000000001E-2</v>
      </c>
    </row>
    <row r="264" spans="1:2">
      <c r="A264" s="3">
        <v>44383</v>
      </c>
      <c r="B264" s="8">
        <v>-6.1999999999999998E-3</v>
      </c>
    </row>
    <row r="265" spans="1:2">
      <c r="A265" s="3">
        <v>44384</v>
      </c>
      <c r="B265" s="8">
        <v>-7.9000000000000008E-3</v>
      </c>
    </row>
    <row r="266" spans="1:2">
      <c r="A266" s="3">
        <v>44385</v>
      </c>
      <c r="B266" s="8">
        <v>-8.9999999999999993E-3</v>
      </c>
    </row>
    <row r="267" spans="1:2">
      <c r="A267" s="3">
        <v>44386</v>
      </c>
      <c r="B267" s="8">
        <v>1.01E-2</v>
      </c>
    </row>
    <row r="268" spans="1:2">
      <c r="A268" s="3">
        <v>44389</v>
      </c>
      <c r="B268" s="8">
        <v>2.3E-2</v>
      </c>
    </row>
    <row r="269" spans="1:2">
      <c r="A269" s="3">
        <v>44390</v>
      </c>
      <c r="B269" s="8">
        <v>2.8400000000000002E-2</v>
      </c>
    </row>
    <row r="270" spans="1:2">
      <c r="A270" s="3">
        <v>44391</v>
      </c>
      <c r="B270" s="8">
        <v>2.98E-2</v>
      </c>
    </row>
    <row r="271" spans="1:2">
      <c r="A271" s="3">
        <v>44392</v>
      </c>
      <c r="B271" s="8">
        <v>2.4199999999999999E-2</v>
      </c>
    </row>
    <row r="272" spans="1:2">
      <c r="A272" s="3">
        <v>44393</v>
      </c>
      <c r="B272" s="8">
        <v>2.1000000000000001E-2</v>
      </c>
    </row>
    <row r="273" spans="1:2">
      <c r="A273" s="3">
        <v>44396</v>
      </c>
      <c r="B273" s="8">
        <v>-1.35E-2</v>
      </c>
    </row>
    <row r="274" spans="1:2">
      <c r="A274" s="3">
        <v>44397</v>
      </c>
      <c r="B274" s="8">
        <v>6.6E-3</v>
      </c>
    </row>
    <row r="275" spans="1:2">
      <c r="A275" s="3">
        <v>44398</v>
      </c>
      <c r="B275" s="8">
        <v>2.2599999999999999E-2</v>
      </c>
    </row>
    <row r="276" spans="1:2">
      <c r="A276" s="3">
        <v>44399</v>
      </c>
      <c r="B276" s="8">
        <v>2.5399999999999999E-2</v>
      </c>
    </row>
    <row r="277" spans="1:2">
      <c r="A277" s="3">
        <v>44400</v>
      </c>
      <c r="B277" s="8">
        <v>2.7199999999999998E-2</v>
      </c>
    </row>
    <row r="278" spans="1:2">
      <c r="A278" s="3">
        <v>44403</v>
      </c>
      <c r="B278" s="8">
        <v>3.4200000000000001E-2</v>
      </c>
    </row>
    <row r="279" spans="1:2">
      <c r="A279" s="3">
        <v>44404</v>
      </c>
      <c r="B279" s="8">
        <v>2.69E-2</v>
      </c>
    </row>
    <row r="280" spans="1:2">
      <c r="A280" s="3">
        <v>44405</v>
      </c>
      <c r="B280" s="8">
        <v>3.09E-2</v>
      </c>
    </row>
    <row r="281" spans="1:2">
      <c r="A281" s="3">
        <v>44406</v>
      </c>
      <c r="B281" s="8">
        <v>4.82E-2</v>
      </c>
    </row>
    <row r="282" spans="1:2">
      <c r="A282" s="3">
        <v>44407</v>
      </c>
      <c r="B282" s="8">
        <v>3.6999999999999998E-2</v>
      </c>
    </row>
    <row r="283" spans="1:2">
      <c r="A283" s="3">
        <v>44410</v>
      </c>
      <c r="B283" s="8">
        <v>5.8999999999999999E-3</v>
      </c>
    </row>
    <row r="284" spans="1:2">
      <c r="A284" s="3">
        <v>44411</v>
      </c>
      <c r="B284" s="8">
        <v>5.4999999999999997E-3</v>
      </c>
    </row>
    <row r="285" spans="1:2">
      <c r="A285" s="3">
        <v>44412</v>
      </c>
      <c r="B285" s="8">
        <v>1E-4</v>
      </c>
    </row>
    <row r="286" spans="1:2">
      <c r="A286" s="3">
        <v>44413</v>
      </c>
      <c r="B286" s="8">
        <v>1.2999999999999999E-3</v>
      </c>
    </row>
    <row r="287" spans="1:2">
      <c r="A287" s="3">
        <v>44414</v>
      </c>
      <c r="B287" s="8">
        <v>-7.4000000000000003E-3</v>
      </c>
    </row>
    <row r="288" spans="1:2">
      <c r="A288" s="3">
        <v>44417</v>
      </c>
      <c r="B288" s="8">
        <v>-2.06E-2</v>
      </c>
    </row>
    <row r="289" spans="1:2">
      <c r="A289" s="3">
        <v>44418</v>
      </c>
      <c r="B289" s="8">
        <v>-1.06E-2</v>
      </c>
    </row>
    <row r="290" spans="1:2">
      <c r="A290" s="3">
        <v>44419</v>
      </c>
      <c r="B290" s="8">
        <v>3.8999999999999998E-3</v>
      </c>
    </row>
    <row r="291" spans="1:2">
      <c r="A291" s="3">
        <v>44420</v>
      </c>
      <c r="B291" s="8">
        <v>1.01E-2</v>
      </c>
    </row>
    <row r="292" spans="1:2">
      <c r="A292" s="3">
        <v>44421</v>
      </c>
      <c r="B292" s="8">
        <v>1.6799999999999999E-2</v>
      </c>
    </row>
    <row r="293" spans="1:2">
      <c r="A293" s="3">
        <v>44424</v>
      </c>
      <c r="B293" s="8">
        <v>2.01E-2</v>
      </c>
    </row>
    <row r="294" spans="1:2">
      <c r="A294" s="3">
        <v>44425</v>
      </c>
      <c r="B294" s="8">
        <v>1.1599999999999999E-2</v>
      </c>
    </row>
    <row r="295" spans="1:2">
      <c r="A295" s="3">
        <v>44426</v>
      </c>
      <c r="B295" s="8">
        <v>1E-4</v>
      </c>
    </row>
    <row r="296" spans="1:2">
      <c r="A296" s="3">
        <v>44427</v>
      </c>
      <c r="B296" s="8">
        <v>-2.7300000000000001E-2</v>
      </c>
    </row>
    <row r="297" spans="1:2">
      <c r="A297" s="3">
        <v>44428</v>
      </c>
      <c r="B297" s="8">
        <v>-2.7099999999999999E-2</v>
      </c>
    </row>
    <row r="298" spans="1:2">
      <c r="A298" s="3">
        <v>44431</v>
      </c>
      <c r="B298" s="8">
        <v>-8.0999999999999996E-3</v>
      </c>
    </row>
    <row r="299" spans="1:2">
      <c r="A299" s="3">
        <v>44432</v>
      </c>
      <c r="B299" s="8">
        <v>5.8999999999999999E-3</v>
      </c>
    </row>
    <row r="300" spans="1:2">
      <c r="A300" s="3">
        <v>44433</v>
      </c>
      <c r="B300" s="8">
        <v>1.09E-2</v>
      </c>
    </row>
    <row r="301" spans="1:2">
      <c r="A301" s="3">
        <v>44434</v>
      </c>
      <c r="B301" s="8">
        <v>3.8E-3</v>
      </c>
    </row>
    <row r="302" spans="1:2">
      <c r="A302" s="3">
        <v>44435</v>
      </c>
      <c r="B302" s="8">
        <v>2.1100000000000001E-2</v>
      </c>
    </row>
    <row r="303" spans="1:2">
      <c r="A303" s="3">
        <v>44438</v>
      </c>
      <c r="B303" s="8">
        <v>3.0800000000000001E-2</v>
      </c>
    </row>
    <row r="304" spans="1:2">
      <c r="A304" s="3">
        <v>44439</v>
      </c>
      <c r="B304" s="8">
        <v>2.0299999999999999E-2</v>
      </c>
    </row>
    <row r="305" spans="1:2">
      <c r="A305" s="3">
        <v>44440</v>
      </c>
      <c r="B305" s="8">
        <v>-6.4000000000000003E-3</v>
      </c>
    </row>
    <row r="306" spans="1:2">
      <c r="A306" s="3">
        <v>44441</v>
      </c>
      <c r="B306" s="8">
        <v>5.1999999999999998E-3</v>
      </c>
    </row>
    <row r="307" spans="1:2">
      <c r="A307" s="3">
        <v>44442</v>
      </c>
      <c r="B307" s="8">
        <v>5.4000000000000003E-3</v>
      </c>
    </row>
    <row r="308" spans="1:2">
      <c r="A308" s="3">
        <v>44445</v>
      </c>
      <c r="B308" s="8">
        <v>1.0699999999999999E-2</v>
      </c>
    </row>
    <row r="309" spans="1:2">
      <c r="A309" s="3">
        <v>44446</v>
      </c>
      <c r="B309" s="8">
        <v>-2.5000000000000001E-3</v>
      </c>
    </row>
    <row r="310" spans="1:2">
      <c r="A310" s="3">
        <v>44447</v>
      </c>
      <c r="B310" s="8">
        <v>-4.7000000000000002E-3</v>
      </c>
    </row>
    <row r="311" spans="1:2">
      <c r="A311" s="3">
        <v>44448</v>
      </c>
      <c r="B311" s="8">
        <v>-6.9999999999999999E-4</v>
      </c>
    </row>
    <row r="312" spans="1:2">
      <c r="A312" s="3">
        <v>44449</v>
      </c>
      <c r="B312" s="8">
        <v>-3.0999999999999999E-3</v>
      </c>
    </row>
    <row r="313" spans="1:2">
      <c r="A313" s="3">
        <v>44452</v>
      </c>
      <c r="B313" s="8">
        <v>2.0999999999999999E-3</v>
      </c>
    </row>
    <row r="314" spans="1:2">
      <c r="A314" s="3">
        <v>44453</v>
      </c>
      <c r="B314" s="8">
        <v>3.2000000000000002E-3</v>
      </c>
    </row>
    <row r="315" spans="1:2">
      <c r="A315" s="3">
        <v>44454</v>
      </c>
      <c r="B315" s="8">
        <v>1.3299999999999999E-2</v>
      </c>
    </row>
    <row r="316" spans="1:2">
      <c r="A316" s="3">
        <v>44455</v>
      </c>
      <c r="B316" s="8">
        <v>-2.8E-3</v>
      </c>
    </row>
    <row r="317" spans="1:2">
      <c r="A317" s="3">
        <v>44456</v>
      </c>
      <c r="B317" s="8">
        <v>-2.12E-2</v>
      </c>
    </row>
    <row r="318" spans="1:2">
      <c r="A318" s="3">
        <v>44459</v>
      </c>
      <c r="B318" s="8">
        <v>-2.8500000000000001E-2</v>
      </c>
    </row>
    <row r="319" spans="1:2">
      <c r="A319" s="3">
        <v>44460</v>
      </c>
      <c r="B319" s="8">
        <v>-3.0200000000000001E-2</v>
      </c>
    </row>
    <row r="320" spans="1:2">
      <c r="A320" s="3">
        <v>44461</v>
      </c>
      <c r="B320" s="8">
        <v>-1.89E-2</v>
      </c>
    </row>
    <row r="321" spans="1:2">
      <c r="A321" s="3">
        <v>44462</v>
      </c>
      <c r="B321" s="8">
        <v>-1.5299999999999999E-2</v>
      </c>
    </row>
    <row r="322" spans="1:2">
      <c r="A322" s="3">
        <v>44463</v>
      </c>
      <c r="B322" s="8">
        <v>-2.0500000000000001E-2</v>
      </c>
    </row>
    <row r="323" spans="1:2">
      <c r="A323" s="3">
        <v>44466</v>
      </c>
      <c r="B323" s="8">
        <v>-1.2800000000000001E-2</v>
      </c>
    </row>
    <row r="324" spans="1:2">
      <c r="A324" s="3">
        <v>44467</v>
      </c>
      <c r="B324" s="8">
        <v>-0.03</v>
      </c>
    </row>
    <row r="325" spans="1:2">
      <c r="A325" s="3">
        <v>44468</v>
      </c>
      <c r="B325" s="8">
        <v>-2.7E-2</v>
      </c>
    </row>
    <row r="326" spans="1:2">
      <c r="A326" s="3">
        <v>44469</v>
      </c>
      <c r="B326" s="8">
        <v>-1.9099999999999999E-2</v>
      </c>
    </row>
    <row r="327" spans="1:2">
      <c r="A327" s="3">
        <v>44470</v>
      </c>
      <c r="B327" s="8">
        <v>6.7000000000000002E-3</v>
      </c>
    </row>
    <row r="328" spans="1:2">
      <c r="A328" s="3">
        <v>44473</v>
      </c>
      <c r="B328" s="8">
        <v>1.2800000000000001E-2</v>
      </c>
    </row>
    <row r="329" spans="1:2">
      <c r="A329" s="3">
        <v>44474</v>
      </c>
      <c r="B329" s="8">
        <v>2.0899999999999998E-2</v>
      </c>
    </row>
    <row r="330" spans="1:2">
      <c r="A330" s="3">
        <v>44475</v>
      </c>
      <c r="B330" s="8">
        <v>-2.8999999999999998E-3</v>
      </c>
    </row>
    <row r="331" spans="1:2">
      <c r="A331" s="3">
        <v>44476</v>
      </c>
      <c r="B331" s="8">
        <v>3.2000000000000002E-3</v>
      </c>
    </row>
    <row r="332" spans="1:2">
      <c r="A332" s="3">
        <v>44477</v>
      </c>
      <c r="B332" s="8">
        <v>1.9E-3</v>
      </c>
    </row>
    <row r="333" spans="1:2">
      <c r="A333" s="3">
        <v>44480</v>
      </c>
      <c r="B333" s="8">
        <v>2.0000000000000001E-4</v>
      </c>
    </row>
    <row r="334" spans="1:2">
      <c r="A334" s="3">
        <v>44481</v>
      </c>
      <c r="B334" s="8">
        <v>-6.8999999999999999E-3</v>
      </c>
    </row>
    <row r="335" spans="1:2">
      <c r="A335" s="3">
        <v>44482</v>
      </c>
      <c r="B335" s="8">
        <v>1.4E-3</v>
      </c>
    </row>
    <row r="336" spans="1:2">
      <c r="A336" s="3">
        <v>44483</v>
      </c>
      <c r="B336" s="8">
        <v>2.1700000000000001E-2</v>
      </c>
    </row>
    <row r="337" spans="1:2">
      <c r="A337" s="3">
        <v>44484</v>
      </c>
      <c r="B337" s="8">
        <v>2.53E-2</v>
      </c>
    </row>
    <row r="338" spans="1:2">
      <c r="A338" s="3">
        <v>44487</v>
      </c>
      <c r="B338" s="8">
        <v>5.4000000000000003E-3</v>
      </c>
    </row>
    <row r="339" spans="1:2">
      <c r="A339" s="3">
        <v>44488</v>
      </c>
      <c r="B339" s="8">
        <v>1.5299999999999999E-2</v>
      </c>
    </row>
    <row r="340" spans="1:2">
      <c r="A340" s="3">
        <v>44489</v>
      </c>
      <c r="B340" s="8">
        <v>2.6100000000000002E-2</v>
      </c>
    </row>
    <row r="341" spans="1:2">
      <c r="A341" s="3">
        <v>44490</v>
      </c>
      <c r="B341" s="8">
        <v>8.0000000000000004E-4</v>
      </c>
    </row>
    <row r="342" spans="1:2">
      <c r="A342" s="3">
        <v>44491</v>
      </c>
      <c r="B342" s="8">
        <v>-4.1000000000000003E-3</v>
      </c>
    </row>
    <row r="343" spans="1:2">
      <c r="A343" s="3">
        <v>44494</v>
      </c>
      <c r="B343" s="8">
        <v>1.11E-2</v>
      </c>
    </row>
    <row r="344" spans="1:2">
      <c r="A344" s="3">
        <v>44495</v>
      </c>
      <c r="B344" s="8">
        <v>1.2500000000000001E-2</v>
      </c>
    </row>
    <row r="345" spans="1:2">
      <c r="A345" s="3">
        <v>44496</v>
      </c>
      <c r="B345" s="8">
        <v>-8.8000000000000005E-3</v>
      </c>
    </row>
    <row r="346" spans="1:2">
      <c r="A346" s="3">
        <v>44497</v>
      </c>
      <c r="B346" s="8">
        <v>-2.2200000000000001E-2</v>
      </c>
    </row>
    <row r="347" spans="1:2">
      <c r="A347" s="3">
        <v>44498</v>
      </c>
      <c r="B347" s="8">
        <v>-3.9600000000000003E-2</v>
      </c>
    </row>
    <row r="348" spans="1:2">
      <c r="A348" s="3">
        <v>44501</v>
      </c>
      <c r="B348" s="8">
        <v>1.2999999999999999E-2</v>
      </c>
    </row>
    <row r="349" spans="1:2">
      <c r="A349" s="3">
        <v>44502</v>
      </c>
      <c r="B349" s="8">
        <v>2.12E-2</v>
      </c>
    </row>
    <row r="350" spans="1:2">
      <c r="A350" s="3">
        <v>44503</v>
      </c>
      <c r="B350" s="8">
        <v>2.47E-2</v>
      </c>
    </row>
    <row r="351" spans="1:2">
      <c r="A351" s="3">
        <v>44504</v>
      </c>
      <c r="B351" s="8">
        <v>3.15E-2</v>
      </c>
    </row>
    <row r="352" spans="1:2">
      <c r="A352" s="3">
        <v>44505</v>
      </c>
      <c r="B352" s="8">
        <v>4.2500000000000003E-2</v>
      </c>
    </row>
    <row r="353" spans="1:2">
      <c r="A353" s="3">
        <v>44508</v>
      </c>
      <c r="B353" s="8">
        <v>4.4499999999999998E-2</v>
      </c>
    </row>
    <row r="354" spans="1:2">
      <c r="A354" s="3">
        <v>44509</v>
      </c>
      <c r="B354" s="8">
        <v>4.82E-2</v>
      </c>
    </row>
    <row r="355" spans="1:2">
      <c r="A355" s="3">
        <v>44510</v>
      </c>
      <c r="B355" s="8">
        <v>2.3800000000000002E-2</v>
      </c>
    </row>
    <row r="356" spans="1:2">
      <c r="A356" s="3">
        <v>44511</v>
      </c>
      <c r="B356" s="8">
        <v>2.5899999999999999E-2</v>
      </c>
    </row>
    <row r="357" spans="1:2">
      <c r="A357" s="3">
        <v>44512</v>
      </c>
      <c r="B357" s="8">
        <v>2.5499999999999998E-2</v>
      </c>
    </row>
    <row r="358" spans="1:2">
      <c r="A358" s="3">
        <v>44515</v>
      </c>
      <c r="B358" s="8">
        <v>2.5600000000000001E-2</v>
      </c>
    </row>
    <row r="359" spans="1:2">
      <c r="A359" s="3">
        <v>44516</v>
      </c>
      <c r="B359" s="8">
        <v>2.2200000000000001E-2</v>
      </c>
    </row>
    <row r="360" spans="1:2">
      <c r="A360" s="3">
        <v>44517</v>
      </c>
      <c r="B360" s="8">
        <v>1.7899999999999999E-2</v>
      </c>
    </row>
    <row r="361" spans="1:2">
      <c r="A361" s="3">
        <v>44518</v>
      </c>
      <c r="B361" s="8">
        <v>1.84E-2</v>
      </c>
    </row>
    <row r="362" spans="1:2">
      <c r="A362" s="3">
        <v>44519</v>
      </c>
      <c r="B362" s="8">
        <v>2.8E-3</v>
      </c>
    </row>
    <row r="363" spans="1:2">
      <c r="A363" s="3">
        <v>44522</v>
      </c>
      <c r="B363" s="8">
        <v>5.9999999999999995E-4</v>
      </c>
    </row>
    <row r="364" spans="1:2">
      <c r="A364" s="3">
        <v>44523</v>
      </c>
      <c r="B364" s="8">
        <v>-6.4999999999999997E-3</v>
      </c>
    </row>
    <row r="365" spans="1:2">
      <c r="A365" s="3">
        <v>44524</v>
      </c>
      <c r="B365" s="8">
        <v>-2.3999999999999998E-3</v>
      </c>
    </row>
    <row r="366" spans="1:2">
      <c r="A366" s="3">
        <v>44525</v>
      </c>
      <c r="B366" s="8">
        <v>2.3999999999999998E-3</v>
      </c>
    </row>
    <row r="367" spans="1:2">
      <c r="A367" s="3">
        <v>44526</v>
      </c>
      <c r="B367" s="8">
        <v>-5.5199999999999999E-2</v>
      </c>
    </row>
    <row r="368" spans="1:2">
      <c r="A368" s="3">
        <v>44529</v>
      </c>
      <c r="B368" s="8">
        <v>-4.58E-2</v>
      </c>
    </row>
    <row r="369" spans="1:2">
      <c r="A369" s="3">
        <v>44530</v>
      </c>
      <c r="B369" s="8">
        <v>-7.6399999999999996E-2</v>
      </c>
    </row>
    <row r="370" spans="1:2">
      <c r="A370" s="3">
        <v>44531</v>
      </c>
      <c r="B370" s="8">
        <v>3.0999999999999999E-3</v>
      </c>
    </row>
    <row r="371" spans="1:2">
      <c r="A371" s="3">
        <v>44532</v>
      </c>
      <c r="B371" s="8">
        <v>3.5999999999999999E-3</v>
      </c>
    </row>
    <row r="372" spans="1:2">
      <c r="A372" s="3">
        <v>44533</v>
      </c>
      <c r="B372" s="8">
        <v>1.2500000000000001E-2</v>
      </c>
    </row>
    <row r="373" spans="1:2">
      <c r="A373" s="3">
        <v>44536</v>
      </c>
      <c r="B373" s="8">
        <v>2.18E-2</v>
      </c>
    </row>
    <row r="374" spans="1:2">
      <c r="A374" s="3">
        <v>44537</v>
      </c>
      <c r="B374" s="8">
        <v>4.2000000000000003E-2</v>
      </c>
    </row>
    <row r="375" spans="1:2">
      <c r="A375" s="3">
        <v>44538</v>
      </c>
      <c r="B375" s="8">
        <v>5.4899999999999997E-2</v>
      </c>
    </row>
    <row r="376" spans="1:2">
      <c r="A376" s="3">
        <v>44539</v>
      </c>
      <c r="B376" s="8">
        <v>5.1200000000000002E-2</v>
      </c>
    </row>
    <row r="377" spans="1:2">
      <c r="A377" s="3">
        <v>44540</v>
      </c>
      <c r="B377" s="8">
        <v>0.06</v>
      </c>
    </row>
    <row r="378" spans="1:2">
      <c r="A378" s="3">
        <v>44543</v>
      </c>
      <c r="B378" s="8">
        <v>6.1699999999999998E-2</v>
      </c>
    </row>
    <row r="379" spans="1:2">
      <c r="A379" s="3">
        <v>44544</v>
      </c>
      <c r="B379" s="8">
        <v>4.8899999999999999E-2</v>
      </c>
    </row>
    <row r="380" spans="1:2">
      <c r="A380" s="3">
        <v>44545</v>
      </c>
      <c r="B380" s="8">
        <v>4.41E-2</v>
      </c>
    </row>
    <row r="381" spans="1:2">
      <c r="A381" s="3">
        <v>44546</v>
      </c>
      <c r="B381" s="8">
        <v>7.6300000000000007E-2</v>
      </c>
    </row>
    <row r="382" spans="1:2">
      <c r="A382" s="3">
        <v>44547</v>
      </c>
      <c r="B382" s="8">
        <v>6.7900000000000002E-2</v>
      </c>
    </row>
    <row r="383" spans="1:2">
      <c r="A383" s="3">
        <v>44550</v>
      </c>
      <c r="B383" s="8">
        <v>6.7500000000000004E-2</v>
      </c>
    </row>
    <row r="384" spans="1:2">
      <c r="A384" s="3">
        <v>44551</v>
      </c>
      <c r="B384" s="8">
        <v>0.10539999999999999</v>
      </c>
    </row>
    <row r="385" spans="1:2">
      <c r="A385" s="3">
        <v>44552</v>
      </c>
      <c r="B385" s="8">
        <v>0.1268</v>
      </c>
    </row>
    <row r="386" spans="1:2">
      <c r="A386" s="3">
        <v>44553</v>
      </c>
      <c r="B386" s="8">
        <v>0.12659999999999999</v>
      </c>
    </row>
    <row r="387" spans="1:2">
      <c r="A387" s="3">
        <v>44554</v>
      </c>
      <c r="B387" s="8">
        <v>0.12540000000000001</v>
      </c>
    </row>
    <row r="388" spans="1:2">
      <c r="A388" s="3">
        <v>44557</v>
      </c>
      <c r="B388" s="8">
        <v>0.13869999999999999</v>
      </c>
    </row>
    <row r="389" spans="1:2">
      <c r="A389" s="3">
        <v>44558</v>
      </c>
      <c r="B389" s="8">
        <v>0.14280000000000001</v>
      </c>
    </row>
    <row r="390" spans="1:2">
      <c r="A390" s="3">
        <v>44559</v>
      </c>
      <c r="B390" s="8">
        <v>0.1353</v>
      </c>
    </row>
    <row r="391" spans="1:2">
      <c r="A391" s="3">
        <v>44560</v>
      </c>
      <c r="B391" s="8">
        <v>0.1298</v>
      </c>
    </row>
    <row r="392" spans="1:2">
      <c r="A392" s="3">
        <v>44561</v>
      </c>
      <c r="B392" s="8">
        <v>0.12239999999999999</v>
      </c>
    </row>
    <row r="393" spans="1:2">
      <c r="A393" s="3">
        <v>44564</v>
      </c>
      <c r="B393" s="8">
        <v>-6.7999999999999996E-3</v>
      </c>
    </row>
    <row r="394" spans="1:2">
      <c r="A394" s="3">
        <v>44565</v>
      </c>
      <c r="B394" s="8">
        <v>9.2999999999999992E-3</v>
      </c>
    </row>
    <row r="395" spans="1:2">
      <c r="A395" s="3">
        <v>44566</v>
      </c>
      <c r="B395" s="8">
        <v>6.9999999999999999E-4</v>
      </c>
    </row>
    <row r="396" spans="1:2">
      <c r="A396" s="3">
        <v>44567</v>
      </c>
      <c r="B396" s="8">
        <v>-8.3999999999999995E-3</v>
      </c>
    </row>
    <row r="397" spans="1:2">
      <c r="A397" s="3">
        <v>44568</v>
      </c>
      <c r="B397" s="8">
        <v>-1.0800000000000001E-2</v>
      </c>
    </row>
    <row r="398" spans="1:2">
      <c r="A398" s="3">
        <v>44571</v>
      </c>
      <c r="B398" s="8">
        <v>-2.3800000000000002E-2</v>
      </c>
    </row>
    <row r="399" spans="1:2">
      <c r="A399" s="3">
        <v>44572</v>
      </c>
      <c r="B399" s="8">
        <v>-5.1000000000000004E-3</v>
      </c>
    </row>
    <row r="400" spans="1:2">
      <c r="A400" s="3">
        <v>44573</v>
      </c>
      <c r="B400" s="8">
        <v>1.0500000000000001E-2</v>
      </c>
    </row>
    <row r="401" spans="1:2">
      <c r="A401" s="3">
        <v>44574</v>
      </c>
      <c r="B401" s="8">
        <v>1.18E-2</v>
      </c>
    </row>
    <row r="402" spans="1:2">
      <c r="A402" s="3">
        <v>44575</v>
      </c>
      <c r="B402" s="8">
        <v>2.2000000000000001E-3</v>
      </c>
    </row>
    <row r="403" spans="1:2">
      <c r="A403" s="3">
        <v>44578</v>
      </c>
      <c r="B403" s="8">
        <v>5.0000000000000001E-4</v>
      </c>
    </row>
    <row r="404" spans="1:2">
      <c r="A404" s="3">
        <v>44579</v>
      </c>
      <c r="B404" s="8">
        <v>-1.7399999999999999E-2</v>
      </c>
    </row>
    <row r="405" spans="1:2">
      <c r="A405" s="3">
        <v>44580</v>
      </c>
      <c r="B405" s="8">
        <v>-1.06E-2</v>
      </c>
    </row>
    <row r="406" spans="1:2">
      <c r="A406" s="3">
        <v>44581</v>
      </c>
      <c r="B406" s="8">
        <v>-5.7999999999999996E-3</v>
      </c>
    </row>
    <row r="407" spans="1:2">
      <c r="A407" s="3">
        <v>44582</v>
      </c>
      <c r="B407" s="8">
        <v>-9.5999999999999992E-3</v>
      </c>
    </row>
    <row r="408" spans="1:2">
      <c r="A408" s="3">
        <v>44585</v>
      </c>
      <c r="B408" s="8">
        <v>-1.6500000000000001E-2</v>
      </c>
    </row>
    <row r="409" spans="1:2">
      <c r="A409" s="3">
        <v>44586</v>
      </c>
      <c r="B409" s="8">
        <v>-1.6299999999999999E-2</v>
      </c>
    </row>
    <row r="410" spans="1:2">
      <c r="A410" s="3">
        <v>44587</v>
      </c>
      <c r="B410" s="8">
        <v>-1.9099999999999999E-2</v>
      </c>
    </row>
    <row r="411" spans="1:2">
      <c r="A411" s="3">
        <v>44588</v>
      </c>
      <c r="B411" s="8">
        <v>-2.5100000000000001E-2</v>
      </c>
    </row>
    <row r="412" spans="1:2">
      <c r="A412" s="3">
        <v>44589</v>
      </c>
      <c r="B412" s="8">
        <v>-8.5000000000000006E-3</v>
      </c>
    </row>
    <row r="413" spans="1:2">
      <c r="A413" s="3">
        <v>44592</v>
      </c>
      <c r="B413" s="8">
        <v>1.9E-3</v>
      </c>
    </row>
    <row r="414" spans="1:2">
      <c r="A414" s="3">
        <v>44593</v>
      </c>
      <c r="B414" s="8">
        <v>3.0000000000000001E-3</v>
      </c>
    </row>
    <row r="415" spans="1:2">
      <c r="A415" s="3">
        <v>44594</v>
      </c>
      <c r="B415" s="8">
        <v>1.23E-2</v>
      </c>
    </row>
    <row r="416" spans="1:2">
      <c r="A416" s="3">
        <v>44595</v>
      </c>
      <c r="B416" s="8">
        <v>4.7000000000000002E-3</v>
      </c>
    </row>
    <row r="417" spans="1:2">
      <c r="A417" s="3">
        <v>44596</v>
      </c>
      <c r="B417" s="8">
        <v>-1.09E-2</v>
      </c>
    </row>
    <row r="418" spans="1:2">
      <c r="A418" s="3">
        <v>44599</v>
      </c>
      <c r="B418" s="8">
        <v>-2.3E-3</v>
      </c>
    </row>
    <row r="419" spans="1:2">
      <c r="A419" s="3">
        <v>44600</v>
      </c>
      <c r="B419" s="8">
        <v>-1.6799999999999999E-2</v>
      </c>
    </row>
    <row r="420" spans="1:2">
      <c r="A420" s="3">
        <v>44601</v>
      </c>
      <c r="B420" s="8">
        <v>3.2000000000000002E-3</v>
      </c>
    </row>
    <row r="421" spans="1:2">
      <c r="A421" s="3">
        <v>44602</v>
      </c>
      <c r="B421" s="8">
        <v>-1.5800000000000002E-2</v>
      </c>
    </row>
    <row r="422" spans="1:2">
      <c r="A422" s="3">
        <v>44603</v>
      </c>
      <c r="B422" s="8">
        <v>-1.38E-2</v>
      </c>
    </row>
    <row r="423" spans="1:2">
      <c r="A423" s="3">
        <v>44606</v>
      </c>
      <c r="B423" s="8">
        <v>-1.46E-2</v>
      </c>
    </row>
    <row r="424" spans="1:2">
      <c r="A424" s="3">
        <v>44607</v>
      </c>
      <c r="B424" s="8">
        <v>-2.81E-2</v>
      </c>
    </row>
    <row r="425" spans="1:2">
      <c r="A425" s="3">
        <v>44608</v>
      </c>
      <c r="B425" s="8">
        <v>-8.8999999999999999E-3</v>
      </c>
    </row>
    <row r="426" spans="1:2">
      <c r="A426" s="3">
        <v>44609</v>
      </c>
      <c r="B426" s="8">
        <v>-7.4999999999999997E-3</v>
      </c>
    </row>
    <row r="427" spans="1:2">
      <c r="A427" s="3">
        <v>44610</v>
      </c>
      <c r="B427" s="8">
        <v>-2.5000000000000001E-3</v>
      </c>
    </row>
    <row r="428" spans="1:2">
      <c r="A428" s="3">
        <v>44613</v>
      </c>
      <c r="B428" s="8">
        <v>-3.0999999999999999E-3</v>
      </c>
    </row>
    <row r="429" spans="1:2">
      <c r="A429" s="3">
        <v>44614</v>
      </c>
      <c r="B429" s="8">
        <v>-5.9999999999999995E-4</v>
      </c>
    </row>
    <row r="430" spans="1:2">
      <c r="A430" s="3">
        <v>44615</v>
      </c>
      <c r="B430" s="8">
        <v>1.4E-3</v>
      </c>
    </row>
    <row r="431" spans="1:2">
      <c r="A431" s="3">
        <v>44616</v>
      </c>
      <c r="B431" s="8">
        <v>4.4999999999999997E-3</v>
      </c>
    </row>
    <row r="432" spans="1:2">
      <c r="A432" s="3">
        <v>44617</v>
      </c>
      <c r="B432" s="8">
        <v>-2.8999999999999998E-3</v>
      </c>
    </row>
    <row r="433" spans="1:2">
      <c r="A433" s="3">
        <v>44620</v>
      </c>
      <c r="B433" s="8">
        <v>4.4999999999999997E-3</v>
      </c>
    </row>
    <row r="434" spans="1:2">
      <c r="A434" s="3">
        <v>44621</v>
      </c>
      <c r="B434" s="8">
        <v>2.9899999999999999E-2</v>
      </c>
    </row>
    <row r="435" spans="1:2">
      <c r="A435" s="3">
        <v>44622</v>
      </c>
      <c r="B435" s="8">
        <v>5.8900000000000001E-2</v>
      </c>
    </row>
    <row r="436" spans="1:2">
      <c r="A436" s="3">
        <v>44623</v>
      </c>
      <c r="B436" s="8">
        <v>5.8099999999999999E-2</v>
      </c>
    </row>
    <row r="437" spans="1:2">
      <c r="A437" s="3">
        <v>44624</v>
      </c>
      <c r="B437" s="8">
        <v>6.7199999999999996E-2</v>
      </c>
    </row>
    <row r="438" spans="1:2">
      <c r="A438" s="3">
        <v>44627</v>
      </c>
      <c r="B438" s="8">
        <v>6.0299999999999999E-2</v>
      </c>
    </row>
    <row r="439" spans="1:2">
      <c r="A439" s="3">
        <v>44628</v>
      </c>
      <c r="B439" s="8">
        <v>5.7500000000000002E-2</v>
      </c>
    </row>
    <row r="440" spans="1:2">
      <c r="A440" s="3">
        <v>44629</v>
      </c>
      <c r="B440" s="8">
        <v>3.6299999999999999E-2</v>
      </c>
    </row>
    <row r="441" spans="1:2">
      <c r="A441" s="3">
        <v>44630</v>
      </c>
      <c r="B441" s="8">
        <v>3.04E-2</v>
      </c>
    </row>
    <row r="442" spans="1:2">
      <c r="A442" s="3">
        <v>44631</v>
      </c>
      <c r="B442" s="8">
        <v>3.0700000000000002E-2</v>
      </c>
    </row>
    <row r="443" spans="1:2">
      <c r="A443" s="3">
        <v>44634</v>
      </c>
      <c r="B443" s="8">
        <v>9.1999999999999998E-3</v>
      </c>
    </row>
    <row r="444" spans="1:2">
      <c r="A444" s="3">
        <v>44635</v>
      </c>
      <c r="B444" s="8">
        <v>-7.7000000000000002E-3</v>
      </c>
    </row>
    <row r="445" spans="1:2">
      <c r="A445" s="3">
        <v>44636</v>
      </c>
      <c r="B445" s="8">
        <v>6.0000000000000001E-3</v>
      </c>
    </row>
    <row r="446" spans="1:2">
      <c r="A446" s="3">
        <v>44637</v>
      </c>
      <c r="B446" s="8">
        <v>3.2199999999999999E-2</v>
      </c>
    </row>
    <row r="447" spans="1:2">
      <c r="A447" s="3">
        <v>44638</v>
      </c>
      <c r="B447" s="8">
        <v>0.03</v>
      </c>
    </row>
    <row r="448" spans="1:2">
      <c r="A448" s="3">
        <v>44641</v>
      </c>
      <c r="B448" s="8">
        <v>3.4200000000000001E-2</v>
      </c>
    </row>
    <row r="449" spans="1:2">
      <c r="A449" s="3">
        <v>44642</v>
      </c>
      <c r="B449" s="8">
        <v>2.7099999999999999E-2</v>
      </c>
    </row>
    <row r="450" spans="1:2">
      <c r="A450" s="3">
        <v>44643</v>
      </c>
      <c r="B450" s="8">
        <v>4.5400000000000003E-2</v>
      </c>
    </row>
    <row r="451" spans="1:2">
      <c r="A451" s="3">
        <v>44644</v>
      </c>
      <c r="B451" s="8">
        <v>3.95E-2</v>
      </c>
    </row>
    <row r="452" spans="1:2">
      <c r="A452" s="3">
        <v>44645</v>
      </c>
      <c r="B452" s="8">
        <v>4.2000000000000003E-2</v>
      </c>
    </row>
    <row r="453" spans="1:2">
      <c r="A453" s="3">
        <v>44648</v>
      </c>
      <c r="B453" s="8">
        <v>2.2200000000000001E-2</v>
      </c>
    </row>
    <row r="454" spans="1:2">
      <c r="A454" s="3">
        <v>44649</v>
      </c>
      <c r="B454" s="8">
        <v>2.7E-2</v>
      </c>
    </row>
    <row r="455" spans="1:2">
      <c r="A455" s="3">
        <v>44650</v>
      </c>
      <c r="B455" s="8">
        <v>4.5699999999999998E-2</v>
      </c>
    </row>
    <row r="456" spans="1:2">
      <c r="A456" s="3">
        <v>44651</v>
      </c>
      <c r="B456" s="8">
        <v>3.7900000000000003E-2</v>
      </c>
    </row>
    <row r="457" spans="1:2">
      <c r="A457" s="3">
        <v>44652</v>
      </c>
      <c r="B457" s="8">
        <v>-2.5000000000000001E-3</v>
      </c>
    </row>
    <row r="458" spans="1:2">
      <c r="A458" s="3">
        <v>44655</v>
      </c>
      <c r="B458" s="8">
        <v>6.3E-3</v>
      </c>
    </row>
    <row r="459" spans="1:2">
      <c r="A459" s="3">
        <v>44656</v>
      </c>
      <c r="B459" s="8">
        <v>-6.8999999999999999E-3</v>
      </c>
    </row>
    <row r="460" spans="1:2">
      <c r="A460" s="3">
        <v>44657</v>
      </c>
      <c r="B460" s="8">
        <v>-1.8200000000000001E-2</v>
      </c>
    </row>
    <row r="461" spans="1:2">
      <c r="A461" s="3">
        <v>44658</v>
      </c>
      <c r="B461" s="8">
        <v>-1.6400000000000001E-2</v>
      </c>
    </row>
    <row r="462" spans="1:2">
      <c r="A462" s="3">
        <v>44659</v>
      </c>
      <c r="B462" s="8">
        <v>-9.4999999999999998E-3</v>
      </c>
    </row>
    <row r="463" spans="1:2">
      <c r="A463" s="3">
        <v>44662</v>
      </c>
      <c r="B463" s="8">
        <v>-2.6599999999999999E-2</v>
      </c>
    </row>
    <row r="464" spans="1:2">
      <c r="A464" s="3">
        <v>44663</v>
      </c>
      <c r="B464" s="8">
        <v>-9.5999999999999992E-3</v>
      </c>
    </row>
    <row r="465" spans="1:2">
      <c r="A465" s="3">
        <v>44664</v>
      </c>
      <c r="B465" s="8">
        <v>8.9999999999999993E-3</v>
      </c>
    </row>
    <row r="466" spans="1:2">
      <c r="A466" s="3">
        <v>44665</v>
      </c>
      <c r="B466" s="8">
        <v>1.2200000000000001E-2</v>
      </c>
    </row>
    <row r="467" spans="1:2">
      <c r="A467" s="3">
        <v>44666</v>
      </c>
      <c r="B467" s="8">
        <v>1.06E-2</v>
      </c>
    </row>
    <row r="468" spans="1:2">
      <c r="A468" s="3">
        <v>44669</v>
      </c>
      <c r="B468" s="8">
        <v>1.8800000000000001E-2</v>
      </c>
    </row>
    <row r="469" spans="1:2">
      <c r="A469" s="3">
        <v>44670</v>
      </c>
      <c r="B469" s="8">
        <v>5.4999999999999997E-3</v>
      </c>
    </row>
    <row r="470" spans="1:2">
      <c r="A470" s="3">
        <v>44671</v>
      </c>
      <c r="B470" s="8">
        <v>1.52E-2</v>
      </c>
    </row>
    <row r="471" spans="1:2">
      <c r="A471" s="3">
        <v>44672</v>
      </c>
      <c r="B471" s="8">
        <v>3.5000000000000001E-3</v>
      </c>
    </row>
    <row r="472" spans="1:2">
      <c r="A472" s="3">
        <v>44673</v>
      </c>
      <c r="B472" s="8">
        <v>-2.1399999999999999E-2</v>
      </c>
    </row>
    <row r="473" spans="1:2">
      <c r="A473" s="3">
        <v>44676</v>
      </c>
      <c r="B473" s="8">
        <v>-3.4799999999999998E-2</v>
      </c>
    </row>
    <row r="474" spans="1:2">
      <c r="A474" s="3">
        <v>44677</v>
      </c>
      <c r="B474" s="8">
        <v>-3.2099999999999997E-2</v>
      </c>
    </row>
    <row r="475" spans="1:2">
      <c r="A475" s="3">
        <v>44678</v>
      </c>
      <c r="B475" s="8">
        <v>-2.53E-2</v>
      </c>
    </row>
    <row r="476" spans="1:2">
      <c r="A476" s="3">
        <v>44679</v>
      </c>
      <c r="B476" s="8">
        <v>-2.2200000000000001E-2</v>
      </c>
    </row>
    <row r="477" spans="1:2">
      <c r="A477" s="3">
        <v>44680</v>
      </c>
      <c r="B477" s="8">
        <v>-3.1899999999999998E-2</v>
      </c>
    </row>
    <row r="478" spans="1:2">
      <c r="A478" s="3">
        <v>44683</v>
      </c>
      <c r="B478" s="8">
        <v>-1.0800000000000001E-2</v>
      </c>
    </row>
    <row r="479" spans="1:2">
      <c r="A479" s="3">
        <v>44684</v>
      </c>
      <c r="B479" s="8">
        <v>-1.04E-2</v>
      </c>
    </row>
    <row r="480" spans="1:2">
      <c r="A480" s="3">
        <v>44685</v>
      </c>
      <c r="B480" s="8">
        <v>1.6899999999999998E-2</v>
      </c>
    </row>
    <row r="481" spans="1:2">
      <c r="A481" s="3">
        <v>44686</v>
      </c>
      <c r="B481" s="8">
        <v>4.0000000000000001E-3</v>
      </c>
    </row>
    <row r="482" spans="1:2">
      <c r="A482" s="3">
        <v>44687</v>
      </c>
      <c r="B482" s="8">
        <v>-1.4500000000000001E-2</v>
      </c>
    </row>
    <row r="483" spans="1:2">
      <c r="A483" s="3">
        <v>44690</v>
      </c>
      <c r="B483" s="8">
        <v>-4.24E-2</v>
      </c>
    </row>
    <row r="484" spans="1:2">
      <c r="A484" s="3">
        <v>44691</v>
      </c>
      <c r="B484" s="8">
        <v>-4.4400000000000002E-2</v>
      </c>
    </row>
    <row r="485" spans="1:2">
      <c r="A485" s="3">
        <v>44692</v>
      </c>
      <c r="B485" s="8">
        <v>-2.64E-2</v>
      </c>
    </row>
    <row r="486" spans="1:2">
      <c r="A486" s="3">
        <v>44693</v>
      </c>
      <c r="B486" s="8">
        <v>-2.6100000000000002E-2</v>
      </c>
    </row>
    <row r="487" spans="1:2">
      <c r="A487" s="3">
        <v>44694</v>
      </c>
      <c r="B487" s="8">
        <v>-1.8700000000000001E-2</v>
      </c>
    </row>
    <row r="488" spans="1:2">
      <c r="A488" s="3">
        <v>44697</v>
      </c>
      <c r="B488" s="8">
        <v>-3.8999999999999998E-3</v>
      </c>
    </row>
    <row r="489" spans="1:2">
      <c r="A489" s="3">
        <v>44698</v>
      </c>
      <c r="B489" s="8">
        <v>-4.4999999999999997E-3</v>
      </c>
    </row>
    <row r="490" spans="1:2">
      <c r="A490" s="3">
        <v>44699</v>
      </c>
      <c r="B490" s="8">
        <v>-2.7099999999999999E-2</v>
      </c>
    </row>
    <row r="491" spans="1:2">
      <c r="A491" s="3">
        <v>44700</v>
      </c>
      <c r="B491" s="8">
        <v>-1.5900000000000001E-2</v>
      </c>
    </row>
    <row r="492" spans="1:2">
      <c r="A492" s="3">
        <v>44701</v>
      </c>
      <c r="B492" s="8">
        <v>-3.0999999999999999E-3</v>
      </c>
    </row>
    <row r="493" spans="1:2">
      <c r="A493" s="3">
        <v>44704</v>
      </c>
      <c r="B493" s="8">
        <v>1.32E-2</v>
      </c>
    </row>
    <row r="494" spans="1:2">
      <c r="A494" s="3">
        <v>44705</v>
      </c>
      <c r="B494" s="8">
        <v>2.1600000000000001E-2</v>
      </c>
    </row>
    <row r="495" spans="1:2">
      <c r="A495" s="3">
        <v>44706</v>
      </c>
      <c r="B495" s="8">
        <v>3.1199999999999999E-2</v>
      </c>
    </row>
    <row r="496" spans="1:2">
      <c r="A496" s="3">
        <v>44707</v>
      </c>
      <c r="B496" s="8">
        <v>4.6100000000000002E-2</v>
      </c>
    </row>
    <row r="497" spans="1:2">
      <c r="A497" s="3">
        <v>44708</v>
      </c>
      <c r="B497" s="8">
        <v>6.0400000000000002E-2</v>
      </c>
    </row>
    <row r="498" spans="1:2">
      <c r="A498" s="3">
        <v>44711</v>
      </c>
      <c r="B498" s="8">
        <v>6.2100000000000002E-2</v>
      </c>
    </row>
    <row r="499" spans="1:2">
      <c r="A499" s="3">
        <v>44712</v>
      </c>
      <c r="B499" s="8">
        <v>4.7600000000000003E-2</v>
      </c>
    </row>
    <row r="500" spans="1:2">
      <c r="A500" s="3">
        <v>44713</v>
      </c>
      <c r="B500" s="8">
        <v>3.8E-3</v>
      </c>
    </row>
    <row r="501" spans="1:2">
      <c r="A501" s="3">
        <v>44714</v>
      </c>
      <c r="B501" s="8">
        <v>1.9E-3</v>
      </c>
    </row>
    <row r="502" spans="1:2">
      <c r="A502" s="3">
        <v>44715</v>
      </c>
      <c r="B502" s="8">
        <v>5.7000000000000002E-3</v>
      </c>
    </row>
    <row r="503" spans="1:2">
      <c r="A503" s="3">
        <v>44718</v>
      </c>
      <c r="B503" s="8">
        <v>7.7000000000000002E-3</v>
      </c>
    </row>
    <row r="504" spans="1:2">
      <c r="A504" s="3">
        <v>44719</v>
      </c>
      <c r="B504" s="8">
        <v>1.06E-2</v>
      </c>
    </row>
    <row r="505" spans="1:2">
      <c r="A505" s="3">
        <v>44720</v>
      </c>
      <c r="B505" s="8">
        <v>2.9999999999999997E-4</v>
      </c>
    </row>
    <row r="506" spans="1:2">
      <c r="A506" s="3">
        <v>44721</v>
      </c>
      <c r="B506" s="8">
        <v>-1.06E-2</v>
      </c>
    </row>
    <row r="507" spans="1:2">
      <c r="A507" s="3">
        <v>44722</v>
      </c>
      <c r="B507" s="8">
        <v>-4.2099999999999999E-2</v>
      </c>
    </row>
    <row r="508" spans="1:2">
      <c r="A508" s="3">
        <v>44725</v>
      </c>
      <c r="B508" s="8">
        <v>-0.1099</v>
      </c>
    </row>
    <row r="509" spans="1:2">
      <c r="A509" s="3">
        <v>44726</v>
      </c>
      <c r="B509" s="8">
        <v>-0.13</v>
      </c>
    </row>
    <row r="510" spans="1:2">
      <c r="A510" s="3">
        <v>44727</v>
      </c>
      <c r="B510" s="8">
        <v>-0.11</v>
      </c>
    </row>
    <row r="511" spans="1:2">
      <c r="A511" s="3">
        <v>44729</v>
      </c>
      <c r="B511" s="8">
        <v>-0.1522</v>
      </c>
    </row>
    <row r="512" spans="1:2">
      <c r="A512" s="3">
        <v>44730</v>
      </c>
      <c r="B512" s="8">
        <v>-0.17</v>
      </c>
    </row>
    <row r="513" spans="1:2">
      <c r="A513" s="3">
        <v>44742</v>
      </c>
      <c r="B513" s="8">
        <v>-0.16500000000000001</v>
      </c>
    </row>
    <row r="514" spans="1:2">
      <c r="A514" s="3">
        <v>44743</v>
      </c>
      <c r="B514" s="8">
        <v>0</v>
      </c>
    </row>
    <row r="515" spans="1:2">
      <c r="A515" s="3">
        <v>44746</v>
      </c>
      <c r="B515" s="8">
        <v>1.2E-2</v>
      </c>
    </row>
    <row r="516" spans="1:2">
      <c r="A516" s="3">
        <v>44750</v>
      </c>
      <c r="B516" s="8">
        <v>-3.39E-2</v>
      </c>
    </row>
    <row r="517" spans="1:2">
      <c r="A517" s="3">
        <v>44757</v>
      </c>
      <c r="B517" s="8">
        <v>-5.4699999999999999E-2</v>
      </c>
    </row>
    <row r="518" spans="1:2">
      <c r="A518" s="3">
        <v>44764</v>
      </c>
      <c r="B518" s="8">
        <v>-1.7600000000000001E-2</v>
      </c>
    </row>
    <row r="519" spans="1:2">
      <c r="A519" s="3">
        <v>44771</v>
      </c>
      <c r="B519" s="8">
        <v>7.1999999999999995E-2</v>
      </c>
    </row>
    <row r="520" spans="1:2">
      <c r="A520" s="3">
        <v>44774</v>
      </c>
      <c r="B520" s="8">
        <v>-0.01</v>
      </c>
    </row>
    <row r="521" spans="1:2">
      <c r="A521" s="3">
        <v>44782</v>
      </c>
      <c r="B521" s="8">
        <v>-0.04</v>
      </c>
    </row>
    <row r="522" spans="1:2">
      <c r="A522" s="3">
        <v>44785</v>
      </c>
      <c r="B522" s="8">
        <v>0.01</v>
      </c>
    </row>
    <row r="523" spans="1:2">
      <c r="A523" s="3">
        <v>44792</v>
      </c>
      <c r="B523" s="8">
        <v>1.6E-2</v>
      </c>
    </row>
    <row r="524" spans="1:2">
      <c r="A524" s="3">
        <v>44799</v>
      </c>
      <c r="B524" s="8">
        <v>0.03</v>
      </c>
    </row>
    <row r="525" spans="1:2">
      <c r="A525" s="3">
        <v>44800</v>
      </c>
      <c r="B525" s="8">
        <v>0</v>
      </c>
    </row>
    <row r="526" spans="1:2">
      <c r="A526" s="3">
        <v>44806</v>
      </c>
      <c r="B526" s="8">
        <v>-0.02</v>
      </c>
    </row>
    <row r="527" spans="1:2">
      <c r="A527" s="3">
        <v>44813</v>
      </c>
      <c r="B527" s="8">
        <v>-0.04</v>
      </c>
    </row>
    <row r="528" spans="1:2">
      <c r="A528" s="3">
        <v>44820</v>
      </c>
      <c r="B528" s="8">
        <v>-0.09</v>
      </c>
    </row>
    <row r="529" spans="1:2">
      <c r="A529" s="3">
        <v>44827</v>
      </c>
      <c r="B529" s="8">
        <v>-0.16300000000000001</v>
      </c>
    </row>
    <row r="530" spans="1:2">
      <c r="A530" s="3">
        <v>44834</v>
      </c>
      <c r="B530" s="8">
        <v>-0.19600000000000001</v>
      </c>
    </row>
    <row r="531" spans="1:2">
      <c r="A531" s="3">
        <v>44837</v>
      </c>
      <c r="B531" s="8">
        <v>0.04</v>
      </c>
    </row>
    <row r="532" spans="1:2">
      <c r="A532" s="3">
        <v>44841</v>
      </c>
      <c r="B532" s="8">
        <v>7.5999999999999998E-2</v>
      </c>
    </row>
    <row r="533" spans="1:2">
      <c r="A533" s="3">
        <v>44848</v>
      </c>
      <c r="B533" s="8">
        <v>5.5100000000000003E-2</v>
      </c>
    </row>
    <row r="534" spans="1:2">
      <c r="A534" s="3">
        <v>44855</v>
      </c>
      <c r="B534" s="8">
        <v>7.0000000000000007E-2</v>
      </c>
    </row>
    <row r="535" spans="1:2">
      <c r="A535" s="3">
        <v>44865</v>
      </c>
      <c r="B535" s="8">
        <v>0.1201</v>
      </c>
    </row>
    <row r="536" spans="1:2">
      <c r="A536" s="3">
        <v>44869</v>
      </c>
      <c r="B536" s="8">
        <v>0.05</v>
      </c>
    </row>
    <row r="537" spans="1:2">
      <c r="A537" s="3">
        <v>44876</v>
      </c>
      <c r="B537" s="8">
        <v>0.03</v>
      </c>
    </row>
    <row r="538" spans="1:2">
      <c r="A538" s="3">
        <v>44883</v>
      </c>
      <c r="B538" s="8">
        <v>0.02</v>
      </c>
    </row>
    <row r="539" spans="1:2">
      <c r="A539" s="3">
        <v>44890</v>
      </c>
      <c r="B539" s="8">
        <v>0.02</v>
      </c>
    </row>
    <row r="540" spans="1:2">
      <c r="A540" s="3">
        <v>44895</v>
      </c>
      <c r="B540" s="8">
        <v>5.6000000000000001E-2</v>
      </c>
    </row>
    <row r="541" spans="1:2">
      <c r="A541" s="3">
        <v>44897</v>
      </c>
      <c r="B541" s="8">
        <v>-0.03</v>
      </c>
    </row>
    <row r="542" spans="1:2">
      <c r="A542" s="3">
        <v>44907</v>
      </c>
      <c r="B542" s="8">
        <v>-0.08</v>
      </c>
    </row>
    <row r="543" spans="1:2">
      <c r="A543" s="3">
        <v>44911</v>
      </c>
      <c r="B543" s="8">
        <v>-0.08</v>
      </c>
    </row>
    <row r="544" spans="1:2">
      <c r="A544" s="3">
        <v>44918</v>
      </c>
      <c r="B544" s="8">
        <v>-0.06</v>
      </c>
    </row>
    <row r="545" spans="1:2">
      <c r="A545" s="3">
        <v>44925</v>
      </c>
      <c r="B545" s="8">
        <v>-7.0000000000000007E-2</v>
      </c>
    </row>
    <row r="546" spans="1:2">
      <c r="A546" s="3">
        <v>44932</v>
      </c>
      <c r="B546" s="8">
        <v>0</v>
      </c>
    </row>
    <row r="547" spans="1:2">
      <c r="A547" s="3">
        <v>44942</v>
      </c>
      <c r="B547" s="8">
        <v>0.04</v>
      </c>
    </row>
    <row r="548" spans="1:2">
      <c r="A548" s="3">
        <v>44946</v>
      </c>
      <c r="B548" s="8">
        <v>7.0000000000000007E-2</v>
      </c>
    </row>
    <row r="549" spans="1:2">
      <c r="A549" s="3">
        <v>44953</v>
      </c>
      <c r="B549" s="8">
        <v>0.05</v>
      </c>
    </row>
    <row r="550" spans="1:2">
      <c r="A550" s="3">
        <v>44957</v>
      </c>
      <c r="B550" s="8">
        <v>5.8999999999999997E-2</v>
      </c>
    </row>
    <row r="551" spans="1:2">
      <c r="A551" s="3">
        <v>44958</v>
      </c>
      <c r="B551" s="8">
        <v>0</v>
      </c>
    </row>
    <row r="552" spans="1:2">
      <c r="A552" s="3">
        <v>44960</v>
      </c>
      <c r="B552" s="8">
        <v>-0.04</v>
      </c>
    </row>
    <row r="553" spans="1:2">
      <c r="A553" s="3">
        <v>44967</v>
      </c>
      <c r="B553" s="8">
        <v>-0.04</v>
      </c>
    </row>
    <row r="554" spans="1:2">
      <c r="A554" s="3">
        <v>44974</v>
      </c>
      <c r="B554" s="8">
        <v>-0.04</v>
      </c>
    </row>
    <row r="555" spans="1:2">
      <c r="A555" s="3">
        <v>44981</v>
      </c>
      <c r="B555" s="8">
        <v>-0.05</v>
      </c>
    </row>
    <row r="556" spans="1:2">
      <c r="A556" s="3">
        <v>44985</v>
      </c>
      <c r="B556" s="8">
        <v>-4.2000000000000003E-2</v>
      </c>
    </row>
    <row r="557" spans="1:2">
      <c r="A557" s="3">
        <v>44988</v>
      </c>
      <c r="B557" s="8">
        <v>0.03</v>
      </c>
    </row>
    <row r="558" spans="1:2">
      <c r="A558" s="3">
        <v>44995</v>
      </c>
      <c r="B558" s="8">
        <v>-1.38E-2</v>
      </c>
    </row>
    <row r="559" spans="1:2">
      <c r="A559" s="3">
        <v>45002</v>
      </c>
      <c r="B559" s="8">
        <v>-0.06</v>
      </c>
    </row>
    <row r="560" spans="1:2">
      <c r="A560" s="3">
        <v>45009</v>
      </c>
      <c r="B560" s="8">
        <v>-0.05</v>
      </c>
    </row>
    <row r="561" spans="1:2">
      <c r="A561" s="3">
        <v>45016</v>
      </c>
      <c r="B561" s="8">
        <v>0</v>
      </c>
    </row>
    <row r="562" spans="1:2">
      <c r="A562" s="3">
        <v>45023</v>
      </c>
      <c r="B562" s="8">
        <v>0.02</v>
      </c>
    </row>
    <row r="563" spans="1:2">
      <c r="A563" s="3">
        <v>45033</v>
      </c>
      <c r="B563" s="8">
        <v>0.03</v>
      </c>
    </row>
    <row r="564" spans="1:2">
      <c r="A564" s="3">
        <v>45037</v>
      </c>
      <c r="B564" s="8">
        <v>0.02</v>
      </c>
    </row>
    <row r="565" spans="1:2">
      <c r="A565" s="3">
        <v>45044</v>
      </c>
      <c r="B565" s="8">
        <v>0.03</v>
      </c>
    </row>
    <row r="566" spans="1:2">
      <c r="A566" s="3">
        <v>45051</v>
      </c>
      <c r="B566" s="8">
        <v>-0.03</v>
      </c>
    </row>
    <row r="567" spans="1:2">
      <c r="A567" s="3">
        <v>45058</v>
      </c>
      <c r="B567" s="8">
        <v>-0.03</v>
      </c>
    </row>
    <row r="568" spans="1:2">
      <c r="A568" s="3">
        <v>45065</v>
      </c>
      <c r="B568" s="8">
        <v>-4.7600000000000003E-2</v>
      </c>
    </row>
    <row r="569" spans="1:2">
      <c r="A569" s="3">
        <v>45072</v>
      </c>
      <c r="B569" s="8">
        <v>-0.06</v>
      </c>
    </row>
    <row r="570" spans="1:2">
      <c r="A570" s="3">
        <v>45077</v>
      </c>
      <c r="B570" s="8">
        <v>-8.3000000000000004E-2</v>
      </c>
    </row>
    <row r="571" spans="1:2">
      <c r="A571" s="3">
        <v>45079</v>
      </c>
      <c r="B571" s="8">
        <v>0.05</v>
      </c>
    </row>
    <row r="572" spans="1:2">
      <c r="A572" s="3">
        <v>45100</v>
      </c>
      <c r="B572" s="8">
        <v>0.06</v>
      </c>
    </row>
    <row r="573" spans="1:2">
      <c r="A573" s="3">
        <v>45107</v>
      </c>
      <c r="B573" s="8">
        <v>0.10199999999999999</v>
      </c>
    </row>
    <row r="574" spans="1:2">
      <c r="A574" s="3">
        <v>45121</v>
      </c>
      <c r="B574" s="8">
        <v>0.01</v>
      </c>
    </row>
    <row r="575" spans="1:2">
      <c r="A575" s="3">
        <v>45128</v>
      </c>
      <c r="B575" s="8">
        <v>0.04</v>
      </c>
    </row>
    <row r="576" spans="1:2">
      <c r="A576" s="3">
        <v>45138</v>
      </c>
      <c r="B576" s="8">
        <v>0.06</v>
      </c>
    </row>
    <row r="577" spans="1:2">
      <c r="A577" s="3">
        <v>45156</v>
      </c>
      <c r="B577" s="8">
        <v>-0.03</v>
      </c>
    </row>
    <row r="578" spans="1:2">
      <c r="A578" s="3">
        <v>45166</v>
      </c>
      <c r="B578" s="8">
        <v>0.01</v>
      </c>
    </row>
    <row r="579" spans="1:2">
      <c r="A579" s="3">
        <v>45169</v>
      </c>
      <c r="B579" s="8">
        <v>0.02</v>
      </c>
    </row>
    <row r="580" spans="1:2">
      <c r="A580" s="3">
        <v>45170</v>
      </c>
      <c r="B580" s="8">
        <v>0</v>
      </c>
    </row>
    <row r="581" spans="1:2">
      <c r="A581" s="3">
        <v>45180</v>
      </c>
      <c r="B581" s="8">
        <v>0.01</v>
      </c>
    </row>
    <row r="582" spans="1:2">
      <c r="A582" s="3">
        <v>45184</v>
      </c>
      <c r="B582" s="8">
        <v>0.02</v>
      </c>
    </row>
    <row r="583" spans="1:2">
      <c r="A583" s="3">
        <v>45191</v>
      </c>
      <c r="B583" s="8">
        <v>-0.01</v>
      </c>
    </row>
    <row r="584" spans="1:2">
      <c r="A584" s="3">
        <v>45198</v>
      </c>
      <c r="B584" s="8">
        <v>-0.01</v>
      </c>
    </row>
    <row r="585" spans="1:2">
      <c r="A585" s="3">
        <v>45205</v>
      </c>
      <c r="B585" s="8">
        <v>-0.06</v>
      </c>
    </row>
    <row r="586" spans="1:2">
      <c r="A586" s="3">
        <v>45212</v>
      </c>
      <c r="B586" s="8">
        <v>-0.05</v>
      </c>
    </row>
    <row r="587" spans="1:2">
      <c r="A587" s="3">
        <v>45219</v>
      </c>
      <c r="B587" s="8">
        <v>-0.06</v>
      </c>
    </row>
    <row r="588" spans="1:2">
      <c r="A588" s="3">
        <v>45226</v>
      </c>
      <c r="B588" s="8">
        <v>-0.05</v>
      </c>
    </row>
    <row r="589" spans="1:2">
      <c r="A589" s="3">
        <v>45236</v>
      </c>
      <c r="B589" s="8">
        <v>0.06</v>
      </c>
    </row>
    <row r="590" spans="1:2">
      <c r="A590" s="3">
        <v>45240</v>
      </c>
      <c r="B590" s="8">
        <v>0.08</v>
      </c>
    </row>
    <row r="591" spans="1:2">
      <c r="A591" s="3">
        <v>45247</v>
      </c>
      <c r="B591" s="8">
        <v>0.14000000000000001</v>
      </c>
    </row>
    <row r="592" spans="1:2">
      <c r="A592" s="3">
        <v>45254</v>
      </c>
      <c r="B592" s="8">
        <v>0.14000000000000001</v>
      </c>
    </row>
    <row r="593" spans="1:2">
      <c r="A593" s="3">
        <v>45260</v>
      </c>
      <c r="B593" s="8">
        <v>0.158</v>
      </c>
    </row>
    <row r="594" spans="1:2">
      <c r="A594" s="3">
        <v>45261</v>
      </c>
      <c r="B594" s="8">
        <v>-0.01</v>
      </c>
    </row>
    <row r="595" spans="1:2">
      <c r="A595" s="3">
        <v>45268</v>
      </c>
      <c r="B595" s="8">
        <v>-0.01</v>
      </c>
    </row>
    <row r="596" spans="1:2">
      <c r="A596" s="3">
        <v>45275</v>
      </c>
      <c r="B596" s="8">
        <v>0.04</v>
      </c>
    </row>
    <row r="597" spans="1:2">
      <c r="A597" s="3">
        <v>45282</v>
      </c>
      <c r="B597" s="8">
        <v>0.06</v>
      </c>
    </row>
    <row r="598" spans="1:2">
      <c r="A598" s="3">
        <v>45289</v>
      </c>
      <c r="B598" s="8">
        <v>0.05</v>
      </c>
    </row>
    <row r="599" spans="1:2">
      <c r="A599" s="3">
        <v>45293</v>
      </c>
      <c r="B599" s="8">
        <v>0</v>
      </c>
    </row>
    <row r="600" spans="1:2">
      <c r="A600" s="3">
        <v>45296</v>
      </c>
      <c r="B600" s="8">
        <v>-0.01</v>
      </c>
    </row>
    <row r="601" spans="1:2">
      <c r="A601" s="3">
        <v>45303</v>
      </c>
      <c r="B601" s="8">
        <v>0.02</v>
      </c>
    </row>
    <row r="602" spans="1:2">
      <c r="A602" s="3">
        <v>45310</v>
      </c>
      <c r="B602" s="8">
        <v>0.04</v>
      </c>
    </row>
    <row r="603" spans="1:2">
      <c r="A603" s="3">
        <v>45317</v>
      </c>
      <c r="B603" s="8">
        <v>0.06</v>
      </c>
    </row>
    <row r="604" spans="1:2">
      <c r="A604" s="3">
        <v>45323</v>
      </c>
      <c r="B604" s="8">
        <v>0</v>
      </c>
    </row>
    <row r="605" spans="1:2">
      <c r="A605" s="3">
        <v>45324</v>
      </c>
      <c r="B605" s="8">
        <v>0</v>
      </c>
    </row>
    <row r="606" spans="1:2">
      <c r="A606" s="3">
        <v>45331</v>
      </c>
      <c r="B606" s="8">
        <v>0.03</v>
      </c>
    </row>
    <row r="607" spans="1:2">
      <c r="A607" s="3">
        <v>45338</v>
      </c>
      <c r="B607" s="8">
        <v>0.03</v>
      </c>
    </row>
    <row r="608" spans="1:2">
      <c r="A608" s="3">
        <v>45345</v>
      </c>
      <c r="B608" s="8">
        <v>0.06</v>
      </c>
    </row>
    <row r="609" spans="1:2">
      <c r="A609" s="3">
        <v>45352</v>
      </c>
      <c r="B609" s="8">
        <v>0.01</v>
      </c>
    </row>
    <row r="610" spans="1:2">
      <c r="A610" s="3">
        <v>45359</v>
      </c>
      <c r="B610" s="8">
        <v>0.02</v>
      </c>
    </row>
    <row r="611" spans="1:2">
      <c r="A611" s="3">
        <v>45366</v>
      </c>
      <c r="B611" s="8">
        <v>0.04</v>
      </c>
    </row>
    <row r="612" spans="1:2">
      <c r="A612" s="3">
        <v>45379</v>
      </c>
      <c r="B612" s="8">
        <v>9.8000000000000004E-2</v>
      </c>
    </row>
    <row r="613" spans="1:2">
      <c r="A613" s="3">
        <v>45387</v>
      </c>
      <c r="B613" s="8">
        <v>-0.01</v>
      </c>
    </row>
    <row r="614" spans="1:2">
      <c r="A614" s="3">
        <v>45394</v>
      </c>
      <c r="B614" s="8">
        <v>-0.03</v>
      </c>
    </row>
    <row r="615" spans="1:2">
      <c r="A615" s="3">
        <v>45401</v>
      </c>
      <c r="B615" s="8">
        <v>-0.05</v>
      </c>
    </row>
    <row r="616" spans="1:2">
      <c r="A616" s="3">
        <v>45408</v>
      </c>
      <c r="B616" s="8">
        <v>-0.03</v>
      </c>
    </row>
    <row r="617" spans="1:2">
      <c r="A617" s="3">
        <v>45412</v>
      </c>
      <c r="B617" s="8">
        <v>-5.3999999999999999E-2</v>
      </c>
    </row>
    <row r="618" spans="1:2">
      <c r="A618" s="3">
        <v>45413</v>
      </c>
      <c r="B618" s="8">
        <v>0</v>
      </c>
    </row>
    <row r="619" spans="1:2">
      <c r="A619" s="3">
        <v>45415</v>
      </c>
      <c r="B619" s="8">
        <v>-0.01</v>
      </c>
    </row>
    <row r="620" spans="1:2">
      <c r="A620" s="3">
        <v>45422</v>
      </c>
      <c r="B620" s="8">
        <v>0.01</v>
      </c>
    </row>
    <row r="621" spans="1:2">
      <c r="A621" s="3">
        <v>45429</v>
      </c>
      <c r="B621" s="8">
        <v>0</v>
      </c>
    </row>
    <row r="622" spans="1:2">
      <c r="A622" s="3">
        <v>45436</v>
      </c>
      <c r="B622" s="8">
        <v>0.01</v>
      </c>
    </row>
    <row r="623" spans="1:2">
      <c r="A623" s="3">
        <v>45443</v>
      </c>
      <c r="B623" s="8">
        <v>8.0000000000000002E-3</v>
      </c>
    </row>
    <row r="624" spans="1:2">
      <c r="A624" s="3">
        <v>45446</v>
      </c>
      <c r="B624" s="8">
        <v>0</v>
      </c>
    </row>
    <row r="625" spans="1:2">
      <c r="A625" s="3">
        <v>45450</v>
      </c>
      <c r="B625" s="8">
        <v>-0.02</v>
      </c>
    </row>
    <row r="626" spans="1:2">
      <c r="A626" s="3">
        <v>45457</v>
      </c>
      <c r="B626" s="8">
        <v>-0.02</v>
      </c>
    </row>
    <row r="627" spans="1:2">
      <c r="A627" s="3">
        <v>45468</v>
      </c>
      <c r="B627" s="8">
        <v>0</v>
      </c>
    </row>
    <row r="628" spans="1:2">
      <c r="A628" s="3">
        <v>45471</v>
      </c>
      <c r="B628" s="8">
        <v>0</v>
      </c>
    </row>
    <row r="629" spans="1:2">
      <c r="A629" s="3">
        <v>45478</v>
      </c>
      <c r="B629" s="8">
        <v>2.8199999999999999E-2</v>
      </c>
    </row>
    <row r="630" spans="1:2">
      <c r="A630" s="3">
        <v>45485</v>
      </c>
      <c r="B630" s="8">
        <v>0.04</v>
      </c>
    </row>
    <row r="631" spans="1:2">
      <c r="A631" s="3">
        <v>45543</v>
      </c>
      <c r="B631" s="8">
        <v>-0.04</v>
      </c>
    </row>
    <row r="632" spans="1:2">
      <c r="A632" s="3">
        <v>45520</v>
      </c>
      <c r="B632" s="8">
        <v>-0.01</v>
      </c>
    </row>
    <row r="633" spans="1:2">
      <c r="A633" s="3">
        <v>45527</v>
      </c>
      <c r="B633" s="8">
        <v>0.02</v>
      </c>
    </row>
    <row r="634" spans="1:2">
      <c r="A634" s="3">
        <v>45534</v>
      </c>
      <c r="B634" s="8">
        <v>0.01</v>
      </c>
    </row>
    <row r="635" spans="1:2">
      <c r="A635" s="3">
        <v>45541</v>
      </c>
      <c r="B635" s="8">
        <v>-0.02</v>
      </c>
    </row>
    <row r="636" spans="1:2">
      <c r="A636" s="3">
        <v>45548</v>
      </c>
      <c r="B636" s="8">
        <v>0.04</v>
      </c>
    </row>
    <row r="637" spans="1:2">
      <c r="A637" s="3">
        <v>45555</v>
      </c>
      <c r="B637" s="8">
        <v>0.04</v>
      </c>
    </row>
    <row r="638" spans="1:2">
      <c r="A638" s="3">
        <v>45565</v>
      </c>
      <c r="B638" s="8">
        <v>7.3999999999999996E-2</v>
      </c>
    </row>
    <row r="639" spans="1:2">
      <c r="A639" s="3">
        <v>45569</v>
      </c>
      <c r="B639" s="8">
        <v>-0.05</v>
      </c>
    </row>
    <row r="640" spans="1:2">
      <c r="A640" s="3">
        <v>45576</v>
      </c>
      <c r="B640" s="8">
        <v>-0.06</v>
      </c>
    </row>
    <row r="641" spans="1:2">
      <c r="A641" s="3">
        <v>45583</v>
      </c>
      <c r="B641" s="8">
        <v>-0.04</v>
      </c>
    </row>
    <row r="642" spans="1:2">
      <c r="A642" s="3">
        <v>45590</v>
      </c>
      <c r="B642" s="8">
        <v>-0.09</v>
      </c>
    </row>
    <row r="643" spans="1:2">
      <c r="A643" s="3">
        <v>45604</v>
      </c>
      <c r="B643" s="8">
        <v>0.06</v>
      </c>
    </row>
    <row r="644" spans="1:2">
      <c r="A644" s="3">
        <v>45611</v>
      </c>
      <c r="B644" s="8">
        <v>0.08</v>
      </c>
    </row>
    <row r="645" spans="1:2">
      <c r="A645" s="3">
        <v>45618</v>
      </c>
      <c r="B645" s="8">
        <v>0.11</v>
      </c>
    </row>
    <row r="646" spans="1:2">
      <c r="A646" s="3">
        <v>45625</v>
      </c>
      <c r="B646" s="8">
        <v>0.14000000000000001</v>
      </c>
    </row>
    <row r="647" spans="1:2">
      <c r="A647" s="3">
        <v>45632</v>
      </c>
      <c r="B647" s="8">
        <v>0.03</v>
      </c>
    </row>
    <row r="648" spans="1:2">
      <c r="A648" s="3">
        <f>A647+7</f>
        <v>45639</v>
      </c>
      <c r="B648" s="8">
        <v>0.03</v>
      </c>
    </row>
    <row r="649" spans="1:2">
      <c r="A649" s="3">
        <f>A648+7</f>
        <v>45646</v>
      </c>
      <c r="B649" s="8">
        <v>-0.03</v>
      </c>
    </row>
    <row r="650" spans="1:2">
      <c r="A650" s="3">
        <f>A649+7+4</f>
        <v>45657</v>
      </c>
      <c r="B650" s="8">
        <v>-2.5999999999999999E-2</v>
      </c>
    </row>
    <row r="651" spans="1:2">
      <c r="A651" s="3">
        <v>45674</v>
      </c>
      <c r="B651" s="8">
        <v>0.01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0.79998168889431442"/>
  </sheetPr>
  <dimension ref="A1:K49"/>
  <sheetViews>
    <sheetView topLeftCell="B1" zoomScale="85" zoomScaleNormal="85" workbookViewId="0">
      <selection activeCell="C23" sqref="C23"/>
    </sheetView>
  </sheetViews>
  <sheetFormatPr defaultRowHeight="15"/>
  <cols>
    <col min="1" max="1" width="4.28515625" customWidth="1"/>
    <col min="2" max="2" width="35.7109375" customWidth="1"/>
    <col min="3" max="3" width="20.7109375" customWidth="1"/>
    <col min="4" max="4" width="25.28515625" bestFit="1" customWidth="1"/>
    <col min="5" max="6" width="20.7109375" customWidth="1"/>
    <col min="7" max="7" width="32.7109375" customWidth="1"/>
    <col min="8" max="8" width="29" bestFit="1" customWidth="1"/>
    <col min="9" max="11" width="20.7109375" customWidth="1"/>
  </cols>
  <sheetData>
    <row r="1" spans="1:11">
      <c r="B1" t="s">
        <v>155</v>
      </c>
      <c r="C1">
        <v>202406</v>
      </c>
    </row>
    <row r="2" spans="1:11">
      <c r="B2" s="200" t="s">
        <v>156</v>
      </c>
      <c r="C2" s="199">
        <v>3.333541397550599E-2</v>
      </c>
    </row>
    <row r="3" spans="1:11">
      <c r="B3" s="200" t="s">
        <v>157</v>
      </c>
      <c r="C3" s="201">
        <v>4.6278035356416503E-2</v>
      </c>
    </row>
    <row r="4" spans="1:11">
      <c r="B4" s="200" t="s">
        <v>158</v>
      </c>
      <c r="C4" s="201">
        <v>0.16827199999999998</v>
      </c>
    </row>
    <row r="5" spans="1:11">
      <c r="A5" t="s">
        <v>77</v>
      </c>
      <c r="B5" s="43"/>
      <c r="C5" s="43"/>
      <c r="D5" s="43"/>
      <c r="E5" s="43"/>
      <c r="F5" s="43"/>
      <c r="G5" s="43"/>
      <c r="H5" s="43"/>
      <c r="I5" s="43"/>
      <c r="J5" s="43"/>
    </row>
    <row r="6" spans="1:11">
      <c r="B6" s="258"/>
      <c r="C6" s="257" t="s">
        <v>159</v>
      </c>
      <c r="D6" s="196" t="s">
        <v>160</v>
      </c>
      <c r="E6" s="196" t="s">
        <v>161</v>
      </c>
      <c r="F6" s="197" t="s">
        <v>162</v>
      </c>
    </row>
    <row r="7" spans="1:11">
      <c r="B7" s="259" t="s">
        <v>163</v>
      </c>
      <c r="C7" s="245">
        <f ca="1">SUM(D7:F7)+D8</f>
        <v>68579960.72439599</v>
      </c>
      <c r="D7" s="246">
        <f ca="1">OFFSET('Historical NAV'!E1, COUNT('Historical NAV'!B:B),,,)</f>
        <v>66647365.624395996</v>
      </c>
      <c r="E7" s="246">
        <v>1932595.1</v>
      </c>
      <c r="F7" s="246">
        <v>0</v>
      </c>
    </row>
    <row r="8" spans="1:11">
      <c r="B8" s="260" t="s">
        <v>164</v>
      </c>
      <c r="C8" s="195"/>
      <c r="D8" s="45"/>
      <c r="E8" s="45"/>
      <c r="F8" s="198"/>
    </row>
    <row r="9" spans="1:11">
      <c r="B9" s="261" t="s">
        <v>165</v>
      </c>
      <c r="C9" s="220">
        <f ca="1">SUM(D9:F9)</f>
        <v>1</v>
      </c>
      <c r="D9" s="221">
        <f ca="1">(D7+D8)/(D7+D8+E7)</f>
        <v>0.97181982783911813</v>
      </c>
      <c r="E9" s="221">
        <f ca="1">E7/(D7+D8+E7)</f>
        <v>2.8180172160881929E-2</v>
      </c>
      <c r="F9" s="221">
        <v>0</v>
      </c>
    </row>
    <row r="10" spans="1:11">
      <c r="B10" s="262" t="s">
        <v>166</v>
      </c>
      <c r="C10" s="247" t="e">
        <f ca="1">SUM(D10:F10)</f>
        <v>#REF!</v>
      </c>
      <c r="D10" s="248">
        <f ca="1">OFFSET('Historical NAV'!B1, COUNT('Historical NAV'!B:B),,,)</f>
        <v>20985069.079877902</v>
      </c>
      <c r="E10" s="248" t="e">
        <f ca="1">E7+E11</f>
        <v>#REF!</v>
      </c>
      <c r="F10" s="248">
        <f>F7+F11</f>
        <v>0</v>
      </c>
    </row>
    <row r="11" spans="1:11">
      <c r="B11" s="261" t="s">
        <v>167</v>
      </c>
      <c r="C11" s="249" t="e">
        <f ca="1">SUM(D11:F11)</f>
        <v>#REF!</v>
      </c>
      <c r="D11" s="250">
        <f ca="1">OFFSET('Historical NAV'!J1, COUNT('Historical NAV'!B:B),,,)</f>
        <v>-45662296.544518098</v>
      </c>
      <c r="E11" s="250" t="e">
        <f ca="1">E12*E7</f>
        <v>#REF!</v>
      </c>
      <c r="F11" s="250">
        <f>F12*F7</f>
        <v>0</v>
      </c>
    </row>
    <row r="12" spans="1:11">
      <c r="B12" s="262" t="s">
        <v>168</v>
      </c>
      <c r="C12" s="222" t="e">
        <f ca="1">D12*D9+E12*E9</f>
        <v>#REF!</v>
      </c>
      <c r="D12" s="223">
        <f ca="1">OFFSET('Historical NAV'!K1, COUNT('Historical NAV'!B:B),,,)</f>
        <v>-0.68349275646356755</v>
      </c>
      <c r="E12" s="223" t="e">
        <f ca="1">OFFSET(#REF!, COUNT(#REF!),,,)</f>
        <v>#REF!</v>
      </c>
      <c r="F12" s="224">
        <v>0</v>
      </c>
    </row>
    <row r="13" spans="1:11">
      <c r="B13" s="262" t="s">
        <v>169</v>
      </c>
      <c r="C13" s="225" t="e">
        <f ca="1">(1+C2)*(1+C12)-1</f>
        <v>#REF!</v>
      </c>
      <c r="D13" s="224">
        <f ca="1">(1+C3)*(1+D12)-1</f>
        <v>-0.66884542305662653</v>
      </c>
      <c r="E13" s="224" t="e">
        <f ca="1">(1+C4)*(1+E12)-1</f>
        <v>#REF!</v>
      </c>
      <c r="F13" s="226"/>
      <c r="K13" s="2"/>
    </row>
    <row r="14" spans="1:11">
      <c r="B14" s="263" t="s">
        <v>170</v>
      </c>
      <c r="C14" s="227"/>
      <c r="D14" s="219">
        <f ca="1">OFFSET('Historical NAV'!G1, COUNT('Historical NAV'!B:B),,,)</f>
        <v>-0.68513280482617611</v>
      </c>
      <c r="E14" s="219" t="s">
        <v>109</v>
      </c>
      <c r="F14" s="228"/>
    </row>
    <row r="15" spans="1:11">
      <c r="B15" s="200"/>
      <c r="C15" s="16"/>
      <c r="D15" s="201"/>
      <c r="E15" s="201"/>
      <c r="F15" s="256"/>
    </row>
    <row r="16" spans="1:11" s="254" customFormat="1" ht="16.5" customHeight="1">
      <c r="A16"/>
      <c r="B16" s="252"/>
      <c r="C16" s="253"/>
      <c r="D16" s="253"/>
      <c r="E16" s="253"/>
      <c r="F16" s="253"/>
      <c r="G16" s="253"/>
      <c r="H16" s="253"/>
      <c r="I16" s="253"/>
      <c r="J16"/>
      <c r="K16"/>
    </row>
    <row r="17" spans="1:11">
      <c r="B17" s="31"/>
      <c r="C17" s="251"/>
      <c r="D17" s="251"/>
      <c r="E17" s="251"/>
      <c r="F17" s="251"/>
      <c r="G17" s="251"/>
      <c r="H17" s="251"/>
      <c r="I17" s="251"/>
    </row>
    <row r="18" spans="1:11">
      <c r="A18" s="254"/>
      <c r="B18" s="31"/>
      <c r="C18" s="251"/>
      <c r="D18" s="251"/>
      <c r="E18" s="251"/>
      <c r="F18" s="251"/>
      <c r="G18" s="251"/>
      <c r="H18" s="251"/>
      <c r="I18" s="251"/>
      <c r="J18" s="254"/>
      <c r="K18" s="254"/>
    </row>
    <row r="19" spans="1:11">
      <c r="B19" s="31"/>
      <c r="C19" s="251"/>
      <c r="D19" s="251"/>
      <c r="E19" s="251"/>
      <c r="F19" s="251"/>
      <c r="G19" s="251"/>
      <c r="H19" s="251"/>
      <c r="I19" s="251"/>
    </row>
    <row r="20" spans="1:11" ht="15" customHeight="1">
      <c r="H20" s="38"/>
      <c r="I20" s="38"/>
      <c r="J20" s="38"/>
    </row>
    <row r="21" spans="1:11" ht="15" customHeight="1">
      <c r="B21" s="254"/>
      <c r="C21" s="255"/>
      <c r="D21" s="254"/>
      <c r="E21" s="254"/>
      <c r="F21" s="254"/>
      <c r="G21" s="254"/>
      <c r="H21" s="254"/>
      <c r="I21" s="254"/>
      <c r="J21" s="254"/>
    </row>
    <row r="22" spans="1:11" ht="15.75">
      <c r="J22" s="117"/>
    </row>
    <row r="24" spans="1:11" s="230" customFormat="1" ht="15.75">
      <c r="A24"/>
      <c r="B24" s="241"/>
      <c r="C24"/>
      <c r="E24"/>
      <c r="F24"/>
      <c r="G24"/>
      <c r="H24"/>
      <c r="I24"/>
      <c r="J24" s="241"/>
      <c r="K24"/>
    </row>
    <row r="25" spans="1:11" s="230" customFormat="1">
      <c r="A25"/>
      <c r="B25"/>
      <c r="C25"/>
      <c r="D25"/>
      <c r="E25"/>
      <c r="F25"/>
      <c r="G25"/>
      <c r="H25" s="229"/>
      <c r="I25"/>
      <c r="J25"/>
      <c r="K25"/>
    </row>
    <row r="26" spans="1:11" s="230" customFormat="1">
      <c r="B26"/>
      <c r="C26" s="3"/>
      <c r="E26"/>
      <c r="F26"/>
      <c r="G26"/>
      <c r="H26"/>
      <c r="I26" s="231"/>
      <c r="J26" s="232"/>
    </row>
    <row r="27" spans="1:11" s="230" customFormat="1">
      <c r="B27"/>
      <c r="C27" s="3"/>
      <c r="E27"/>
      <c r="F27"/>
      <c r="G27"/>
      <c r="H27"/>
      <c r="I27" s="231"/>
      <c r="J27"/>
    </row>
    <row r="28" spans="1:11" s="230" customFormat="1">
      <c r="B28"/>
      <c r="C28" s="3"/>
      <c r="E28"/>
      <c r="F28"/>
      <c r="G28"/>
      <c r="H28"/>
      <c r="I28" s="231"/>
      <c r="J28"/>
    </row>
    <row r="29" spans="1:11">
      <c r="A29" s="230"/>
      <c r="C29" s="3"/>
      <c r="D29" s="230"/>
      <c r="I29" s="231"/>
      <c r="J29" s="232"/>
      <c r="K29" s="230"/>
    </row>
    <row r="30" spans="1:11" s="230" customFormat="1" ht="17.25" customHeight="1">
      <c r="A30" s="238"/>
      <c r="B30" s="48"/>
      <c r="C30" s="242"/>
      <c r="D30" s="242"/>
      <c r="E30" s="242"/>
      <c r="F30" s="242"/>
      <c r="G30" s="242"/>
      <c r="H30" s="242"/>
      <c r="I30" s="242"/>
      <c r="J30" s="242"/>
    </row>
    <row r="31" spans="1:11">
      <c r="A31" s="48"/>
      <c r="B31" s="48"/>
      <c r="C31" s="237"/>
      <c r="D31" s="238"/>
      <c r="E31" s="48"/>
      <c r="F31" s="48"/>
      <c r="G31" s="48"/>
      <c r="H31" s="48"/>
      <c r="I31" s="239"/>
      <c r="J31" s="233"/>
    </row>
    <row r="32" spans="1:11">
      <c r="A32" s="48"/>
      <c r="B32" s="243"/>
      <c r="C32" s="244"/>
      <c r="D32" s="239"/>
      <c r="E32" s="243"/>
      <c r="F32" s="243"/>
      <c r="G32" s="243"/>
      <c r="H32" s="243"/>
      <c r="I32" s="239"/>
      <c r="J32" s="234"/>
      <c r="K32" s="230"/>
    </row>
    <row r="33" spans="2:10">
      <c r="B33" s="237"/>
      <c r="C33" s="48"/>
      <c r="D33" s="238"/>
      <c r="E33" s="48"/>
      <c r="F33" s="48"/>
      <c r="G33" s="48"/>
      <c r="H33" s="48"/>
      <c r="I33" s="239"/>
      <c r="J33" s="235"/>
    </row>
    <row r="34" spans="2:10">
      <c r="B34" s="243"/>
      <c r="C34" s="244"/>
      <c r="D34" s="239"/>
      <c r="E34" s="243"/>
      <c r="F34" s="243"/>
      <c r="G34" s="243"/>
      <c r="H34" s="243"/>
      <c r="I34" s="239"/>
      <c r="J34" s="235"/>
    </row>
    <row r="35" spans="2:10">
      <c r="B35" s="237"/>
      <c r="C35" s="48"/>
      <c r="D35" s="238"/>
      <c r="E35" s="48"/>
      <c r="F35" s="48"/>
      <c r="G35" s="48"/>
      <c r="H35" s="48"/>
      <c r="I35" s="239"/>
      <c r="J35" s="235"/>
    </row>
    <row r="36" spans="2:10">
      <c r="B36" s="243"/>
      <c r="C36" s="244"/>
      <c r="D36" s="239"/>
      <c r="E36" s="243"/>
      <c r="F36" s="243"/>
      <c r="G36" s="243"/>
      <c r="H36" s="243"/>
      <c r="I36" s="239"/>
      <c r="J36" s="235"/>
    </row>
    <row r="37" spans="2:10">
      <c r="B37" s="237"/>
      <c r="C37" s="48"/>
      <c r="D37" s="238"/>
      <c r="E37" s="48"/>
      <c r="F37" s="48"/>
      <c r="G37" s="48"/>
      <c r="H37" s="48"/>
      <c r="I37" s="239"/>
      <c r="J37" s="236"/>
    </row>
    <row r="38" spans="2:10">
      <c r="B38" s="243"/>
      <c r="C38" s="244"/>
      <c r="D38" s="239"/>
      <c r="E38" s="243"/>
      <c r="F38" s="243"/>
      <c r="G38" s="243"/>
      <c r="H38" s="243"/>
      <c r="I38" s="239"/>
      <c r="J38" s="235"/>
    </row>
    <row r="39" spans="2:10">
      <c r="B39" s="237"/>
      <c r="C39" s="48"/>
      <c r="D39" s="238"/>
      <c r="E39" s="48"/>
      <c r="F39" s="48"/>
      <c r="G39" s="48"/>
      <c r="H39" s="48"/>
      <c r="I39" s="239"/>
      <c r="J39" s="51"/>
    </row>
    <row r="42" spans="2:10">
      <c r="B42" s="48"/>
      <c r="C42" s="237"/>
      <c r="D42" s="238"/>
      <c r="E42" s="48"/>
      <c r="F42" s="48"/>
      <c r="G42" s="48"/>
      <c r="H42" s="48"/>
      <c r="I42" s="239"/>
    </row>
    <row r="43" spans="2:10">
      <c r="B43" s="237"/>
      <c r="C43" s="237"/>
      <c r="D43" s="238"/>
      <c r="E43" s="48"/>
      <c r="F43" s="48"/>
      <c r="G43" s="48"/>
      <c r="H43" s="48"/>
      <c r="I43" s="239"/>
    </row>
    <row r="44" spans="2:10">
      <c r="B44" s="48"/>
      <c r="C44" s="237"/>
      <c r="D44" s="238"/>
      <c r="E44" s="48"/>
      <c r="F44" s="48"/>
      <c r="G44" s="48"/>
      <c r="H44" s="48"/>
      <c r="I44" s="239"/>
      <c r="J44" s="51"/>
    </row>
    <row r="45" spans="2:10">
      <c r="B45" s="237"/>
      <c r="C45" s="237"/>
      <c r="D45" s="238"/>
      <c r="E45" s="48"/>
      <c r="F45" s="48"/>
      <c r="G45" s="48"/>
      <c r="H45" s="48"/>
      <c r="I45" s="239"/>
      <c r="J45" s="240"/>
    </row>
    <row r="46" spans="2:10">
      <c r="B46" s="48"/>
      <c r="C46" s="237"/>
      <c r="D46" s="238"/>
      <c r="E46" s="48"/>
      <c r="F46" s="48"/>
      <c r="G46" s="48"/>
      <c r="H46" s="48"/>
      <c r="I46" s="239"/>
    </row>
    <row r="47" spans="2:10">
      <c r="B47" s="48"/>
      <c r="C47" s="237"/>
      <c r="D47" s="238"/>
      <c r="E47" s="48"/>
      <c r="F47" s="48"/>
      <c r="G47" s="48"/>
      <c r="H47" s="48"/>
      <c r="I47" s="239"/>
    </row>
    <row r="48" spans="2:10">
      <c r="B48" s="48"/>
      <c r="C48" s="237"/>
      <c r="D48" s="238"/>
      <c r="E48" s="48"/>
      <c r="F48" s="48"/>
      <c r="G48" s="48"/>
      <c r="H48" s="48"/>
      <c r="I48" s="239"/>
    </row>
    <row r="49" spans="2:9">
      <c r="B49" s="48"/>
      <c r="C49" s="237"/>
      <c r="D49" s="238"/>
      <c r="E49" s="48"/>
      <c r="F49" s="48"/>
      <c r="G49" s="48"/>
      <c r="H49" s="48"/>
      <c r="I49" s="239"/>
    </row>
  </sheetData>
  <phoneticPr fontId="18" type="noConversion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C2F1-6F1C-49C3-BA4A-265726C2622D}">
  <dimension ref="A1:M207"/>
  <sheetViews>
    <sheetView workbookViewId="0">
      <pane ySplit="1" topLeftCell="A172" activePane="bottomLeft" state="frozen"/>
      <selection activeCell="I544" sqref="I544"/>
      <selection pane="bottomLeft" activeCell="G202" sqref="G202"/>
    </sheetView>
  </sheetViews>
  <sheetFormatPr defaultRowHeight="15"/>
  <cols>
    <col min="1" max="1" width="12.140625" bestFit="1" customWidth="1"/>
    <col min="2" max="2" width="18.140625" style="44" bestFit="1" customWidth="1"/>
    <col min="3" max="3" width="13.85546875" style="44" bestFit="1" customWidth="1"/>
    <col min="4" max="4" width="15" style="44" bestFit="1" customWidth="1"/>
    <col min="5" max="5" width="13.85546875" bestFit="1" customWidth="1"/>
    <col min="6" max="7" width="12.7109375" bestFit="1" customWidth="1"/>
    <col min="8" max="8" width="20" style="8" bestFit="1" customWidth="1"/>
    <col min="11" max="11" width="13.85546875" bestFit="1" customWidth="1"/>
    <col min="13" max="13" width="13.85546875" bestFit="1" customWidth="1"/>
  </cols>
  <sheetData>
    <row r="1" spans="1:8" s="57" customFormat="1">
      <c r="A1" s="105" t="s">
        <v>90</v>
      </c>
      <c r="B1" s="103" t="s">
        <v>171</v>
      </c>
      <c r="C1" s="103" t="s">
        <v>172</v>
      </c>
      <c r="D1" s="103" t="s">
        <v>11</v>
      </c>
      <c r="E1" s="106" t="s">
        <v>173</v>
      </c>
      <c r="F1" s="106" t="s">
        <v>174</v>
      </c>
      <c r="G1" s="106" t="s">
        <v>175</v>
      </c>
      <c r="H1" s="107" t="s">
        <v>13</v>
      </c>
    </row>
    <row r="2" spans="1:8">
      <c r="A2" s="104">
        <v>45170</v>
      </c>
      <c r="B2" s="108">
        <v>37374971.640000001</v>
      </c>
      <c r="C2" s="108">
        <v>10706569.08</v>
      </c>
      <c r="D2" s="109">
        <f>B2-C2</f>
        <v>26668402.560000002</v>
      </c>
      <c r="E2" s="110">
        <f>B2*0.25</f>
        <v>9343742.9100000001</v>
      </c>
      <c r="F2" s="110">
        <f>B2*0.1</f>
        <v>3737497.1640000003</v>
      </c>
      <c r="G2" s="110">
        <f>B2*0.15</f>
        <v>5606245.7460000003</v>
      </c>
      <c r="H2" s="111">
        <f>D2/B2</f>
        <v>0.71353639587671414</v>
      </c>
    </row>
    <row r="3" spans="1:8">
      <c r="A3" s="104">
        <v>45171</v>
      </c>
      <c r="B3" s="108">
        <v>37374971.640000001</v>
      </c>
      <c r="C3" s="108">
        <v>10706569.08</v>
      </c>
      <c r="D3" s="109">
        <f>B3-C3</f>
        <v>26668402.560000002</v>
      </c>
      <c r="E3" s="110">
        <f t="shared" ref="E3:E90" si="0">B3*0.25</f>
        <v>9343742.9100000001</v>
      </c>
      <c r="F3" s="110">
        <f t="shared" ref="F3:F66" si="1">B3*0.1</f>
        <v>3737497.1640000003</v>
      </c>
      <c r="G3" s="110">
        <f t="shared" ref="G3:G66" si="2">B3*0.15</f>
        <v>5606245.7460000003</v>
      </c>
      <c r="H3" s="111">
        <f t="shared" ref="H3:H66" si="3">D3/B3</f>
        <v>0.71353639587671414</v>
      </c>
    </row>
    <row r="4" spans="1:8">
      <c r="A4" s="104">
        <v>45173</v>
      </c>
      <c r="B4" s="108">
        <v>37375362.380000003</v>
      </c>
      <c r="C4" s="108">
        <v>10705819.310000001</v>
      </c>
      <c r="D4" s="109">
        <f>B4-C4</f>
        <v>26669543.07</v>
      </c>
      <c r="E4" s="110">
        <f t="shared" si="0"/>
        <v>9343840.5950000007</v>
      </c>
      <c r="F4" s="110">
        <f t="shared" si="1"/>
        <v>3737536.2380000004</v>
      </c>
      <c r="G4" s="110">
        <f t="shared" si="2"/>
        <v>5606304.3569999998</v>
      </c>
      <c r="H4" s="111">
        <f t="shared" si="3"/>
        <v>0.71355945124618214</v>
      </c>
    </row>
    <row r="5" spans="1:8">
      <c r="A5" s="104">
        <v>45174</v>
      </c>
      <c r="B5" s="108">
        <v>37340919.420000002</v>
      </c>
      <c r="C5" s="108">
        <v>10703346.619999999</v>
      </c>
      <c r="D5" s="109">
        <f>B5-C5</f>
        <v>26637572.800000004</v>
      </c>
      <c r="E5" s="110">
        <f t="shared" si="0"/>
        <v>9335229.8550000004</v>
      </c>
      <c r="F5" s="110">
        <f t="shared" si="1"/>
        <v>3734091.9420000003</v>
      </c>
      <c r="G5" s="110">
        <f t="shared" si="2"/>
        <v>5601137.9129999997</v>
      </c>
      <c r="H5" s="111">
        <f t="shared" si="3"/>
        <v>0.71336146012871804</v>
      </c>
    </row>
    <row r="6" spans="1:8">
      <c r="A6" s="104">
        <v>45175</v>
      </c>
      <c r="B6" s="108">
        <v>37244792.479999997</v>
      </c>
      <c r="C6" s="108">
        <v>12600903.039999999</v>
      </c>
      <c r="D6" s="109">
        <f t="shared" ref="D6:D140" si="4">B6-C6</f>
        <v>24643889.439999998</v>
      </c>
      <c r="E6" s="110">
        <f t="shared" si="0"/>
        <v>9311198.1199999992</v>
      </c>
      <c r="F6" s="110">
        <f t="shared" si="1"/>
        <v>3724479.2479999997</v>
      </c>
      <c r="G6" s="110">
        <f t="shared" si="2"/>
        <v>5586718.8719999995</v>
      </c>
      <c r="H6" s="111">
        <f t="shared" si="3"/>
        <v>0.66167342597581846</v>
      </c>
    </row>
    <row r="7" spans="1:8">
      <c r="A7" s="104">
        <v>45177</v>
      </c>
      <c r="B7" s="108">
        <v>36440412.600000001</v>
      </c>
      <c r="C7" s="108">
        <v>12955999.51</v>
      </c>
      <c r="D7" s="109">
        <f>B7-C7</f>
        <v>23484413.090000004</v>
      </c>
      <c r="E7" s="110">
        <f t="shared" si="0"/>
        <v>9110103.1500000004</v>
      </c>
      <c r="F7" s="110">
        <f t="shared" si="1"/>
        <v>3644041.2600000002</v>
      </c>
      <c r="G7" s="110">
        <f t="shared" si="2"/>
        <v>5466061.8899999997</v>
      </c>
      <c r="H7" s="111">
        <f>D7/B7</f>
        <v>0.64446068017352809</v>
      </c>
    </row>
    <row r="8" spans="1:8">
      <c r="A8" s="104">
        <v>45178</v>
      </c>
      <c r="B8" s="108">
        <v>36613715</v>
      </c>
      <c r="C8" s="108">
        <v>12904681</v>
      </c>
      <c r="D8" s="109">
        <f t="shared" si="4"/>
        <v>23709034</v>
      </c>
      <c r="E8" s="110">
        <f t="shared" si="0"/>
        <v>9153428.75</v>
      </c>
      <c r="F8" s="110">
        <f t="shared" si="1"/>
        <v>3661371.5</v>
      </c>
      <c r="G8" s="110">
        <f t="shared" si="2"/>
        <v>5492057.25</v>
      </c>
      <c r="H8" s="111">
        <f t="shared" si="3"/>
        <v>0.64754516169692145</v>
      </c>
    </row>
    <row r="9" spans="1:8">
      <c r="A9" s="104">
        <v>45180</v>
      </c>
      <c r="B9" s="108">
        <v>36586859.640000001</v>
      </c>
      <c r="C9" s="108">
        <v>12904101.560000001</v>
      </c>
      <c r="D9" s="109">
        <f t="shared" si="4"/>
        <v>23682758.079999998</v>
      </c>
      <c r="E9" s="110">
        <f t="shared" si="0"/>
        <v>9146714.9100000001</v>
      </c>
      <c r="F9" s="110">
        <f t="shared" si="1"/>
        <v>3658685.9640000002</v>
      </c>
      <c r="G9" s="110">
        <f t="shared" si="2"/>
        <v>5488028.9459999995</v>
      </c>
      <c r="H9" s="111">
        <f t="shared" si="3"/>
        <v>0.64730229139720719</v>
      </c>
    </row>
    <row r="10" spans="1:8">
      <c r="A10" s="104">
        <v>45181</v>
      </c>
      <c r="B10" s="108">
        <v>37262903.789999999</v>
      </c>
      <c r="C10" s="108">
        <v>14578535.23</v>
      </c>
      <c r="D10" s="109">
        <f t="shared" si="4"/>
        <v>22684368.559999999</v>
      </c>
      <c r="E10" s="110">
        <f t="shared" si="0"/>
        <v>9315725.9474999998</v>
      </c>
      <c r="F10" s="110">
        <f t="shared" si="1"/>
        <v>3726290.3790000002</v>
      </c>
      <c r="G10" s="110">
        <f t="shared" si="2"/>
        <v>5589435.5685000001</v>
      </c>
      <c r="H10" s="111">
        <f t="shared" si="3"/>
        <v>0.60876545445413344</v>
      </c>
    </row>
    <row r="11" spans="1:8">
      <c r="A11" s="104">
        <v>45182</v>
      </c>
      <c r="B11" s="108">
        <v>36597913</v>
      </c>
      <c r="C11" s="108">
        <v>14489723</v>
      </c>
      <c r="D11" s="109">
        <f t="shared" si="4"/>
        <v>22108190</v>
      </c>
      <c r="E11" s="110">
        <f t="shared" si="0"/>
        <v>9149478.25</v>
      </c>
      <c r="F11" s="110">
        <f t="shared" si="1"/>
        <v>3659791.3000000003</v>
      </c>
      <c r="G11" s="110">
        <f t="shared" si="2"/>
        <v>5489686.9500000002</v>
      </c>
      <c r="H11" s="111">
        <f t="shared" si="3"/>
        <v>0.60408335305895722</v>
      </c>
    </row>
    <row r="12" spans="1:8">
      <c r="A12" s="104">
        <v>45183</v>
      </c>
      <c r="B12" s="108">
        <v>36912497</v>
      </c>
      <c r="C12" s="108">
        <v>14552983</v>
      </c>
      <c r="D12" s="109">
        <f t="shared" si="4"/>
        <v>22359514</v>
      </c>
      <c r="E12" s="110">
        <f t="shared" si="0"/>
        <v>9228124.25</v>
      </c>
      <c r="F12" s="110">
        <f t="shared" si="1"/>
        <v>3691249.7</v>
      </c>
      <c r="G12" s="110">
        <f t="shared" si="2"/>
        <v>5536874.5499999998</v>
      </c>
      <c r="H12" s="111">
        <f t="shared" si="3"/>
        <v>0.60574374039231216</v>
      </c>
    </row>
    <row r="13" spans="1:8">
      <c r="A13" s="104">
        <v>45184</v>
      </c>
      <c r="B13" s="108">
        <v>37474543</v>
      </c>
      <c r="C13" s="108">
        <v>14681211</v>
      </c>
      <c r="D13" s="109">
        <f t="shared" si="4"/>
        <v>22793332</v>
      </c>
      <c r="E13" s="110">
        <f t="shared" si="0"/>
        <v>9368635.75</v>
      </c>
      <c r="F13" s="110">
        <f t="shared" si="1"/>
        <v>3747454.3000000003</v>
      </c>
      <c r="G13" s="110">
        <f t="shared" si="2"/>
        <v>5621181.4500000002</v>
      </c>
      <c r="H13" s="111">
        <f t="shared" si="3"/>
        <v>0.60823508908434187</v>
      </c>
    </row>
    <row r="14" spans="1:8">
      <c r="A14" s="104">
        <v>45185</v>
      </c>
      <c r="B14" s="108">
        <v>36196456</v>
      </c>
      <c r="C14" s="108">
        <v>14590374</v>
      </c>
      <c r="D14" s="109">
        <f t="shared" si="4"/>
        <v>21606082</v>
      </c>
      <c r="E14" s="110">
        <f t="shared" si="0"/>
        <v>9049114</v>
      </c>
      <c r="F14" s="110">
        <f t="shared" si="1"/>
        <v>3619645.6</v>
      </c>
      <c r="G14" s="110">
        <f t="shared" si="2"/>
        <v>5429468.3999999994</v>
      </c>
      <c r="H14" s="111">
        <f t="shared" si="3"/>
        <v>0.59691153189140944</v>
      </c>
    </row>
    <row r="15" spans="1:8">
      <c r="A15" s="104">
        <v>45188</v>
      </c>
      <c r="B15" s="108">
        <v>36198292</v>
      </c>
      <c r="C15" s="108">
        <v>11902773</v>
      </c>
      <c r="D15" s="109">
        <f t="shared" si="4"/>
        <v>24295519</v>
      </c>
      <c r="E15" s="110">
        <f t="shared" si="0"/>
        <v>9049573</v>
      </c>
      <c r="F15" s="110">
        <f t="shared" si="1"/>
        <v>3619829.2</v>
      </c>
      <c r="G15" s="110">
        <f t="shared" si="2"/>
        <v>5429743.7999999998</v>
      </c>
      <c r="H15" s="111">
        <f t="shared" si="3"/>
        <v>0.67117860146550556</v>
      </c>
    </row>
    <row r="16" spans="1:8">
      <c r="A16" s="104">
        <v>45189</v>
      </c>
      <c r="B16" s="108">
        <v>35968146</v>
      </c>
      <c r="C16" s="108">
        <v>12527597</v>
      </c>
      <c r="D16" s="109">
        <f t="shared" si="4"/>
        <v>23440549</v>
      </c>
      <c r="E16" s="110">
        <f t="shared" si="0"/>
        <v>8992036.5</v>
      </c>
      <c r="F16" s="110">
        <f t="shared" si="1"/>
        <v>3596814.6</v>
      </c>
      <c r="G16" s="110">
        <f t="shared" si="2"/>
        <v>5395221.8999999994</v>
      </c>
      <c r="H16" s="111">
        <f t="shared" si="3"/>
        <v>0.65170300965748973</v>
      </c>
    </row>
    <row r="17" spans="1:8">
      <c r="A17" s="104">
        <v>45190</v>
      </c>
      <c r="B17" s="108">
        <v>34830614</v>
      </c>
      <c r="C17" s="108">
        <v>12524929</v>
      </c>
      <c r="D17" s="109">
        <f t="shared" si="4"/>
        <v>22305685</v>
      </c>
      <c r="E17" s="110">
        <f t="shared" si="0"/>
        <v>8707653.5</v>
      </c>
      <c r="F17" s="110">
        <f t="shared" si="1"/>
        <v>3483061.4000000004</v>
      </c>
      <c r="G17" s="110">
        <f t="shared" si="2"/>
        <v>5224592.0999999996</v>
      </c>
      <c r="H17" s="111">
        <f t="shared" si="3"/>
        <v>0.64040458775719544</v>
      </c>
    </row>
    <row r="18" spans="1:8">
      <c r="A18" s="104">
        <v>45195</v>
      </c>
      <c r="B18" s="108">
        <v>33933502</v>
      </c>
      <c r="C18" s="108">
        <v>9777001</v>
      </c>
      <c r="D18" s="109">
        <f t="shared" si="4"/>
        <v>24156501</v>
      </c>
      <c r="E18" s="110">
        <f t="shared" si="0"/>
        <v>8483375.5</v>
      </c>
      <c r="F18" s="110">
        <f t="shared" si="1"/>
        <v>3393350.2</v>
      </c>
      <c r="G18" s="110">
        <f t="shared" si="2"/>
        <v>5090025.3</v>
      </c>
      <c r="H18" s="111">
        <f t="shared" si="3"/>
        <v>0.71187763054930198</v>
      </c>
    </row>
    <row r="19" spans="1:8">
      <c r="A19" s="104">
        <v>45196</v>
      </c>
      <c r="B19" s="108">
        <v>33191024</v>
      </c>
      <c r="C19" s="108">
        <v>9707036</v>
      </c>
      <c r="D19" s="109">
        <f t="shared" si="4"/>
        <v>23483988</v>
      </c>
      <c r="E19" s="110">
        <f t="shared" si="0"/>
        <v>8297756</v>
      </c>
      <c r="F19" s="110">
        <f t="shared" si="1"/>
        <v>3319102.4000000004</v>
      </c>
      <c r="G19" s="110">
        <f t="shared" si="2"/>
        <v>4978653.5999999996</v>
      </c>
      <c r="H19" s="111">
        <f t="shared" si="3"/>
        <v>0.70754032777054421</v>
      </c>
    </row>
    <row r="20" spans="1:8">
      <c r="A20" s="104">
        <v>45197</v>
      </c>
      <c r="B20" s="108">
        <v>33398553</v>
      </c>
      <c r="C20" s="108">
        <v>9697920</v>
      </c>
      <c r="D20" s="109">
        <f t="shared" si="4"/>
        <v>23700633</v>
      </c>
      <c r="E20" s="110">
        <f t="shared" si="0"/>
        <v>8349638.25</v>
      </c>
      <c r="F20" s="110">
        <f t="shared" si="1"/>
        <v>3339855.3000000003</v>
      </c>
      <c r="G20" s="110">
        <f t="shared" si="2"/>
        <v>5009782.95</v>
      </c>
      <c r="H20" s="111">
        <f t="shared" si="3"/>
        <v>0.70963053399349363</v>
      </c>
    </row>
    <row r="21" spans="1:8">
      <c r="A21" s="104">
        <v>45198</v>
      </c>
      <c r="B21" s="108">
        <v>33660793</v>
      </c>
      <c r="C21" s="108">
        <v>10213444</v>
      </c>
      <c r="D21" s="109">
        <f t="shared" si="4"/>
        <v>23447349</v>
      </c>
      <c r="E21" s="110">
        <f t="shared" si="0"/>
        <v>8415198.25</v>
      </c>
      <c r="F21" s="110">
        <f t="shared" si="1"/>
        <v>3366079.3000000003</v>
      </c>
      <c r="G21" s="110">
        <f t="shared" si="2"/>
        <v>5049118.95</v>
      </c>
      <c r="H21" s="111">
        <f t="shared" si="3"/>
        <v>0.69657743951546236</v>
      </c>
    </row>
    <row r="22" spans="1:8">
      <c r="A22" s="104">
        <v>45199</v>
      </c>
      <c r="B22" s="108">
        <v>33478935</v>
      </c>
      <c r="C22" s="108">
        <v>10600790</v>
      </c>
      <c r="D22" s="109">
        <f t="shared" si="4"/>
        <v>22878145</v>
      </c>
      <c r="E22" s="110">
        <f t="shared" si="0"/>
        <v>8369733.75</v>
      </c>
      <c r="F22" s="110">
        <f t="shared" si="1"/>
        <v>3347893.5</v>
      </c>
      <c r="G22" s="110">
        <f t="shared" si="2"/>
        <v>5021840.25</v>
      </c>
      <c r="H22" s="111">
        <f t="shared" si="3"/>
        <v>0.68335940196425005</v>
      </c>
    </row>
    <row r="23" spans="1:8">
      <c r="A23" s="104">
        <v>45200</v>
      </c>
      <c r="B23" s="108">
        <v>33478993</v>
      </c>
      <c r="C23" s="108">
        <v>10596137</v>
      </c>
      <c r="D23" s="109">
        <f t="shared" si="4"/>
        <v>22882856</v>
      </c>
      <c r="E23" s="110">
        <f t="shared" si="0"/>
        <v>8369748.25</v>
      </c>
      <c r="F23" s="110">
        <f t="shared" si="1"/>
        <v>3347899.3000000003</v>
      </c>
      <c r="G23" s="110">
        <f t="shared" si="2"/>
        <v>5021848.95</v>
      </c>
      <c r="H23" s="111">
        <f t="shared" si="3"/>
        <v>0.6834989331967064</v>
      </c>
    </row>
    <row r="24" spans="1:8">
      <c r="A24" s="104">
        <v>45202</v>
      </c>
      <c r="B24" s="108">
        <v>33638348</v>
      </c>
      <c r="C24" s="108">
        <v>10906634</v>
      </c>
      <c r="D24" s="109">
        <f t="shared" si="4"/>
        <v>22731714</v>
      </c>
      <c r="E24" s="110">
        <f t="shared" si="0"/>
        <v>8409587</v>
      </c>
      <c r="F24" s="110">
        <f t="shared" si="1"/>
        <v>3363834.8000000003</v>
      </c>
      <c r="G24" s="110">
        <f t="shared" si="2"/>
        <v>5045752.2</v>
      </c>
      <c r="H24" s="111">
        <f t="shared" si="3"/>
        <v>0.67576784686334779</v>
      </c>
    </row>
    <row r="25" spans="1:8">
      <c r="A25" s="104">
        <v>45203</v>
      </c>
      <c r="B25" s="108">
        <v>32405828</v>
      </c>
      <c r="C25" s="108">
        <v>11013112</v>
      </c>
      <c r="D25" s="109">
        <f t="shared" si="4"/>
        <v>21392716</v>
      </c>
      <c r="E25" s="110">
        <f t="shared" si="0"/>
        <v>8101457</v>
      </c>
      <c r="F25" s="110">
        <f t="shared" si="1"/>
        <v>3240582.8000000003</v>
      </c>
      <c r="G25" s="110">
        <f t="shared" si="2"/>
        <v>4860874.2</v>
      </c>
      <c r="H25" s="111">
        <f t="shared" si="3"/>
        <v>0.6601502667976884</v>
      </c>
    </row>
    <row r="26" spans="1:8">
      <c r="A26" s="104">
        <v>45204</v>
      </c>
      <c r="B26" s="108">
        <v>33205559</v>
      </c>
      <c r="C26" s="108">
        <v>9819190</v>
      </c>
      <c r="D26" s="109">
        <f t="shared" si="4"/>
        <v>23386369</v>
      </c>
      <c r="E26" s="110">
        <f t="shared" si="0"/>
        <v>8301389.75</v>
      </c>
      <c r="F26" s="110">
        <f t="shared" si="1"/>
        <v>3320555.9000000004</v>
      </c>
      <c r="G26" s="110">
        <f t="shared" si="2"/>
        <v>4980833.8499999996</v>
      </c>
      <c r="H26" s="111">
        <f t="shared" si="3"/>
        <v>0.70429077854102684</v>
      </c>
    </row>
    <row r="27" spans="1:8">
      <c r="A27" s="104">
        <v>45205</v>
      </c>
      <c r="B27" s="108">
        <v>32870272</v>
      </c>
      <c r="C27" s="108">
        <v>9571930</v>
      </c>
      <c r="D27" s="109">
        <f t="shared" si="4"/>
        <v>23298342</v>
      </c>
      <c r="E27" s="110">
        <f t="shared" si="0"/>
        <v>8217568</v>
      </c>
      <c r="F27" s="110">
        <f t="shared" si="1"/>
        <v>3287027.2</v>
      </c>
      <c r="G27" s="110">
        <f t="shared" si="2"/>
        <v>4930540.8</v>
      </c>
      <c r="H27" s="111">
        <f t="shared" si="3"/>
        <v>0.7087967510582206</v>
      </c>
    </row>
    <row r="28" spans="1:8">
      <c r="A28" s="104">
        <v>45206</v>
      </c>
      <c r="B28" s="108">
        <v>34351829</v>
      </c>
      <c r="C28" s="108">
        <v>9732305</v>
      </c>
      <c r="D28" s="109">
        <f t="shared" si="4"/>
        <v>24619524</v>
      </c>
      <c r="E28" s="110">
        <f t="shared" si="0"/>
        <v>8587957.25</v>
      </c>
      <c r="F28" s="110">
        <f t="shared" si="1"/>
        <v>3435182.9000000004</v>
      </c>
      <c r="G28" s="110">
        <f t="shared" si="2"/>
        <v>5152774.3499999996</v>
      </c>
      <c r="H28" s="111">
        <f t="shared" si="3"/>
        <v>0.71668742878290415</v>
      </c>
    </row>
    <row r="29" spans="1:8">
      <c r="A29" s="104">
        <v>45208</v>
      </c>
      <c r="B29" s="108">
        <v>34366044</v>
      </c>
      <c r="C29" s="108">
        <v>9733520</v>
      </c>
      <c r="D29" s="109">
        <f t="shared" si="4"/>
        <v>24632524</v>
      </c>
      <c r="E29" s="110">
        <f t="shared" si="0"/>
        <v>8591511</v>
      </c>
      <c r="F29" s="110">
        <f t="shared" si="1"/>
        <v>3436604.4000000004</v>
      </c>
      <c r="G29" s="110">
        <f t="shared" si="2"/>
        <v>5154906.5999999996</v>
      </c>
      <c r="H29" s="111">
        <f t="shared" si="3"/>
        <v>0.71676926212397329</v>
      </c>
    </row>
    <row r="30" spans="1:8">
      <c r="A30" s="104">
        <v>45209</v>
      </c>
      <c r="B30" s="108">
        <v>34395265</v>
      </c>
      <c r="C30" s="108">
        <v>8169776</v>
      </c>
      <c r="D30" s="109">
        <f t="shared" si="4"/>
        <v>26225489</v>
      </c>
      <c r="E30" s="110">
        <f t="shared" si="0"/>
        <v>8598816.25</v>
      </c>
      <c r="F30" s="110">
        <f t="shared" si="1"/>
        <v>3439526.5</v>
      </c>
      <c r="G30" s="110">
        <f t="shared" si="2"/>
        <v>5159289.75</v>
      </c>
      <c r="H30" s="111">
        <f t="shared" si="3"/>
        <v>0.76247381725362484</v>
      </c>
    </row>
    <row r="31" spans="1:8">
      <c r="A31" s="104">
        <v>45210</v>
      </c>
      <c r="B31" s="108">
        <v>34744001</v>
      </c>
      <c r="C31" s="108">
        <v>8396282</v>
      </c>
      <c r="D31" s="109">
        <f t="shared" si="4"/>
        <v>26347719</v>
      </c>
      <c r="E31" s="110">
        <f t="shared" si="0"/>
        <v>8686000.25</v>
      </c>
      <c r="F31" s="110">
        <f t="shared" si="1"/>
        <v>3474400.1</v>
      </c>
      <c r="G31" s="110">
        <f t="shared" si="2"/>
        <v>5211600.1499999994</v>
      </c>
      <c r="H31" s="111">
        <f>D31/B31</f>
        <v>0.75833865535520795</v>
      </c>
    </row>
    <row r="32" spans="1:8">
      <c r="A32" s="104">
        <v>45211</v>
      </c>
      <c r="B32" s="108">
        <v>35170566</v>
      </c>
      <c r="C32" s="108">
        <v>9808882</v>
      </c>
      <c r="D32" s="109">
        <f t="shared" si="4"/>
        <v>25361684</v>
      </c>
      <c r="E32" s="110">
        <f t="shared" si="0"/>
        <v>8792641.5</v>
      </c>
      <c r="F32" s="110">
        <f t="shared" si="1"/>
        <v>3517056.6</v>
      </c>
      <c r="G32" s="110">
        <f t="shared" si="2"/>
        <v>5275584.8999999994</v>
      </c>
      <c r="H32" s="111">
        <f t="shared" si="3"/>
        <v>0.72110536975719985</v>
      </c>
    </row>
    <row r="33" spans="1:8">
      <c r="A33" s="104">
        <v>45212</v>
      </c>
      <c r="B33" s="108">
        <v>34855912</v>
      </c>
      <c r="C33" s="108">
        <v>8731556</v>
      </c>
      <c r="D33" s="109">
        <f t="shared" si="4"/>
        <v>26124356</v>
      </c>
      <c r="E33" s="110">
        <f t="shared" si="0"/>
        <v>8713978</v>
      </c>
      <c r="F33" s="110">
        <f t="shared" si="1"/>
        <v>3485591.2</v>
      </c>
      <c r="G33" s="110">
        <f t="shared" si="2"/>
        <v>5228386.8</v>
      </c>
      <c r="H33" s="111">
        <f t="shared" si="3"/>
        <v>0.74949569530701132</v>
      </c>
    </row>
    <row r="34" spans="1:8">
      <c r="A34" s="104">
        <v>45216</v>
      </c>
      <c r="B34" s="108">
        <v>34715830</v>
      </c>
      <c r="C34" s="108">
        <v>8072381</v>
      </c>
      <c r="D34" s="109">
        <f t="shared" si="4"/>
        <v>26643449</v>
      </c>
      <c r="E34" s="110">
        <f t="shared" si="0"/>
        <v>8678957.5</v>
      </c>
      <c r="F34" s="110">
        <f t="shared" si="1"/>
        <v>3471583</v>
      </c>
      <c r="G34" s="110">
        <f t="shared" si="2"/>
        <v>5207374.5</v>
      </c>
      <c r="H34" s="111">
        <f t="shared" si="3"/>
        <v>0.76747261983942194</v>
      </c>
    </row>
    <row r="35" spans="1:8">
      <c r="A35" s="104">
        <v>45217</v>
      </c>
      <c r="B35" s="108">
        <v>34360868</v>
      </c>
      <c r="C35" s="108">
        <v>8074556</v>
      </c>
      <c r="D35" s="109">
        <f t="shared" si="4"/>
        <v>26286312</v>
      </c>
      <c r="E35" s="110">
        <f t="shared" si="0"/>
        <v>8590217</v>
      </c>
      <c r="F35" s="110">
        <f t="shared" si="1"/>
        <v>3436086.8000000003</v>
      </c>
      <c r="G35" s="110">
        <f t="shared" si="2"/>
        <v>5154130.2</v>
      </c>
      <c r="H35" s="111">
        <f t="shared" si="3"/>
        <v>0.76500721693060836</v>
      </c>
    </row>
    <row r="36" spans="1:8">
      <c r="A36" s="104">
        <v>45218</v>
      </c>
      <c r="B36" s="108">
        <v>33661484</v>
      </c>
      <c r="C36" s="108">
        <v>8029668</v>
      </c>
      <c r="D36" s="109">
        <f t="shared" si="4"/>
        <v>25631816</v>
      </c>
      <c r="E36" s="110">
        <f t="shared" si="0"/>
        <v>8415371</v>
      </c>
      <c r="F36" s="110">
        <f t="shared" si="1"/>
        <v>3366148.4000000004</v>
      </c>
      <c r="G36" s="110">
        <f t="shared" si="2"/>
        <v>5049222.5999999996</v>
      </c>
      <c r="H36" s="111">
        <f t="shared" si="3"/>
        <v>0.76145828864823661</v>
      </c>
    </row>
    <row r="37" spans="1:8">
      <c r="A37" s="104">
        <v>45219</v>
      </c>
      <c r="B37" s="108">
        <v>32851878</v>
      </c>
      <c r="C37" s="108">
        <v>7946643</v>
      </c>
      <c r="D37" s="109">
        <f t="shared" si="4"/>
        <v>24905235</v>
      </c>
      <c r="E37" s="110">
        <f t="shared" si="0"/>
        <v>8212969.5</v>
      </c>
      <c r="F37" s="110">
        <f t="shared" si="1"/>
        <v>3285187.8000000003</v>
      </c>
      <c r="G37" s="110">
        <f t="shared" si="2"/>
        <v>4927781.7</v>
      </c>
      <c r="H37" s="111">
        <f t="shared" si="3"/>
        <v>0.75810688813589289</v>
      </c>
    </row>
    <row r="38" spans="1:8">
      <c r="A38" s="104">
        <v>45220</v>
      </c>
      <c r="B38" s="108">
        <v>31929385</v>
      </c>
      <c r="C38" s="108">
        <v>7953467</v>
      </c>
      <c r="D38" s="109">
        <f t="shared" si="4"/>
        <v>23975918</v>
      </c>
      <c r="E38" s="110">
        <f t="shared" si="0"/>
        <v>7982346.25</v>
      </c>
      <c r="F38" s="110">
        <f t="shared" si="1"/>
        <v>3192938.5</v>
      </c>
      <c r="G38" s="110">
        <f t="shared" si="2"/>
        <v>4789407.75</v>
      </c>
      <c r="H38" s="111">
        <f t="shared" si="3"/>
        <v>0.75090447247887804</v>
      </c>
    </row>
    <row r="39" spans="1:8">
      <c r="A39" s="104">
        <v>45223</v>
      </c>
      <c r="B39" s="108">
        <v>32363531</v>
      </c>
      <c r="C39" s="108">
        <v>7310235</v>
      </c>
      <c r="D39" s="109">
        <f t="shared" si="4"/>
        <v>25053296</v>
      </c>
      <c r="E39" s="110">
        <f t="shared" si="0"/>
        <v>8090882.75</v>
      </c>
      <c r="F39" s="110">
        <f t="shared" si="1"/>
        <v>3236353.1</v>
      </c>
      <c r="G39" s="110">
        <f t="shared" si="2"/>
        <v>4854529.6499999994</v>
      </c>
      <c r="H39" s="111">
        <f t="shared" si="3"/>
        <v>0.77412121687216395</v>
      </c>
    </row>
    <row r="40" spans="1:8">
      <c r="A40" s="104">
        <v>45224</v>
      </c>
      <c r="B40" s="108">
        <v>32619728</v>
      </c>
      <c r="C40" s="108">
        <v>7769904</v>
      </c>
      <c r="D40" s="109">
        <f t="shared" si="4"/>
        <v>24849824</v>
      </c>
      <c r="E40" s="110">
        <f t="shared" si="0"/>
        <v>8154932</v>
      </c>
      <c r="F40" s="110">
        <f t="shared" si="1"/>
        <v>3261972.8000000003</v>
      </c>
      <c r="G40" s="110">
        <f t="shared" si="2"/>
        <v>4892959.2</v>
      </c>
      <c r="H40" s="111">
        <f t="shared" si="3"/>
        <v>0.76180353189946892</v>
      </c>
    </row>
    <row r="41" spans="1:8">
      <c r="A41" s="104">
        <v>45225</v>
      </c>
      <c r="B41" s="108">
        <v>30732183</v>
      </c>
      <c r="C41" s="108">
        <v>9512789</v>
      </c>
      <c r="D41" s="109">
        <f t="shared" si="4"/>
        <v>21219394</v>
      </c>
      <c r="E41" s="110">
        <f t="shared" si="0"/>
        <v>7683045.75</v>
      </c>
      <c r="F41" s="110">
        <f t="shared" si="1"/>
        <v>3073218.3000000003</v>
      </c>
      <c r="G41" s="110">
        <f t="shared" si="2"/>
        <v>4609827.45</v>
      </c>
      <c r="H41" s="111">
        <f t="shared" si="3"/>
        <v>0.69046165708436658</v>
      </c>
    </row>
    <row r="42" spans="1:8">
      <c r="A42" s="104">
        <v>45227</v>
      </c>
      <c r="B42" s="108">
        <v>30337351</v>
      </c>
      <c r="C42" s="108">
        <v>7580644</v>
      </c>
      <c r="D42" s="109">
        <f t="shared" si="4"/>
        <v>22756707</v>
      </c>
      <c r="E42" s="110">
        <f t="shared" si="0"/>
        <v>7584337.75</v>
      </c>
      <c r="F42" s="110">
        <f t="shared" si="1"/>
        <v>3033735.1</v>
      </c>
      <c r="G42" s="110">
        <f t="shared" si="2"/>
        <v>4550602.6499999994</v>
      </c>
      <c r="H42" s="111">
        <f t="shared" si="3"/>
        <v>0.75012175585139251</v>
      </c>
    </row>
    <row r="43" spans="1:8">
      <c r="A43" s="104">
        <v>45230</v>
      </c>
      <c r="B43" s="108">
        <v>30912412</v>
      </c>
      <c r="C43" s="108">
        <v>7609191</v>
      </c>
      <c r="D43" s="109">
        <f t="shared" si="4"/>
        <v>23303221</v>
      </c>
      <c r="E43" s="110">
        <f t="shared" si="0"/>
        <v>7728103</v>
      </c>
      <c r="F43" s="110">
        <f t="shared" si="1"/>
        <v>3091241.2</v>
      </c>
      <c r="G43" s="110">
        <f t="shared" si="2"/>
        <v>4636861.8</v>
      </c>
      <c r="H43" s="111">
        <f t="shared" si="3"/>
        <v>0.75384673962031823</v>
      </c>
    </row>
    <row r="44" spans="1:8">
      <c r="A44" s="104">
        <v>45231</v>
      </c>
      <c r="B44" s="108">
        <v>31196683</v>
      </c>
      <c r="C44" s="108">
        <v>7642399</v>
      </c>
      <c r="D44" s="109">
        <f t="shared" si="4"/>
        <v>23554284</v>
      </c>
      <c r="E44" s="110">
        <f t="shared" si="0"/>
        <v>7799170.75</v>
      </c>
      <c r="F44" s="110">
        <f t="shared" si="1"/>
        <v>3119668.3000000003</v>
      </c>
      <c r="G44" s="110">
        <f t="shared" si="2"/>
        <v>4679502.45</v>
      </c>
      <c r="H44" s="111">
        <f t="shared" si="3"/>
        <v>0.75502526983397567</v>
      </c>
    </row>
    <row r="45" spans="1:8">
      <c r="A45" s="104">
        <v>45232</v>
      </c>
      <c r="B45" s="108">
        <v>32671057</v>
      </c>
      <c r="C45" s="108">
        <v>7806127</v>
      </c>
      <c r="D45" s="109">
        <f t="shared" si="4"/>
        <v>24864930</v>
      </c>
      <c r="E45" s="110">
        <f t="shared" si="0"/>
        <v>8167764.25</v>
      </c>
      <c r="F45" s="110">
        <f t="shared" si="1"/>
        <v>3267105.7</v>
      </c>
      <c r="G45" s="110">
        <f t="shared" si="2"/>
        <v>4900658.55</v>
      </c>
      <c r="H45" s="111">
        <f t="shared" si="3"/>
        <v>0.76106904040478396</v>
      </c>
    </row>
    <row r="46" spans="1:8">
      <c r="A46" s="104">
        <v>45233</v>
      </c>
      <c r="B46" s="108">
        <v>33313359</v>
      </c>
      <c r="C46" s="108">
        <v>7874742</v>
      </c>
      <c r="D46" s="109">
        <f t="shared" si="4"/>
        <v>25438617</v>
      </c>
      <c r="E46" s="110">
        <f t="shared" si="0"/>
        <v>8328339.75</v>
      </c>
      <c r="F46" s="110">
        <f t="shared" si="1"/>
        <v>3331335.9000000004</v>
      </c>
      <c r="G46" s="110">
        <f t="shared" si="2"/>
        <v>4997003.8499999996</v>
      </c>
      <c r="H46" s="111">
        <f t="shared" si="3"/>
        <v>0.76361609167061173</v>
      </c>
    </row>
    <row r="47" spans="1:8">
      <c r="A47" s="104">
        <v>45234</v>
      </c>
      <c r="B47" s="108">
        <v>34295148</v>
      </c>
      <c r="C47" s="108">
        <v>8358671</v>
      </c>
      <c r="D47" s="109">
        <f t="shared" si="4"/>
        <v>25936477</v>
      </c>
      <c r="E47" s="110">
        <f t="shared" si="0"/>
        <v>8573787</v>
      </c>
      <c r="F47" s="110">
        <f t="shared" si="1"/>
        <v>3429514.8000000003</v>
      </c>
      <c r="G47" s="110">
        <f t="shared" si="2"/>
        <v>5144272.2</v>
      </c>
      <c r="H47" s="111">
        <f t="shared" si="3"/>
        <v>0.75627249079082559</v>
      </c>
    </row>
    <row r="48" spans="1:8">
      <c r="A48" s="104">
        <v>45237</v>
      </c>
      <c r="B48" s="108">
        <v>34377736</v>
      </c>
      <c r="C48" s="108">
        <v>8292355</v>
      </c>
      <c r="D48" s="109">
        <f t="shared" si="4"/>
        <v>26085381</v>
      </c>
      <c r="E48" s="110">
        <f t="shared" si="0"/>
        <v>8594434</v>
      </c>
      <c r="F48" s="110">
        <f t="shared" si="1"/>
        <v>3437773.6</v>
      </c>
      <c r="G48" s="110">
        <f t="shared" si="2"/>
        <v>5156660.3999999994</v>
      </c>
      <c r="H48" s="111">
        <f t="shared" si="3"/>
        <v>0.75878705334173258</v>
      </c>
    </row>
    <row r="49" spans="1:8">
      <c r="A49" s="104">
        <v>45238</v>
      </c>
      <c r="B49" s="108">
        <v>35072936</v>
      </c>
      <c r="C49" s="108">
        <v>8474970</v>
      </c>
      <c r="D49" s="109">
        <f t="shared" si="4"/>
        <v>26597966</v>
      </c>
      <c r="E49" s="110">
        <f t="shared" si="0"/>
        <v>8768234</v>
      </c>
      <c r="F49" s="110">
        <f t="shared" si="1"/>
        <v>3507293.6</v>
      </c>
      <c r="G49" s="110">
        <f t="shared" si="2"/>
        <v>5260940.3999999994</v>
      </c>
      <c r="H49" s="111">
        <f t="shared" si="3"/>
        <v>0.7583615469203947</v>
      </c>
    </row>
    <row r="50" spans="1:8">
      <c r="A50" s="104">
        <v>45239</v>
      </c>
      <c r="B50" s="108">
        <v>35104529</v>
      </c>
      <c r="C50" s="108">
        <v>8905342</v>
      </c>
      <c r="D50" s="109">
        <f t="shared" si="4"/>
        <v>26199187</v>
      </c>
      <c r="E50" s="110">
        <f t="shared" si="0"/>
        <v>8776132.25</v>
      </c>
      <c r="F50" s="110">
        <f t="shared" si="1"/>
        <v>3510452.9000000004</v>
      </c>
      <c r="G50" s="110">
        <f t="shared" si="2"/>
        <v>5265679.3499999996</v>
      </c>
      <c r="H50" s="111">
        <f t="shared" si="3"/>
        <v>0.74631928546883508</v>
      </c>
    </row>
    <row r="51" spans="1:8">
      <c r="A51" s="104">
        <v>45240</v>
      </c>
      <c r="B51" s="108">
        <v>34461997</v>
      </c>
      <c r="C51" s="108">
        <v>8968859</v>
      </c>
      <c r="D51" s="109">
        <f t="shared" si="4"/>
        <v>25493138</v>
      </c>
      <c r="E51" s="110">
        <f t="shared" si="0"/>
        <v>8615499.25</v>
      </c>
      <c r="F51" s="110">
        <f t="shared" si="1"/>
        <v>3446199.7</v>
      </c>
      <c r="G51" s="110">
        <f t="shared" si="2"/>
        <v>5169299.55</v>
      </c>
      <c r="H51" s="111">
        <f t="shared" si="3"/>
        <v>0.73974639368693573</v>
      </c>
    </row>
    <row r="52" spans="1:8">
      <c r="A52" s="104">
        <v>45241</v>
      </c>
      <c r="B52" s="108">
        <v>35970854</v>
      </c>
      <c r="C52" s="108">
        <v>9093267</v>
      </c>
      <c r="D52" s="109">
        <f t="shared" si="4"/>
        <v>26877587</v>
      </c>
      <c r="E52" s="110">
        <f t="shared" si="0"/>
        <v>8992713.5</v>
      </c>
      <c r="F52" s="110">
        <f t="shared" si="1"/>
        <v>3597085.4000000004</v>
      </c>
      <c r="G52" s="110">
        <f t="shared" si="2"/>
        <v>5395628.0999999996</v>
      </c>
      <c r="H52" s="111">
        <f t="shared" si="3"/>
        <v>0.74720458402238654</v>
      </c>
    </row>
    <row r="53" spans="1:8">
      <c r="A53" s="104">
        <v>45244</v>
      </c>
      <c r="B53" s="108">
        <v>35966001</v>
      </c>
      <c r="C53" s="108">
        <v>9102711</v>
      </c>
      <c r="D53" s="109">
        <f t="shared" si="4"/>
        <v>26863290</v>
      </c>
      <c r="E53" s="110">
        <f t="shared" si="0"/>
        <v>8991500.25</v>
      </c>
      <c r="F53" s="110">
        <f t="shared" si="1"/>
        <v>3596600.1</v>
      </c>
      <c r="G53" s="110">
        <f t="shared" si="2"/>
        <v>5394900.1499999994</v>
      </c>
      <c r="H53" s="111">
        <f t="shared" si="3"/>
        <v>0.74690789226191701</v>
      </c>
    </row>
    <row r="54" spans="1:8">
      <c r="A54" s="104">
        <v>45246</v>
      </c>
      <c r="B54" s="108">
        <v>36013182</v>
      </c>
      <c r="C54" s="108">
        <v>4005742</v>
      </c>
      <c r="D54" s="109">
        <f t="shared" si="4"/>
        <v>32007440</v>
      </c>
      <c r="E54" s="110">
        <f t="shared" si="0"/>
        <v>9003295.5</v>
      </c>
      <c r="F54" s="110">
        <f t="shared" si="1"/>
        <v>3601318.2</v>
      </c>
      <c r="G54" s="110">
        <f t="shared" si="2"/>
        <v>5401977.2999999998</v>
      </c>
      <c r="H54" s="111">
        <f t="shared" si="3"/>
        <v>0.88877011756417412</v>
      </c>
    </row>
    <row r="55" spans="1:8">
      <c r="A55" s="104">
        <v>45250</v>
      </c>
      <c r="B55" s="108">
        <v>36732437</v>
      </c>
      <c r="C55" s="108">
        <v>8626001</v>
      </c>
      <c r="D55" s="109">
        <f t="shared" si="4"/>
        <v>28106436</v>
      </c>
      <c r="E55" s="110">
        <f t="shared" si="0"/>
        <v>9183109.25</v>
      </c>
      <c r="F55" s="110">
        <f t="shared" si="1"/>
        <v>3673243.7</v>
      </c>
      <c r="G55" s="110">
        <f t="shared" si="2"/>
        <v>5509865.5499999998</v>
      </c>
      <c r="H55" s="111">
        <f t="shared" si="3"/>
        <v>0.7651666563805718</v>
      </c>
    </row>
    <row r="56" spans="1:8">
      <c r="A56" s="104">
        <v>45251</v>
      </c>
      <c r="B56" s="108">
        <v>36550256</v>
      </c>
      <c r="C56" s="108">
        <v>10903086</v>
      </c>
      <c r="D56" s="109">
        <f t="shared" si="4"/>
        <v>25647170</v>
      </c>
      <c r="E56" s="110">
        <f t="shared" si="0"/>
        <v>9137564</v>
      </c>
      <c r="F56" s="110">
        <f t="shared" si="1"/>
        <v>3655025.6</v>
      </c>
      <c r="G56" s="110">
        <f t="shared" si="2"/>
        <v>5482538.3999999994</v>
      </c>
      <c r="H56" s="111">
        <f t="shared" si="3"/>
        <v>0.70169604284030185</v>
      </c>
    </row>
    <row r="57" spans="1:8">
      <c r="A57" s="104">
        <v>45252</v>
      </c>
      <c r="B57" s="108">
        <v>36968473</v>
      </c>
      <c r="C57" s="108">
        <v>11977718</v>
      </c>
      <c r="D57" s="109">
        <f t="shared" si="4"/>
        <v>24990755</v>
      </c>
      <c r="E57" s="110">
        <f t="shared" si="0"/>
        <v>9242118.25</v>
      </c>
      <c r="F57" s="110">
        <f t="shared" si="1"/>
        <v>3696847.3000000003</v>
      </c>
      <c r="G57" s="110">
        <f t="shared" si="2"/>
        <v>5545270.9500000002</v>
      </c>
      <c r="H57" s="111">
        <f t="shared" si="3"/>
        <v>0.67600181917170343</v>
      </c>
    </row>
    <row r="58" spans="1:8">
      <c r="A58" s="104">
        <v>45255</v>
      </c>
      <c r="B58" s="108">
        <v>36882787</v>
      </c>
      <c r="C58" s="108">
        <v>12562375</v>
      </c>
      <c r="D58" s="109">
        <f t="shared" si="4"/>
        <v>24320412</v>
      </c>
      <c r="E58" s="110">
        <f t="shared" si="0"/>
        <v>9220696.75</v>
      </c>
      <c r="F58" s="110">
        <f t="shared" si="1"/>
        <v>3688278.7</v>
      </c>
      <c r="G58" s="110">
        <f t="shared" si="2"/>
        <v>5532418.0499999998</v>
      </c>
      <c r="H58" s="111">
        <f t="shared" si="3"/>
        <v>0.65939734977185971</v>
      </c>
    </row>
    <row r="59" spans="1:8">
      <c r="A59" s="104">
        <v>45259</v>
      </c>
      <c r="B59" s="108">
        <v>37446853</v>
      </c>
      <c r="C59" s="108">
        <v>16376002</v>
      </c>
      <c r="D59" s="109">
        <f t="shared" si="4"/>
        <v>21070851</v>
      </c>
      <c r="E59" s="110">
        <f t="shared" si="0"/>
        <v>9361713.25</v>
      </c>
      <c r="F59" s="110">
        <f t="shared" si="1"/>
        <v>3744685.3000000003</v>
      </c>
      <c r="G59" s="110">
        <f t="shared" si="2"/>
        <v>5617027.9500000002</v>
      </c>
      <c r="H59" s="111">
        <f t="shared" si="3"/>
        <v>0.56268682978513573</v>
      </c>
    </row>
    <row r="60" spans="1:8">
      <c r="A60" s="104">
        <v>45260</v>
      </c>
      <c r="B60" s="108">
        <v>37237231</v>
      </c>
      <c r="C60" s="108">
        <v>19252438</v>
      </c>
      <c r="D60" s="109">
        <f t="shared" si="4"/>
        <v>17984793</v>
      </c>
      <c r="E60" s="110">
        <f t="shared" si="0"/>
        <v>9309307.75</v>
      </c>
      <c r="F60" s="110">
        <f t="shared" si="1"/>
        <v>3723723.1</v>
      </c>
      <c r="G60" s="110">
        <f t="shared" si="2"/>
        <v>5585584.6499999994</v>
      </c>
      <c r="H60" s="111">
        <f t="shared" si="3"/>
        <v>0.48297879614088385</v>
      </c>
    </row>
    <row r="61" spans="1:8">
      <c r="A61" s="104">
        <v>45261</v>
      </c>
      <c r="B61" s="108">
        <v>37010489</v>
      </c>
      <c r="C61" s="108">
        <v>20622941</v>
      </c>
      <c r="D61" s="109">
        <f t="shared" si="4"/>
        <v>16387548</v>
      </c>
      <c r="E61" s="110">
        <f t="shared" si="0"/>
        <v>9252622.25</v>
      </c>
      <c r="F61" s="110">
        <f t="shared" si="1"/>
        <v>3701048.9000000004</v>
      </c>
      <c r="G61" s="110">
        <f t="shared" si="2"/>
        <v>5551573.3499999996</v>
      </c>
      <c r="H61" s="111">
        <f t="shared" si="3"/>
        <v>0.44278118022163931</v>
      </c>
    </row>
    <row r="62" spans="1:8">
      <c r="A62" s="104">
        <v>45262</v>
      </c>
      <c r="B62" s="108">
        <v>38778138</v>
      </c>
      <c r="C62" s="108">
        <v>23398550</v>
      </c>
      <c r="D62" s="109">
        <f t="shared" si="4"/>
        <v>15379588</v>
      </c>
      <c r="E62" s="110">
        <f t="shared" si="0"/>
        <v>9694534.5</v>
      </c>
      <c r="F62" s="110">
        <f t="shared" si="1"/>
        <v>3877813.8000000003</v>
      </c>
      <c r="G62" s="110">
        <f t="shared" si="2"/>
        <v>5816720.7000000002</v>
      </c>
      <c r="H62" s="111">
        <f t="shared" si="3"/>
        <v>0.3966046023148404</v>
      </c>
    </row>
    <row r="63" spans="1:8">
      <c r="A63" s="104">
        <v>45265</v>
      </c>
      <c r="B63" s="108">
        <v>37459625</v>
      </c>
      <c r="C63" s="108">
        <v>24111317</v>
      </c>
      <c r="D63" s="109">
        <f t="shared" si="4"/>
        <v>13348308</v>
      </c>
      <c r="E63" s="110">
        <f t="shared" si="0"/>
        <v>9364906.25</v>
      </c>
      <c r="F63" s="110">
        <f t="shared" si="1"/>
        <v>3745962.5</v>
      </c>
      <c r="G63" s="110">
        <f t="shared" si="2"/>
        <v>5618943.75</v>
      </c>
      <c r="H63" s="111">
        <f t="shared" si="3"/>
        <v>0.35633853782572572</v>
      </c>
    </row>
    <row r="64" spans="1:8">
      <c r="A64" s="104">
        <v>45266</v>
      </c>
      <c r="B64" s="108">
        <v>38589651</v>
      </c>
      <c r="C64" s="108">
        <v>25174792</v>
      </c>
      <c r="D64" s="109">
        <f t="shared" si="4"/>
        <v>13414859</v>
      </c>
      <c r="E64" s="110">
        <f t="shared" si="0"/>
        <v>9647412.75</v>
      </c>
      <c r="F64" s="110">
        <f t="shared" si="1"/>
        <v>3858965.1</v>
      </c>
      <c r="G64" s="110">
        <f t="shared" si="2"/>
        <v>5788447.6499999994</v>
      </c>
      <c r="H64" s="111">
        <f t="shared" si="3"/>
        <v>0.34762840949248286</v>
      </c>
    </row>
    <row r="65" spans="1:8">
      <c r="A65" s="104">
        <v>45267</v>
      </c>
      <c r="B65" s="108">
        <v>37497995</v>
      </c>
      <c r="C65" s="108">
        <v>26991884</v>
      </c>
      <c r="D65" s="109">
        <f t="shared" si="4"/>
        <v>10506111</v>
      </c>
      <c r="E65" s="110">
        <f t="shared" si="0"/>
        <v>9374498.75</v>
      </c>
      <c r="F65" s="110">
        <f t="shared" si="1"/>
        <v>3749799.5</v>
      </c>
      <c r="G65" s="110">
        <f t="shared" si="2"/>
        <v>5624699.25</v>
      </c>
      <c r="H65" s="111">
        <f t="shared" si="3"/>
        <v>0.28017794018053499</v>
      </c>
    </row>
    <row r="66" spans="1:8">
      <c r="A66" s="104">
        <v>45268</v>
      </c>
      <c r="B66" s="108">
        <v>38779965</v>
      </c>
      <c r="C66" s="108">
        <v>27145146</v>
      </c>
      <c r="D66" s="109">
        <f t="shared" si="4"/>
        <v>11634819</v>
      </c>
      <c r="E66" s="110">
        <f t="shared" si="0"/>
        <v>9694991.25</v>
      </c>
      <c r="F66" s="110">
        <f t="shared" si="1"/>
        <v>3877996.5</v>
      </c>
      <c r="G66" s="110">
        <f t="shared" si="2"/>
        <v>5816994.75</v>
      </c>
      <c r="H66" s="111">
        <f t="shared" si="3"/>
        <v>0.30002138991100175</v>
      </c>
    </row>
    <row r="67" spans="1:8">
      <c r="A67" s="104">
        <v>45269</v>
      </c>
      <c r="B67" s="108">
        <v>39221199</v>
      </c>
      <c r="C67" s="108">
        <v>30601172</v>
      </c>
      <c r="D67" s="109">
        <f t="shared" si="4"/>
        <v>8620027</v>
      </c>
      <c r="E67" s="110">
        <f t="shared" si="0"/>
        <v>9805299.75</v>
      </c>
      <c r="F67" s="110">
        <f t="shared" ref="F67:F130" si="5">B67*0.1</f>
        <v>3922119.9000000004</v>
      </c>
      <c r="G67" s="110">
        <f t="shared" ref="G67:G130" si="6">B67*0.15</f>
        <v>5883179.8499999996</v>
      </c>
      <c r="H67" s="111">
        <f t="shared" ref="H67:H130" si="7">D67/B67</f>
        <v>0.21977979306547971</v>
      </c>
    </row>
    <row r="68" spans="1:8">
      <c r="A68" s="104">
        <v>45270</v>
      </c>
      <c r="B68" s="44">
        <v>40046733</v>
      </c>
      <c r="C68" s="44">
        <v>31099879</v>
      </c>
      <c r="D68" s="110">
        <f t="shared" si="4"/>
        <v>8946854</v>
      </c>
      <c r="E68" s="110">
        <f t="shared" si="0"/>
        <v>10011683.25</v>
      </c>
      <c r="F68" s="110">
        <f t="shared" si="5"/>
        <v>4004673.3000000003</v>
      </c>
      <c r="G68" s="110">
        <f t="shared" si="6"/>
        <v>6007009.9500000002</v>
      </c>
      <c r="H68" s="111">
        <f t="shared" si="7"/>
        <v>0.22341033412138764</v>
      </c>
    </row>
    <row r="69" spans="1:8">
      <c r="A69" s="104">
        <v>45273</v>
      </c>
      <c r="B69" s="108">
        <v>41433877</v>
      </c>
      <c r="C69" s="108">
        <v>36235305</v>
      </c>
      <c r="D69" s="109">
        <f t="shared" si="4"/>
        <v>5198572</v>
      </c>
      <c r="E69" s="110">
        <f t="shared" si="0"/>
        <v>10358469.25</v>
      </c>
      <c r="F69" s="110">
        <f t="shared" si="5"/>
        <v>4143387.7</v>
      </c>
      <c r="G69" s="110">
        <f t="shared" si="6"/>
        <v>6215081.5499999998</v>
      </c>
      <c r="H69" s="111">
        <f t="shared" si="7"/>
        <v>0.12546670445539046</v>
      </c>
    </row>
    <row r="70" spans="1:8">
      <c r="A70" s="104">
        <v>45274</v>
      </c>
      <c r="B70" s="108">
        <v>48412700</v>
      </c>
      <c r="C70" s="108">
        <v>39159989</v>
      </c>
      <c r="D70" s="109">
        <f t="shared" si="4"/>
        <v>9252711</v>
      </c>
      <c r="E70" s="110">
        <f t="shared" si="0"/>
        <v>12103175</v>
      </c>
      <c r="F70" s="110">
        <f t="shared" si="5"/>
        <v>4841270</v>
      </c>
      <c r="G70" s="110">
        <f t="shared" si="6"/>
        <v>7261905</v>
      </c>
      <c r="H70" s="111">
        <f t="shared" si="7"/>
        <v>0.19112156520912901</v>
      </c>
    </row>
    <row r="71" spans="1:8">
      <c r="A71" s="104">
        <v>45275</v>
      </c>
      <c r="B71" s="108">
        <v>48982899</v>
      </c>
      <c r="C71" s="108">
        <v>41699794</v>
      </c>
      <c r="D71" s="109">
        <f t="shared" si="4"/>
        <v>7283105</v>
      </c>
      <c r="E71" s="110">
        <f t="shared" si="0"/>
        <v>12245724.75</v>
      </c>
      <c r="F71" s="110">
        <f t="shared" si="5"/>
        <v>4898289.9000000004</v>
      </c>
      <c r="G71" s="110">
        <f t="shared" si="6"/>
        <v>7347434.8499999996</v>
      </c>
      <c r="H71" s="111">
        <f t="shared" si="7"/>
        <v>0.14868668757233008</v>
      </c>
    </row>
    <row r="72" spans="1:8">
      <c r="A72" s="104">
        <v>45279</v>
      </c>
      <c r="B72" s="108">
        <v>49253294</v>
      </c>
      <c r="C72" s="108">
        <v>43217397</v>
      </c>
      <c r="D72" s="109">
        <f t="shared" si="4"/>
        <v>6035897</v>
      </c>
      <c r="E72" s="110">
        <f t="shared" si="0"/>
        <v>12313323.5</v>
      </c>
      <c r="F72" s="110">
        <f t="shared" si="5"/>
        <v>4925329.4000000004</v>
      </c>
      <c r="G72" s="110">
        <f t="shared" si="6"/>
        <v>7387994.0999999996</v>
      </c>
      <c r="H72" s="111">
        <f t="shared" si="7"/>
        <v>0.12254808784971824</v>
      </c>
    </row>
    <row r="73" spans="1:8">
      <c r="A73" s="104">
        <v>45280</v>
      </c>
      <c r="B73" s="108">
        <v>52101783</v>
      </c>
      <c r="C73" s="108">
        <v>43891598</v>
      </c>
      <c r="D73" s="109">
        <f t="shared" si="4"/>
        <v>8210185</v>
      </c>
      <c r="E73" s="110">
        <f t="shared" si="0"/>
        <v>13025445.75</v>
      </c>
      <c r="F73" s="110">
        <f t="shared" si="5"/>
        <v>5210178.3000000007</v>
      </c>
      <c r="G73" s="110">
        <f t="shared" si="6"/>
        <v>7815267.4499999993</v>
      </c>
      <c r="H73" s="111">
        <f t="shared" si="7"/>
        <v>0.15757973196425926</v>
      </c>
    </row>
    <row r="74" spans="1:8">
      <c r="A74" s="104">
        <v>45281</v>
      </c>
      <c r="B74" s="108">
        <v>48364202</v>
      </c>
      <c r="C74" s="108">
        <v>43682723</v>
      </c>
      <c r="D74" s="109">
        <f t="shared" si="4"/>
        <v>4681479</v>
      </c>
      <c r="E74" s="110">
        <f t="shared" si="0"/>
        <v>12091050.5</v>
      </c>
      <c r="F74" s="110">
        <f t="shared" si="5"/>
        <v>4836420.2</v>
      </c>
      <c r="G74" s="110">
        <f t="shared" si="6"/>
        <v>7254630.2999999998</v>
      </c>
      <c r="H74" s="111">
        <f t="shared" si="7"/>
        <v>9.6796366039493431E-2</v>
      </c>
    </row>
    <row r="75" spans="1:8">
      <c r="A75" s="104">
        <v>45282</v>
      </c>
      <c r="B75" s="108">
        <v>50482833</v>
      </c>
      <c r="C75" s="108">
        <v>43226650</v>
      </c>
      <c r="D75" s="109">
        <f t="shared" si="4"/>
        <v>7256183</v>
      </c>
      <c r="E75" s="110">
        <f t="shared" si="0"/>
        <v>12620708.25</v>
      </c>
      <c r="F75" s="110">
        <f t="shared" si="5"/>
        <v>5048283.3000000007</v>
      </c>
      <c r="G75" s="110">
        <f t="shared" si="6"/>
        <v>7572424.9499999993</v>
      </c>
      <c r="H75" s="111">
        <f t="shared" si="7"/>
        <v>0.14373565366270152</v>
      </c>
    </row>
    <row r="76" spans="1:8">
      <c r="A76" s="104">
        <v>45283</v>
      </c>
      <c r="B76" s="108">
        <v>50993131</v>
      </c>
      <c r="C76" s="108">
        <v>43678462</v>
      </c>
      <c r="D76" s="109">
        <f t="shared" si="4"/>
        <v>7314669</v>
      </c>
      <c r="E76" s="110">
        <f t="shared" si="0"/>
        <v>12748282.75</v>
      </c>
      <c r="F76" s="110">
        <f t="shared" si="5"/>
        <v>5099313.1000000006</v>
      </c>
      <c r="G76" s="110">
        <f t="shared" si="6"/>
        <v>7648969.6499999994</v>
      </c>
      <c r="H76" s="111">
        <f t="shared" si="7"/>
        <v>0.14344420231815144</v>
      </c>
    </row>
    <row r="77" spans="1:8">
      <c r="A77" s="104">
        <v>45287</v>
      </c>
      <c r="B77" s="108">
        <v>53623357</v>
      </c>
      <c r="C77" s="108">
        <v>44389817</v>
      </c>
      <c r="D77" s="109">
        <f t="shared" si="4"/>
        <v>9233540</v>
      </c>
      <c r="E77" s="110">
        <f t="shared" si="0"/>
        <v>13405839.25</v>
      </c>
      <c r="F77" s="110">
        <f t="shared" si="5"/>
        <v>5362335.7</v>
      </c>
      <c r="G77" s="110">
        <f t="shared" si="6"/>
        <v>8043503.5499999998</v>
      </c>
      <c r="H77" s="111">
        <f t="shared" si="7"/>
        <v>0.1721925018607097</v>
      </c>
    </row>
    <row r="78" spans="1:8">
      <c r="A78" s="104">
        <v>45288</v>
      </c>
      <c r="B78" s="108">
        <v>55498567</v>
      </c>
      <c r="C78" s="108">
        <v>44897601</v>
      </c>
      <c r="D78" s="109">
        <f t="shared" si="4"/>
        <v>10600966</v>
      </c>
      <c r="E78" s="110">
        <f t="shared" si="0"/>
        <v>13874641.75</v>
      </c>
      <c r="F78" s="110">
        <f t="shared" si="5"/>
        <v>5549856.7000000002</v>
      </c>
      <c r="G78" s="110">
        <f t="shared" si="6"/>
        <v>8324785.0499999998</v>
      </c>
      <c r="H78" s="111">
        <f t="shared" si="7"/>
        <v>0.19101332832611695</v>
      </c>
    </row>
    <row r="79" spans="1:8">
      <c r="A79" s="104">
        <v>45289</v>
      </c>
      <c r="B79" s="108">
        <v>54989549</v>
      </c>
      <c r="C79" s="108">
        <v>44630845</v>
      </c>
      <c r="D79" s="109">
        <f t="shared" si="4"/>
        <v>10358704</v>
      </c>
      <c r="E79" s="110">
        <f t="shared" si="0"/>
        <v>13747387.25</v>
      </c>
      <c r="F79" s="110">
        <f t="shared" si="5"/>
        <v>5498954.9000000004</v>
      </c>
      <c r="G79" s="110">
        <f t="shared" si="6"/>
        <v>8248432.3499999996</v>
      </c>
      <c r="H79" s="111">
        <f t="shared" si="7"/>
        <v>0.18837586756712627</v>
      </c>
    </row>
    <row r="80" spans="1:8">
      <c r="A80" s="104">
        <v>45290</v>
      </c>
      <c r="B80" s="108">
        <v>51945592</v>
      </c>
      <c r="C80" s="108">
        <v>43739241</v>
      </c>
      <c r="D80" s="109">
        <f t="shared" si="4"/>
        <v>8206351</v>
      </c>
      <c r="E80" s="110">
        <f t="shared" si="0"/>
        <v>12986398</v>
      </c>
      <c r="F80" s="110">
        <f t="shared" si="5"/>
        <v>5194559.2</v>
      </c>
      <c r="G80" s="110">
        <f t="shared" si="6"/>
        <v>7791838.7999999998</v>
      </c>
      <c r="H80" s="111">
        <f t="shared" si="7"/>
        <v>0.15797973772250012</v>
      </c>
    </row>
    <row r="81" spans="1:8">
      <c r="A81" s="104">
        <v>45294</v>
      </c>
      <c r="B81" s="108">
        <v>48930670</v>
      </c>
      <c r="C81" s="108">
        <v>32792274</v>
      </c>
      <c r="D81" s="109">
        <f t="shared" si="4"/>
        <v>16138396</v>
      </c>
      <c r="E81" s="110">
        <f t="shared" si="0"/>
        <v>12232667.5</v>
      </c>
      <c r="F81" s="110">
        <f t="shared" si="5"/>
        <v>4893067</v>
      </c>
      <c r="G81" s="110">
        <f t="shared" si="6"/>
        <v>7339600.5</v>
      </c>
      <c r="H81" s="111">
        <f t="shared" si="7"/>
        <v>0.32982168443636678</v>
      </c>
    </row>
    <row r="82" spans="1:8">
      <c r="A82" s="104">
        <v>45295</v>
      </c>
      <c r="B82" s="108">
        <v>46117336</v>
      </c>
      <c r="C82" s="108">
        <v>17138466</v>
      </c>
      <c r="D82" s="109">
        <f t="shared" si="4"/>
        <v>28978870</v>
      </c>
      <c r="E82" s="110">
        <f t="shared" si="0"/>
        <v>11529334</v>
      </c>
      <c r="F82" s="110">
        <f t="shared" si="5"/>
        <v>4611733.6000000006</v>
      </c>
      <c r="G82" s="110">
        <f t="shared" si="6"/>
        <v>6917600.3999999994</v>
      </c>
      <c r="H82" s="111">
        <f t="shared" si="7"/>
        <v>0.62837259290085623</v>
      </c>
    </row>
    <row r="83" spans="1:8">
      <c r="A83" s="104">
        <v>45296</v>
      </c>
      <c r="B83" s="108">
        <v>45675578</v>
      </c>
      <c r="C83" s="108">
        <v>17435042</v>
      </c>
      <c r="D83" s="109">
        <f t="shared" si="4"/>
        <v>28240536</v>
      </c>
      <c r="E83" s="110">
        <f t="shared" si="0"/>
        <v>11418894.5</v>
      </c>
      <c r="F83" s="110">
        <f t="shared" si="5"/>
        <v>4567557.8</v>
      </c>
      <c r="G83" s="110">
        <f t="shared" si="6"/>
        <v>6851336.7000000002</v>
      </c>
      <c r="H83" s="111">
        <f t="shared" si="7"/>
        <v>0.61828524643957439</v>
      </c>
    </row>
    <row r="84" spans="1:8">
      <c r="A84" s="104">
        <v>45297</v>
      </c>
      <c r="B84" s="108">
        <v>45622426</v>
      </c>
      <c r="C84" s="108">
        <v>17107878</v>
      </c>
      <c r="D84" s="109">
        <f t="shared" si="4"/>
        <v>28514548</v>
      </c>
      <c r="E84" s="110">
        <f t="shared" si="0"/>
        <v>11405606.5</v>
      </c>
      <c r="F84" s="110">
        <f t="shared" si="5"/>
        <v>4562242.6000000006</v>
      </c>
      <c r="G84" s="110">
        <f t="shared" si="6"/>
        <v>6843363.8999999994</v>
      </c>
      <c r="H84" s="111">
        <f t="shared" si="7"/>
        <v>0.6250116554520796</v>
      </c>
    </row>
    <row r="85" spans="1:8">
      <c r="A85" s="104">
        <v>45300</v>
      </c>
      <c r="B85" s="108">
        <v>46878480</v>
      </c>
      <c r="C85" s="108">
        <v>17383200</v>
      </c>
      <c r="D85" s="109">
        <f t="shared" si="4"/>
        <v>29495280</v>
      </c>
      <c r="E85" s="110">
        <f t="shared" si="0"/>
        <v>11719620</v>
      </c>
      <c r="F85" s="110">
        <f t="shared" si="5"/>
        <v>4687848</v>
      </c>
      <c r="G85" s="110">
        <f t="shared" si="6"/>
        <v>7031772</v>
      </c>
      <c r="H85" s="111">
        <f t="shared" si="7"/>
        <v>0.62918592923661343</v>
      </c>
    </row>
    <row r="86" spans="1:8">
      <c r="A86" s="104">
        <v>45301</v>
      </c>
      <c r="B86" s="108">
        <v>46427937</v>
      </c>
      <c r="C86" s="108">
        <v>17329139</v>
      </c>
      <c r="D86" s="109">
        <f t="shared" si="4"/>
        <v>29098798</v>
      </c>
      <c r="E86" s="110">
        <f t="shared" si="0"/>
        <v>11606984.25</v>
      </c>
      <c r="F86" s="110">
        <f t="shared" si="5"/>
        <v>4642793.7</v>
      </c>
      <c r="G86" s="110">
        <f t="shared" si="6"/>
        <v>6964190.5499999998</v>
      </c>
      <c r="H86" s="111">
        <f t="shared" si="7"/>
        <v>0.62675190586219676</v>
      </c>
    </row>
    <row r="87" spans="1:8">
      <c r="A87" s="104">
        <v>45302</v>
      </c>
      <c r="B87" s="108">
        <v>46836742</v>
      </c>
      <c r="C87" s="108">
        <v>17672714</v>
      </c>
      <c r="D87" s="109">
        <f t="shared" si="4"/>
        <v>29164028</v>
      </c>
      <c r="E87" s="110">
        <f t="shared" si="0"/>
        <v>11709185.5</v>
      </c>
      <c r="F87" s="110">
        <f t="shared" si="5"/>
        <v>4683674.2</v>
      </c>
      <c r="G87" s="110">
        <f t="shared" si="6"/>
        <v>7025511.2999999998</v>
      </c>
      <c r="H87" s="111">
        <f t="shared" si="7"/>
        <v>0.62267413903383806</v>
      </c>
    </row>
    <row r="88" spans="1:8">
      <c r="A88" s="104">
        <v>45303</v>
      </c>
      <c r="B88" s="108">
        <v>46185884</v>
      </c>
      <c r="C88" s="108">
        <v>17237867</v>
      </c>
      <c r="D88" s="109">
        <f t="shared" si="4"/>
        <v>28948017</v>
      </c>
      <c r="E88" s="110">
        <f t="shared" si="0"/>
        <v>11546471</v>
      </c>
      <c r="F88" s="110">
        <f t="shared" si="5"/>
        <v>4618588.4000000004</v>
      </c>
      <c r="G88" s="110">
        <f t="shared" si="6"/>
        <v>6927882.5999999996</v>
      </c>
      <c r="H88" s="111">
        <f t="shared" si="7"/>
        <v>0.62677195915531247</v>
      </c>
    </row>
    <row r="89" spans="1:8">
      <c r="A89" s="104">
        <v>45304</v>
      </c>
      <c r="B89" s="108">
        <v>45965760</v>
      </c>
      <c r="C89" s="108">
        <v>17193669</v>
      </c>
      <c r="D89" s="109">
        <f t="shared" si="4"/>
        <v>28772091</v>
      </c>
      <c r="E89" s="110">
        <f t="shared" si="0"/>
        <v>11491440</v>
      </c>
      <c r="F89" s="110">
        <f t="shared" si="5"/>
        <v>4596576</v>
      </c>
      <c r="G89" s="110">
        <f t="shared" si="6"/>
        <v>6894864</v>
      </c>
      <c r="H89" s="111">
        <f t="shared" si="7"/>
        <v>0.62594616079446963</v>
      </c>
    </row>
    <row r="90" spans="1:8">
      <c r="A90" s="104">
        <v>45308</v>
      </c>
      <c r="B90" s="108">
        <v>45074382</v>
      </c>
      <c r="C90" s="108">
        <v>17092933</v>
      </c>
      <c r="D90" s="109">
        <f t="shared" si="4"/>
        <v>27981449</v>
      </c>
      <c r="E90" s="110">
        <f t="shared" si="0"/>
        <v>11268595.5</v>
      </c>
      <c r="F90" s="110">
        <f t="shared" si="5"/>
        <v>4507438.2</v>
      </c>
      <c r="G90" s="110">
        <f t="shared" si="6"/>
        <v>6761157.2999999998</v>
      </c>
      <c r="H90" s="111">
        <f t="shared" si="7"/>
        <v>0.62078386343710712</v>
      </c>
    </row>
    <row r="91" spans="1:8">
      <c r="A91" s="104">
        <v>45309</v>
      </c>
      <c r="B91" s="108">
        <v>44559895</v>
      </c>
      <c r="C91" s="108">
        <v>17216261</v>
      </c>
      <c r="D91" s="109">
        <f t="shared" si="4"/>
        <v>27343634</v>
      </c>
      <c r="E91" s="110">
        <f t="shared" ref="E91:E154" si="8">B91*0.25</f>
        <v>11139973.75</v>
      </c>
      <c r="F91" s="110">
        <f t="shared" si="5"/>
        <v>4455989.5</v>
      </c>
      <c r="G91" s="110">
        <f t="shared" si="6"/>
        <v>6683984.25</v>
      </c>
      <c r="H91" s="111">
        <f t="shared" si="7"/>
        <v>0.61363775655216424</v>
      </c>
    </row>
    <row r="92" spans="1:8">
      <c r="A92" s="104">
        <v>45310</v>
      </c>
      <c r="B92" s="108">
        <v>44886316</v>
      </c>
      <c r="C92" s="108">
        <v>17381036</v>
      </c>
      <c r="D92" s="109">
        <f t="shared" si="4"/>
        <v>27505280</v>
      </c>
      <c r="E92" s="110">
        <f t="shared" si="8"/>
        <v>11221579</v>
      </c>
      <c r="F92" s="110">
        <f t="shared" si="5"/>
        <v>4488631.6000000006</v>
      </c>
      <c r="G92" s="110">
        <f t="shared" si="6"/>
        <v>6732947.3999999994</v>
      </c>
      <c r="H92" s="111">
        <f t="shared" si="7"/>
        <v>0.61277650854661359</v>
      </c>
    </row>
    <row r="93" spans="1:8">
      <c r="A93" s="104">
        <v>45311</v>
      </c>
      <c r="B93" s="108">
        <v>45949693</v>
      </c>
      <c r="C93" s="108">
        <v>17706156</v>
      </c>
      <c r="D93" s="109">
        <f t="shared" si="4"/>
        <v>28243537</v>
      </c>
      <c r="E93" s="110">
        <f t="shared" si="8"/>
        <v>11487423.25</v>
      </c>
      <c r="F93" s="110">
        <f t="shared" si="5"/>
        <v>4594969.3</v>
      </c>
      <c r="G93" s="110">
        <f t="shared" si="6"/>
        <v>6892453.9500000002</v>
      </c>
      <c r="H93" s="111">
        <f t="shared" si="7"/>
        <v>0.61466214801478647</v>
      </c>
    </row>
    <row r="94" spans="1:8">
      <c r="A94" s="104">
        <v>45314</v>
      </c>
      <c r="B94" s="108">
        <v>46511793</v>
      </c>
      <c r="C94" s="108">
        <v>17989444</v>
      </c>
      <c r="D94" s="109">
        <f t="shared" si="4"/>
        <v>28522349</v>
      </c>
      <c r="E94" s="110">
        <f t="shared" si="8"/>
        <v>11627948.25</v>
      </c>
      <c r="F94" s="110">
        <f t="shared" si="5"/>
        <v>4651179.3</v>
      </c>
      <c r="G94" s="110">
        <f t="shared" si="6"/>
        <v>6976768.9500000002</v>
      </c>
      <c r="H94" s="111">
        <f t="shared" si="7"/>
        <v>0.61322832684605388</v>
      </c>
    </row>
    <row r="95" spans="1:8">
      <c r="A95" s="104">
        <v>45315</v>
      </c>
      <c r="B95" s="108">
        <v>46796424</v>
      </c>
      <c r="C95" s="108">
        <v>18261819</v>
      </c>
      <c r="D95" s="109">
        <f t="shared" si="4"/>
        <v>28534605</v>
      </c>
      <c r="E95" s="110">
        <f t="shared" si="8"/>
        <v>11699106</v>
      </c>
      <c r="F95" s="110">
        <f t="shared" si="5"/>
        <v>4679642.4000000004</v>
      </c>
      <c r="G95" s="110">
        <f t="shared" si="6"/>
        <v>7019463.5999999996</v>
      </c>
      <c r="H95" s="111">
        <f t="shared" si="7"/>
        <v>0.60976037399780803</v>
      </c>
    </row>
    <row r="96" spans="1:8">
      <c r="A96" s="104">
        <v>45316</v>
      </c>
      <c r="B96" s="108">
        <v>46393247</v>
      </c>
      <c r="C96" s="108">
        <v>18642919</v>
      </c>
      <c r="D96" s="109">
        <f t="shared" si="4"/>
        <v>27750328</v>
      </c>
      <c r="E96" s="110">
        <f t="shared" si="8"/>
        <v>11598311.75</v>
      </c>
      <c r="F96" s="110">
        <f t="shared" si="5"/>
        <v>4639324.7</v>
      </c>
      <c r="G96" s="110">
        <f t="shared" si="6"/>
        <v>6958987.0499999998</v>
      </c>
      <c r="H96" s="111">
        <f t="shared" si="7"/>
        <v>0.5981544684725344</v>
      </c>
    </row>
    <row r="97" spans="1:8">
      <c r="A97" s="104">
        <v>45317</v>
      </c>
      <c r="B97" s="108">
        <v>45594164</v>
      </c>
      <c r="C97" s="108">
        <v>18721330</v>
      </c>
      <c r="D97" s="109">
        <f t="shared" si="4"/>
        <v>26872834</v>
      </c>
      <c r="E97" s="110">
        <f t="shared" si="8"/>
        <v>11398541</v>
      </c>
      <c r="F97" s="110">
        <f t="shared" si="5"/>
        <v>4559416.4000000004</v>
      </c>
      <c r="G97" s="110">
        <f t="shared" si="6"/>
        <v>6839124.5999999996</v>
      </c>
      <c r="H97" s="111">
        <f t="shared" si="7"/>
        <v>0.58939196691927498</v>
      </c>
    </row>
    <row r="98" spans="1:8">
      <c r="A98" s="104">
        <v>45318</v>
      </c>
      <c r="B98" s="108">
        <v>45573906</v>
      </c>
      <c r="C98" s="108">
        <v>18571058</v>
      </c>
      <c r="D98" s="109">
        <f t="shared" si="4"/>
        <v>27002848</v>
      </c>
      <c r="E98" s="110">
        <f t="shared" si="8"/>
        <v>11393476.5</v>
      </c>
      <c r="F98" s="110">
        <f t="shared" si="5"/>
        <v>4557390.6000000006</v>
      </c>
      <c r="G98" s="110">
        <f t="shared" si="6"/>
        <v>6836085.8999999994</v>
      </c>
      <c r="H98" s="111">
        <f t="shared" si="7"/>
        <v>0.5925067735032411</v>
      </c>
    </row>
    <row r="99" spans="1:8">
      <c r="A99" s="104">
        <v>45321</v>
      </c>
      <c r="B99" s="108">
        <v>47135497</v>
      </c>
      <c r="C99" s="108">
        <v>18986842</v>
      </c>
      <c r="D99" s="109">
        <f t="shared" si="4"/>
        <v>28148655</v>
      </c>
      <c r="E99" s="110">
        <f t="shared" si="8"/>
        <v>11783874.25</v>
      </c>
      <c r="F99" s="110">
        <f t="shared" si="5"/>
        <v>4713549.7</v>
      </c>
      <c r="G99" s="110">
        <f t="shared" si="6"/>
        <v>7070324.5499999998</v>
      </c>
      <c r="H99" s="111">
        <f t="shared" si="7"/>
        <v>0.59718591701706258</v>
      </c>
    </row>
    <row r="100" spans="1:8">
      <c r="A100" s="104">
        <v>45322</v>
      </c>
      <c r="B100" s="108">
        <v>46494578</v>
      </c>
      <c r="C100" s="108">
        <v>18297667</v>
      </c>
      <c r="D100" s="109">
        <f t="shared" si="4"/>
        <v>28196911</v>
      </c>
      <c r="E100" s="110">
        <f t="shared" si="8"/>
        <v>11623644.5</v>
      </c>
      <c r="F100" s="110">
        <f t="shared" si="5"/>
        <v>4649457.8</v>
      </c>
      <c r="G100" s="110">
        <f t="shared" si="6"/>
        <v>6974186.7000000002</v>
      </c>
      <c r="H100" s="111">
        <f t="shared" si="7"/>
        <v>0.60645589685747869</v>
      </c>
    </row>
    <row r="101" spans="1:8">
      <c r="A101" s="104">
        <v>45323</v>
      </c>
      <c r="B101" s="108">
        <v>45551317</v>
      </c>
      <c r="C101" s="108">
        <v>13053131</v>
      </c>
      <c r="D101" s="109">
        <f t="shared" si="4"/>
        <v>32498186</v>
      </c>
      <c r="E101" s="110">
        <f t="shared" si="8"/>
        <v>11387829.25</v>
      </c>
      <c r="F101" s="110">
        <f t="shared" si="5"/>
        <v>4555131.7</v>
      </c>
      <c r="G101" s="110">
        <f t="shared" si="6"/>
        <v>6832697.5499999998</v>
      </c>
      <c r="H101" s="111">
        <f t="shared" si="7"/>
        <v>0.71344119424691932</v>
      </c>
    </row>
    <row r="102" spans="1:8">
      <c r="A102" s="104">
        <v>45324</v>
      </c>
      <c r="B102" s="108">
        <v>48327941</v>
      </c>
      <c r="C102" s="108">
        <v>13605666</v>
      </c>
      <c r="D102" s="109">
        <f t="shared" si="4"/>
        <v>34722275</v>
      </c>
      <c r="E102" s="110">
        <f t="shared" si="8"/>
        <v>12081985.25</v>
      </c>
      <c r="F102" s="110">
        <f t="shared" si="5"/>
        <v>4832794.1000000006</v>
      </c>
      <c r="G102" s="110">
        <f t="shared" si="6"/>
        <v>7249191.1499999994</v>
      </c>
      <c r="H102" s="111">
        <f t="shared" si="7"/>
        <v>0.71847205325796937</v>
      </c>
    </row>
    <row r="103" spans="1:8">
      <c r="A103" s="104">
        <v>45325</v>
      </c>
      <c r="B103" s="108">
        <v>47999886</v>
      </c>
      <c r="C103" s="108">
        <v>12924241</v>
      </c>
      <c r="D103" s="109">
        <f t="shared" si="4"/>
        <v>35075645</v>
      </c>
      <c r="E103" s="110">
        <f t="shared" si="8"/>
        <v>11999971.5</v>
      </c>
      <c r="F103" s="110">
        <f t="shared" si="5"/>
        <v>4799988.6000000006</v>
      </c>
      <c r="G103" s="110">
        <f t="shared" si="6"/>
        <v>7199982.8999999994</v>
      </c>
      <c r="H103" s="111">
        <f t="shared" si="7"/>
        <v>0.73074433968447339</v>
      </c>
    </row>
    <row r="104" spans="1:8">
      <c r="A104" s="104">
        <v>45328</v>
      </c>
      <c r="B104" s="108">
        <v>46680922</v>
      </c>
      <c r="C104" s="108">
        <v>12690647</v>
      </c>
      <c r="D104" s="109">
        <f t="shared" si="4"/>
        <v>33990275</v>
      </c>
      <c r="E104" s="110">
        <f t="shared" si="8"/>
        <v>11670230.5</v>
      </c>
      <c r="F104" s="110">
        <f t="shared" si="5"/>
        <v>4668092.2</v>
      </c>
      <c r="G104" s="110">
        <f t="shared" si="6"/>
        <v>7002138.2999999998</v>
      </c>
      <c r="H104" s="111">
        <f t="shared" si="7"/>
        <v>0.72814060956208193</v>
      </c>
    </row>
    <row r="105" spans="1:8">
      <c r="A105" s="104">
        <v>45329</v>
      </c>
      <c r="B105" s="108">
        <v>47191772</v>
      </c>
      <c r="C105" s="108">
        <v>9202363</v>
      </c>
      <c r="D105" s="109">
        <f t="shared" si="4"/>
        <v>37989409</v>
      </c>
      <c r="E105" s="110">
        <f t="shared" si="8"/>
        <v>11797943</v>
      </c>
      <c r="F105" s="110">
        <f t="shared" si="5"/>
        <v>4719177.2</v>
      </c>
      <c r="G105" s="110">
        <f t="shared" si="6"/>
        <v>7078765.7999999998</v>
      </c>
      <c r="H105" s="111">
        <f t="shared" si="7"/>
        <v>0.80500068952697945</v>
      </c>
    </row>
    <row r="106" spans="1:8">
      <c r="A106" s="104">
        <v>45330</v>
      </c>
      <c r="B106" s="108">
        <v>47442248</v>
      </c>
      <c r="C106" s="108">
        <v>9656391</v>
      </c>
      <c r="D106" s="109">
        <f t="shared" si="4"/>
        <v>37785857</v>
      </c>
      <c r="E106" s="110">
        <f t="shared" si="8"/>
        <v>11860562</v>
      </c>
      <c r="F106" s="110">
        <f t="shared" si="5"/>
        <v>4744224.8</v>
      </c>
      <c r="G106" s="110">
        <f t="shared" si="6"/>
        <v>7116337.2000000002</v>
      </c>
      <c r="H106" s="111">
        <f t="shared" si="7"/>
        <v>0.7964600876417155</v>
      </c>
    </row>
    <row r="107" spans="1:8">
      <c r="A107" s="104">
        <v>45331</v>
      </c>
      <c r="B107" s="108">
        <v>46829945</v>
      </c>
      <c r="C107" s="108">
        <v>10018073</v>
      </c>
      <c r="D107" s="109">
        <f t="shared" si="4"/>
        <v>36811872</v>
      </c>
      <c r="E107" s="110">
        <f t="shared" si="8"/>
        <v>11707486.25</v>
      </c>
      <c r="F107" s="110">
        <f t="shared" si="5"/>
        <v>4682994.5</v>
      </c>
      <c r="G107" s="110">
        <f t="shared" si="6"/>
        <v>7024491.75</v>
      </c>
      <c r="H107" s="111">
        <f t="shared" si="7"/>
        <v>0.78607549079974359</v>
      </c>
    </row>
    <row r="108" spans="1:8">
      <c r="A108" s="104">
        <v>45332</v>
      </c>
      <c r="B108" s="108">
        <v>46764656</v>
      </c>
      <c r="C108" s="108">
        <v>10349895</v>
      </c>
      <c r="D108" s="109">
        <f t="shared" si="4"/>
        <v>36414761</v>
      </c>
      <c r="E108" s="110">
        <f t="shared" si="8"/>
        <v>11691164</v>
      </c>
      <c r="F108" s="110">
        <f t="shared" si="5"/>
        <v>4676465.6000000006</v>
      </c>
      <c r="G108" s="110">
        <f t="shared" si="6"/>
        <v>7014698.3999999994</v>
      </c>
      <c r="H108" s="111">
        <f t="shared" si="7"/>
        <v>0.7786812544927092</v>
      </c>
    </row>
    <row r="109" spans="1:8">
      <c r="A109" s="104">
        <v>45335</v>
      </c>
      <c r="B109" s="108">
        <v>47166506</v>
      </c>
      <c r="C109" s="108">
        <v>10801450</v>
      </c>
      <c r="D109" s="109">
        <f t="shared" si="4"/>
        <v>36365056</v>
      </c>
      <c r="E109" s="110">
        <f t="shared" si="8"/>
        <v>11791626.5</v>
      </c>
      <c r="F109" s="110">
        <f t="shared" si="5"/>
        <v>4716650.6000000006</v>
      </c>
      <c r="G109" s="110">
        <f t="shared" si="6"/>
        <v>7074975.8999999994</v>
      </c>
      <c r="H109" s="111">
        <f t="shared" si="7"/>
        <v>0.77099321285320566</v>
      </c>
    </row>
    <row r="110" spans="1:8">
      <c r="A110" s="104">
        <v>45336</v>
      </c>
      <c r="B110" s="108">
        <v>46190748</v>
      </c>
      <c r="C110" s="108">
        <v>11179505</v>
      </c>
      <c r="D110" s="109">
        <f t="shared" si="4"/>
        <v>35011243</v>
      </c>
      <c r="E110" s="110">
        <f t="shared" si="8"/>
        <v>11547687</v>
      </c>
      <c r="F110" s="110">
        <f t="shared" si="5"/>
        <v>4619074.8</v>
      </c>
      <c r="G110" s="110">
        <f t="shared" si="6"/>
        <v>6928612.2000000002</v>
      </c>
      <c r="H110" s="111">
        <f t="shared" si="7"/>
        <v>0.75797090361039399</v>
      </c>
    </row>
    <row r="111" spans="1:8">
      <c r="A111" s="104">
        <v>45337</v>
      </c>
      <c r="B111" s="108">
        <v>47180087</v>
      </c>
      <c r="C111" s="108">
        <v>11872216</v>
      </c>
      <c r="D111" s="109">
        <f t="shared" si="4"/>
        <v>35307871</v>
      </c>
      <c r="E111" s="110">
        <f t="shared" si="8"/>
        <v>11795021.75</v>
      </c>
      <c r="F111" s="110">
        <f t="shared" si="5"/>
        <v>4718008.7</v>
      </c>
      <c r="G111" s="110">
        <f t="shared" si="6"/>
        <v>7077013.0499999998</v>
      </c>
      <c r="H111" s="111">
        <f t="shared" si="7"/>
        <v>0.7483638383286576</v>
      </c>
    </row>
    <row r="112" spans="1:8">
      <c r="A112" s="104">
        <v>45338</v>
      </c>
      <c r="B112" s="108">
        <v>47914508</v>
      </c>
      <c r="C112" s="108">
        <v>12942673</v>
      </c>
      <c r="D112" s="109">
        <f t="shared" si="4"/>
        <v>34971835</v>
      </c>
      <c r="E112" s="110">
        <f t="shared" si="8"/>
        <v>11978627</v>
      </c>
      <c r="F112" s="110">
        <f t="shared" si="5"/>
        <v>4791450.8</v>
      </c>
      <c r="G112" s="110">
        <f t="shared" si="6"/>
        <v>7187176.2000000002</v>
      </c>
      <c r="H112" s="111">
        <f t="shared" si="7"/>
        <v>0.72987987270995247</v>
      </c>
    </row>
    <row r="113" spans="1:8">
      <c r="A113" s="104">
        <v>45342</v>
      </c>
      <c r="B113" s="108">
        <v>47795196</v>
      </c>
      <c r="C113" s="108">
        <v>13824012</v>
      </c>
      <c r="D113" s="109">
        <f t="shared" si="4"/>
        <v>33971184</v>
      </c>
      <c r="E113" s="110">
        <f t="shared" si="8"/>
        <v>11948799</v>
      </c>
      <c r="F113" s="110">
        <f t="shared" si="5"/>
        <v>4779519.6000000006</v>
      </c>
      <c r="G113" s="110">
        <f t="shared" si="6"/>
        <v>7169279.3999999994</v>
      </c>
      <c r="H113" s="111">
        <f t="shared" si="7"/>
        <v>0.71076565937714742</v>
      </c>
    </row>
    <row r="114" spans="1:8">
      <c r="A114" s="104">
        <v>45343</v>
      </c>
      <c r="B114" s="108">
        <v>47304521</v>
      </c>
      <c r="C114" s="108">
        <v>14392603</v>
      </c>
      <c r="D114" s="109">
        <f t="shared" si="4"/>
        <v>32911918</v>
      </c>
      <c r="E114" s="110">
        <f t="shared" si="8"/>
        <v>11826130.25</v>
      </c>
      <c r="F114" s="110">
        <f t="shared" si="5"/>
        <v>4730452.1000000006</v>
      </c>
      <c r="G114" s="110">
        <f t="shared" si="6"/>
        <v>7095678.1499999994</v>
      </c>
      <c r="H114" s="111">
        <f t="shared" si="7"/>
        <v>0.6957457195264698</v>
      </c>
    </row>
    <row r="115" spans="1:8">
      <c r="A115" s="104">
        <v>45344</v>
      </c>
      <c r="B115" s="108">
        <v>46924529</v>
      </c>
      <c r="C115" s="108">
        <v>13936525</v>
      </c>
      <c r="D115" s="109">
        <f t="shared" si="4"/>
        <v>32988004</v>
      </c>
      <c r="E115" s="110">
        <f t="shared" si="8"/>
        <v>11731132.25</v>
      </c>
      <c r="F115" s="110">
        <f t="shared" si="5"/>
        <v>4692452.9000000004</v>
      </c>
      <c r="G115" s="110">
        <f t="shared" si="6"/>
        <v>7038679.3499999996</v>
      </c>
      <c r="H115" s="111">
        <f t="shared" si="7"/>
        <v>0.70300128105707782</v>
      </c>
    </row>
    <row r="116" spans="1:8">
      <c r="A116" s="104">
        <v>45345</v>
      </c>
      <c r="B116" s="108">
        <v>47903233</v>
      </c>
      <c r="C116" s="108">
        <v>13026067</v>
      </c>
      <c r="D116" s="109">
        <f t="shared" si="4"/>
        <v>34877166</v>
      </c>
      <c r="E116" s="110">
        <f t="shared" si="8"/>
        <v>11975808.25</v>
      </c>
      <c r="F116" s="110">
        <f t="shared" si="5"/>
        <v>4790323.3</v>
      </c>
      <c r="G116" s="110">
        <f t="shared" si="6"/>
        <v>7185484.9500000002</v>
      </c>
      <c r="H116" s="111">
        <f t="shared" si="7"/>
        <v>0.72807540985803609</v>
      </c>
    </row>
    <row r="117" spans="1:8">
      <c r="A117" s="104">
        <v>45346</v>
      </c>
      <c r="B117" s="108">
        <v>47841693</v>
      </c>
      <c r="C117" s="108">
        <v>13938172</v>
      </c>
      <c r="D117" s="109">
        <f t="shared" si="4"/>
        <v>33903521</v>
      </c>
      <c r="E117" s="110">
        <f t="shared" si="8"/>
        <v>11960423.25</v>
      </c>
      <c r="F117" s="110">
        <f t="shared" si="5"/>
        <v>4784169.3</v>
      </c>
      <c r="G117" s="110">
        <f t="shared" si="6"/>
        <v>7176253.9500000002</v>
      </c>
      <c r="H117" s="111">
        <f t="shared" si="7"/>
        <v>0.70866056098809049</v>
      </c>
    </row>
    <row r="118" spans="1:8">
      <c r="A118" s="104">
        <v>45349</v>
      </c>
      <c r="B118" s="108">
        <v>47329910</v>
      </c>
      <c r="C118" s="108">
        <v>13564007</v>
      </c>
      <c r="D118" s="109">
        <f t="shared" si="4"/>
        <v>33765903</v>
      </c>
      <c r="E118" s="110">
        <f t="shared" si="8"/>
        <v>11832477.5</v>
      </c>
      <c r="F118" s="110">
        <f t="shared" si="5"/>
        <v>4732991</v>
      </c>
      <c r="G118" s="110">
        <f t="shared" si="6"/>
        <v>7099486.5</v>
      </c>
      <c r="H118" s="111">
        <f t="shared" si="7"/>
        <v>0.71341574492746762</v>
      </c>
    </row>
    <row r="119" spans="1:8">
      <c r="A119" s="104">
        <v>45350</v>
      </c>
      <c r="B119" s="108">
        <v>47177440</v>
      </c>
      <c r="C119" s="108">
        <v>14489194</v>
      </c>
      <c r="D119" s="109">
        <f t="shared" si="4"/>
        <v>32688246</v>
      </c>
      <c r="E119" s="110">
        <f t="shared" si="8"/>
        <v>11794360</v>
      </c>
      <c r="F119" s="110">
        <f t="shared" si="5"/>
        <v>4717744</v>
      </c>
      <c r="G119" s="110">
        <f t="shared" si="6"/>
        <v>7076616</v>
      </c>
      <c r="H119" s="111">
        <f t="shared" si="7"/>
        <v>0.69287875730433868</v>
      </c>
    </row>
    <row r="120" spans="1:8">
      <c r="A120" s="104">
        <v>45351</v>
      </c>
      <c r="B120" s="108">
        <v>46863637</v>
      </c>
      <c r="C120" s="108">
        <v>15259010</v>
      </c>
      <c r="D120" s="109">
        <f t="shared" si="4"/>
        <v>31604627</v>
      </c>
      <c r="E120" s="110">
        <f t="shared" si="8"/>
        <v>11715909.25</v>
      </c>
      <c r="F120" s="110">
        <f t="shared" si="5"/>
        <v>4686363.7</v>
      </c>
      <c r="G120" s="110">
        <f t="shared" si="6"/>
        <v>7029545.5499999998</v>
      </c>
      <c r="H120" s="111">
        <f t="shared" si="7"/>
        <v>0.67439552333507535</v>
      </c>
    </row>
    <row r="121" spans="1:8">
      <c r="A121" s="104">
        <v>45352</v>
      </c>
      <c r="B121" s="108">
        <v>47231335</v>
      </c>
      <c r="C121" s="108">
        <v>15987752</v>
      </c>
      <c r="D121" s="109">
        <f t="shared" si="4"/>
        <v>31243583</v>
      </c>
      <c r="E121" s="110">
        <f t="shared" si="8"/>
        <v>11807833.75</v>
      </c>
      <c r="F121" s="110">
        <f t="shared" si="5"/>
        <v>4723133.5</v>
      </c>
      <c r="G121" s="110">
        <f t="shared" si="6"/>
        <v>7084700.25</v>
      </c>
      <c r="H121" s="111">
        <f t="shared" si="7"/>
        <v>0.66150116231099543</v>
      </c>
    </row>
    <row r="122" spans="1:8">
      <c r="A122" s="104">
        <v>45353</v>
      </c>
      <c r="B122" s="108">
        <v>48873709</v>
      </c>
      <c r="C122" s="108">
        <v>16862647</v>
      </c>
      <c r="D122" s="109">
        <f t="shared" si="4"/>
        <v>32011062</v>
      </c>
      <c r="E122" s="110">
        <f t="shared" si="8"/>
        <v>12218427.25</v>
      </c>
      <c r="F122" s="110">
        <f t="shared" si="5"/>
        <v>4887370.9000000004</v>
      </c>
      <c r="G122" s="110">
        <f t="shared" si="6"/>
        <v>7331056.3499999996</v>
      </c>
      <c r="H122" s="111">
        <f t="shared" si="7"/>
        <v>0.65497509100444984</v>
      </c>
    </row>
    <row r="123" spans="1:8">
      <c r="A123" s="104">
        <v>45356</v>
      </c>
      <c r="B123" s="108">
        <v>49276938</v>
      </c>
      <c r="C123" s="108">
        <v>17584625</v>
      </c>
      <c r="D123" s="109">
        <f t="shared" si="4"/>
        <v>31692313</v>
      </c>
      <c r="E123" s="110">
        <f t="shared" si="8"/>
        <v>12319234.5</v>
      </c>
      <c r="F123" s="110">
        <f t="shared" si="5"/>
        <v>4927693.8</v>
      </c>
      <c r="G123" s="110">
        <f t="shared" si="6"/>
        <v>7391540.7000000002</v>
      </c>
      <c r="H123" s="111">
        <f t="shared" si="7"/>
        <v>0.64314696258115711</v>
      </c>
    </row>
    <row r="124" spans="1:8">
      <c r="A124" s="104">
        <v>45357</v>
      </c>
      <c r="B124" s="108">
        <v>48458117</v>
      </c>
      <c r="C124" s="108">
        <v>18138243</v>
      </c>
      <c r="D124" s="109">
        <f t="shared" si="4"/>
        <v>30319874</v>
      </c>
      <c r="E124" s="110">
        <f t="shared" si="8"/>
        <v>12114529.25</v>
      </c>
      <c r="F124" s="110">
        <f t="shared" si="5"/>
        <v>4845811.7</v>
      </c>
      <c r="G124" s="110">
        <f t="shared" si="6"/>
        <v>7268717.5499999998</v>
      </c>
      <c r="H124" s="111">
        <f t="shared" si="7"/>
        <v>0.62569236852517407</v>
      </c>
    </row>
    <row r="125" spans="1:8">
      <c r="A125" s="104">
        <v>45358</v>
      </c>
      <c r="B125" s="108">
        <v>49834703</v>
      </c>
      <c r="C125" s="108">
        <v>19079904</v>
      </c>
      <c r="D125" s="109">
        <f t="shared" si="4"/>
        <v>30754799</v>
      </c>
      <c r="E125" s="110">
        <f t="shared" si="8"/>
        <v>12458675.75</v>
      </c>
      <c r="F125" s="110">
        <f t="shared" si="5"/>
        <v>4983470.3</v>
      </c>
      <c r="G125" s="110">
        <f t="shared" si="6"/>
        <v>7475205.4500000002</v>
      </c>
      <c r="H125" s="111">
        <f t="shared" si="7"/>
        <v>0.61713619523326946</v>
      </c>
    </row>
    <row r="126" spans="1:8">
      <c r="A126" s="104">
        <v>45359</v>
      </c>
      <c r="B126" s="108">
        <v>51310355</v>
      </c>
      <c r="C126" s="108">
        <v>19369606</v>
      </c>
      <c r="D126" s="109">
        <f t="shared" si="4"/>
        <v>31940749</v>
      </c>
      <c r="E126" s="110">
        <f t="shared" si="8"/>
        <v>12827588.75</v>
      </c>
      <c r="F126" s="110">
        <f t="shared" si="5"/>
        <v>5131035.5</v>
      </c>
      <c r="G126" s="110">
        <f t="shared" si="6"/>
        <v>7696553.25</v>
      </c>
      <c r="H126" s="111">
        <f t="shared" si="7"/>
        <v>0.62250103317351824</v>
      </c>
    </row>
    <row r="127" spans="1:8">
      <c r="A127" s="104">
        <v>45362</v>
      </c>
      <c r="B127" s="108">
        <v>50097039</v>
      </c>
      <c r="C127" s="108">
        <v>19287527</v>
      </c>
      <c r="D127" s="109">
        <f t="shared" si="4"/>
        <v>30809512</v>
      </c>
      <c r="E127" s="110">
        <f t="shared" si="8"/>
        <v>12524259.75</v>
      </c>
      <c r="F127" s="110">
        <f t="shared" si="5"/>
        <v>5009703.9000000004</v>
      </c>
      <c r="G127" s="110">
        <f t="shared" si="6"/>
        <v>7514555.8499999996</v>
      </c>
      <c r="H127" s="111">
        <f t="shared" si="7"/>
        <v>0.61499666676906795</v>
      </c>
    </row>
    <row r="128" spans="1:8">
      <c r="A128" s="104">
        <v>45363</v>
      </c>
      <c r="B128" s="108">
        <v>49226383</v>
      </c>
      <c r="C128" s="108">
        <v>20002263</v>
      </c>
      <c r="D128" s="109">
        <f t="shared" si="4"/>
        <v>29224120</v>
      </c>
      <c r="E128" s="110">
        <f t="shared" si="8"/>
        <v>12306595.75</v>
      </c>
      <c r="F128" s="110">
        <f t="shared" si="5"/>
        <v>4922638.3</v>
      </c>
      <c r="G128" s="110">
        <f t="shared" si="6"/>
        <v>7383957.4500000002</v>
      </c>
      <c r="H128" s="111">
        <f t="shared" si="7"/>
        <v>0.59366783052088146</v>
      </c>
    </row>
    <row r="129" spans="1:13">
      <c r="A129" s="104">
        <v>45364</v>
      </c>
      <c r="B129" s="108">
        <v>50642448</v>
      </c>
      <c r="C129" s="108">
        <v>21024611</v>
      </c>
      <c r="D129" s="109">
        <f t="shared" si="4"/>
        <v>29617837</v>
      </c>
      <c r="E129" s="110">
        <f t="shared" si="8"/>
        <v>12660612</v>
      </c>
      <c r="F129" s="110">
        <f t="shared" si="5"/>
        <v>5064244.8000000007</v>
      </c>
      <c r="G129" s="110">
        <f t="shared" si="6"/>
        <v>7596367.1999999993</v>
      </c>
      <c r="H129" s="111">
        <f t="shared" si="7"/>
        <v>0.58484212690508164</v>
      </c>
    </row>
    <row r="130" spans="1:13">
      <c r="A130" s="104">
        <v>45365</v>
      </c>
      <c r="B130" s="108">
        <v>49524178</v>
      </c>
      <c r="C130" s="108">
        <v>22248025</v>
      </c>
      <c r="D130" s="109">
        <f t="shared" si="4"/>
        <v>27276153</v>
      </c>
      <c r="E130" s="110">
        <f t="shared" si="8"/>
        <v>12381044.5</v>
      </c>
      <c r="F130" s="110">
        <f t="shared" si="5"/>
        <v>4952417.8</v>
      </c>
      <c r="G130" s="110">
        <f t="shared" si="6"/>
        <v>7428626.7000000002</v>
      </c>
      <c r="H130" s="111">
        <f t="shared" si="7"/>
        <v>0.55076437613967055</v>
      </c>
    </row>
    <row r="131" spans="1:13">
      <c r="A131" s="104">
        <v>45366</v>
      </c>
      <c r="B131" s="108">
        <v>48177320</v>
      </c>
      <c r="C131" s="108">
        <v>22635167</v>
      </c>
      <c r="D131" s="109">
        <f t="shared" si="4"/>
        <v>25542153</v>
      </c>
      <c r="E131" s="110">
        <f t="shared" si="8"/>
        <v>12044330</v>
      </c>
      <c r="F131" s="110">
        <f t="shared" ref="F131:F186" si="9">B131*0.1</f>
        <v>4817732</v>
      </c>
      <c r="G131" s="110">
        <f t="shared" ref="G131:G186" si="10">B131*0.15</f>
        <v>7226598</v>
      </c>
      <c r="H131" s="111">
        <f t="shared" ref="H131:H185" si="11">D131/B131</f>
        <v>0.53016965244226955</v>
      </c>
    </row>
    <row r="132" spans="1:13">
      <c r="A132" s="104">
        <v>45369</v>
      </c>
      <c r="B132" s="108">
        <v>47622569</v>
      </c>
      <c r="C132" s="108">
        <v>23252488</v>
      </c>
      <c r="D132" s="109">
        <f t="shared" si="4"/>
        <v>24370081</v>
      </c>
      <c r="E132" s="110">
        <f t="shared" si="8"/>
        <v>11905642.25</v>
      </c>
      <c r="F132" s="110">
        <f t="shared" si="9"/>
        <v>4762256.9000000004</v>
      </c>
      <c r="G132" s="110">
        <f t="shared" si="10"/>
        <v>7143385.3499999996</v>
      </c>
      <c r="H132" s="111">
        <f t="shared" si="11"/>
        <v>0.51173385879287614</v>
      </c>
    </row>
    <row r="133" spans="1:13">
      <c r="A133" s="104">
        <v>45370</v>
      </c>
      <c r="B133" s="108">
        <v>48156947</v>
      </c>
      <c r="C133" s="108">
        <v>24007908</v>
      </c>
      <c r="D133" s="109">
        <f t="shared" si="4"/>
        <v>24149039</v>
      </c>
      <c r="E133" s="110">
        <f t="shared" si="8"/>
        <v>12039236.75</v>
      </c>
      <c r="F133" s="110">
        <f t="shared" si="9"/>
        <v>4815694.7</v>
      </c>
      <c r="G133" s="110">
        <f t="shared" si="10"/>
        <v>7223542.0499999998</v>
      </c>
      <c r="H133" s="111">
        <f t="shared" si="11"/>
        <v>0.50146532337276284</v>
      </c>
    </row>
    <row r="134" spans="1:13">
      <c r="A134" s="104">
        <v>45371</v>
      </c>
      <c r="B134" s="108">
        <v>48649266</v>
      </c>
      <c r="C134" s="108">
        <v>24052631</v>
      </c>
      <c r="D134" s="109">
        <f t="shared" si="4"/>
        <v>24596635</v>
      </c>
      <c r="E134" s="110">
        <f t="shared" si="8"/>
        <v>12162316.5</v>
      </c>
      <c r="F134" s="110">
        <f t="shared" si="9"/>
        <v>4864926.6000000006</v>
      </c>
      <c r="G134" s="110">
        <f t="shared" si="10"/>
        <v>7297389.8999999994</v>
      </c>
      <c r="H134" s="111">
        <f t="shared" si="11"/>
        <v>0.50559108127140084</v>
      </c>
    </row>
    <row r="135" spans="1:13">
      <c r="A135" s="104">
        <v>45372</v>
      </c>
      <c r="B135" s="108">
        <v>51800360</v>
      </c>
      <c r="C135" s="108">
        <v>25275513</v>
      </c>
      <c r="D135" s="109">
        <f t="shared" si="4"/>
        <v>26524847</v>
      </c>
      <c r="E135" s="110">
        <f t="shared" si="8"/>
        <v>12950090</v>
      </c>
      <c r="F135" s="110">
        <f t="shared" si="9"/>
        <v>5180036</v>
      </c>
      <c r="G135" s="110">
        <f t="shared" si="10"/>
        <v>7770054</v>
      </c>
      <c r="H135" s="111">
        <f t="shared" si="11"/>
        <v>0.51205912468561998</v>
      </c>
      <c r="K135" s="44"/>
      <c r="M135" s="44"/>
    </row>
    <row r="136" spans="1:13">
      <c r="A136" s="104">
        <v>45373</v>
      </c>
      <c r="B136" s="108">
        <v>52232609</v>
      </c>
      <c r="C136" s="108">
        <v>29857292</v>
      </c>
      <c r="D136" s="109">
        <f t="shared" si="4"/>
        <v>22375317</v>
      </c>
      <c r="E136" s="110">
        <f t="shared" si="8"/>
        <v>13058152.25</v>
      </c>
      <c r="F136" s="110">
        <f t="shared" si="9"/>
        <v>5223260.9000000004</v>
      </c>
      <c r="G136" s="110">
        <f t="shared" si="10"/>
        <v>7834891.3499999996</v>
      </c>
      <c r="H136" s="111">
        <f t="shared" si="11"/>
        <v>0.4283783143974294</v>
      </c>
    </row>
    <row r="137" spans="1:13">
      <c r="A137" s="104">
        <v>45376</v>
      </c>
      <c r="B137" s="108">
        <v>51850581</v>
      </c>
      <c r="C137" s="108">
        <v>29843319</v>
      </c>
      <c r="D137" s="109">
        <f t="shared" si="4"/>
        <v>22007262</v>
      </c>
      <c r="E137" s="110">
        <f t="shared" si="8"/>
        <v>12962645.25</v>
      </c>
      <c r="F137" s="110">
        <f t="shared" si="9"/>
        <v>5185058.1000000006</v>
      </c>
      <c r="G137" s="110">
        <f t="shared" si="10"/>
        <v>7777587.1499999994</v>
      </c>
      <c r="H137" s="111">
        <f t="shared" si="11"/>
        <v>0.42443616977020954</v>
      </c>
    </row>
    <row r="138" spans="1:13">
      <c r="A138" s="104">
        <v>45377</v>
      </c>
      <c r="B138" s="108">
        <v>51928404</v>
      </c>
      <c r="C138" s="108">
        <v>30286195</v>
      </c>
      <c r="D138" s="109">
        <f t="shared" si="4"/>
        <v>21642209</v>
      </c>
      <c r="E138" s="110">
        <f t="shared" si="8"/>
        <v>12982101</v>
      </c>
      <c r="F138" s="110">
        <f t="shared" si="9"/>
        <v>5192840.4000000004</v>
      </c>
      <c r="G138" s="110">
        <f t="shared" si="10"/>
        <v>7789260.5999999996</v>
      </c>
      <c r="H138" s="111">
        <f t="shared" si="11"/>
        <v>0.41677015530845124</v>
      </c>
    </row>
    <row r="139" spans="1:13">
      <c r="A139" s="104">
        <v>45378</v>
      </c>
      <c r="B139" s="108">
        <v>51260942</v>
      </c>
      <c r="C139" s="108">
        <v>30403835</v>
      </c>
      <c r="D139" s="109">
        <f t="shared" si="4"/>
        <v>20857107</v>
      </c>
      <c r="E139" s="110">
        <f t="shared" si="8"/>
        <v>12815235.5</v>
      </c>
      <c r="F139" s="110">
        <f t="shared" si="9"/>
        <v>5126094.2</v>
      </c>
      <c r="G139" s="110">
        <f t="shared" si="10"/>
        <v>7689141.2999999998</v>
      </c>
      <c r="H139" s="111">
        <f t="shared" si="11"/>
        <v>0.40688107136228591</v>
      </c>
    </row>
    <row r="140" spans="1:13">
      <c r="A140" s="104">
        <v>45379</v>
      </c>
      <c r="B140" s="108">
        <v>51803765</v>
      </c>
      <c r="C140" s="108">
        <v>30397798</v>
      </c>
      <c r="D140" s="109">
        <f t="shared" si="4"/>
        <v>21405967</v>
      </c>
      <c r="E140" s="110">
        <f t="shared" si="8"/>
        <v>12950941.25</v>
      </c>
      <c r="F140" s="110">
        <f t="shared" si="9"/>
        <v>5180376.5</v>
      </c>
      <c r="G140" s="110">
        <f t="shared" si="10"/>
        <v>7770564.75</v>
      </c>
      <c r="H140" s="111">
        <f t="shared" si="11"/>
        <v>0.41321257248387255</v>
      </c>
    </row>
    <row r="141" spans="1:13">
      <c r="A141" s="104">
        <v>45380</v>
      </c>
      <c r="B141" s="108">
        <v>51959875</v>
      </c>
      <c r="C141" s="108">
        <v>30376737</v>
      </c>
      <c r="D141" s="109">
        <f t="shared" ref="D141:D184" si="12">B141-C141</f>
        <v>21583138</v>
      </c>
      <c r="E141" s="110">
        <f t="shared" si="8"/>
        <v>12989968.75</v>
      </c>
      <c r="F141" s="110">
        <f t="shared" si="9"/>
        <v>5195987.5</v>
      </c>
      <c r="G141" s="110">
        <f t="shared" si="10"/>
        <v>7793981.25</v>
      </c>
      <c r="H141" s="111">
        <f t="shared" si="11"/>
        <v>0.41538086841048022</v>
      </c>
    </row>
    <row r="142" spans="1:13">
      <c r="A142" s="104">
        <v>45383</v>
      </c>
      <c r="B142" s="108">
        <v>51949296</v>
      </c>
      <c r="C142" s="108">
        <v>30392068</v>
      </c>
      <c r="D142" s="109">
        <f t="shared" si="12"/>
        <v>21557228</v>
      </c>
      <c r="E142" s="110">
        <f t="shared" si="8"/>
        <v>12987324</v>
      </c>
      <c r="F142" s="110">
        <f t="shared" si="9"/>
        <v>5194929.6000000006</v>
      </c>
      <c r="G142" s="110">
        <f t="shared" si="10"/>
        <v>7792394.3999999994</v>
      </c>
      <c r="H142" s="111">
        <f t="shared" si="11"/>
        <v>0.41496670137743541</v>
      </c>
    </row>
    <row r="143" spans="1:13">
      <c r="A143" s="104">
        <v>45384</v>
      </c>
      <c r="B143" s="108">
        <v>51833591</v>
      </c>
      <c r="C143" s="108">
        <v>34851908</v>
      </c>
      <c r="D143" s="109">
        <f t="shared" si="12"/>
        <v>16981683</v>
      </c>
      <c r="E143" s="110">
        <f t="shared" si="8"/>
        <v>12958397.75</v>
      </c>
      <c r="F143" s="110">
        <f t="shared" si="9"/>
        <v>5183359.1000000006</v>
      </c>
      <c r="G143" s="110">
        <f t="shared" si="10"/>
        <v>7775038.6499999994</v>
      </c>
      <c r="H143" s="111">
        <f t="shared" si="11"/>
        <v>0.32761926527529223</v>
      </c>
    </row>
    <row r="144" spans="1:13">
      <c r="A144" s="104">
        <v>45385</v>
      </c>
      <c r="B144" s="108">
        <v>53605023</v>
      </c>
      <c r="C144" s="108">
        <v>34742093</v>
      </c>
      <c r="D144" s="109">
        <f t="shared" si="12"/>
        <v>18862930</v>
      </c>
      <c r="E144" s="110">
        <f t="shared" si="8"/>
        <v>13401255.75</v>
      </c>
      <c r="F144" s="110">
        <f t="shared" si="9"/>
        <v>5360502.3000000007</v>
      </c>
      <c r="G144" s="110">
        <f t="shared" si="10"/>
        <v>8040753.4499999993</v>
      </c>
      <c r="H144" s="111">
        <f t="shared" si="11"/>
        <v>0.3518873595110667</v>
      </c>
    </row>
    <row r="145" spans="1:8">
      <c r="A145" s="104">
        <v>45386</v>
      </c>
      <c r="B145" s="108">
        <v>54883238</v>
      </c>
      <c r="C145" s="108">
        <v>35256501</v>
      </c>
      <c r="D145" s="109">
        <f t="shared" si="12"/>
        <v>19626737</v>
      </c>
      <c r="E145" s="110">
        <f t="shared" si="8"/>
        <v>13720809.5</v>
      </c>
      <c r="F145" s="110">
        <f t="shared" si="9"/>
        <v>5488323.8000000007</v>
      </c>
      <c r="G145" s="110">
        <f t="shared" si="10"/>
        <v>8232485.6999999993</v>
      </c>
      <c r="H145" s="111">
        <f t="shared" si="11"/>
        <v>0.35760894792686976</v>
      </c>
    </row>
    <row r="146" spans="1:8">
      <c r="A146" s="104">
        <v>45387</v>
      </c>
      <c r="B146" s="44">
        <v>51464494</v>
      </c>
      <c r="C146" s="44">
        <v>35224792</v>
      </c>
      <c r="D146" s="110">
        <f t="shared" si="12"/>
        <v>16239702</v>
      </c>
      <c r="E146" s="110">
        <f t="shared" si="8"/>
        <v>12866123.5</v>
      </c>
      <c r="F146" s="110">
        <f t="shared" si="9"/>
        <v>5146449.4000000004</v>
      </c>
      <c r="G146" s="110">
        <f t="shared" si="10"/>
        <v>7719674.0999999996</v>
      </c>
      <c r="H146" s="111">
        <f t="shared" si="11"/>
        <v>0.31555157231313691</v>
      </c>
    </row>
    <row r="147" spans="1:8">
      <c r="A147" s="104">
        <v>45390</v>
      </c>
      <c r="B147" s="44">
        <v>53368824</v>
      </c>
      <c r="C147" s="44">
        <v>37338855</v>
      </c>
      <c r="D147" s="110">
        <f t="shared" si="12"/>
        <v>16029969</v>
      </c>
      <c r="E147" s="110">
        <f t="shared" si="8"/>
        <v>13342206</v>
      </c>
      <c r="F147" s="110">
        <f t="shared" si="9"/>
        <v>5336882.4000000004</v>
      </c>
      <c r="G147" s="110">
        <f t="shared" si="10"/>
        <v>8005323.5999999996</v>
      </c>
      <c r="H147" s="111">
        <f t="shared" si="11"/>
        <v>0.30036204282859968</v>
      </c>
    </row>
    <row r="148" spans="1:8">
      <c r="A148" s="104">
        <v>45391</v>
      </c>
      <c r="B148" s="44">
        <v>53498161</v>
      </c>
      <c r="C148" s="44">
        <v>38202750</v>
      </c>
      <c r="D148" s="110">
        <f t="shared" si="12"/>
        <v>15295411</v>
      </c>
      <c r="E148" s="110">
        <f t="shared" si="8"/>
        <v>13374540.25</v>
      </c>
      <c r="F148" s="110">
        <f t="shared" si="9"/>
        <v>5349816.1000000006</v>
      </c>
      <c r="G148" s="110">
        <f t="shared" si="10"/>
        <v>8024724.1499999994</v>
      </c>
      <c r="H148" s="111">
        <f t="shared" si="11"/>
        <v>0.28590536037304159</v>
      </c>
    </row>
    <row r="149" spans="1:8">
      <c r="A149" s="104">
        <v>45392</v>
      </c>
      <c r="B149" s="44">
        <v>51934176</v>
      </c>
      <c r="C149" s="44">
        <v>38487433</v>
      </c>
      <c r="D149" s="110">
        <f t="shared" si="12"/>
        <v>13446743</v>
      </c>
      <c r="E149" s="110">
        <f t="shared" si="8"/>
        <v>12983544</v>
      </c>
      <c r="F149" s="110">
        <f t="shared" si="9"/>
        <v>5193417.6000000006</v>
      </c>
      <c r="G149" s="110">
        <f t="shared" si="10"/>
        <v>7790126.3999999994</v>
      </c>
      <c r="H149" s="111">
        <f t="shared" si="11"/>
        <v>0.2589189631120748</v>
      </c>
    </row>
    <row r="150" spans="1:8">
      <c r="A150" s="104">
        <v>45393</v>
      </c>
      <c r="B150" s="44">
        <v>50853376</v>
      </c>
      <c r="C150" s="44">
        <v>38346238</v>
      </c>
      <c r="D150" s="110">
        <f t="shared" si="12"/>
        <v>12507138</v>
      </c>
      <c r="E150" s="110">
        <f t="shared" si="8"/>
        <v>12713344</v>
      </c>
      <c r="F150" s="110">
        <f t="shared" si="9"/>
        <v>5085337.6000000006</v>
      </c>
      <c r="G150" s="110">
        <f t="shared" si="10"/>
        <v>7628006.3999999994</v>
      </c>
      <c r="H150" s="111">
        <f t="shared" si="11"/>
        <v>0.245945087303545</v>
      </c>
    </row>
    <row r="151" spans="1:8">
      <c r="A151" s="104">
        <v>45394</v>
      </c>
      <c r="B151" s="44">
        <v>54223882</v>
      </c>
      <c r="C151" s="44">
        <v>38822559</v>
      </c>
      <c r="D151" s="110">
        <f t="shared" si="12"/>
        <v>15401323</v>
      </c>
      <c r="E151" s="110">
        <f t="shared" si="8"/>
        <v>13555970.5</v>
      </c>
      <c r="F151" s="110">
        <f t="shared" si="9"/>
        <v>5422388.2000000002</v>
      </c>
      <c r="G151" s="110">
        <f t="shared" si="10"/>
        <v>8133582.2999999998</v>
      </c>
      <c r="H151" s="111">
        <f t="shared" si="11"/>
        <v>0.28403209862399748</v>
      </c>
    </row>
    <row r="152" spans="1:8">
      <c r="A152" s="104">
        <v>45395</v>
      </c>
      <c r="B152" s="44">
        <v>49000676</v>
      </c>
      <c r="C152" s="44">
        <v>38138774</v>
      </c>
      <c r="D152" s="110">
        <f t="shared" si="12"/>
        <v>10861902</v>
      </c>
      <c r="E152" s="110">
        <f t="shared" si="8"/>
        <v>12250169</v>
      </c>
      <c r="F152" s="110">
        <f t="shared" si="9"/>
        <v>4900067.6000000006</v>
      </c>
      <c r="G152" s="110">
        <f t="shared" si="10"/>
        <v>7350101.3999999994</v>
      </c>
      <c r="H152" s="111">
        <f t="shared" si="11"/>
        <v>0.22166841126844863</v>
      </c>
    </row>
    <row r="153" spans="1:8">
      <c r="A153" s="104">
        <v>45397</v>
      </c>
      <c r="B153" s="44">
        <v>49000676</v>
      </c>
      <c r="C153" s="44">
        <v>38138774</v>
      </c>
      <c r="D153" s="110">
        <f t="shared" si="12"/>
        <v>10861902</v>
      </c>
      <c r="E153" s="110">
        <f t="shared" si="8"/>
        <v>12250169</v>
      </c>
      <c r="F153" s="110">
        <f t="shared" si="9"/>
        <v>4900067.6000000006</v>
      </c>
      <c r="G153" s="110">
        <f t="shared" si="10"/>
        <v>7350101.3999999994</v>
      </c>
      <c r="H153" s="111">
        <f t="shared" si="11"/>
        <v>0.22166841126844863</v>
      </c>
    </row>
    <row r="154" spans="1:8">
      <c r="A154" s="104">
        <v>45398</v>
      </c>
      <c r="B154" s="44">
        <v>46686482</v>
      </c>
      <c r="C154" s="44">
        <v>37818483</v>
      </c>
      <c r="D154" s="110">
        <f t="shared" si="12"/>
        <v>8867999</v>
      </c>
      <c r="E154" s="110">
        <f t="shared" si="8"/>
        <v>11671620.5</v>
      </c>
      <c r="F154" s="110">
        <f t="shared" si="9"/>
        <v>4668648.2</v>
      </c>
      <c r="G154" s="110">
        <f t="shared" si="10"/>
        <v>7002972.2999999998</v>
      </c>
      <c r="H154" s="111">
        <f t="shared" si="11"/>
        <v>0.18994789541006751</v>
      </c>
    </row>
    <row r="155" spans="1:8">
      <c r="A155" s="104">
        <v>45399</v>
      </c>
      <c r="B155" s="44">
        <v>46419915</v>
      </c>
      <c r="C155" s="44">
        <v>37807478</v>
      </c>
      <c r="D155" s="110">
        <f t="shared" si="12"/>
        <v>8612437</v>
      </c>
      <c r="E155" s="110">
        <f t="shared" ref="E155:E186" si="13">B155*0.25</f>
        <v>11604978.75</v>
      </c>
      <c r="F155" s="110">
        <f t="shared" si="9"/>
        <v>4641991.5</v>
      </c>
      <c r="G155" s="110">
        <f t="shared" si="10"/>
        <v>6962987.25</v>
      </c>
      <c r="H155" s="111">
        <f t="shared" si="11"/>
        <v>0.18553323503500599</v>
      </c>
    </row>
    <row r="156" spans="1:8">
      <c r="A156" s="104">
        <v>45400</v>
      </c>
      <c r="B156" s="44">
        <v>43298278</v>
      </c>
      <c r="C156" s="44">
        <v>37345144</v>
      </c>
      <c r="D156" s="110">
        <f t="shared" si="12"/>
        <v>5953134</v>
      </c>
      <c r="E156" s="110">
        <f t="shared" si="13"/>
        <v>10824569.5</v>
      </c>
      <c r="F156" s="110">
        <f t="shared" si="9"/>
        <v>4329827.8</v>
      </c>
      <c r="G156" s="110">
        <f t="shared" si="10"/>
        <v>6494741.7000000002</v>
      </c>
      <c r="H156" s="111">
        <f t="shared" si="11"/>
        <v>0.13749124156854459</v>
      </c>
    </row>
    <row r="157" spans="1:8">
      <c r="A157" s="104">
        <v>45401</v>
      </c>
      <c r="B157" s="44">
        <v>41650604</v>
      </c>
      <c r="C157" s="44">
        <v>37180612</v>
      </c>
      <c r="D157" s="110">
        <f t="shared" si="12"/>
        <v>4469992</v>
      </c>
      <c r="E157" s="110">
        <f t="shared" si="13"/>
        <v>10412651</v>
      </c>
      <c r="F157" s="110">
        <f t="shared" si="9"/>
        <v>4165060.4000000004</v>
      </c>
      <c r="G157" s="110">
        <f t="shared" si="10"/>
        <v>6247590.5999999996</v>
      </c>
      <c r="H157" s="111">
        <f t="shared" si="11"/>
        <v>0.10732118074446172</v>
      </c>
    </row>
    <row r="158" spans="1:8">
      <c r="A158" s="104">
        <v>45402</v>
      </c>
      <c r="B158" s="44">
        <v>38606634</v>
      </c>
      <c r="C158" s="44">
        <v>35679786</v>
      </c>
      <c r="D158" s="110">
        <f t="shared" si="12"/>
        <v>2926848</v>
      </c>
      <c r="E158" s="110">
        <f t="shared" si="13"/>
        <v>9651658.5</v>
      </c>
      <c r="F158" s="110">
        <f t="shared" si="9"/>
        <v>3860663.4000000004</v>
      </c>
      <c r="G158" s="110">
        <f t="shared" si="10"/>
        <v>5790995.0999999996</v>
      </c>
      <c r="H158" s="111">
        <f t="shared" si="11"/>
        <v>7.5812048260928425E-2</v>
      </c>
    </row>
    <row r="159" spans="1:8">
      <c r="A159" s="104">
        <v>45404</v>
      </c>
      <c r="B159" s="44">
        <v>38606634</v>
      </c>
      <c r="C159" s="44">
        <v>35679786</v>
      </c>
      <c r="D159" s="110">
        <f t="shared" si="12"/>
        <v>2926848</v>
      </c>
      <c r="E159" s="110">
        <f t="shared" si="13"/>
        <v>9651658.5</v>
      </c>
      <c r="F159" s="110">
        <f t="shared" si="9"/>
        <v>3860663.4000000004</v>
      </c>
      <c r="G159" s="110">
        <f t="shared" si="10"/>
        <v>5790995.0999999996</v>
      </c>
      <c r="H159" s="111">
        <f t="shared" si="11"/>
        <v>7.5812048260928425E-2</v>
      </c>
    </row>
    <row r="160" spans="1:8">
      <c r="A160" s="104">
        <v>45405</v>
      </c>
      <c r="B160" s="44">
        <v>40919552</v>
      </c>
      <c r="C160" s="44">
        <v>34992194</v>
      </c>
      <c r="D160" s="110">
        <f t="shared" si="12"/>
        <v>5927358</v>
      </c>
      <c r="E160" s="110">
        <f t="shared" si="13"/>
        <v>10229888</v>
      </c>
      <c r="F160" s="110">
        <f t="shared" si="9"/>
        <v>4091955.2000000002</v>
      </c>
      <c r="G160" s="110">
        <f t="shared" si="10"/>
        <v>6137932.7999999998</v>
      </c>
      <c r="H160" s="111">
        <f t="shared" si="11"/>
        <v>0.14485393192965554</v>
      </c>
    </row>
    <row r="161" spans="1:8">
      <c r="A161" s="104">
        <v>45406</v>
      </c>
      <c r="B161" s="44">
        <v>44881542</v>
      </c>
      <c r="C161" s="44">
        <v>35342541</v>
      </c>
      <c r="D161" s="110">
        <f t="shared" si="12"/>
        <v>9539001</v>
      </c>
      <c r="E161" s="110">
        <f t="shared" si="13"/>
        <v>11220385.5</v>
      </c>
      <c r="F161" s="110">
        <f t="shared" si="9"/>
        <v>4488154.2</v>
      </c>
      <c r="G161" s="110">
        <f t="shared" si="10"/>
        <v>6732231.2999999998</v>
      </c>
      <c r="H161" s="111">
        <f t="shared" si="11"/>
        <v>0.21253728314414866</v>
      </c>
    </row>
    <row r="162" spans="1:8">
      <c r="A162" s="104">
        <v>45407</v>
      </c>
      <c r="B162" s="44">
        <v>42991628</v>
      </c>
      <c r="C162" s="44">
        <v>35174655</v>
      </c>
      <c r="D162" s="110">
        <f t="shared" si="12"/>
        <v>7816973</v>
      </c>
      <c r="E162" s="110">
        <f t="shared" si="13"/>
        <v>10747907</v>
      </c>
      <c r="F162" s="110">
        <f t="shared" si="9"/>
        <v>4299162.8</v>
      </c>
      <c r="G162" s="110">
        <f t="shared" si="10"/>
        <v>6448744.2000000002</v>
      </c>
      <c r="H162" s="111">
        <f t="shared" si="11"/>
        <v>0.18182547076374964</v>
      </c>
    </row>
    <row r="163" spans="1:8">
      <c r="A163" s="104">
        <v>45408</v>
      </c>
      <c r="B163" s="44">
        <v>45817116</v>
      </c>
      <c r="C163" s="44">
        <v>35329115</v>
      </c>
      <c r="D163" s="110">
        <f t="shared" si="12"/>
        <v>10488001</v>
      </c>
      <c r="E163" s="110">
        <f t="shared" si="13"/>
        <v>11454279</v>
      </c>
      <c r="F163" s="110">
        <f t="shared" si="9"/>
        <v>4581711.6000000006</v>
      </c>
      <c r="G163" s="110">
        <f t="shared" si="10"/>
        <v>6872567.3999999994</v>
      </c>
      <c r="H163" s="111">
        <f t="shared" si="11"/>
        <v>0.22891010861530436</v>
      </c>
    </row>
    <row r="164" spans="1:8">
      <c r="A164" s="104">
        <v>45409</v>
      </c>
      <c r="B164" s="44">
        <v>48003292</v>
      </c>
      <c r="C164" s="44">
        <v>35791959</v>
      </c>
      <c r="D164" s="110">
        <f t="shared" si="12"/>
        <v>12211333</v>
      </c>
      <c r="E164" s="110">
        <f t="shared" si="13"/>
        <v>12000823</v>
      </c>
      <c r="F164" s="110">
        <f t="shared" si="9"/>
        <v>4800329.2</v>
      </c>
      <c r="G164" s="110">
        <f t="shared" si="10"/>
        <v>7200493.7999999998</v>
      </c>
      <c r="H164" s="111">
        <f t="shared" si="11"/>
        <v>0.25438532423984589</v>
      </c>
    </row>
    <row r="165" spans="1:8">
      <c r="A165" s="104">
        <v>45411</v>
      </c>
      <c r="B165" s="44">
        <v>48003292</v>
      </c>
      <c r="C165" s="44">
        <v>35791959</v>
      </c>
      <c r="D165" s="110">
        <f t="shared" si="12"/>
        <v>12211333</v>
      </c>
      <c r="E165" s="110">
        <f t="shared" si="13"/>
        <v>12000823</v>
      </c>
      <c r="F165" s="110">
        <f t="shared" si="9"/>
        <v>4800329.2</v>
      </c>
      <c r="G165" s="110">
        <f t="shared" si="10"/>
        <v>7200493.7999999998</v>
      </c>
      <c r="H165" s="111">
        <f t="shared" si="11"/>
        <v>0.25438532423984589</v>
      </c>
    </row>
    <row r="166" spans="1:8">
      <c r="A166" s="104">
        <v>45412</v>
      </c>
      <c r="B166" s="44">
        <v>48919844</v>
      </c>
      <c r="C166" s="44">
        <v>35908996</v>
      </c>
      <c r="D166" s="110">
        <f t="shared" si="12"/>
        <v>13010848</v>
      </c>
      <c r="E166" s="110">
        <f t="shared" si="13"/>
        <v>12229961</v>
      </c>
      <c r="F166" s="110">
        <f t="shared" si="9"/>
        <v>4891984.4000000004</v>
      </c>
      <c r="G166" s="110">
        <f t="shared" si="10"/>
        <v>7337976.5999999996</v>
      </c>
      <c r="H166" s="111">
        <f t="shared" si="11"/>
        <v>0.26596258156505975</v>
      </c>
    </row>
    <row r="167" spans="1:8">
      <c r="A167" s="104">
        <v>45413</v>
      </c>
      <c r="B167" s="44">
        <v>44053631</v>
      </c>
      <c r="C167" s="44">
        <v>35254453</v>
      </c>
      <c r="D167" s="110">
        <f t="shared" si="12"/>
        <v>8799178</v>
      </c>
      <c r="E167" s="110">
        <f t="shared" si="13"/>
        <v>11013407.75</v>
      </c>
      <c r="F167" s="110">
        <f t="shared" si="9"/>
        <v>4405363.1000000006</v>
      </c>
      <c r="G167" s="110">
        <f t="shared" si="10"/>
        <v>6608044.6499999994</v>
      </c>
      <c r="H167" s="111">
        <f t="shared" si="11"/>
        <v>0.19973786042744127</v>
      </c>
    </row>
    <row r="168" spans="1:8">
      <c r="A168" s="104">
        <v>45414</v>
      </c>
      <c r="B168" s="44">
        <v>44053631</v>
      </c>
      <c r="C168" s="44">
        <v>35254453</v>
      </c>
      <c r="D168" s="110">
        <f t="shared" si="12"/>
        <v>8799178</v>
      </c>
      <c r="E168" s="110">
        <f t="shared" si="13"/>
        <v>11013407.75</v>
      </c>
      <c r="F168" s="110">
        <f t="shared" si="9"/>
        <v>4405363.1000000006</v>
      </c>
      <c r="G168" s="110">
        <f t="shared" si="10"/>
        <v>6608044.6499999994</v>
      </c>
      <c r="H168" s="111">
        <f t="shared" si="11"/>
        <v>0.19973786042744127</v>
      </c>
    </row>
    <row r="169" spans="1:8">
      <c r="A169" s="104">
        <v>45415</v>
      </c>
      <c r="B169" s="44">
        <v>49210971</v>
      </c>
      <c r="C169" s="44">
        <v>36044435</v>
      </c>
      <c r="D169" s="110">
        <f t="shared" si="12"/>
        <v>13166536</v>
      </c>
      <c r="E169" s="110">
        <f t="shared" si="13"/>
        <v>12302742.75</v>
      </c>
      <c r="F169" s="110">
        <f t="shared" si="9"/>
        <v>4921097.1000000006</v>
      </c>
      <c r="G169" s="110">
        <f t="shared" si="10"/>
        <v>7381645.6499999994</v>
      </c>
      <c r="H169" s="111">
        <f t="shared" si="11"/>
        <v>0.267552859300419</v>
      </c>
    </row>
    <row r="170" spans="1:8">
      <c r="A170" s="104">
        <v>45416</v>
      </c>
      <c r="B170" s="44">
        <v>49210971</v>
      </c>
      <c r="C170" s="44">
        <v>36044435</v>
      </c>
      <c r="D170" s="110">
        <f t="shared" si="12"/>
        <v>13166536</v>
      </c>
      <c r="E170" s="110">
        <f t="shared" si="13"/>
        <v>12302742.75</v>
      </c>
      <c r="F170" s="110">
        <f t="shared" si="9"/>
        <v>4921097.1000000006</v>
      </c>
      <c r="G170" s="110">
        <f t="shared" si="10"/>
        <v>7381645.6499999994</v>
      </c>
      <c r="H170" s="111">
        <f t="shared" si="11"/>
        <v>0.267552859300419</v>
      </c>
    </row>
    <row r="171" spans="1:8">
      <c r="A171" s="104">
        <v>45418</v>
      </c>
      <c r="B171" s="44">
        <v>49210971</v>
      </c>
      <c r="C171" s="44">
        <v>36044435</v>
      </c>
      <c r="D171" s="110">
        <f t="shared" si="12"/>
        <v>13166536</v>
      </c>
      <c r="E171" s="110">
        <f t="shared" si="13"/>
        <v>12302742.75</v>
      </c>
      <c r="F171" s="110">
        <f t="shared" si="9"/>
        <v>4921097.1000000006</v>
      </c>
      <c r="G171" s="110">
        <f t="shared" si="10"/>
        <v>7381645.6499999994</v>
      </c>
      <c r="H171" s="111">
        <f t="shared" si="11"/>
        <v>0.267552859300419</v>
      </c>
    </row>
    <row r="172" spans="1:8">
      <c r="A172" s="104">
        <v>45419</v>
      </c>
      <c r="B172" s="44">
        <v>51493786</v>
      </c>
      <c r="C172" s="44">
        <v>36547570</v>
      </c>
      <c r="D172" s="110">
        <f t="shared" si="12"/>
        <v>14946216</v>
      </c>
      <c r="E172" s="110">
        <f t="shared" si="13"/>
        <v>12873446.5</v>
      </c>
      <c r="F172" s="110">
        <f t="shared" si="9"/>
        <v>5149378.6000000006</v>
      </c>
      <c r="G172" s="110">
        <f t="shared" si="10"/>
        <v>7724067.8999999994</v>
      </c>
      <c r="H172" s="111">
        <f t="shared" si="11"/>
        <v>0.29025280836798445</v>
      </c>
    </row>
    <row r="173" spans="1:8">
      <c r="A173" s="104">
        <v>45420</v>
      </c>
      <c r="B173" s="44">
        <v>51005036</v>
      </c>
      <c r="C173" s="44">
        <v>36536431</v>
      </c>
      <c r="D173" s="110">
        <f t="shared" si="12"/>
        <v>14468605</v>
      </c>
      <c r="E173" s="110">
        <f t="shared" si="13"/>
        <v>12751259</v>
      </c>
      <c r="F173" s="110">
        <f t="shared" si="9"/>
        <v>5100503.6000000006</v>
      </c>
      <c r="G173" s="110">
        <f t="shared" si="10"/>
        <v>7650755.3999999994</v>
      </c>
      <c r="H173" s="111">
        <f t="shared" si="11"/>
        <v>0.28367012622047755</v>
      </c>
    </row>
    <row r="174" spans="1:8">
      <c r="A174" s="104">
        <v>45421</v>
      </c>
      <c r="B174" s="44">
        <v>50568966</v>
      </c>
      <c r="C174" s="44">
        <v>36547077</v>
      </c>
      <c r="D174" s="110">
        <f t="shared" si="12"/>
        <v>14021889</v>
      </c>
      <c r="E174" s="110">
        <f t="shared" si="13"/>
        <v>12642241.5</v>
      </c>
      <c r="F174" s="110">
        <f t="shared" si="9"/>
        <v>5056896.6000000006</v>
      </c>
      <c r="G174" s="110">
        <f t="shared" si="10"/>
        <v>7585344.8999999994</v>
      </c>
      <c r="H174" s="111">
        <f t="shared" si="11"/>
        <v>0.27728249377295949</v>
      </c>
    </row>
    <row r="175" spans="1:8">
      <c r="A175" s="104">
        <v>45422</v>
      </c>
      <c r="B175" s="44">
        <v>51672043</v>
      </c>
      <c r="C175" s="44">
        <v>36735833</v>
      </c>
      <c r="D175" s="110">
        <f t="shared" si="12"/>
        <v>14936210</v>
      </c>
      <c r="E175" s="110">
        <f t="shared" si="13"/>
        <v>12918010.75</v>
      </c>
      <c r="F175" s="110">
        <f t="shared" si="9"/>
        <v>5167204.3000000007</v>
      </c>
      <c r="G175" s="110">
        <f t="shared" si="10"/>
        <v>7750806.4499999993</v>
      </c>
      <c r="H175" s="111">
        <f t="shared" si="11"/>
        <v>0.2890578566827714</v>
      </c>
    </row>
    <row r="176" spans="1:8">
      <c r="A176" s="104">
        <v>45423</v>
      </c>
      <c r="B176" s="44">
        <v>52283893</v>
      </c>
      <c r="C176" s="44">
        <v>36645160</v>
      </c>
      <c r="D176" s="110">
        <f t="shared" si="12"/>
        <v>15638733</v>
      </c>
      <c r="E176" s="110">
        <f t="shared" si="13"/>
        <v>13070973.25</v>
      </c>
      <c r="F176" s="110">
        <f t="shared" si="9"/>
        <v>5228389.3000000007</v>
      </c>
      <c r="G176" s="110">
        <f t="shared" si="10"/>
        <v>7842583.9499999993</v>
      </c>
      <c r="H176" s="111">
        <f t="shared" si="11"/>
        <v>0.2991118698831397</v>
      </c>
    </row>
    <row r="177" spans="1:8">
      <c r="A177" s="104">
        <v>45425</v>
      </c>
      <c r="B177" s="44">
        <v>52283893</v>
      </c>
      <c r="C177" s="44">
        <v>36645160</v>
      </c>
      <c r="D177" s="110">
        <f t="shared" si="12"/>
        <v>15638733</v>
      </c>
      <c r="E177" s="110">
        <f t="shared" si="13"/>
        <v>13070973.25</v>
      </c>
      <c r="F177" s="110">
        <f t="shared" si="9"/>
        <v>5228389.3000000007</v>
      </c>
      <c r="G177" s="110">
        <f t="shared" si="10"/>
        <v>7842583.9499999993</v>
      </c>
      <c r="H177" s="111">
        <f t="shared" si="11"/>
        <v>0.2991118698831397</v>
      </c>
    </row>
    <row r="178" spans="1:8">
      <c r="A178" s="104">
        <v>45426</v>
      </c>
      <c r="B178" s="44">
        <v>52376601</v>
      </c>
      <c r="C178" s="44">
        <v>31011371</v>
      </c>
      <c r="D178" s="110">
        <f t="shared" si="12"/>
        <v>21365230</v>
      </c>
      <c r="E178" s="110">
        <f t="shared" si="13"/>
        <v>13094150.25</v>
      </c>
      <c r="F178" s="110">
        <f t="shared" si="9"/>
        <v>5237660.1000000006</v>
      </c>
      <c r="G178" s="110">
        <f t="shared" si="10"/>
        <v>7856490.1499999994</v>
      </c>
      <c r="H178" s="111">
        <f t="shared" si="11"/>
        <v>0.40791554992276036</v>
      </c>
    </row>
    <row r="179" spans="1:8">
      <c r="A179" s="104">
        <v>45427</v>
      </c>
      <c r="B179" s="44">
        <v>53584301</v>
      </c>
      <c r="C179" s="44">
        <v>31031769</v>
      </c>
      <c r="D179" s="110">
        <f t="shared" si="12"/>
        <v>22552532</v>
      </c>
      <c r="E179" s="110">
        <f t="shared" si="13"/>
        <v>13396075.25</v>
      </c>
      <c r="F179" s="110">
        <f t="shared" si="9"/>
        <v>5358430.1000000006</v>
      </c>
      <c r="G179" s="110">
        <f t="shared" si="10"/>
        <v>8037645.1499999994</v>
      </c>
      <c r="H179" s="111">
        <f t="shared" si="11"/>
        <v>0.42087946617051142</v>
      </c>
    </row>
    <row r="180" spans="1:8">
      <c r="A180" s="104">
        <v>45428</v>
      </c>
      <c r="B180" s="44">
        <v>55628929</v>
      </c>
      <c r="C180" s="44">
        <v>30367056</v>
      </c>
      <c r="D180" s="110">
        <f t="shared" si="12"/>
        <v>25261873</v>
      </c>
      <c r="E180" s="110">
        <f t="shared" si="13"/>
        <v>13907232.25</v>
      </c>
      <c r="F180" s="110">
        <f t="shared" si="9"/>
        <v>5562892.9000000004</v>
      </c>
      <c r="G180" s="110">
        <f t="shared" si="10"/>
        <v>8344339.3499999996</v>
      </c>
      <c r="H180" s="111">
        <f t="shared" si="11"/>
        <v>0.45411395570818919</v>
      </c>
    </row>
    <row r="181" spans="1:8" s="116" customFormat="1">
      <c r="A181" s="112">
        <v>45429</v>
      </c>
      <c r="B181" s="113">
        <v>55793659</v>
      </c>
      <c r="C181" s="113">
        <v>30305524</v>
      </c>
      <c r="D181" s="114">
        <f t="shared" si="12"/>
        <v>25488135</v>
      </c>
      <c r="E181" s="114">
        <f t="shared" si="13"/>
        <v>13948414.75</v>
      </c>
      <c r="F181" s="114">
        <f t="shared" si="9"/>
        <v>5579365.9000000004</v>
      </c>
      <c r="G181" s="114">
        <f t="shared" si="10"/>
        <v>8369048.8499999996</v>
      </c>
      <c r="H181" s="115">
        <f t="shared" si="11"/>
        <v>0.45682852597998636</v>
      </c>
    </row>
    <row r="182" spans="1:8" s="116" customFormat="1">
      <c r="A182" s="112">
        <v>45430</v>
      </c>
      <c r="B182" s="113">
        <v>56343495</v>
      </c>
      <c r="C182" s="113"/>
      <c r="D182" s="114">
        <f t="shared" si="12"/>
        <v>56343495</v>
      </c>
      <c r="E182" s="114">
        <f t="shared" si="13"/>
        <v>14085873.75</v>
      </c>
      <c r="F182" s="114">
        <f t="shared" si="9"/>
        <v>5634349.5</v>
      </c>
      <c r="G182" s="114">
        <f t="shared" si="10"/>
        <v>8451524.25</v>
      </c>
      <c r="H182" s="115">
        <f t="shared" si="11"/>
        <v>1</v>
      </c>
    </row>
    <row r="183" spans="1:8" s="116" customFormat="1">
      <c r="A183" s="112">
        <v>45431</v>
      </c>
      <c r="B183" s="113">
        <v>53856958</v>
      </c>
      <c r="C183" s="113">
        <v>28726470</v>
      </c>
      <c r="D183" s="114">
        <f t="shared" si="12"/>
        <v>25130488</v>
      </c>
      <c r="E183" s="114">
        <f t="shared" si="13"/>
        <v>13464239.5</v>
      </c>
      <c r="F183" s="114">
        <f t="shared" si="9"/>
        <v>5385695.8000000007</v>
      </c>
      <c r="G183" s="114">
        <f t="shared" si="10"/>
        <v>8078543.6999999993</v>
      </c>
      <c r="H183" s="115">
        <f t="shared" si="11"/>
        <v>0.46661543713627496</v>
      </c>
    </row>
    <row r="184" spans="1:8" s="116" customFormat="1">
      <c r="A184" s="112">
        <v>45439</v>
      </c>
      <c r="B184" s="113">
        <v>56489689</v>
      </c>
      <c r="C184" s="113">
        <v>25209925</v>
      </c>
      <c r="D184" s="114">
        <f t="shared" si="12"/>
        <v>31279764</v>
      </c>
      <c r="E184" s="114">
        <f t="shared" si="13"/>
        <v>14122422.25</v>
      </c>
      <c r="F184" s="114">
        <f t="shared" si="9"/>
        <v>5648968.9000000004</v>
      </c>
      <c r="G184" s="114">
        <f t="shared" si="10"/>
        <v>8473453.3499999996</v>
      </c>
      <c r="H184" s="115">
        <f t="shared" si="11"/>
        <v>0.55372519399071218</v>
      </c>
    </row>
    <row r="185" spans="1:8" s="116" customFormat="1">
      <c r="A185" s="112">
        <v>45440</v>
      </c>
      <c r="B185" s="113"/>
      <c r="C185" s="113"/>
      <c r="D185" s="114">
        <f>B185-C185</f>
        <v>0</v>
      </c>
      <c r="E185" s="114">
        <f t="shared" si="13"/>
        <v>0</v>
      </c>
      <c r="F185" s="114">
        <f t="shared" si="9"/>
        <v>0</v>
      </c>
      <c r="G185" s="114">
        <f t="shared" si="10"/>
        <v>0</v>
      </c>
      <c r="H185" s="115" t="e">
        <f t="shared" si="11"/>
        <v>#DIV/0!</v>
      </c>
    </row>
    <row r="186" spans="1:8">
      <c r="A186" s="104">
        <v>45446</v>
      </c>
      <c r="B186" s="44">
        <f>56100350-9000000</f>
        <v>47100350</v>
      </c>
      <c r="C186" s="44">
        <v>26176485</v>
      </c>
      <c r="D186" s="110">
        <f>B186-C186</f>
        <v>20923865</v>
      </c>
      <c r="E186" s="110">
        <f t="shared" si="13"/>
        <v>11775087.5</v>
      </c>
      <c r="F186" s="110">
        <f t="shared" si="9"/>
        <v>4710035</v>
      </c>
      <c r="G186" s="110">
        <f t="shared" si="10"/>
        <v>7065052.5</v>
      </c>
      <c r="H186" s="111">
        <f>D186/B186</f>
        <v>0.44424011711165629</v>
      </c>
    </row>
    <row r="187" spans="1:8">
      <c r="A187" s="104">
        <v>45447</v>
      </c>
      <c r="B187" s="44">
        <v>54917894</v>
      </c>
      <c r="C187" s="44">
        <v>27447604</v>
      </c>
      <c r="D187" s="110">
        <f>B187-C187</f>
        <v>27470290</v>
      </c>
      <c r="E187" s="110">
        <f>B187*0.25</f>
        <v>13729473.5</v>
      </c>
      <c r="F187" s="110">
        <f>B187*0.1</f>
        <v>5491789.4000000004</v>
      </c>
      <c r="G187" s="110">
        <f>B187*0.15</f>
        <v>8237684.0999999996</v>
      </c>
      <c r="H187" s="111">
        <f>D187/B187</f>
        <v>0.50020654470107684</v>
      </c>
    </row>
    <row r="188" spans="1:8">
      <c r="A188" s="104">
        <v>45448</v>
      </c>
      <c r="B188" s="44">
        <v>58212170</v>
      </c>
      <c r="C188" s="44">
        <v>28677655</v>
      </c>
      <c r="D188" s="110">
        <f>B188-C188</f>
        <v>29534515</v>
      </c>
      <c r="E188" s="110">
        <f>B188*0.25</f>
        <v>14553042.5</v>
      </c>
      <c r="F188" s="110">
        <f>B188*0.1</f>
        <v>5821217</v>
      </c>
      <c r="G188" s="110">
        <f>B188*0.15</f>
        <v>8731825.5</v>
      </c>
      <c r="H188" s="111">
        <f>D188/B188</f>
        <v>0.50735980122369606</v>
      </c>
    </row>
    <row r="189" spans="1:8">
      <c r="A189" s="104">
        <v>45449</v>
      </c>
      <c r="B189" s="44">
        <v>57976716</v>
      </c>
      <c r="C189" s="44">
        <v>28758949</v>
      </c>
      <c r="D189" s="110">
        <f>B189-C189</f>
        <v>29217767</v>
      </c>
      <c r="E189" s="110">
        <f>B189*0.25</f>
        <v>14494179</v>
      </c>
      <c r="F189" s="110">
        <f>B189*0.1</f>
        <v>5797671.6000000006</v>
      </c>
      <c r="G189" s="110">
        <f>B189*0.15</f>
        <v>8696507.4000000004</v>
      </c>
      <c r="H189" s="111">
        <f>D189/B189</f>
        <v>0.50395691608334625</v>
      </c>
    </row>
    <row r="190" spans="1:8">
      <c r="A190" s="104"/>
    </row>
    <row r="191" spans="1:8">
      <c r="A191" s="104"/>
    </row>
    <row r="192" spans="1:8">
      <c r="A192" s="104"/>
    </row>
    <row r="193" spans="1:1">
      <c r="A193" s="104"/>
    </row>
    <row r="194" spans="1:1">
      <c r="A194" s="104"/>
    </row>
    <row r="195" spans="1:1">
      <c r="A195" s="104"/>
    </row>
    <row r="196" spans="1:1">
      <c r="A196" s="104"/>
    </row>
    <row r="197" spans="1:1">
      <c r="A197" s="104"/>
    </row>
    <row r="198" spans="1:1">
      <c r="A198" s="104"/>
    </row>
    <row r="199" spans="1:1">
      <c r="A199" s="104"/>
    </row>
    <row r="200" spans="1:1">
      <c r="A200" s="104"/>
    </row>
    <row r="201" spans="1:1">
      <c r="A201" s="104"/>
    </row>
    <row r="202" spans="1:1">
      <c r="A202" s="104"/>
    </row>
    <row r="203" spans="1:1">
      <c r="A203" s="104"/>
    </row>
    <row r="204" spans="1:1">
      <c r="A204" s="104"/>
    </row>
    <row r="205" spans="1:1">
      <c r="A205" s="104"/>
    </row>
    <row r="206" spans="1:1">
      <c r="A206" s="104"/>
    </row>
    <row r="207" spans="1:1">
      <c r="A207" s="104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86"/>
  <sheetViews>
    <sheetView showGridLines="0" topLeftCell="A10" zoomScaleNormal="100" zoomScaleSheetLayoutView="95" workbookViewId="0">
      <selection activeCell="N3" sqref="N3:X75"/>
    </sheetView>
  </sheetViews>
  <sheetFormatPr defaultRowHeight="15"/>
  <cols>
    <col min="1" max="1" width="9.140625" style="4"/>
    <col min="2" max="2" width="15.7109375" customWidth="1"/>
    <col min="3" max="4" width="16.7109375" bestFit="1" customWidth="1"/>
    <col min="5" max="11" width="15.7109375" customWidth="1"/>
    <col min="13" max="13" width="9.140625" style="4"/>
    <col min="14" max="14" width="26.7109375" bestFit="1" customWidth="1"/>
    <col min="15" max="15" width="12.7109375" bestFit="1" customWidth="1"/>
    <col min="16" max="16" width="7" bestFit="1" customWidth="1"/>
    <col min="17" max="17" width="13.5703125" bestFit="1" customWidth="1"/>
    <col min="18" max="18" width="10.5703125" bestFit="1" customWidth="1"/>
    <col min="19" max="19" width="13.5703125" bestFit="1" customWidth="1"/>
    <col min="20" max="20" width="16.5703125" bestFit="1" customWidth="1"/>
    <col min="21" max="21" width="7.7109375" bestFit="1" customWidth="1"/>
    <col min="22" max="22" width="7" bestFit="1" customWidth="1"/>
    <col min="23" max="23" width="11.42578125" bestFit="1" customWidth="1"/>
  </cols>
  <sheetData>
    <row r="1" spans="1:27" s="5" customFormat="1" ht="26.25">
      <c r="B1" s="37" t="s">
        <v>176</v>
      </c>
      <c r="K1" s="36"/>
      <c r="N1" s="37"/>
    </row>
    <row r="2" spans="1:27" ht="15.75" customHeight="1">
      <c r="B2" s="174"/>
      <c r="C2" s="322" t="s">
        <v>177</v>
      </c>
      <c r="D2" s="323"/>
      <c r="E2" s="322" t="s">
        <v>178</v>
      </c>
      <c r="F2" s="323"/>
      <c r="G2" s="322" t="s">
        <v>179</v>
      </c>
      <c r="H2" s="324"/>
      <c r="I2" s="324"/>
      <c r="J2" s="324"/>
      <c r="K2" s="323"/>
      <c r="L2" s="175"/>
      <c r="N2" s="54"/>
      <c r="O2" s="54"/>
      <c r="P2" s="54"/>
      <c r="Q2" s="54"/>
      <c r="R2" s="55"/>
      <c r="S2" s="56"/>
      <c r="T2" s="54"/>
      <c r="U2" s="54"/>
      <c r="W2" s="2"/>
      <c r="Z2" s="2"/>
      <c r="AA2" s="2"/>
    </row>
    <row r="3" spans="1:27" ht="15.75" customHeight="1">
      <c r="B3" s="176" t="s">
        <v>79</v>
      </c>
      <c r="C3" s="174" t="s">
        <v>180</v>
      </c>
      <c r="D3" s="177" t="s">
        <v>181</v>
      </c>
      <c r="E3" s="174" t="s">
        <v>180</v>
      </c>
      <c r="F3" s="177" t="s">
        <v>181</v>
      </c>
      <c r="G3" s="178" t="s">
        <v>182</v>
      </c>
      <c r="H3" s="179" t="s">
        <v>183</v>
      </c>
      <c r="I3" s="179" t="s">
        <v>152</v>
      </c>
      <c r="J3" s="179" t="s">
        <v>184</v>
      </c>
      <c r="K3" s="179" t="s">
        <v>34</v>
      </c>
      <c r="L3" s="180" t="s">
        <v>185</v>
      </c>
      <c r="N3" s="318" t="s">
        <v>186</v>
      </c>
      <c r="O3" s="318"/>
      <c r="P3" s="318"/>
      <c r="Q3" s="318"/>
      <c r="R3" s="318"/>
      <c r="S3" s="318"/>
      <c r="T3" s="318"/>
      <c r="U3" s="318"/>
      <c r="V3" s="318"/>
      <c r="W3" s="318"/>
      <c r="X3" s="318"/>
      <c r="Z3" s="2"/>
      <c r="AA3" s="2"/>
    </row>
    <row r="4" spans="1:27" ht="16.5" customHeight="1">
      <c r="B4" s="321" t="s">
        <v>26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N4" s="189" t="s">
        <v>187</v>
      </c>
      <c r="O4" s="190">
        <v>0</v>
      </c>
      <c r="P4" s="191">
        <v>-40</v>
      </c>
      <c r="Q4" s="190" t="s">
        <v>188</v>
      </c>
      <c r="R4" s="191">
        <v>0.15</v>
      </c>
      <c r="S4" s="192">
        <v>1024.32</v>
      </c>
      <c r="T4" s="191">
        <v>281.70999999999998</v>
      </c>
      <c r="U4" s="191">
        <v>-14.34</v>
      </c>
      <c r="V4" s="191">
        <v>0</v>
      </c>
      <c r="W4" s="193">
        <v>1291.69</v>
      </c>
      <c r="X4" s="194"/>
      <c r="Z4" s="2"/>
      <c r="AA4" s="2"/>
    </row>
    <row r="5" spans="1:27" ht="15" customHeight="1">
      <c r="A5" s="4" t="s">
        <v>77</v>
      </c>
      <c r="B5" s="181">
        <v>333</v>
      </c>
      <c r="C5" s="182">
        <v>28000</v>
      </c>
      <c r="D5" s="183">
        <v>28000</v>
      </c>
      <c r="E5" s="184">
        <v>64.760000000000005</v>
      </c>
      <c r="F5" s="185">
        <v>63.92</v>
      </c>
      <c r="G5" s="186">
        <v>-3231.75</v>
      </c>
      <c r="H5" s="185">
        <v>0</v>
      </c>
      <c r="I5" s="185">
        <v>0</v>
      </c>
      <c r="J5" s="185">
        <v>0</v>
      </c>
      <c r="K5" s="187">
        <v>-3231.75</v>
      </c>
      <c r="L5" s="188"/>
      <c r="N5" s="189" t="s">
        <v>189</v>
      </c>
      <c r="O5" s="190">
        <v>0</v>
      </c>
      <c r="P5" s="191">
        <v>0</v>
      </c>
      <c r="Q5" s="190" t="s">
        <v>188</v>
      </c>
      <c r="R5" s="191" t="s">
        <v>188</v>
      </c>
      <c r="S5" s="192">
        <v>3379.32</v>
      </c>
      <c r="T5" s="193">
        <v>-1664.3</v>
      </c>
      <c r="U5" s="191">
        <v>-28.68</v>
      </c>
      <c r="V5" s="191">
        <v>0</v>
      </c>
      <c r="W5" s="193">
        <v>1686.34</v>
      </c>
      <c r="X5" s="194"/>
      <c r="Z5" s="2"/>
      <c r="AA5" s="2"/>
    </row>
    <row r="6" spans="1:27" ht="15" customHeight="1">
      <c r="B6" s="181">
        <v>921</v>
      </c>
      <c r="C6" s="182">
        <v>34100</v>
      </c>
      <c r="D6" s="183">
        <v>34100</v>
      </c>
      <c r="E6" s="184">
        <v>40.67</v>
      </c>
      <c r="F6" s="185">
        <v>38.26</v>
      </c>
      <c r="G6" s="186">
        <v>-11307.6</v>
      </c>
      <c r="H6" s="185">
        <v>0</v>
      </c>
      <c r="I6" s="185">
        <v>0</v>
      </c>
      <c r="J6" s="185">
        <v>0</v>
      </c>
      <c r="K6" s="187">
        <v>-11307.6</v>
      </c>
      <c r="L6" s="188"/>
      <c r="N6" s="189" t="s">
        <v>190</v>
      </c>
      <c r="O6" s="190">
        <v>0</v>
      </c>
      <c r="P6" s="191">
        <v>-46</v>
      </c>
      <c r="Q6" s="190" t="s">
        <v>188</v>
      </c>
      <c r="R6" s="191">
        <v>2.57</v>
      </c>
      <c r="S6" s="190">
        <v>-653.77</v>
      </c>
      <c r="T6" s="191">
        <v>410.53</v>
      </c>
      <c r="U6" s="191">
        <v>-29.2</v>
      </c>
      <c r="V6" s="191">
        <v>0</v>
      </c>
      <c r="W6" s="191">
        <v>-272.44</v>
      </c>
      <c r="X6" s="194"/>
      <c r="Z6" s="2"/>
      <c r="AA6" s="2"/>
    </row>
    <row r="7" spans="1:27" ht="15" customHeight="1">
      <c r="B7" s="181">
        <v>1109</v>
      </c>
      <c r="C7" s="182">
        <v>220000</v>
      </c>
      <c r="D7" s="183">
        <v>220000</v>
      </c>
      <c r="E7" s="184">
        <v>28.4</v>
      </c>
      <c r="F7" s="185">
        <v>26.85</v>
      </c>
      <c r="G7" s="186">
        <v>-43700.47</v>
      </c>
      <c r="H7" s="185">
        <v>0</v>
      </c>
      <c r="I7" s="185">
        <v>0</v>
      </c>
      <c r="J7" s="185">
        <v>0</v>
      </c>
      <c r="K7" s="187">
        <v>-43700.47</v>
      </c>
      <c r="L7" s="188"/>
      <c r="N7" s="189" t="s">
        <v>191</v>
      </c>
      <c r="O7" s="190">
        <v>0</v>
      </c>
      <c r="P7" s="191">
        <v>-50</v>
      </c>
      <c r="Q7" s="190" t="s">
        <v>188</v>
      </c>
      <c r="R7" s="191">
        <v>0.67</v>
      </c>
      <c r="S7" s="190">
        <v>0</v>
      </c>
      <c r="T7" s="193">
        <v>-1557.01</v>
      </c>
      <c r="U7" s="191">
        <v>-61.21</v>
      </c>
      <c r="V7" s="191">
        <v>0</v>
      </c>
      <c r="W7" s="193">
        <v>-1618.22</v>
      </c>
      <c r="X7" s="194"/>
      <c r="Z7" s="2"/>
      <c r="AA7" s="2"/>
    </row>
    <row r="8" spans="1:27">
      <c r="B8" s="181">
        <v>1288</v>
      </c>
      <c r="C8" s="182">
        <v>2325000</v>
      </c>
      <c r="D8" s="183">
        <v>2325000</v>
      </c>
      <c r="E8" s="184">
        <v>3.27</v>
      </c>
      <c r="F8" s="185">
        <v>3.21</v>
      </c>
      <c r="G8" s="186">
        <v>-17883.669999999998</v>
      </c>
      <c r="H8" s="185">
        <v>0</v>
      </c>
      <c r="I8" s="185">
        <v>0</v>
      </c>
      <c r="J8" s="185">
        <v>0</v>
      </c>
      <c r="K8" s="187">
        <v>-17883.669999999998</v>
      </c>
      <c r="L8" s="188"/>
      <c r="N8" s="189" t="s">
        <v>192</v>
      </c>
      <c r="O8" s="190">
        <v>0</v>
      </c>
      <c r="P8" s="191">
        <v>-100</v>
      </c>
      <c r="Q8" s="190" t="s">
        <v>188</v>
      </c>
      <c r="R8" s="191">
        <v>0.05</v>
      </c>
      <c r="S8" s="192">
        <v>9548.36</v>
      </c>
      <c r="T8" s="193">
        <v>-1528.63</v>
      </c>
      <c r="U8" s="191">
        <v>-122.72</v>
      </c>
      <c r="V8" s="191">
        <v>0</v>
      </c>
      <c r="W8" s="193">
        <v>7897.01</v>
      </c>
      <c r="X8" s="194"/>
      <c r="Z8" s="2"/>
      <c r="AA8" s="2"/>
    </row>
    <row r="9" spans="1:27" ht="15.75" customHeight="1">
      <c r="B9" s="181">
        <v>2020</v>
      </c>
      <c r="C9" s="182">
        <v>104800</v>
      </c>
      <c r="D9" s="183">
        <v>104800</v>
      </c>
      <c r="E9" s="184">
        <v>83.25</v>
      </c>
      <c r="F9" s="185">
        <v>82.05</v>
      </c>
      <c r="G9" s="186">
        <v>-16144.49</v>
      </c>
      <c r="H9" s="185">
        <v>0</v>
      </c>
      <c r="I9" s="185">
        <v>0</v>
      </c>
      <c r="J9" s="185">
        <v>0</v>
      </c>
      <c r="K9" s="187">
        <v>-16144.49</v>
      </c>
      <c r="L9" s="188"/>
      <c r="N9" s="189" t="s">
        <v>193</v>
      </c>
      <c r="O9" s="190">
        <v>-5</v>
      </c>
      <c r="P9" s="191">
        <v>0</v>
      </c>
      <c r="Q9" s="190">
        <v>0.1593</v>
      </c>
      <c r="R9" s="191" t="s">
        <v>188</v>
      </c>
      <c r="S9" s="190">
        <v>79.650000000000006</v>
      </c>
      <c r="T9" s="191">
        <v>0</v>
      </c>
      <c r="U9" s="191">
        <v>0</v>
      </c>
      <c r="V9" s="191">
        <v>0</v>
      </c>
      <c r="W9" s="191">
        <v>79.650000000000006</v>
      </c>
      <c r="X9" s="194"/>
      <c r="Z9" s="2"/>
      <c r="AA9" s="2"/>
    </row>
    <row r="10" spans="1:27" ht="15" customHeight="1">
      <c r="B10" s="181">
        <v>2823</v>
      </c>
      <c r="C10" s="182">
        <v>468900</v>
      </c>
      <c r="D10" s="183">
        <v>618900</v>
      </c>
      <c r="E10" s="184">
        <v>12.73</v>
      </c>
      <c r="F10" s="185">
        <v>12.43</v>
      </c>
      <c r="G10" s="186">
        <v>-22809.32</v>
      </c>
      <c r="H10" s="185">
        <v>-791.17</v>
      </c>
      <c r="I10" s="185">
        <v>-148.97</v>
      </c>
      <c r="J10" s="185">
        <v>0</v>
      </c>
      <c r="K10" s="187">
        <v>-23749.46</v>
      </c>
      <c r="L10" s="188"/>
      <c r="N10" s="189" t="s">
        <v>194</v>
      </c>
      <c r="O10" s="190">
        <v>-4</v>
      </c>
      <c r="P10" s="191">
        <v>0</v>
      </c>
      <c r="Q10" s="190">
        <v>0.3105</v>
      </c>
      <c r="R10" s="191" t="s">
        <v>188</v>
      </c>
      <c r="S10" s="190">
        <v>124.2</v>
      </c>
      <c r="T10" s="191">
        <v>0</v>
      </c>
      <c r="U10" s="191">
        <v>0</v>
      </c>
      <c r="V10" s="191">
        <v>0</v>
      </c>
      <c r="W10" s="191">
        <v>124.2</v>
      </c>
      <c r="X10" s="194"/>
      <c r="Z10" s="2"/>
      <c r="AA10" s="2"/>
    </row>
    <row r="11" spans="1:27" ht="15" customHeight="1">
      <c r="B11" s="181">
        <v>2828</v>
      </c>
      <c r="C11" s="182">
        <v>523000</v>
      </c>
      <c r="D11" s="183">
        <v>553000</v>
      </c>
      <c r="E11" s="184">
        <v>64.84</v>
      </c>
      <c r="F11" s="185">
        <v>65.66</v>
      </c>
      <c r="G11" s="186">
        <v>53416.59</v>
      </c>
      <c r="H11" s="187">
        <v>-1408</v>
      </c>
      <c r="I11" s="185">
        <v>-154.22999999999999</v>
      </c>
      <c r="J11" s="185">
        <v>0</v>
      </c>
      <c r="K11" s="187">
        <v>51854.36</v>
      </c>
      <c r="L11" s="188"/>
      <c r="N11" s="189" t="s">
        <v>195</v>
      </c>
      <c r="O11" s="190">
        <v>-6</v>
      </c>
      <c r="P11" s="191">
        <v>0</v>
      </c>
      <c r="Q11" s="190">
        <v>0.87870000000000004</v>
      </c>
      <c r="R11" s="191" t="s">
        <v>188</v>
      </c>
      <c r="S11" s="190">
        <v>509.22</v>
      </c>
      <c r="T11" s="191">
        <v>18</v>
      </c>
      <c r="U11" s="191">
        <v>0</v>
      </c>
      <c r="V11" s="191">
        <v>0</v>
      </c>
      <c r="W11" s="191">
        <v>527.22</v>
      </c>
      <c r="X11" s="194"/>
      <c r="Z11" s="2"/>
      <c r="AA11" s="2"/>
    </row>
    <row r="12" spans="1:27" ht="15" customHeight="1">
      <c r="B12" s="181">
        <v>2899</v>
      </c>
      <c r="C12" s="182">
        <v>1360000</v>
      </c>
      <c r="D12" s="183">
        <v>1360000</v>
      </c>
      <c r="E12" s="184">
        <v>16.54</v>
      </c>
      <c r="F12" s="185">
        <v>16.38</v>
      </c>
      <c r="G12" s="186">
        <v>-27864.77</v>
      </c>
      <c r="H12" s="185">
        <v>0</v>
      </c>
      <c r="I12" s="185">
        <v>0</v>
      </c>
      <c r="J12" s="185">
        <v>0</v>
      </c>
      <c r="K12" s="187">
        <v>-27864.77</v>
      </c>
      <c r="L12" s="188"/>
      <c r="N12" s="189" t="s">
        <v>196</v>
      </c>
      <c r="O12" s="190">
        <v>0</v>
      </c>
      <c r="P12" s="191">
        <v>-10</v>
      </c>
      <c r="Q12" s="190" t="s">
        <v>188</v>
      </c>
      <c r="R12" s="191">
        <v>1E-4</v>
      </c>
      <c r="S12" s="190">
        <v>779</v>
      </c>
      <c r="T12" s="191">
        <v>470.9</v>
      </c>
      <c r="U12" s="191">
        <v>2.97</v>
      </c>
      <c r="V12" s="191">
        <v>0</v>
      </c>
      <c r="W12" s="193">
        <v>1252.8699999999999</v>
      </c>
      <c r="X12" s="194"/>
      <c r="Z12" s="2"/>
      <c r="AA12" s="2"/>
    </row>
    <row r="13" spans="1:27">
      <c r="B13" s="181">
        <v>600519</v>
      </c>
      <c r="C13" s="184">
        <v>900</v>
      </c>
      <c r="D13" s="185">
        <v>900</v>
      </c>
      <c r="E13" s="186">
        <v>1648.45</v>
      </c>
      <c r="F13" s="187">
        <v>1555.01</v>
      </c>
      <c r="G13" s="186">
        <v>-11567.9</v>
      </c>
      <c r="H13" s="185">
        <v>0</v>
      </c>
      <c r="I13" s="185">
        <v>0</v>
      </c>
      <c r="J13" s="185">
        <v>0</v>
      </c>
      <c r="K13" s="187">
        <v>-11567.9</v>
      </c>
      <c r="L13" s="188"/>
      <c r="N13" s="189" t="s">
        <v>197</v>
      </c>
      <c r="O13" s="190">
        <v>-5</v>
      </c>
      <c r="P13" s="191">
        <v>-8</v>
      </c>
      <c r="Q13" s="190">
        <v>0.3821</v>
      </c>
      <c r="R13" s="191">
        <v>1E-4</v>
      </c>
      <c r="S13" s="190">
        <v>468.47</v>
      </c>
      <c r="T13" s="191">
        <v>181.5</v>
      </c>
      <c r="U13" s="191">
        <v>-2.11</v>
      </c>
      <c r="V13" s="191">
        <v>0</v>
      </c>
      <c r="W13" s="191">
        <v>647.86</v>
      </c>
      <c r="X13" s="194"/>
      <c r="Z13" s="2"/>
      <c r="AA13" s="2"/>
    </row>
    <row r="14" spans="1:27" ht="15" customHeight="1">
      <c r="B14" s="181">
        <v>600690</v>
      </c>
      <c r="C14" s="182">
        <v>22600</v>
      </c>
      <c r="D14" s="183">
        <v>22600</v>
      </c>
      <c r="E14" s="184">
        <v>29.54</v>
      </c>
      <c r="F14" s="185">
        <v>29.93</v>
      </c>
      <c r="G14" s="186">
        <v>1218.4100000000001</v>
      </c>
      <c r="H14" s="185">
        <v>0</v>
      </c>
      <c r="I14" s="185">
        <v>0</v>
      </c>
      <c r="J14" s="185">
        <v>0</v>
      </c>
      <c r="K14" s="187">
        <v>1218.4100000000001</v>
      </c>
      <c r="L14" s="188"/>
      <c r="N14" s="189" t="s">
        <v>198</v>
      </c>
      <c r="O14" s="190">
        <v>0</v>
      </c>
      <c r="P14" s="191">
        <v>-30</v>
      </c>
      <c r="Q14" s="190" t="s">
        <v>188</v>
      </c>
      <c r="R14" s="191">
        <v>2.0000000000000001E-4</v>
      </c>
      <c r="S14" s="192">
        <v>3756</v>
      </c>
      <c r="T14" s="193">
        <v>1433.4</v>
      </c>
      <c r="U14" s="191">
        <v>-0.63</v>
      </c>
      <c r="V14" s="191">
        <v>0</v>
      </c>
      <c r="W14" s="193">
        <v>5188.7700000000004</v>
      </c>
      <c r="X14" s="194"/>
      <c r="Z14" s="2"/>
      <c r="AA14" s="2"/>
    </row>
    <row r="15" spans="1:27" ht="15" customHeight="1">
      <c r="B15" s="181">
        <v>688</v>
      </c>
      <c r="C15" s="182">
        <v>220000</v>
      </c>
      <c r="D15" s="183">
        <v>240000</v>
      </c>
      <c r="E15" s="184">
        <v>14.74</v>
      </c>
      <c r="F15" s="185">
        <v>14.42</v>
      </c>
      <c r="G15" s="186">
        <v>-10723.34</v>
      </c>
      <c r="H15" s="185">
        <v>-614.64</v>
      </c>
      <c r="I15" s="185">
        <v>-63.93</v>
      </c>
      <c r="J15" s="185">
        <v>0</v>
      </c>
      <c r="K15" s="187">
        <v>-11401.91</v>
      </c>
      <c r="L15" s="188"/>
      <c r="N15" s="189" t="s">
        <v>199</v>
      </c>
      <c r="O15" s="190">
        <v>-2</v>
      </c>
      <c r="P15" s="191">
        <v>-2</v>
      </c>
      <c r="Q15" s="190">
        <v>0.61140000000000005</v>
      </c>
      <c r="R15" s="191">
        <v>6.9999999999999999E-4</v>
      </c>
      <c r="S15" s="190">
        <v>122.14</v>
      </c>
      <c r="T15" s="191">
        <v>0</v>
      </c>
      <c r="U15" s="191">
        <v>0</v>
      </c>
      <c r="V15" s="191">
        <v>0</v>
      </c>
      <c r="W15" s="191">
        <v>122.14</v>
      </c>
      <c r="X15" s="194"/>
      <c r="Z15" s="2"/>
      <c r="AA15" s="2"/>
    </row>
    <row r="16" spans="1:27" ht="15" customHeight="1">
      <c r="B16" s="181">
        <v>700</v>
      </c>
      <c r="C16" s="182">
        <v>15300</v>
      </c>
      <c r="D16" s="183">
        <v>15300</v>
      </c>
      <c r="E16" s="184">
        <v>359.8</v>
      </c>
      <c r="F16" s="185">
        <v>379.8</v>
      </c>
      <c r="G16" s="186">
        <v>39141.75</v>
      </c>
      <c r="H16" s="185">
        <v>0</v>
      </c>
      <c r="I16" s="185">
        <v>0</v>
      </c>
      <c r="J16" s="185">
        <v>0</v>
      </c>
      <c r="K16" s="187">
        <v>39141.75</v>
      </c>
      <c r="L16" s="188"/>
      <c r="N16" s="189" t="s">
        <v>200</v>
      </c>
      <c r="O16" s="190">
        <v>-4</v>
      </c>
      <c r="P16" s="191">
        <v>-4</v>
      </c>
      <c r="Q16" s="190">
        <v>0.91539999999999999</v>
      </c>
      <c r="R16" s="191">
        <v>1.15E-2</v>
      </c>
      <c r="S16" s="190">
        <v>361.56</v>
      </c>
      <c r="T16" s="191">
        <v>0</v>
      </c>
      <c r="U16" s="191">
        <v>0</v>
      </c>
      <c r="V16" s="191">
        <v>0</v>
      </c>
      <c r="W16" s="191">
        <v>361.56</v>
      </c>
      <c r="X16" s="194"/>
      <c r="Z16" s="2"/>
      <c r="AA16" s="2"/>
    </row>
    <row r="17" spans="2:27">
      <c r="B17" s="181">
        <v>857</v>
      </c>
      <c r="C17" s="182">
        <v>2860000</v>
      </c>
      <c r="D17" s="183">
        <v>2860000</v>
      </c>
      <c r="E17" s="184">
        <v>7.97</v>
      </c>
      <c r="F17" s="185">
        <v>7.69</v>
      </c>
      <c r="G17" s="186">
        <v>-102516.7</v>
      </c>
      <c r="H17" s="185">
        <v>0</v>
      </c>
      <c r="I17" s="185">
        <v>0</v>
      </c>
      <c r="J17" s="185">
        <v>0</v>
      </c>
      <c r="K17" s="187">
        <v>-102516.7</v>
      </c>
      <c r="L17" s="188"/>
      <c r="N17" s="189" t="s">
        <v>201</v>
      </c>
      <c r="O17" s="190">
        <v>0</v>
      </c>
      <c r="P17" s="191">
        <v>-100</v>
      </c>
      <c r="Q17" s="190" t="s">
        <v>188</v>
      </c>
      <c r="R17" s="191">
        <v>0.3</v>
      </c>
      <c r="S17" s="192">
        <v>2250</v>
      </c>
      <c r="T17" s="191">
        <v>660</v>
      </c>
      <c r="U17" s="191">
        <v>-17.87</v>
      </c>
      <c r="V17" s="191">
        <v>0</v>
      </c>
      <c r="W17" s="193">
        <v>2892.13</v>
      </c>
      <c r="X17" s="194"/>
      <c r="Z17" s="2"/>
      <c r="AA17" s="2"/>
    </row>
    <row r="18" spans="2:27" ht="15.75" customHeight="1">
      <c r="B18" s="181">
        <v>883</v>
      </c>
      <c r="C18" s="182">
        <v>2562000</v>
      </c>
      <c r="D18" s="183">
        <v>2562000</v>
      </c>
      <c r="E18" s="184">
        <v>20.9</v>
      </c>
      <c r="F18" s="185">
        <v>21.4</v>
      </c>
      <c r="G18" s="186">
        <v>164044.85999999999</v>
      </c>
      <c r="H18" s="185">
        <v>0</v>
      </c>
      <c r="I18" s="185">
        <v>0</v>
      </c>
      <c r="J18" s="185">
        <v>0</v>
      </c>
      <c r="K18" s="187">
        <v>164044.85999999999</v>
      </c>
      <c r="L18" s="188"/>
      <c r="N18" s="189" t="s">
        <v>202</v>
      </c>
      <c r="O18" s="190">
        <v>0</v>
      </c>
      <c r="P18" s="191">
        <v>-130</v>
      </c>
      <c r="Q18" s="190" t="s">
        <v>188</v>
      </c>
      <c r="R18" s="191">
        <v>0.1</v>
      </c>
      <c r="S18" s="192">
        <v>1950</v>
      </c>
      <c r="T18" s="191">
        <v>419</v>
      </c>
      <c r="U18" s="191">
        <v>-48.86</v>
      </c>
      <c r="V18" s="191">
        <v>0</v>
      </c>
      <c r="W18" s="193">
        <v>2320.14</v>
      </c>
      <c r="X18" s="194"/>
      <c r="Z18" s="2"/>
      <c r="AA18" s="2"/>
    </row>
    <row r="19" spans="2:27" ht="15.75" customHeight="1">
      <c r="B19" s="181">
        <v>921</v>
      </c>
      <c r="C19" s="182">
        <v>24000</v>
      </c>
      <c r="D19" s="183">
        <v>24000</v>
      </c>
      <c r="E19" s="184">
        <v>35.5</v>
      </c>
      <c r="F19" s="185">
        <v>33.299999999999997</v>
      </c>
      <c r="G19" s="186">
        <v>-6760.39</v>
      </c>
      <c r="H19" s="185">
        <v>0</v>
      </c>
      <c r="I19" s="185">
        <v>0</v>
      </c>
      <c r="J19" s="185">
        <v>0</v>
      </c>
      <c r="K19" s="187">
        <v>-6760.39</v>
      </c>
      <c r="L19" s="188"/>
      <c r="N19" s="189" t="s">
        <v>203</v>
      </c>
      <c r="O19" s="190">
        <v>-80</v>
      </c>
      <c r="P19" s="191">
        <v>0</v>
      </c>
      <c r="Q19" s="190">
        <v>2.2000000000000002</v>
      </c>
      <c r="R19" s="191" t="s">
        <v>188</v>
      </c>
      <c r="S19" s="190">
        <v>0</v>
      </c>
      <c r="T19" s="193">
        <v>17600</v>
      </c>
      <c r="U19" s="191">
        <v>0</v>
      </c>
      <c r="V19" s="191">
        <v>0</v>
      </c>
      <c r="W19" s="193">
        <v>17600</v>
      </c>
      <c r="X19" s="194"/>
      <c r="Z19" s="2"/>
      <c r="AA19" s="2"/>
    </row>
    <row r="20" spans="2:27" ht="14.25" customHeight="1">
      <c r="B20" s="181">
        <v>9888</v>
      </c>
      <c r="C20" s="182">
        <v>15600</v>
      </c>
      <c r="D20" s="183">
        <v>15600</v>
      </c>
      <c r="E20" s="184">
        <v>93.5</v>
      </c>
      <c r="F20" s="185">
        <v>92.45</v>
      </c>
      <c r="G20" s="186">
        <v>-2099.4899999999998</v>
      </c>
      <c r="H20" s="185">
        <v>0</v>
      </c>
      <c r="I20" s="185">
        <v>0</v>
      </c>
      <c r="J20" s="185">
        <v>0</v>
      </c>
      <c r="K20" s="187">
        <v>-2099.4899999999998</v>
      </c>
      <c r="L20" s="188"/>
      <c r="N20" s="189" t="s">
        <v>204</v>
      </c>
      <c r="O20" s="190">
        <v>0</v>
      </c>
      <c r="P20" s="191">
        <v>0</v>
      </c>
      <c r="Q20" s="190" t="s">
        <v>188</v>
      </c>
      <c r="R20" s="191" t="s">
        <v>188</v>
      </c>
      <c r="S20" s="192">
        <v>6100</v>
      </c>
      <c r="T20" s="193">
        <v>-1810</v>
      </c>
      <c r="U20" s="191">
        <v>-23.7</v>
      </c>
      <c r="V20" s="191">
        <v>0</v>
      </c>
      <c r="W20" s="193">
        <v>4266.3</v>
      </c>
      <c r="X20" s="194"/>
      <c r="Z20" s="2"/>
      <c r="AA20" s="2"/>
    </row>
    <row r="21" spans="2:27">
      <c r="B21" s="181">
        <v>9988</v>
      </c>
      <c r="C21" s="182">
        <v>22000</v>
      </c>
      <c r="D21" s="183">
        <v>22000</v>
      </c>
      <c r="E21" s="184">
        <v>74.900000000000006</v>
      </c>
      <c r="F21" s="185">
        <v>74.5</v>
      </c>
      <c r="G21" s="186">
        <v>-1133.29</v>
      </c>
      <c r="H21" s="185">
        <v>0</v>
      </c>
      <c r="I21" s="185">
        <v>0</v>
      </c>
      <c r="J21" s="185">
        <v>0</v>
      </c>
      <c r="K21" s="187">
        <v>-1133.29</v>
      </c>
      <c r="L21" s="188"/>
      <c r="N21" s="189" t="s">
        <v>205</v>
      </c>
      <c r="O21" s="190">
        <v>0</v>
      </c>
      <c r="P21" s="191">
        <v>0</v>
      </c>
      <c r="Q21" s="190" t="s">
        <v>188</v>
      </c>
      <c r="R21" s="191" t="s">
        <v>188</v>
      </c>
      <c r="S21" s="192">
        <v>3240</v>
      </c>
      <c r="T21" s="193">
        <v>-1060</v>
      </c>
      <c r="U21" s="191">
        <v>-23.65</v>
      </c>
      <c r="V21" s="191">
        <v>0</v>
      </c>
      <c r="W21" s="193">
        <v>2156.35</v>
      </c>
      <c r="X21" s="194"/>
      <c r="Z21" s="2"/>
      <c r="AA21" s="2"/>
    </row>
    <row r="22" spans="2:27">
      <c r="B22" s="181" t="s">
        <v>206</v>
      </c>
      <c r="C22" s="184">
        <v>0</v>
      </c>
      <c r="D22" s="183">
        <v>15000</v>
      </c>
      <c r="E22" s="184" t="s">
        <v>188</v>
      </c>
      <c r="F22" s="185">
        <v>60</v>
      </c>
      <c r="G22" s="186">
        <v>-34397.93</v>
      </c>
      <c r="H22" s="187">
        <v>3751.29</v>
      </c>
      <c r="I22" s="187">
        <v>-3352.38</v>
      </c>
      <c r="J22" s="185">
        <v>0</v>
      </c>
      <c r="K22" s="187">
        <v>-33999.019999999997</v>
      </c>
      <c r="L22" s="188"/>
      <c r="N22" s="189" t="s">
        <v>207</v>
      </c>
      <c r="O22" s="190">
        <v>0</v>
      </c>
      <c r="P22" s="191">
        <v>-5</v>
      </c>
      <c r="Q22" s="190" t="s">
        <v>188</v>
      </c>
      <c r="R22" s="191">
        <v>2.3999999999999998E-3</v>
      </c>
      <c r="S22" s="190">
        <v>188.8</v>
      </c>
      <c r="T22" s="191">
        <v>-90</v>
      </c>
      <c r="U22" s="191">
        <v>-3.45</v>
      </c>
      <c r="V22" s="191">
        <v>0</v>
      </c>
      <c r="W22" s="191">
        <v>95.35</v>
      </c>
      <c r="X22" s="194"/>
    </row>
    <row r="23" spans="2:27" ht="15.75" customHeight="1">
      <c r="B23" s="181" t="s">
        <v>208</v>
      </c>
      <c r="C23" s="182">
        <v>267138</v>
      </c>
      <c r="D23" s="183">
        <v>201138</v>
      </c>
      <c r="E23" s="184">
        <v>56.19</v>
      </c>
      <c r="F23" s="185">
        <v>54.58</v>
      </c>
      <c r="G23" s="186">
        <v>-414252.18</v>
      </c>
      <c r="H23" s="187">
        <v>-9716.0499999999993</v>
      </c>
      <c r="I23" s="185">
        <v>-312.92</v>
      </c>
      <c r="J23" s="185">
        <v>0</v>
      </c>
      <c r="K23" s="187">
        <v>-424281.15</v>
      </c>
      <c r="L23" s="188"/>
      <c r="N23" s="189" t="s">
        <v>209</v>
      </c>
      <c r="O23" s="190">
        <v>0</v>
      </c>
      <c r="P23" s="191">
        <v>-5</v>
      </c>
      <c r="Q23" s="190" t="s">
        <v>188</v>
      </c>
      <c r="R23" s="191">
        <v>1.4999999999999999E-2</v>
      </c>
      <c r="S23" s="190">
        <v>370</v>
      </c>
      <c r="T23" s="191">
        <v>-202.5</v>
      </c>
      <c r="U23" s="191">
        <v>-3.45</v>
      </c>
      <c r="V23" s="191">
        <v>0</v>
      </c>
      <c r="W23" s="191">
        <v>164.05</v>
      </c>
      <c r="X23" s="194"/>
      <c r="Z23" s="2"/>
      <c r="AA23" s="2"/>
    </row>
    <row r="24" spans="2:27">
      <c r="B24" s="181" t="s">
        <v>210</v>
      </c>
      <c r="C24" s="182">
        <v>38350</v>
      </c>
      <c r="D24" s="183">
        <v>38350</v>
      </c>
      <c r="E24" s="184">
        <v>71.67</v>
      </c>
      <c r="F24" s="185">
        <v>71.91</v>
      </c>
      <c r="G24" s="186">
        <v>9204</v>
      </c>
      <c r="H24" s="185">
        <v>0</v>
      </c>
      <c r="I24" s="185">
        <v>0</v>
      </c>
      <c r="J24" s="187">
        <v>3544.01</v>
      </c>
      <c r="K24" s="187">
        <v>12748.01</v>
      </c>
      <c r="L24" s="188"/>
      <c r="N24" s="189" t="s">
        <v>211</v>
      </c>
      <c r="O24" s="190">
        <v>0</v>
      </c>
      <c r="P24" s="191">
        <v>-40</v>
      </c>
      <c r="Q24" s="190" t="s">
        <v>188</v>
      </c>
      <c r="R24" s="191">
        <v>1.0335000000000001</v>
      </c>
      <c r="S24" s="192">
        <v>5920.4</v>
      </c>
      <c r="T24" s="191">
        <v>-634.4</v>
      </c>
      <c r="U24" s="191">
        <v>-19.87</v>
      </c>
      <c r="V24" s="191">
        <v>0</v>
      </c>
      <c r="W24" s="193">
        <v>5266.13</v>
      </c>
      <c r="X24" s="194"/>
      <c r="Y24" s="2"/>
    </row>
    <row r="25" spans="2:27">
      <c r="B25" s="181" t="s">
        <v>212</v>
      </c>
      <c r="C25" s="182">
        <v>43084</v>
      </c>
      <c r="D25" s="183">
        <v>43084</v>
      </c>
      <c r="E25" s="184">
        <v>25.13</v>
      </c>
      <c r="F25" s="185">
        <v>25.85</v>
      </c>
      <c r="G25" s="186">
        <v>31020.48</v>
      </c>
      <c r="H25" s="185">
        <v>0</v>
      </c>
      <c r="I25" s="185">
        <v>0</v>
      </c>
      <c r="J25" s="185">
        <v>0</v>
      </c>
      <c r="K25" s="187">
        <v>31020.48</v>
      </c>
      <c r="L25" s="188"/>
      <c r="N25" s="189" t="s">
        <v>213</v>
      </c>
      <c r="O25" s="190">
        <v>0</v>
      </c>
      <c r="P25" s="191">
        <v>-40</v>
      </c>
      <c r="Q25" s="190" t="s">
        <v>188</v>
      </c>
      <c r="R25" s="191">
        <v>0.185</v>
      </c>
      <c r="S25" s="192">
        <v>3100</v>
      </c>
      <c r="T25" s="193">
        <v>4241</v>
      </c>
      <c r="U25" s="191">
        <v>-27.85</v>
      </c>
      <c r="V25" s="191">
        <v>0</v>
      </c>
      <c r="W25" s="193">
        <v>7313.15</v>
      </c>
      <c r="X25" s="194"/>
      <c r="Y25" s="2"/>
    </row>
    <row r="26" spans="2:27">
      <c r="B26" s="181" t="s">
        <v>214</v>
      </c>
      <c r="C26" s="184">
        <v>0</v>
      </c>
      <c r="D26" s="185">
        <v>0</v>
      </c>
      <c r="E26" s="184" t="s">
        <v>188</v>
      </c>
      <c r="F26" s="185" t="s">
        <v>188</v>
      </c>
      <c r="G26" s="184">
        <v>0</v>
      </c>
      <c r="H26" s="185">
        <v>-810</v>
      </c>
      <c r="I26" s="185">
        <v>-3.21</v>
      </c>
      <c r="J26" s="185">
        <v>0</v>
      </c>
      <c r="K26" s="185">
        <v>-813.21</v>
      </c>
      <c r="L26" s="188"/>
      <c r="N26" s="189" t="s">
        <v>215</v>
      </c>
      <c r="O26" s="190">
        <v>0</v>
      </c>
      <c r="P26" s="191">
        <v>-80</v>
      </c>
      <c r="Q26" s="190" t="s">
        <v>188</v>
      </c>
      <c r="R26" s="191">
        <v>3.5000000000000003E-2</v>
      </c>
      <c r="S26" s="192">
        <v>3680</v>
      </c>
      <c r="T26" s="193">
        <v>2210</v>
      </c>
      <c r="U26" s="191">
        <v>-50.64</v>
      </c>
      <c r="V26" s="191">
        <v>0</v>
      </c>
      <c r="W26" s="193">
        <v>5839.36</v>
      </c>
      <c r="X26" s="194"/>
      <c r="Z26" s="2"/>
      <c r="AA26" s="2"/>
    </row>
    <row r="27" spans="2:27">
      <c r="B27" s="181" t="s">
        <v>216</v>
      </c>
      <c r="C27" s="182">
        <v>44650</v>
      </c>
      <c r="D27" s="183">
        <v>44650</v>
      </c>
      <c r="E27" s="184">
        <v>111.11</v>
      </c>
      <c r="F27" s="185">
        <v>108.33</v>
      </c>
      <c r="G27" s="186">
        <v>-124127</v>
      </c>
      <c r="H27" s="185">
        <v>0</v>
      </c>
      <c r="I27" s="185">
        <v>0</v>
      </c>
      <c r="J27" s="185">
        <v>0</v>
      </c>
      <c r="K27" s="187">
        <v>-124127</v>
      </c>
      <c r="L27" s="188"/>
      <c r="N27" s="189" t="s">
        <v>217</v>
      </c>
      <c r="O27" s="190">
        <v>0</v>
      </c>
      <c r="P27" s="191">
        <v>0</v>
      </c>
      <c r="Q27" s="190" t="s">
        <v>188</v>
      </c>
      <c r="R27" s="191" t="s">
        <v>188</v>
      </c>
      <c r="S27" s="192">
        <v>2726</v>
      </c>
      <c r="T27" s="193">
        <v>-1668</v>
      </c>
      <c r="U27" s="191">
        <v>-41.23</v>
      </c>
      <c r="V27" s="191">
        <v>0</v>
      </c>
      <c r="W27" s="193">
        <v>1016.77</v>
      </c>
      <c r="X27" s="194"/>
      <c r="Z27" s="2"/>
      <c r="AA27" s="2"/>
    </row>
    <row r="28" spans="2:27">
      <c r="B28" s="181" t="s">
        <v>218</v>
      </c>
      <c r="C28" s="182">
        <v>154454</v>
      </c>
      <c r="D28" s="183">
        <v>154454</v>
      </c>
      <c r="E28" s="184">
        <v>45.89</v>
      </c>
      <c r="F28" s="185">
        <v>47.3</v>
      </c>
      <c r="G28" s="186">
        <v>217780.14</v>
      </c>
      <c r="H28" s="185">
        <v>0</v>
      </c>
      <c r="I28" s="185">
        <v>0</v>
      </c>
      <c r="J28" s="185">
        <v>0</v>
      </c>
      <c r="K28" s="187">
        <v>217780.14</v>
      </c>
      <c r="L28" s="188"/>
      <c r="N28" s="189" t="s">
        <v>219</v>
      </c>
      <c r="O28" s="190">
        <v>0</v>
      </c>
      <c r="P28" s="191">
        <v>-2</v>
      </c>
      <c r="Q28" s="190" t="s">
        <v>188</v>
      </c>
      <c r="R28" s="191">
        <v>3.5000000000000003E-2</v>
      </c>
      <c r="S28" s="190">
        <v>0</v>
      </c>
      <c r="T28" s="191">
        <v>19</v>
      </c>
      <c r="U28" s="191">
        <v>-2.38</v>
      </c>
      <c r="V28" s="191">
        <v>0</v>
      </c>
      <c r="W28" s="191">
        <v>16.62</v>
      </c>
      <c r="X28" s="194"/>
    </row>
    <row r="29" spans="2:27">
      <c r="B29" s="181" t="s">
        <v>220</v>
      </c>
      <c r="C29" s="182">
        <v>80000</v>
      </c>
      <c r="D29" s="183">
        <v>80000</v>
      </c>
      <c r="E29" s="184">
        <v>38.83</v>
      </c>
      <c r="F29" s="185">
        <v>36.32</v>
      </c>
      <c r="G29" s="186">
        <v>-200800</v>
      </c>
      <c r="H29" s="185">
        <v>0</v>
      </c>
      <c r="I29" s="185">
        <v>0</v>
      </c>
      <c r="J29" s="185">
        <v>0</v>
      </c>
      <c r="K29" s="187">
        <v>-200800</v>
      </c>
      <c r="L29" s="188"/>
      <c r="N29" s="189" t="s">
        <v>221</v>
      </c>
      <c r="O29" s="190">
        <v>0</v>
      </c>
      <c r="P29" s="191">
        <v>-58</v>
      </c>
      <c r="Q29" s="190" t="s">
        <v>188</v>
      </c>
      <c r="R29" s="191">
        <v>4.4999999999999997E-3</v>
      </c>
      <c r="S29" s="192">
        <v>2148.9</v>
      </c>
      <c r="T29" s="191">
        <v>985</v>
      </c>
      <c r="U29" s="191">
        <v>-45.69</v>
      </c>
      <c r="V29" s="191">
        <v>0</v>
      </c>
      <c r="W29" s="193">
        <v>3088.21</v>
      </c>
      <c r="X29" s="194"/>
    </row>
    <row r="30" spans="2:27">
      <c r="B30" s="181" t="s">
        <v>222</v>
      </c>
      <c r="C30" s="182">
        <v>126253</v>
      </c>
      <c r="D30" s="183">
        <v>122253</v>
      </c>
      <c r="E30" s="184">
        <v>62.18</v>
      </c>
      <c r="F30" s="185">
        <v>64.84</v>
      </c>
      <c r="G30" s="186">
        <v>336242.98</v>
      </c>
      <c r="H30" s="185">
        <v>710</v>
      </c>
      <c r="I30" s="185">
        <v>-18.52</v>
      </c>
      <c r="J30" s="185">
        <v>0</v>
      </c>
      <c r="K30" s="187">
        <v>336934.46</v>
      </c>
      <c r="L30" s="188"/>
      <c r="N30" s="189" t="s">
        <v>223</v>
      </c>
      <c r="O30" s="190">
        <v>0</v>
      </c>
      <c r="P30" s="191">
        <v>-45</v>
      </c>
      <c r="Q30" s="190" t="s">
        <v>188</v>
      </c>
      <c r="R30" s="191">
        <v>0.43</v>
      </c>
      <c r="S30" s="190">
        <v>0</v>
      </c>
      <c r="T30" s="193">
        <v>2059</v>
      </c>
      <c r="U30" s="191">
        <v>-31.51</v>
      </c>
      <c r="V30" s="191">
        <v>0</v>
      </c>
      <c r="W30" s="193">
        <v>2027.49</v>
      </c>
      <c r="X30" s="194"/>
    </row>
    <row r="31" spans="2:27">
      <c r="B31" s="181" t="s">
        <v>224</v>
      </c>
      <c r="C31" s="182">
        <v>115300</v>
      </c>
      <c r="D31" s="183">
        <v>115300</v>
      </c>
      <c r="E31" s="184">
        <v>17.25</v>
      </c>
      <c r="F31" s="185">
        <v>17.39</v>
      </c>
      <c r="G31" s="186">
        <v>16142</v>
      </c>
      <c r="H31" s="185">
        <v>0</v>
      </c>
      <c r="I31" s="185">
        <v>0</v>
      </c>
      <c r="J31" s="185">
        <v>0</v>
      </c>
      <c r="K31" s="187">
        <v>16142</v>
      </c>
      <c r="L31" s="188"/>
      <c r="N31" s="189" t="s">
        <v>225</v>
      </c>
      <c r="O31" s="190">
        <v>0</v>
      </c>
      <c r="P31" s="191">
        <v>-7</v>
      </c>
      <c r="Q31" s="190" t="s">
        <v>188</v>
      </c>
      <c r="R31" s="191">
        <v>2E-3</v>
      </c>
      <c r="S31" s="190">
        <v>884.1</v>
      </c>
      <c r="T31" s="191">
        <v>-6.5</v>
      </c>
      <c r="U31" s="191">
        <v>-4.1100000000000003</v>
      </c>
      <c r="V31" s="191">
        <v>0</v>
      </c>
      <c r="W31" s="191">
        <v>873.49</v>
      </c>
      <c r="X31" s="194"/>
      <c r="Z31" s="2"/>
      <c r="AA31" s="2"/>
    </row>
    <row r="32" spans="2:27" ht="15" customHeight="1">
      <c r="B32" s="181" t="s">
        <v>226</v>
      </c>
      <c r="C32" s="182">
        <v>44481</v>
      </c>
      <c r="D32" s="183">
        <v>60481</v>
      </c>
      <c r="E32" s="184">
        <v>215.3</v>
      </c>
      <c r="F32" s="185">
        <v>212.97</v>
      </c>
      <c r="G32" s="186">
        <v>-134440.73000000001</v>
      </c>
      <c r="H32" s="187">
        <v>-12452.1</v>
      </c>
      <c r="I32" s="185">
        <v>-25.42</v>
      </c>
      <c r="J32" s="185">
        <v>0</v>
      </c>
      <c r="K32" s="187">
        <v>-146918.26</v>
      </c>
      <c r="L32" s="188"/>
      <c r="N32" s="189" t="s">
        <v>227</v>
      </c>
      <c r="O32" s="190">
        <v>0</v>
      </c>
      <c r="P32" s="191">
        <v>0</v>
      </c>
      <c r="Q32" s="190" t="s">
        <v>188</v>
      </c>
      <c r="R32" s="191" t="s">
        <v>188</v>
      </c>
      <c r="S32" s="190">
        <v>0</v>
      </c>
      <c r="T32" s="193">
        <v>1115</v>
      </c>
      <c r="U32" s="191">
        <v>-29.07</v>
      </c>
      <c r="V32" s="191">
        <v>0</v>
      </c>
      <c r="W32" s="193">
        <v>1085.93</v>
      </c>
      <c r="X32" s="194"/>
    </row>
    <row r="33" spans="2:26" ht="15.75" customHeight="1">
      <c r="B33" s="181" t="s">
        <v>228</v>
      </c>
      <c r="C33" s="184">
        <v>0</v>
      </c>
      <c r="D33" s="183">
        <v>11000</v>
      </c>
      <c r="E33" s="184" t="s">
        <v>188</v>
      </c>
      <c r="F33" s="185">
        <v>143.75</v>
      </c>
      <c r="G33" s="186">
        <v>-29620</v>
      </c>
      <c r="H33" s="187">
        <v>-3312.9</v>
      </c>
      <c r="I33" s="185">
        <v>-30.33</v>
      </c>
      <c r="J33" s="185">
        <v>0</v>
      </c>
      <c r="K33" s="187">
        <v>-32963.230000000003</v>
      </c>
      <c r="L33" s="188"/>
      <c r="N33" s="189" t="s">
        <v>229</v>
      </c>
      <c r="O33" s="190">
        <v>0</v>
      </c>
      <c r="P33" s="191">
        <v>0</v>
      </c>
      <c r="Q33" s="190" t="s">
        <v>188</v>
      </c>
      <c r="R33" s="191" t="s">
        <v>188</v>
      </c>
      <c r="S33" s="190">
        <v>0</v>
      </c>
      <c r="T33" s="191">
        <v>200</v>
      </c>
      <c r="U33" s="191">
        <v>-6.9</v>
      </c>
      <c r="V33" s="191">
        <v>0</v>
      </c>
      <c r="W33" s="191">
        <v>193.1</v>
      </c>
      <c r="X33" s="194"/>
      <c r="Z33" s="2"/>
    </row>
    <row r="34" spans="2:26" ht="15" customHeight="1">
      <c r="B34" s="181" t="s">
        <v>230</v>
      </c>
      <c r="C34" s="182">
        <v>43200</v>
      </c>
      <c r="D34" s="183">
        <v>43200</v>
      </c>
      <c r="E34" s="184">
        <v>23.23</v>
      </c>
      <c r="F34" s="185">
        <v>22.97</v>
      </c>
      <c r="G34" s="186">
        <v>-11232</v>
      </c>
      <c r="H34" s="185">
        <v>0</v>
      </c>
      <c r="I34" s="185">
        <v>0</v>
      </c>
      <c r="J34" s="185">
        <v>0</v>
      </c>
      <c r="K34" s="187">
        <v>-11232</v>
      </c>
      <c r="L34" s="188"/>
      <c r="N34" s="189" t="s">
        <v>231</v>
      </c>
      <c r="O34" s="190">
        <v>0</v>
      </c>
      <c r="P34" s="191">
        <v>0</v>
      </c>
      <c r="Q34" s="190" t="s">
        <v>188</v>
      </c>
      <c r="R34" s="191" t="s">
        <v>188</v>
      </c>
      <c r="S34" s="192">
        <v>11437.2</v>
      </c>
      <c r="T34" s="191">
        <v>22.8</v>
      </c>
      <c r="U34" s="191">
        <v>-35.200000000000003</v>
      </c>
      <c r="V34" s="191">
        <v>0</v>
      </c>
      <c r="W34" s="193">
        <v>11424.8</v>
      </c>
      <c r="X34" s="194"/>
      <c r="Z34" s="2"/>
    </row>
    <row r="35" spans="2:26" ht="15" customHeight="1">
      <c r="B35" s="181" t="s">
        <v>232</v>
      </c>
      <c r="C35" s="182">
        <v>21013</v>
      </c>
      <c r="D35" s="183">
        <v>21013</v>
      </c>
      <c r="E35" s="184">
        <v>47.28</v>
      </c>
      <c r="F35" s="185">
        <v>47.44</v>
      </c>
      <c r="G35" s="186">
        <v>3362.08</v>
      </c>
      <c r="H35" s="185">
        <v>0</v>
      </c>
      <c r="I35" s="185">
        <v>0</v>
      </c>
      <c r="J35" s="187">
        <v>2202.62</v>
      </c>
      <c r="K35" s="187">
        <v>5564.7</v>
      </c>
      <c r="L35" s="188"/>
      <c r="N35" s="189" t="s">
        <v>233</v>
      </c>
      <c r="O35" s="190">
        <v>0</v>
      </c>
      <c r="P35" s="191">
        <v>0</v>
      </c>
      <c r="Q35" s="190" t="s">
        <v>188</v>
      </c>
      <c r="R35" s="191" t="s">
        <v>188</v>
      </c>
      <c r="S35" s="190">
        <v>0</v>
      </c>
      <c r="T35" s="191">
        <v>350</v>
      </c>
      <c r="U35" s="191">
        <v>-13.83</v>
      </c>
      <c r="V35" s="191">
        <v>0</v>
      </c>
      <c r="W35" s="191">
        <v>336.17</v>
      </c>
      <c r="X35" s="194"/>
    </row>
    <row r="36" spans="2:26" ht="15" customHeight="1">
      <c r="B36" s="181" t="s">
        <v>234</v>
      </c>
      <c r="C36" s="182">
        <v>58224</v>
      </c>
      <c r="D36" s="183">
        <v>58224</v>
      </c>
      <c r="E36" s="184">
        <v>205.77</v>
      </c>
      <c r="F36" s="185">
        <v>201.94</v>
      </c>
      <c r="G36" s="186">
        <v>-222997.92</v>
      </c>
      <c r="H36" s="185">
        <v>0</v>
      </c>
      <c r="I36" s="185">
        <v>0</v>
      </c>
      <c r="J36" s="185">
        <v>0</v>
      </c>
      <c r="K36" s="187">
        <v>-222997.92</v>
      </c>
      <c r="L36" s="188"/>
      <c r="N36" s="189" t="s">
        <v>235</v>
      </c>
      <c r="O36" s="190">
        <v>0</v>
      </c>
      <c r="P36" s="191">
        <v>0</v>
      </c>
      <c r="Q36" s="190" t="s">
        <v>188</v>
      </c>
      <c r="R36" s="191" t="s">
        <v>188</v>
      </c>
      <c r="S36" s="190">
        <v>0</v>
      </c>
      <c r="T36" s="191">
        <v>500</v>
      </c>
      <c r="U36" s="191">
        <v>-13.82</v>
      </c>
      <c r="V36" s="191">
        <v>0</v>
      </c>
      <c r="W36" s="191">
        <v>486.18</v>
      </c>
      <c r="X36" s="194"/>
    </row>
    <row r="37" spans="2:26" ht="15" customHeight="1">
      <c r="B37" s="181" t="s">
        <v>236</v>
      </c>
      <c r="C37" s="182">
        <v>26725</v>
      </c>
      <c r="D37" s="183">
        <v>26725</v>
      </c>
      <c r="E37" s="184">
        <v>106.89</v>
      </c>
      <c r="F37" s="185">
        <v>108.37</v>
      </c>
      <c r="G37" s="186">
        <v>39553</v>
      </c>
      <c r="H37" s="185">
        <v>0</v>
      </c>
      <c r="I37" s="185">
        <v>0</v>
      </c>
      <c r="J37" s="187">
        <v>7567.34</v>
      </c>
      <c r="K37" s="187">
        <v>47120.34</v>
      </c>
      <c r="L37" s="188"/>
      <c r="N37" s="189" t="s">
        <v>237</v>
      </c>
      <c r="O37" s="190">
        <v>0</v>
      </c>
      <c r="P37" s="191">
        <v>0</v>
      </c>
      <c r="Q37" s="190" t="s">
        <v>188</v>
      </c>
      <c r="R37" s="191" t="s">
        <v>188</v>
      </c>
      <c r="S37" s="190">
        <v>0</v>
      </c>
      <c r="T37" s="193">
        <v>1290</v>
      </c>
      <c r="U37" s="191">
        <v>-46.06</v>
      </c>
      <c r="V37" s="191">
        <v>0</v>
      </c>
      <c r="W37" s="193">
        <v>1243.94</v>
      </c>
      <c r="X37" s="194"/>
    </row>
    <row r="38" spans="2:26" ht="15" customHeight="1">
      <c r="B38" s="181" t="s">
        <v>238</v>
      </c>
      <c r="C38" s="184">
        <v>0</v>
      </c>
      <c r="D38" s="185">
        <v>700</v>
      </c>
      <c r="E38" s="184" t="s">
        <v>188</v>
      </c>
      <c r="F38" s="185">
        <v>253.7</v>
      </c>
      <c r="G38" s="186">
        <v>-4403</v>
      </c>
      <c r="H38" s="185">
        <v>-18.96</v>
      </c>
      <c r="I38" s="185">
        <v>-2.1800000000000002</v>
      </c>
      <c r="J38" s="185">
        <v>0</v>
      </c>
      <c r="K38" s="187">
        <v>-4424.1400000000003</v>
      </c>
      <c r="L38" s="188"/>
      <c r="N38" s="189" t="s">
        <v>239</v>
      </c>
      <c r="O38" s="190">
        <v>0</v>
      </c>
      <c r="P38" s="191">
        <v>0</v>
      </c>
      <c r="Q38" s="190" t="s">
        <v>188</v>
      </c>
      <c r="R38" s="191" t="s">
        <v>188</v>
      </c>
      <c r="S38" s="190">
        <v>0</v>
      </c>
      <c r="T38" s="191">
        <v>200</v>
      </c>
      <c r="U38" s="191">
        <v>-6.9</v>
      </c>
      <c r="V38" s="191">
        <v>0</v>
      </c>
      <c r="W38" s="191">
        <v>193.1</v>
      </c>
      <c r="X38" s="194"/>
    </row>
    <row r="39" spans="2:26" ht="15" customHeight="1">
      <c r="B39" s="181" t="s">
        <v>240</v>
      </c>
      <c r="C39" s="182">
        <v>8140</v>
      </c>
      <c r="D39" s="183">
        <v>103400</v>
      </c>
      <c r="E39" s="186">
        <v>1096.33</v>
      </c>
      <c r="F39" s="185">
        <v>129.61000000000001</v>
      </c>
      <c r="G39" s="186">
        <v>1879405.8</v>
      </c>
      <c r="H39" s="187">
        <v>47391.44</v>
      </c>
      <c r="I39" s="185">
        <v>-6.63</v>
      </c>
      <c r="J39" s="185">
        <v>0</v>
      </c>
      <c r="K39" s="187">
        <v>1926790.61</v>
      </c>
      <c r="L39" s="188"/>
      <c r="N39" s="189" t="s">
        <v>241</v>
      </c>
      <c r="O39" s="190">
        <v>0</v>
      </c>
      <c r="P39" s="191">
        <v>0</v>
      </c>
      <c r="Q39" s="190" t="s">
        <v>188</v>
      </c>
      <c r="R39" s="191" t="s">
        <v>188</v>
      </c>
      <c r="S39" s="190">
        <v>0</v>
      </c>
      <c r="T39" s="191">
        <v>860</v>
      </c>
      <c r="U39" s="191">
        <v>-27.69</v>
      </c>
      <c r="V39" s="191">
        <v>0</v>
      </c>
      <c r="W39" s="191">
        <v>832.31</v>
      </c>
      <c r="X39" s="194"/>
    </row>
    <row r="40" spans="2:26" ht="15" customHeight="1">
      <c r="B40" s="181" t="s">
        <v>242</v>
      </c>
      <c r="C40" s="182">
        <v>55883</v>
      </c>
      <c r="D40" s="183">
        <v>51183</v>
      </c>
      <c r="E40" s="184">
        <v>450.71</v>
      </c>
      <c r="F40" s="185">
        <v>476.72</v>
      </c>
      <c r="G40" s="186">
        <v>1489261.83</v>
      </c>
      <c r="H40" s="187">
        <v>-32046.92</v>
      </c>
      <c r="I40" s="185">
        <v>-20.059999999999999</v>
      </c>
      <c r="J40" s="185">
        <v>0</v>
      </c>
      <c r="K40" s="187">
        <v>1457194.85</v>
      </c>
      <c r="L40" s="188"/>
      <c r="N40" s="189" t="s">
        <v>243</v>
      </c>
      <c r="O40" s="190">
        <v>0</v>
      </c>
      <c r="P40" s="191">
        <v>0</v>
      </c>
      <c r="Q40" s="190" t="s">
        <v>188</v>
      </c>
      <c r="R40" s="191" t="s">
        <v>188</v>
      </c>
      <c r="S40" s="190">
        <v>0</v>
      </c>
      <c r="T40" s="193">
        <v>1190</v>
      </c>
      <c r="U40" s="191">
        <v>-31.32</v>
      </c>
      <c r="V40" s="191">
        <v>0</v>
      </c>
      <c r="W40" s="193">
        <v>1158.68</v>
      </c>
      <c r="X40" s="194"/>
    </row>
    <row r="41" spans="2:26" ht="15" customHeight="1">
      <c r="B41" s="181" t="s">
        <v>244</v>
      </c>
      <c r="C41" s="182">
        <v>36485</v>
      </c>
      <c r="D41" s="183">
        <v>47885</v>
      </c>
      <c r="E41" s="184">
        <v>240.48</v>
      </c>
      <c r="F41" s="185">
        <v>267.20999999999998</v>
      </c>
      <c r="G41" s="186">
        <v>1207576.05</v>
      </c>
      <c r="H41" s="187">
        <v>31406.39</v>
      </c>
      <c r="I41" s="185">
        <v>-37.49</v>
      </c>
      <c r="J41" s="185">
        <v>0</v>
      </c>
      <c r="K41" s="187">
        <v>1238944.95</v>
      </c>
      <c r="L41" s="188"/>
      <c r="N41" s="189" t="s">
        <v>245</v>
      </c>
      <c r="O41" s="190">
        <v>0</v>
      </c>
      <c r="P41" s="191">
        <v>0</v>
      </c>
      <c r="Q41" s="190" t="s">
        <v>188</v>
      </c>
      <c r="R41" s="191" t="s">
        <v>188</v>
      </c>
      <c r="S41" s="190">
        <v>0</v>
      </c>
      <c r="T41" s="191">
        <v>410</v>
      </c>
      <c r="U41" s="191">
        <v>-11.48</v>
      </c>
      <c r="V41" s="191">
        <v>0</v>
      </c>
      <c r="W41" s="191">
        <v>398.52</v>
      </c>
      <c r="X41" s="194"/>
    </row>
    <row r="42" spans="2:26">
      <c r="B42" s="181" t="s">
        <v>246</v>
      </c>
      <c r="C42" s="184">
        <v>0</v>
      </c>
      <c r="D42" s="185">
        <v>0</v>
      </c>
      <c r="E42" s="184" t="s">
        <v>188</v>
      </c>
      <c r="F42" s="185" t="s">
        <v>188</v>
      </c>
      <c r="G42" s="186">
        <v>3458</v>
      </c>
      <c r="H42" s="185">
        <v>-283.22000000000003</v>
      </c>
      <c r="I42" s="185">
        <v>-53.48</v>
      </c>
      <c r="J42" s="185">
        <v>0</v>
      </c>
      <c r="K42" s="187">
        <v>3121.31</v>
      </c>
      <c r="L42" s="188"/>
      <c r="N42" s="189" t="s">
        <v>247</v>
      </c>
      <c r="O42" s="190">
        <v>0</v>
      </c>
      <c r="P42" s="191">
        <v>0</v>
      </c>
      <c r="Q42" s="190" t="s">
        <v>188</v>
      </c>
      <c r="R42" s="191" t="s">
        <v>188</v>
      </c>
      <c r="S42" s="190">
        <v>0</v>
      </c>
      <c r="T42" s="193">
        <v>8610</v>
      </c>
      <c r="U42" s="191">
        <v>-50.08</v>
      </c>
      <c r="V42" s="191">
        <v>0</v>
      </c>
      <c r="W42" s="193">
        <v>8559.92</v>
      </c>
      <c r="X42" s="194"/>
    </row>
    <row r="43" spans="2:26">
      <c r="B43" s="181" t="s">
        <v>248</v>
      </c>
      <c r="C43" s="184">
        <v>0</v>
      </c>
      <c r="D43" s="183">
        <v>9000</v>
      </c>
      <c r="E43" s="184" t="s">
        <v>188</v>
      </c>
      <c r="F43" s="185">
        <v>172.91</v>
      </c>
      <c r="G43" s="186">
        <v>35790</v>
      </c>
      <c r="H43" s="187">
        <v>3051.47</v>
      </c>
      <c r="I43" s="185">
        <v>-24.75</v>
      </c>
      <c r="J43" s="185">
        <v>0</v>
      </c>
      <c r="K43" s="187">
        <v>38816.720000000001</v>
      </c>
      <c r="L43" s="188"/>
      <c r="N43" s="189" t="s">
        <v>249</v>
      </c>
      <c r="O43" s="190">
        <v>0</v>
      </c>
      <c r="P43" s="191">
        <v>0</v>
      </c>
      <c r="Q43" s="190" t="s">
        <v>188</v>
      </c>
      <c r="R43" s="191" t="s">
        <v>188</v>
      </c>
      <c r="S43" s="190">
        <v>545.6</v>
      </c>
      <c r="T43" s="191">
        <v>-270.60000000000002</v>
      </c>
      <c r="U43" s="191">
        <v>-2.58</v>
      </c>
      <c r="V43" s="191">
        <v>0</v>
      </c>
      <c r="W43" s="191">
        <v>272.42</v>
      </c>
      <c r="X43" s="194"/>
    </row>
    <row r="44" spans="2:26" ht="15" customHeight="1">
      <c r="B44" s="181" t="s">
        <v>250</v>
      </c>
      <c r="C44" s="182">
        <v>10000</v>
      </c>
      <c r="D44" s="183">
        <v>16000</v>
      </c>
      <c r="E44" s="184">
        <v>17.59</v>
      </c>
      <c r="F44" s="185">
        <v>20.11</v>
      </c>
      <c r="G44" s="186">
        <v>21620</v>
      </c>
      <c r="H44" s="185">
        <v>-170</v>
      </c>
      <c r="I44" s="185">
        <v>-16.899999999999999</v>
      </c>
      <c r="J44" s="185">
        <v>0</v>
      </c>
      <c r="K44" s="187">
        <v>21433.1</v>
      </c>
      <c r="L44" s="188"/>
      <c r="N44" s="189" t="s">
        <v>251</v>
      </c>
      <c r="O44" s="190">
        <v>0</v>
      </c>
      <c r="P44" s="191">
        <v>0</v>
      </c>
      <c r="Q44" s="190" t="s">
        <v>188</v>
      </c>
      <c r="R44" s="191" t="s">
        <v>188</v>
      </c>
      <c r="S44" s="192">
        <v>2720.84</v>
      </c>
      <c r="T44" s="191">
        <v>-769.84</v>
      </c>
      <c r="U44" s="191">
        <v>-26.62</v>
      </c>
      <c r="V44" s="191">
        <v>0</v>
      </c>
      <c r="W44" s="193">
        <v>1924.38</v>
      </c>
      <c r="X44" s="194"/>
    </row>
    <row r="45" spans="2:26" ht="15" customHeight="1">
      <c r="B45" s="181" t="s">
        <v>252</v>
      </c>
      <c r="C45" s="182">
        <v>15270</v>
      </c>
      <c r="D45" s="183">
        <v>15270</v>
      </c>
      <c r="E45" s="184">
        <v>56.53</v>
      </c>
      <c r="F45" s="185">
        <v>51.71</v>
      </c>
      <c r="G45" s="186">
        <v>-73601.399999999994</v>
      </c>
      <c r="H45" s="185">
        <v>0</v>
      </c>
      <c r="I45" s="185">
        <v>0</v>
      </c>
      <c r="J45" s="185">
        <v>0</v>
      </c>
      <c r="K45" s="187">
        <v>-73601.399999999994</v>
      </c>
      <c r="L45" s="188"/>
      <c r="N45" s="189" t="s">
        <v>253</v>
      </c>
      <c r="O45" s="190">
        <v>0</v>
      </c>
      <c r="P45" s="191">
        <v>-15</v>
      </c>
      <c r="Q45" s="190" t="s">
        <v>188</v>
      </c>
      <c r="R45" s="191">
        <v>3.3422000000000001</v>
      </c>
      <c r="S45" s="192">
        <v>-3775.8</v>
      </c>
      <c r="T45" s="191">
        <v>73.5</v>
      </c>
      <c r="U45" s="191">
        <v>-8.9700000000000006</v>
      </c>
      <c r="V45" s="191">
        <v>0</v>
      </c>
      <c r="W45" s="193">
        <v>-3711.27</v>
      </c>
      <c r="X45" s="194"/>
    </row>
    <row r="46" spans="2:26" ht="15" customHeight="1">
      <c r="B46" s="181" t="s">
        <v>254</v>
      </c>
      <c r="C46" s="182">
        <v>58743</v>
      </c>
      <c r="D46" s="183">
        <v>58743</v>
      </c>
      <c r="E46" s="184">
        <v>36.33</v>
      </c>
      <c r="F46" s="185">
        <v>36.344999999999999</v>
      </c>
      <c r="G46" s="184">
        <v>881.15</v>
      </c>
      <c r="H46" s="185">
        <v>0</v>
      </c>
      <c r="I46" s="185">
        <v>0</v>
      </c>
      <c r="J46" s="187">
        <v>8309.34</v>
      </c>
      <c r="K46" s="187">
        <v>9190.49</v>
      </c>
      <c r="L46" s="188"/>
      <c r="N46" s="189" t="s">
        <v>255</v>
      </c>
      <c r="O46" s="190">
        <v>0</v>
      </c>
      <c r="P46" s="191">
        <v>0</v>
      </c>
      <c r="Q46" s="190" t="s">
        <v>188</v>
      </c>
      <c r="R46" s="191" t="s">
        <v>188</v>
      </c>
      <c r="S46" s="190">
        <v>155</v>
      </c>
      <c r="T46" s="191">
        <v>145</v>
      </c>
      <c r="U46" s="191">
        <v>-4.5</v>
      </c>
      <c r="V46" s="191">
        <v>0</v>
      </c>
      <c r="W46" s="191">
        <v>295.5</v>
      </c>
      <c r="X46" s="194"/>
    </row>
    <row r="47" spans="2:26">
      <c r="B47" s="181" t="s">
        <v>256</v>
      </c>
      <c r="C47" s="182">
        <v>36312</v>
      </c>
      <c r="D47" s="183">
        <v>36312</v>
      </c>
      <c r="E47" s="184">
        <v>79.644999999999996</v>
      </c>
      <c r="F47" s="185">
        <v>80.48</v>
      </c>
      <c r="G47" s="186">
        <v>30320.52</v>
      </c>
      <c r="H47" s="185">
        <v>0</v>
      </c>
      <c r="I47" s="185">
        <v>0</v>
      </c>
      <c r="J47" s="187">
        <v>7605.18</v>
      </c>
      <c r="K47" s="187">
        <v>37925.699999999997</v>
      </c>
      <c r="L47" s="188"/>
      <c r="N47" s="189" t="s">
        <v>257</v>
      </c>
      <c r="O47" s="190">
        <v>0</v>
      </c>
      <c r="P47" s="191">
        <v>0</v>
      </c>
      <c r="Q47" s="190" t="s">
        <v>188</v>
      </c>
      <c r="R47" s="191" t="s">
        <v>188</v>
      </c>
      <c r="S47" s="190">
        <v>187.5</v>
      </c>
      <c r="T47" s="191">
        <v>222.5</v>
      </c>
      <c r="U47" s="191">
        <v>-17.399999999999999</v>
      </c>
      <c r="V47" s="191">
        <v>0</v>
      </c>
      <c r="W47" s="191">
        <v>392.6</v>
      </c>
      <c r="X47" s="194"/>
    </row>
    <row r="48" spans="2:26" ht="15" customHeight="1">
      <c r="B48" s="181" t="s">
        <v>258</v>
      </c>
      <c r="C48" s="182">
        <v>73500</v>
      </c>
      <c r="D48" s="183">
        <v>97500</v>
      </c>
      <c r="E48" s="184">
        <v>93.2</v>
      </c>
      <c r="F48" s="185">
        <v>88.7</v>
      </c>
      <c r="G48" s="186">
        <v>-369540</v>
      </c>
      <c r="H48" s="187">
        <v>2510.66</v>
      </c>
      <c r="I48" s="185">
        <v>-68.95</v>
      </c>
      <c r="J48" s="185">
        <v>0</v>
      </c>
      <c r="K48" s="187">
        <v>-367098.29</v>
      </c>
      <c r="L48" s="188"/>
      <c r="N48" s="189" t="s">
        <v>259</v>
      </c>
      <c r="O48" s="190">
        <v>0</v>
      </c>
      <c r="P48" s="191">
        <v>0</v>
      </c>
      <c r="Q48" s="190" t="s">
        <v>188</v>
      </c>
      <c r="R48" s="191" t="s">
        <v>188</v>
      </c>
      <c r="S48" s="190">
        <v>31.5</v>
      </c>
      <c r="T48" s="191">
        <v>49.5</v>
      </c>
      <c r="U48" s="191">
        <v>-4.95</v>
      </c>
      <c r="V48" s="191">
        <v>0</v>
      </c>
      <c r="W48" s="191">
        <v>76.05</v>
      </c>
      <c r="X48" s="194"/>
    </row>
    <row r="49" spans="2:24" ht="15" customHeight="1">
      <c r="B49" s="181" t="s">
        <v>260</v>
      </c>
      <c r="C49" s="182">
        <v>213563</v>
      </c>
      <c r="D49" s="183">
        <v>213563</v>
      </c>
      <c r="E49" s="184">
        <v>41.64</v>
      </c>
      <c r="F49" s="185">
        <v>40.78</v>
      </c>
      <c r="G49" s="186">
        <v>-183664.18</v>
      </c>
      <c r="H49" s="185">
        <v>0</v>
      </c>
      <c r="I49" s="185">
        <v>0</v>
      </c>
      <c r="J49" s="185">
        <v>0</v>
      </c>
      <c r="K49" s="187">
        <v>-183664.18</v>
      </c>
      <c r="L49" s="188"/>
      <c r="N49" s="189" t="s">
        <v>261</v>
      </c>
      <c r="O49" s="190">
        <v>0</v>
      </c>
      <c r="P49" s="191">
        <v>-22</v>
      </c>
      <c r="Q49" s="190" t="s">
        <v>188</v>
      </c>
      <c r="R49" s="191">
        <v>0.125</v>
      </c>
      <c r="S49" s="192">
        <v>1652.2</v>
      </c>
      <c r="T49" s="191">
        <v>-757.2</v>
      </c>
      <c r="U49" s="191">
        <v>-12.8</v>
      </c>
      <c r="V49" s="191">
        <v>0</v>
      </c>
      <c r="W49" s="191">
        <v>882.2</v>
      </c>
      <c r="X49" s="194"/>
    </row>
    <row r="50" spans="2:24" ht="15.75" customHeight="1">
      <c r="B50" s="181" t="s">
        <v>262</v>
      </c>
      <c r="C50" s="182">
        <v>60591</v>
      </c>
      <c r="D50" s="183">
        <v>60591</v>
      </c>
      <c r="E50" s="184">
        <v>210.16</v>
      </c>
      <c r="F50" s="185">
        <v>226.82</v>
      </c>
      <c r="G50" s="186">
        <v>1009446.06</v>
      </c>
      <c r="H50" s="185">
        <v>0</v>
      </c>
      <c r="I50" s="185">
        <v>0</v>
      </c>
      <c r="J50" s="185">
        <v>0</v>
      </c>
      <c r="K50" s="187">
        <v>1009446.06</v>
      </c>
      <c r="L50" s="188"/>
      <c r="N50" s="189" t="s">
        <v>263</v>
      </c>
      <c r="O50" s="190">
        <v>0</v>
      </c>
      <c r="P50" s="191">
        <v>-22</v>
      </c>
      <c r="Q50" s="190" t="s">
        <v>188</v>
      </c>
      <c r="R50" s="191">
        <v>7.0199999999999999E-2</v>
      </c>
      <c r="S50" s="192">
        <v>1242.56</v>
      </c>
      <c r="T50" s="191">
        <v>-479</v>
      </c>
      <c r="U50" s="191">
        <v>-12.32</v>
      </c>
      <c r="V50" s="191">
        <v>0</v>
      </c>
      <c r="W50" s="191">
        <v>751.24</v>
      </c>
      <c r="X50" s="194"/>
    </row>
    <row r="51" spans="2:24" ht="15.75" customHeight="1">
      <c r="B51" s="181" t="s">
        <v>264</v>
      </c>
      <c r="C51" s="184">
        <v>0</v>
      </c>
      <c r="D51" s="183">
        <v>3000</v>
      </c>
      <c r="E51" s="184" t="s">
        <v>188</v>
      </c>
      <c r="F51" s="185">
        <v>70.11</v>
      </c>
      <c r="G51" s="186">
        <v>-5250</v>
      </c>
      <c r="H51" s="187">
        <v>1855</v>
      </c>
      <c r="I51" s="185">
        <v>-10.32</v>
      </c>
      <c r="J51" s="185">
        <v>0</v>
      </c>
      <c r="K51" s="187">
        <v>-3405.32</v>
      </c>
      <c r="L51" s="188"/>
      <c r="N51" s="189" t="s">
        <v>265</v>
      </c>
      <c r="O51" s="190">
        <v>0</v>
      </c>
      <c r="P51" s="191">
        <v>-44</v>
      </c>
      <c r="Q51" s="190" t="s">
        <v>188</v>
      </c>
      <c r="R51" s="191">
        <v>0.23499999999999999</v>
      </c>
      <c r="S51" s="192">
        <v>2024</v>
      </c>
      <c r="T51" s="191">
        <v>-726</v>
      </c>
      <c r="U51" s="191">
        <v>-22.35</v>
      </c>
      <c r="V51" s="191">
        <v>0</v>
      </c>
      <c r="W51" s="193">
        <v>1275.6500000000001</v>
      </c>
      <c r="X51" s="194"/>
    </row>
    <row r="52" spans="2:24" ht="15" customHeight="1">
      <c r="B52" s="181" t="s">
        <v>266</v>
      </c>
      <c r="C52" s="182">
        <v>35254</v>
      </c>
      <c r="D52" s="183">
        <v>35254</v>
      </c>
      <c r="E52" s="184">
        <v>143.69999999999999</v>
      </c>
      <c r="F52" s="185">
        <v>145.93</v>
      </c>
      <c r="G52" s="186">
        <v>78616.42</v>
      </c>
      <c r="H52" s="185">
        <v>0</v>
      </c>
      <c r="I52" s="185">
        <v>0</v>
      </c>
      <c r="J52" s="185">
        <v>0</v>
      </c>
      <c r="K52" s="187">
        <v>78616.42</v>
      </c>
      <c r="L52" s="188"/>
      <c r="N52" s="319" t="s">
        <v>267</v>
      </c>
      <c r="O52" s="319"/>
      <c r="P52" s="319"/>
      <c r="Q52" s="319"/>
      <c r="R52" s="320"/>
      <c r="S52" s="192">
        <v>68277.27</v>
      </c>
      <c r="T52" s="193">
        <v>33003.360000000001</v>
      </c>
      <c r="U52" s="191">
        <v>-985.03</v>
      </c>
      <c r="V52" s="191">
        <v>0</v>
      </c>
      <c r="W52" s="193">
        <v>100295.6</v>
      </c>
      <c r="X52" s="194"/>
    </row>
    <row r="53" spans="2:24" ht="15" customHeight="1">
      <c r="B53" s="181" t="s">
        <v>268</v>
      </c>
      <c r="C53" s="182">
        <v>6000</v>
      </c>
      <c r="D53" s="183">
        <v>61000</v>
      </c>
      <c r="E53" s="184">
        <v>64.430000000000007</v>
      </c>
      <c r="F53" s="185">
        <v>58.78</v>
      </c>
      <c r="G53" s="186">
        <v>-336950</v>
      </c>
      <c r="H53" s="187">
        <v>-17007.98</v>
      </c>
      <c r="I53" s="185">
        <v>-174.76</v>
      </c>
      <c r="J53" s="185">
        <v>0</v>
      </c>
      <c r="K53" s="187">
        <v>-354132.75</v>
      </c>
      <c r="L53" s="188"/>
      <c r="N53" s="318" t="s">
        <v>269</v>
      </c>
      <c r="O53" s="318"/>
      <c r="P53" s="318"/>
      <c r="Q53" s="318"/>
      <c r="R53" s="318"/>
      <c r="S53" s="318"/>
      <c r="T53" s="318"/>
      <c r="U53" s="318"/>
      <c r="V53" s="318"/>
      <c r="W53" s="318"/>
      <c r="X53" s="318"/>
    </row>
    <row r="54" spans="2:24" ht="15" customHeight="1">
      <c r="B54" s="314" t="s">
        <v>270</v>
      </c>
      <c r="C54" s="314"/>
      <c r="D54" s="314"/>
      <c r="E54" s="314"/>
      <c r="F54" s="315"/>
      <c r="G54" s="186">
        <v>4244482.6100000003</v>
      </c>
      <c r="H54" s="187">
        <v>12044.3</v>
      </c>
      <c r="I54" s="187">
        <v>-4525.42</v>
      </c>
      <c r="J54" s="187">
        <v>29228.49</v>
      </c>
      <c r="K54" s="187">
        <v>4281229.99</v>
      </c>
      <c r="L54" s="188"/>
      <c r="N54" s="189" t="s">
        <v>271</v>
      </c>
      <c r="O54" s="190">
        <v>0</v>
      </c>
      <c r="P54" s="191">
        <v>20</v>
      </c>
      <c r="Q54" s="190" t="s">
        <v>188</v>
      </c>
      <c r="R54" s="193">
        <v>19602.5</v>
      </c>
      <c r="S54" s="190">
        <v>0</v>
      </c>
      <c r="T54" s="191">
        <v>-300</v>
      </c>
      <c r="U54" s="191">
        <v>0</v>
      </c>
      <c r="V54" s="191">
        <v>0</v>
      </c>
      <c r="W54" s="191">
        <v>-300</v>
      </c>
      <c r="X54" s="194"/>
    </row>
    <row r="55" spans="2:24">
      <c r="B55" s="321" t="s">
        <v>186</v>
      </c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N55" s="319" t="s">
        <v>272</v>
      </c>
      <c r="O55" s="319"/>
      <c r="P55" s="319"/>
      <c r="Q55" s="319"/>
      <c r="R55" s="320"/>
      <c r="S55" s="190">
        <v>0</v>
      </c>
      <c r="T55" s="191">
        <v>-300</v>
      </c>
      <c r="U55" s="191">
        <v>0</v>
      </c>
      <c r="V55" s="191">
        <v>0</v>
      </c>
      <c r="W55" s="191">
        <v>-300</v>
      </c>
      <c r="X55" s="194"/>
    </row>
    <row r="56" spans="2:24" ht="15" customHeight="1">
      <c r="B56" s="181" t="s">
        <v>187</v>
      </c>
      <c r="C56" s="184">
        <v>0</v>
      </c>
      <c r="D56" s="185">
        <v>-40</v>
      </c>
      <c r="E56" s="184" t="s">
        <v>188</v>
      </c>
      <c r="F56" s="185">
        <v>0.15</v>
      </c>
      <c r="G56" s="186">
        <v>1024.32</v>
      </c>
      <c r="H56" s="185">
        <v>281.70999999999998</v>
      </c>
      <c r="I56" s="185">
        <v>-14.34</v>
      </c>
      <c r="J56" s="185">
        <v>0</v>
      </c>
      <c r="K56" s="187">
        <v>1291.69</v>
      </c>
      <c r="L56" s="188"/>
      <c r="N56" s="318" t="s">
        <v>273</v>
      </c>
      <c r="O56" s="318"/>
      <c r="P56" s="318"/>
      <c r="Q56" s="318"/>
      <c r="R56" s="318"/>
      <c r="S56" s="318"/>
      <c r="T56" s="318"/>
      <c r="U56" s="318"/>
      <c r="V56" s="318"/>
      <c r="W56" s="318"/>
      <c r="X56" s="318"/>
    </row>
    <row r="57" spans="2:24" ht="15" customHeight="1">
      <c r="B57" s="181" t="s">
        <v>189</v>
      </c>
      <c r="C57" s="184">
        <v>0</v>
      </c>
      <c r="D57" s="185">
        <v>0</v>
      </c>
      <c r="E57" s="184" t="s">
        <v>188</v>
      </c>
      <c r="F57" s="185" t="s">
        <v>188</v>
      </c>
      <c r="G57" s="186">
        <v>3379.32</v>
      </c>
      <c r="H57" s="187">
        <v>-1664.3</v>
      </c>
      <c r="I57" s="185">
        <v>-28.68</v>
      </c>
      <c r="J57" s="185">
        <v>0</v>
      </c>
      <c r="K57" s="187">
        <v>1686.34</v>
      </c>
      <c r="L57" s="188"/>
      <c r="N57" s="189" t="s">
        <v>274</v>
      </c>
      <c r="O57" s="190">
        <v>0</v>
      </c>
      <c r="P57" s="191">
        <v>0</v>
      </c>
      <c r="Q57" s="190" t="s">
        <v>188</v>
      </c>
      <c r="R57" s="191" t="s">
        <v>188</v>
      </c>
      <c r="S57" s="190">
        <v>0</v>
      </c>
      <c r="T57" s="191">
        <v>785</v>
      </c>
      <c r="U57" s="191">
        <v>-4.7</v>
      </c>
      <c r="V57" s="191">
        <v>0</v>
      </c>
      <c r="W57" s="191">
        <v>780.3</v>
      </c>
      <c r="X57" s="194"/>
    </row>
    <row r="58" spans="2:24" ht="15" customHeight="1">
      <c r="B58" s="181" t="s">
        <v>190</v>
      </c>
      <c r="C58" s="184">
        <v>0</v>
      </c>
      <c r="D58" s="185">
        <v>-46</v>
      </c>
      <c r="E58" s="184" t="s">
        <v>188</v>
      </c>
      <c r="F58" s="185">
        <v>2.57</v>
      </c>
      <c r="G58" s="184">
        <v>-653.77</v>
      </c>
      <c r="H58" s="185">
        <v>410.53</v>
      </c>
      <c r="I58" s="185">
        <v>-29.2</v>
      </c>
      <c r="J58" s="185">
        <v>0</v>
      </c>
      <c r="K58" s="185">
        <v>-272.44</v>
      </c>
      <c r="L58" s="188"/>
      <c r="N58" s="189" t="s">
        <v>275</v>
      </c>
      <c r="O58" s="190">
        <v>0</v>
      </c>
      <c r="P58" s="191">
        <v>0</v>
      </c>
      <c r="Q58" s="190" t="s">
        <v>188</v>
      </c>
      <c r="R58" s="191" t="s">
        <v>188</v>
      </c>
      <c r="S58" s="190">
        <v>0</v>
      </c>
      <c r="T58" s="191">
        <v>749</v>
      </c>
      <c r="U58" s="191">
        <v>-6.58</v>
      </c>
      <c r="V58" s="191">
        <v>0</v>
      </c>
      <c r="W58" s="191">
        <v>742.42</v>
      </c>
      <c r="X58" s="194"/>
    </row>
    <row r="59" spans="2:24" ht="15" customHeight="1">
      <c r="B59" s="181" t="s">
        <v>191</v>
      </c>
      <c r="C59" s="184">
        <v>0</v>
      </c>
      <c r="D59" s="185">
        <v>-50</v>
      </c>
      <c r="E59" s="184" t="s">
        <v>188</v>
      </c>
      <c r="F59" s="185">
        <v>0.67</v>
      </c>
      <c r="G59" s="184">
        <v>0</v>
      </c>
      <c r="H59" s="187">
        <v>-1557.01</v>
      </c>
      <c r="I59" s="185">
        <v>-61.21</v>
      </c>
      <c r="J59" s="185">
        <v>0</v>
      </c>
      <c r="K59" s="187">
        <v>-1618.22</v>
      </c>
      <c r="L59" s="188"/>
      <c r="N59" s="189" t="s">
        <v>276</v>
      </c>
      <c r="O59" s="190">
        <v>0</v>
      </c>
      <c r="P59" s="191">
        <v>0</v>
      </c>
      <c r="Q59" s="190" t="s">
        <v>188</v>
      </c>
      <c r="R59" s="191" t="s">
        <v>188</v>
      </c>
      <c r="S59" s="190">
        <v>0</v>
      </c>
      <c r="T59" s="193">
        <v>8705.5</v>
      </c>
      <c r="U59" s="191">
        <v>-23.97</v>
      </c>
      <c r="V59" s="191">
        <v>0</v>
      </c>
      <c r="W59" s="193">
        <v>8681.5300000000007</v>
      </c>
      <c r="X59" s="194"/>
    </row>
    <row r="60" spans="2:24" ht="15" customHeight="1">
      <c r="B60" s="181" t="s">
        <v>192</v>
      </c>
      <c r="C60" s="184">
        <v>0</v>
      </c>
      <c r="D60" s="185">
        <v>-100</v>
      </c>
      <c r="E60" s="184" t="s">
        <v>188</v>
      </c>
      <c r="F60" s="185">
        <v>0.05</v>
      </c>
      <c r="G60" s="186">
        <v>9548.36</v>
      </c>
      <c r="H60" s="187">
        <v>-1528.63</v>
      </c>
      <c r="I60" s="185">
        <v>-122.72</v>
      </c>
      <c r="J60" s="185">
        <v>0</v>
      </c>
      <c r="K60" s="187">
        <v>7897.01</v>
      </c>
      <c r="L60" s="188"/>
      <c r="N60" s="189" t="s">
        <v>277</v>
      </c>
      <c r="O60" s="190">
        <v>0</v>
      </c>
      <c r="P60" s="191">
        <v>0</v>
      </c>
      <c r="Q60" s="190" t="s">
        <v>188</v>
      </c>
      <c r="R60" s="191" t="s">
        <v>188</v>
      </c>
      <c r="S60" s="190">
        <v>0</v>
      </c>
      <c r="T60" s="191">
        <v>655</v>
      </c>
      <c r="U60" s="191">
        <v>-4.7</v>
      </c>
      <c r="V60" s="191">
        <v>0</v>
      </c>
      <c r="W60" s="191">
        <v>650.29999999999995</v>
      </c>
      <c r="X60" s="194"/>
    </row>
    <row r="61" spans="2:24" ht="28.5">
      <c r="B61" s="181" t="s">
        <v>193</v>
      </c>
      <c r="C61" s="184">
        <v>-5</v>
      </c>
      <c r="D61" s="185">
        <v>0</v>
      </c>
      <c r="E61" s="184">
        <v>0.1593</v>
      </c>
      <c r="F61" s="185" t="s">
        <v>188</v>
      </c>
      <c r="G61" s="184">
        <v>79.650000000000006</v>
      </c>
      <c r="H61" s="185">
        <v>0</v>
      </c>
      <c r="I61" s="185">
        <v>0</v>
      </c>
      <c r="J61" s="185">
        <v>0</v>
      </c>
      <c r="K61" s="185">
        <v>79.650000000000006</v>
      </c>
      <c r="L61" s="188"/>
      <c r="N61" s="189" t="s">
        <v>278</v>
      </c>
      <c r="O61" s="190">
        <v>0</v>
      </c>
      <c r="P61" s="191">
        <v>0</v>
      </c>
      <c r="Q61" s="190" t="s">
        <v>188</v>
      </c>
      <c r="R61" s="191" t="s">
        <v>188</v>
      </c>
      <c r="S61" s="190">
        <v>0</v>
      </c>
      <c r="T61" s="193">
        <v>1630</v>
      </c>
      <c r="U61" s="191">
        <v>-9.4</v>
      </c>
      <c r="V61" s="191">
        <v>0</v>
      </c>
      <c r="W61" s="193">
        <v>1620.6</v>
      </c>
      <c r="X61" s="194"/>
    </row>
    <row r="62" spans="2:24" ht="15.75" customHeight="1">
      <c r="B62" s="181" t="s">
        <v>194</v>
      </c>
      <c r="C62" s="184">
        <v>-4</v>
      </c>
      <c r="D62" s="185">
        <v>0</v>
      </c>
      <c r="E62" s="184">
        <v>0.3105</v>
      </c>
      <c r="F62" s="185" t="s">
        <v>188</v>
      </c>
      <c r="G62" s="184">
        <v>124.2</v>
      </c>
      <c r="H62" s="185">
        <v>0</v>
      </c>
      <c r="I62" s="185">
        <v>0</v>
      </c>
      <c r="J62" s="185">
        <v>0</v>
      </c>
      <c r="K62" s="185">
        <v>124.2</v>
      </c>
      <c r="L62" s="188"/>
      <c r="N62" s="189" t="s">
        <v>279</v>
      </c>
      <c r="O62" s="190">
        <v>0</v>
      </c>
      <c r="P62" s="191">
        <v>0</v>
      </c>
      <c r="Q62" s="190" t="s">
        <v>188</v>
      </c>
      <c r="R62" s="191" t="s">
        <v>188</v>
      </c>
      <c r="S62" s="190">
        <v>0</v>
      </c>
      <c r="T62" s="193">
        <v>1100</v>
      </c>
      <c r="U62" s="191">
        <v>-4.7</v>
      </c>
      <c r="V62" s="191">
        <v>0</v>
      </c>
      <c r="W62" s="193">
        <v>1095.3</v>
      </c>
      <c r="X62" s="194"/>
    </row>
    <row r="63" spans="2:24" ht="15" customHeight="1">
      <c r="B63" s="181" t="s">
        <v>195</v>
      </c>
      <c r="C63" s="184">
        <v>-6</v>
      </c>
      <c r="D63" s="185">
        <v>0</v>
      </c>
      <c r="E63" s="184">
        <v>0.87870000000000004</v>
      </c>
      <c r="F63" s="185" t="s">
        <v>188</v>
      </c>
      <c r="G63" s="184">
        <v>509.22</v>
      </c>
      <c r="H63" s="185">
        <v>18</v>
      </c>
      <c r="I63" s="185">
        <v>0</v>
      </c>
      <c r="J63" s="185">
        <v>0</v>
      </c>
      <c r="K63" s="185">
        <v>527.22</v>
      </c>
      <c r="L63" s="188"/>
      <c r="N63" s="189" t="s">
        <v>280</v>
      </c>
      <c r="O63" s="190">
        <v>0</v>
      </c>
      <c r="P63" s="191">
        <v>0</v>
      </c>
      <c r="Q63" s="190" t="s">
        <v>188</v>
      </c>
      <c r="R63" s="191" t="s">
        <v>188</v>
      </c>
      <c r="S63" s="190">
        <v>0</v>
      </c>
      <c r="T63" s="191">
        <v>-114</v>
      </c>
      <c r="U63" s="191">
        <v>-9.4</v>
      </c>
      <c r="V63" s="191">
        <v>0</v>
      </c>
      <c r="W63" s="191">
        <v>-123.4</v>
      </c>
      <c r="X63" s="194"/>
    </row>
    <row r="64" spans="2:24" ht="28.5">
      <c r="B64" s="181" t="s">
        <v>196</v>
      </c>
      <c r="C64" s="184">
        <v>0</v>
      </c>
      <c r="D64" s="185">
        <v>-10</v>
      </c>
      <c r="E64" s="184" t="s">
        <v>188</v>
      </c>
      <c r="F64" s="185">
        <v>1E-4</v>
      </c>
      <c r="G64" s="184">
        <v>779</v>
      </c>
      <c r="H64" s="185">
        <v>470.9</v>
      </c>
      <c r="I64" s="185">
        <v>2.97</v>
      </c>
      <c r="J64" s="185">
        <v>0</v>
      </c>
      <c r="K64" s="187">
        <v>1252.8699999999999</v>
      </c>
      <c r="L64" s="188"/>
      <c r="N64" s="189" t="s">
        <v>281</v>
      </c>
      <c r="O64" s="190">
        <v>0</v>
      </c>
      <c r="P64" s="191">
        <v>0</v>
      </c>
      <c r="Q64" s="190" t="s">
        <v>188</v>
      </c>
      <c r="R64" s="191" t="s">
        <v>188</v>
      </c>
      <c r="S64" s="190">
        <v>0</v>
      </c>
      <c r="T64" s="191">
        <v>220</v>
      </c>
      <c r="U64" s="191">
        <v>-4.7</v>
      </c>
      <c r="V64" s="191">
        <v>0</v>
      </c>
      <c r="W64" s="191">
        <v>215.3</v>
      </c>
      <c r="X64" s="194"/>
    </row>
    <row r="65" spans="2:24" ht="15" customHeight="1">
      <c r="B65" s="181" t="s">
        <v>197</v>
      </c>
      <c r="C65" s="184">
        <v>-5</v>
      </c>
      <c r="D65" s="185">
        <v>-8</v>
      </c>
      <c r="E65" s="184">
        <v>0.3821</v>
      </c>
      <c r="F65" s="185">
        <v>1E-4</v>
      </c>
      <c r="G65" s="184">
        <v>468.47</v>
      </c>
      <c r="H65" s="185">
        <v>181.5</v>
      </c>
      <c r="I65" s="185">
        <v>-2.11</v>
      </c>
      <c r="J65" s="185">
        <v>0</v>
      </c>
      <c r="K65" s="185">
        <v>647.86</v>
      </c>
      <c r="L65" s="188"/>
      <c r="N65" s="189" t="s">
        <v>282</v>
      </c>
      <c r="O65" s="190">
        <v>0</v>
      </c>
      <c r="P65" s="191">
        <v>0</v>
      </c>
      <c r="Q65" s="190" t="s">
        <v>188</v>
      </c>
      <c r="R65" s="191" t="s">
        <v>188</v>
      </c>
      <c r="S65" s="190">
        <v>0</v>
      </c>
      <c r="T65" s="191">
        <v>285</v>
      </c>
      <c r="U65" s="191">
        <v>-7.05</v>
      </c>
      <c r="V65" s="191">
        <v>0</v>
      </c>
      <c r="W65" s="191">
        <v>277.95</v>
      </c>
      <c r="X65" s="194"/>
    </row>
    <row r="66" spans="2:24" ht="15" customHeight="1">
      <c r="B66" s="181" t="s">
        <v>198</v>
      </c>
      <c r="C66" s="184">
        <v>0</v>
      </c>
      <c r="D66" s="185">
        <v>-30</v>
      </c>
      <c r="E66" s="184" t="s">
        <v>188</v>
      </c>
      <c r="F66" s="185">
        <v>2.0000000000000001E-4</v>
      </c>
      <c r="G66" s="186">
        <v>3756</v>
      </c>
      <c r="H66" s="187">
        <v>1433.4</v>
      </c>
      <c r="I66" s="185">
        <v>-0.63</v>
      </c>
      <c r="J66" s="185">
        <v>0</v>
      </c>
      <c r="K66" s="187">
        <v>5188.7700000000004</v>
      </c>
      <c r="L66" s="188"/>
      <c r="N66" s="189" t="s">
        <v>283</v>
      </c>
      <c r="O66" s="190">
        <v>0</v>
      </c>
      <c r="P66" s="191">
        <v>0</v>
      </c>
      <c r="Q66" s="190" t="s">
        <v>188</v>
      </c>
      <c r="R66" s="191" t="s">
        <v>188</v>
      </c>
      <c r="S66" s="190">
        <v>0</v>
      </c>
      <c r="T66" s="191">
        <v>367.5</v>
      </c>
      <c r="U66" s="191">
        <v>-7.05</v>
      </c>
      <c r="V66" s="191">
        <v>0</v>
      </c>
      <c r="W66" s="191">
        <v>360.45</v>
      </c>
      <c r="X66" s="194"/>
    </row>
    <row r="67" spans="2:24" ht="15" customHeight="1">
      <c r="B67" s="181" t="s">
        <v>199</v>
      </c>
      <c r="C67" s="184">
        <v>-2</v>
      </c>
      <c r="D67" s="185">
        <v>-2</v>
      </c>
      <c r="E67" s="184">
        <v>0.61140000000000005</v>
      </c>
      <c r="F67" s="185">
        <v>6.9999999999999999E-4</v>
      </c>
      <c r="G67" s="184">
        <v>122.14</v>
      </c>
      <c r="H67" s="185">
        <v>0</v>
      </c>
      <c r="I67" s="185">
        <v>0</v>
      </c>
      <c r="J67" s="185">
        <v>0</v>
      </c>
      <c r="K67" s="185">
        <v>122.14</v>
      </c>
      <c r="L67" s="188"/>
      <c r="N67" s="189" t="s">
        <v>284</v>
      </c>
      <c r="O67" s="190">
        <v>0</v>
      </c>
      <c r="P67" s="191">
        <v>0</v>
      </c>
      <c r="Q67" s="190" t="s">
        <v>188</v>
      </c>
      <c r="R67" s="191" t="s">
        <v>188</v>
      </c>
      <c r="S67" s="190">
        <v>0</v>
      </c>
      <c r="T67" s="191">
        <v>660</v>
      </c>
      <c r="U67" s="191">
        <v>-4.7</v>
      </c>
      <c r="V67" s="191">
        <v>0</v>
      </c>
      <c r="W67" s="191">
        <v>655.29999999999995</v>
      </c>
      <c r="X67" s="194"/>
    </row>
    <row r="68" spans="2:24" ht="15.75" customHeight="1">
      <c r="B68" s="181" t="s">
        <v>200</v>
      </c>
      <c r="C68" s="184">
        <v>-4</v>
      </c>
      <c r="D68" s="185">
        <v>-4</v>
      </c>
      <c r="E68" s="184">
        <v>0.91539999999999999</v>
      </c>
      <c r="F68" s="185">
        <v>1.15E-2</v>
      </c>
      <c r="G68" s="184">
        <v>361.56</v>
      </c>
      <c r="H68" s="185">
        <v>0</v>
      </c>
      <c r="I68" s="185">
        <v>0</v>
      </c>
      <c r="J68" s="185">
        <v>0</v>
      </c>
      <c r="K68" s="185">
        <v>361.56</v>
      </c>
      <c r="L68" s="188"/>
      <c r="N68" s="189" t="s">
        <v>285</v>
      </c>
      <c r="O68" s="190">
        <v>0</v>
      </c>
      <c r="P68" s="191">
        <v>0</v>
      </c>
      <c r="Q68" s="190" t="s">
        <v>188</v>
      </c>
      <c r="R68" s="191" t="s">
        <v>188</v>
      </c>
      <c r="S68" s="190">
        <v>0</v>
      </c>
      <c r="T68" s="193">
        <v>1285</v>
      </c>
      <c r="U68" s="191">
        <v>-18.8</v>
      </c>
      <c r="V68" s="191">
        <v>0</v>
      </c>
      <c r="W68" s="193">
        <v>1266.2</v>
      </c>
      <c r="X68" s="194"/>
    </row>
    <row r="69" spans="2:24" ht="15" customHeight="1">
      <c r="B69" s="181" t="s">
        <v>201</v>
      </c>
      <c r="C69" s="184">
        <v>0</v>
      </c>
      <c r="D69" s="185">
        <v>-100</v>
      </c>
      <c r="E69" s="184" t="s">
        <v>188</v>
      </c>
      <c r="F69" s="185">
        <v>0.3</v>
      </c>
      <c r="G69" s="186">
        <v>2250</v>
      </c>
      <c r="H69" s="185">
        <v>660</v>
      </c>
      <c r="I69" s="185">
        <v>-17.87</v>
      </c>
      <c r="J69" s="185">
        <v>0</v>
      </c>
      <c r="K69" s="187">
        <v>2892.13</v>
      </c>
      <c r="L69" s="188"/>
      <c r="N69" s="189" t="s">
        <v>286</v>
      </c>
      <c r="O69" s="190">
        <v>0</v>
      </c>
      <c r="P69" s="191">
        <v>-51</v>
      </c>
      <c r="Q69" s="190" t="s">
        <v>188</v>
      </c>
      <c r="R69" s="191">
        <v>52.5</v>
      </c>
      <c r="S69" s="190">
        <v>0</v>
      </c>
      <c r="T69" s="193">
        <v>2893.5</v>
      </c>
      <c r="U69" s="191">
        <v>-23.97</v>
      </c>
      <c r="V69" s="191">
        <v>0</v>
      </c>
      <c r="W69" s="193">
        <v>2869.53</v>
      </c>
      <c r="X69" s="194"/>
    </row>
    <row r="70" spans="2:24" ht="15" customHeight="1">
      <c r="B70" s="181" t="s">
        <v>202</v>
      </c>
      <c r="C70" s="184">
        <v>0</v>
      </c>
      <c r="D70" s="185">
        <v>-130</v>
      </c>
      <c r="E70" s="184" t="s">
        <v>188</v>
      </c>
      <c r="F70" s="185">
        <v>0.1</v>
      </c>
      <c r="G70" s="186">
        <v>1950</v>
      </c>
      <c r="H70" s="185">
        <v>419</v>
      </c>
      <c r="I70" s="185">
        <v>-48.86</v>
      </c>
      <c r="J70" s="185">
        <v>0</v>
      </c>
      <c r="K70" s="187">
        <v>2320.14</v>
      </c>
      <c r="L70" s="188"/>
      <c r="N70" s="189" t="s">
        <v>287</v>
      </c>
      <c r="O70" s="190">
        <v>0</v>
      </c>
      <c r="P70" s="191">
        <v>0</v>
      </c>
      <c r="Q70" s="190" t="s">
        <v>188</v>
      </c>
      <c r="R70" s="191" t="s">
        <v>188</v>
      </c>
      <c r="S70" s="190">
        <v>0</v>
      </c>
      <c r="T70" s="193">
        <v>3035</v>
      </c>
      <c r="U70" s="191">
        <v>-39.76</v>
      </c>
      <c r="V70" s="191">
        <v>0</v>
      </c>
      <c r="W70" s="193">
        <v>2995.24</v>
      </c>
      <c r="X70" s="194"/>
    </row>
    <row r="71" spans="2:24" ht="15" customHeight="1">
      <c r="B71" s="181" t="s">
        <v>203</v>
      </c>
      <c r="C71" s="184">
        <v>-80</v>
      </c>
      <c r="D71" s="185">
        <v>0</v>
      </c>
      <c r="E71" s="184">
        <v>2.2000000000000002</v>
      </c>
      <c r="F71" s="185" t="s">
        <v>188</v>
      </c>
      <c r="G71" s="184">
        <v>0</v>
      </c>
      <c r="H71" s="187">
        <v>17600</v>
      </c>
      <c r="I71" s="185">
        <v>0</v>
      </c>
      <c r="J71" s="185">
        <v>0</v>
      </c>
      <c r="K71" s="187">
        <v>17600</v>
      </c>
      <c r="L71" s="188"/>
      <c r="N71" s="189" t="s">
        <v>288</v>
      </c>
      <c r="O71" s="190">
        <v>0</v>
      </c>
      <c r="P71" s="191">
        <v>0</v>
      </c>
      <c r="Q71" s="190" t="s">
        <v>188</v>
      </c>
      <c r="R71" s="191" t="s">
        <v>188</v>
      </c>
      <c r="S71" s="190">
        <v>0</v>
      </c>
      <c r="T71" s="193">
        <v>3550</v>
      </c>
      <c r="U71" s="191">
        <v>-28.4</v>
      </c>
      <c r="V71" s="191">
        <v>0</v>
      </c>
      <c r="W71" s="193">
        <v>3521.6</v>
      </c>
      <c r="X71" s="194"/>
    </row>
    <row r="72" spans="2:24" ht="15" customHeight="1">
      <c r="B72" s="181" t="s">
        <v>204</v>
      </c>
      <c r="C72" s="184">
        <v>0</v>
      </c>
      <c r="D72" s="185">
        <v>0</v>
      </c>
      <c r="E72" s="184" t="s">
        <v>188</v>
      </c>
      <c r="F72" s="185" t="s">
        <v>188</v>
      </c>
      <c r="G72" s="186">
        <v>6100</v>
      </c>
      <c r="H72" s="187">
        <v>-1810</v>
      </c>
      <c r="I72" s="185">
        <v>-23.7</v>
      </c>
      <c r="J72" s="185">
        <v>0</v>
      </c>
      <c r="K72" s="187">
        <v>4266.3</v>
      </c>
      <c r="L72" s="188"/>
      <c r="N72" s="189" t="s">
        <v>289</v>
      </c>
      <c r="O72" s="190">
        <v>0</v>
      </c>
      <c r="P72" s="191">
        <v>0</v>
      </c>
      <c r="Q72" s="190" t="s">
        <v>188</v>
      </c>
      <c r="R72" s="191" t="s">
        <v>188</v>
      </c>
      <c r="S72" s="190">
        <v>0</v>
      </c>
      <c r="T72" s="193">
        <v>2600</v>
      </c>
      <c r="U72" s="191">
        <v>-28.4</v>
      </c>
      <c r="V72" s="191">
        <v>0</v>
      </c>
      <c r="W72" s="193">
        <v>2571.6</v>
      </c>
      <c r="X72" s="194"/>
    </row>
    <row r="73" spans="2:24" ht="15" customHeight="1">
      <c r="B73" s="181" t="s">
        <v>205</v>
      </c>
      <c r="C73" s="184">
        <v>0</v>
      </c>
      <c r="D73" s="185">
        <v>0</v>
      </c>
      <c r="E73" s="184" t="s">
        <v>188</v>
      </c>
      <c r="F73" s="185" t="s">
        <v>188</v>
      </c>
      <c r="G73" s="186">
        <v>3240</v>
      </c>
      <c r="H73" s="187">
        <v>-1060</v>
      </c>
      <c r="I73" s="185">
        <v>-23.65</v>
      </c>
      <c r="J73" s="185">
        <v>0</v>
      </c>
      <c r="K73" s="187">
        <v>2156.35</v>
      </c>
      <c r="L73" s="188"/>
      <c r="N73" s="189" t="s">
        <v>290</v>
      </c>
      <c r="O73" s="190">
        <v>0</v>
      </c>
      <c r="P73" s="191">
        <v>0</v>
      </c>
      <c r="Q73" s="190" t="s">
        <v>188</v>
      </c>
      <c r="R73" s="191" t="s">
        <v>188</v>
      </c>
      <c r="S73" s="190">
        <v>0</v>
      </c>
      <c r="T73" s="193">
        <v>-3190</v>
      </c>
      <c r="U73" s="191">
        <v>-28.4</v>
      </c>
      <c r="V73" s="191">
        <v>0</v>
      </c>
      <c r="W73" s="193">
        <v>-3218.4</v>
      </c>
      <c r="X73" s="194"/>
    </row>
    <row r="74" spans="2:24" ht="15" customHeight="1">
      <c r="B74" s="181" t="s">
        <v>207</v>
      </c>
      <c r="C74" s="184">
        <v>0</v>
      </c>
      <c r="D74" s="185">
        <v>-5</v>
      </c>
      <c r="E74" s="184" t="s">
        <v>188</v>
      </c>
      <c r="F74" s="185">
        <v>2.3999999999999998E-3</v>
      </c>
      <c r="G74" s="184">
        <v>188.8</v>
      </c>
      <c r="H74" s="185">
        <v>-90</v>
      </c>
      <c r="I74" s="185">
        <v>-3.45</v>
      </c>
      <c r="J74" s="185">
        <v>0</v>
      </c>
      <c r="K74" s="185">
        <v>95.35</v>
      </c>
      <c r="L74" s="188"/>
      <c r="N74" s="189" t="s">
        <v>291</v>
      </c>
      <c r="O74" s="190">
        <v>0</v>
      </c>
      <c r="P74" s="191">
        <v>0</v>
      </c>
      <c r="Q74" s="190" t="s">
        <v>188</v>
      </c>
      <c r="R74" s="191" t="s">
        <v>188</v>
      </c>
      <c r="S74" s="190">
        <v>0</v>
      </c>
      <c r="T74" s="193">
        <v>5450</v>
      </c>
      <c r="U74" s="191">
        <v>-7.1</v>
      </c>
      <c r="V74" s="191">
        <v>0</v>
      </c>
      <c r="W74" s="193">
        <v>5442.9</v>
      </c>
      <c r="X74" s="194"/>
    </row>
    <row r="75" spans="2:24" ht="15" customHeight="1">
      <c r="B75" s="181" t="s">
        <v>209</v>
      </c>
      <c r="C75" s="184">
        <v>0</v>
      </c>
      <c r="D75" s="185">
        <v>-5</v>
      </c>
      <c r="E75" s="184" t="s">
        <v>188</v>
      </c>
      <c r="F75" s="185">
        <v>1.4999999999999999E-2</v>
      </c>
      <c r="G75" s="184">
        <v>370</v>
      </c>
      <c r="H75" s="185">
        <v>-202.5</v>
      </c>
      <c r="I75" s="185">
        <v>-3.45</v>
      </c>
      <c r="J75" s="185">
        <v>0</v>
      </c>
      <c r="K75" s="185">
        <v>164.05</v>
      </c>
      <c r="L75" s="188"/>
      <c r="N75" s="319" t="s">
        <v>292</v>
      </c>
      <c r="O75" s="319"/>
      <c r="P75" s="319"/>
      <c r="Q75" s="319"/>
      <c r="R75" s="320"/>
      <c r="S75" s="190">
        <v>0</v>
      </c>
      <c r="T75" s="193">
        <v>30666.5</v>
      </c>
      <c r="U75" s="191">
        <v>-261.77999999999997</v>
      </c>
      <c r="V75" s="191">
        <v>0</v>
      </c>
      <c r="W75" s="193">
        <v>30404.720000000001</v>
      </c>
      <c r="X75" s="194"/>
    </row>
    <row r="76" spans="2:24" ht="15" customHeight="1">
      <c r="B76" s="181" t="s">
        <v>211</v>
      </c>
      <c r="C76" s="184">
        <v>0</v>
      </c>
      <c r="D76" s="185">
        <v>-40</v>
      </c>
      <c r="E76" s="184" t="s">
        <v>188</v>
      </c>
      <c r="F76" s="185">
        <v>1.0335000000000001</v>
      </c>
      <c r="G76" s="186">
        <v>5920.4</v>
      </c>
      <c r="H76" s="185">
        <v>-634.4</v>
      </c>
      <c r="I76" s="185">
        <v>-19.87</v>
      </c>
      <c r="J76" s="185">
        <v>0</v>
      </c>
      <c r="K76" s="187">
        <v>5266.13</v>
      </c>
      <c r="L76" s="188"/>
      <c r="N76" s="31"/>
      <c r="O76" s="31"/>
      <c r="P76" s="31"/>
      <c r="Q76" s="31"/>
      <c r="R76" s="33"/>
      <c r="S76" s="31"/>
      <c r="T76" s="34"/>
    </row>
    <row r="77" spans="2:24" ht="15" customHeight="1">
      <c r="B77" s="181" t="s">
        <v>213</v>
      </c>
      <c r="C77" s="184">
        <v>0</v>
      </c>
      <c r="D77" s="185">
        <v>-40</v>
      </c>
      <c r="E77" s="184" t="s">
        <v>188</v>
      </c>
      <c r="F77" s="185">
        <v>0.185</v>
      </c>
      <c r="G77" s="186">
        <v>3100</v>
      </c>
      <c r="H77" s="187">
        <v>4241</v>
      </c>
      <c r="I77" s="185">
        <v>-27.85</v>
      </c>
      <c r="J77" s="185">
        <v>0</v>
      </c>
      <c r="K77" s="187">
        <v>7313.15</v>
      </c>
      <c r="L77" s="188"/>
      <c r="N77" s="31"/>
      <c r="O77" s="31"/>
      <c r="P77" s="31"/>
      <c r="Q77" s="31"/>
      <c r="R77" s="33"/>
      <c r="S77" s="31"/>
      <c r="T77" s="34"/>
    </row>
    <row r="78" spans="2:24" ht="15" customHeight="1">
      <c r="B78" s="181" t="s">
        <v>215</v>
      </c>
      <c r="C78" s="184">
        <v>0</v>
      </c>
      <c r="D78" s="185">
        <v>-80</v>
      </c>
      <c r="E78" s="184" t="s">
        <v>188</v>
      </c>
      <c r="F78" s="185">
        <v>3.5000000000000003E-2</v>
      </c>
      <c r="G78" s="186">
        <v>3680</v>
      </c>
      <c r="H78" s="187">
        <v>2210</v>
      </c>
      <c r="I78" s="185">
        <v>-50.64</v>
      </c>
      <c r="J78" s="185">
        <v>0</v>
      </c>
      <c r="K78" s="187">
        <v>5839.36</v>
      </c>
      <c r="L78" s="188"/>
      <c r="N78" s="31"/>
      <c r="O78" s="31"/>
      <c r="P78" s="31"/>
      <c r="Q78" s="31"/>
      <c r="R78" s="33"/>
      <c r="S78" s="31"/>
      <c r="T78" s="34"/>
    </row>
    <row r="79" spans="2:24" ht="15.75" customHeight="1">
      <c r="B79" s="181" t="s">
        <v>217</v>
      </c>
      <c r="C79" s="184">
        <v>0</v>
      </c>
      <c r="D79" s="185">
        <v>0</v>
      </c>
      <c r="E79" s="184" t="s">
        <v>188</v>
      </c>
      <c r="F79" s="185" t="s">
        <v>188</v>
      </c>
      <c r="G79" s="186">
        <v>2726</v>
      </c>
      <c r="H79" s="187">
        <v>-1668</v>
      </c>
      <c r="I79" s="185">
        <v>-41.23</v>
      </c>
      <c r="J79" s="185">
        <v>0</v>
      </c>
      <c r="K79" s="187">
        <v>1016.77</v>
      </c>
      <c r="L79" s="188"/>
      <c r="N79" s="31"/>
      <c r="O79" s="31"/>
      <c r="P79" s="31"/>
      <c r="Q79" s="31"/>
      <c r="R79" s="33"/>
      <c r="S79" s="31"/>
      <c r="T79" s="34"/>
    </row>
    <row r="80" spans="2:24" ht="15.75" customHeight="1">
      <c r="B80" s="181" t="s">
        <v>219</v>
      </c>
      <c r="C80" s="184">
        <v>0</v>
      </c>
      <c r="D80" s="185">
        <v>-2</v>
      </c>
      <c r="E80" s="184" t="s">
        <v>188</v>
      </c>
      <c r="F80" s="185">
        <v>3.5000000000000003E-2</v>
      </c>
      <c r="G80" s="184">
        <v>0</v>
      </c>
      <c r="H80" s="185">
        <v>19</v>
      </c>
      <c r="I80" s="185">
        <v>-2.38</v>
      </c>
      <c r="J80" s="185">
        <v>0</v>
      </c>
      <c r="K80" s="185">
        <v>16.62</v>
      </c>
      <c r="L80" s="188"/>
      <c r="N80" s="31"/>
      <c r="O80" s="31"/>
      <c r="P80" s="31"/>
      <c r="Q80" s="31"/>
      <c r="R80" s="33"/>
      <c r="S80" s="31"/>
      <c r="T80" s="34"/>
    </row>
    <row r="81" spans="2:20" ht="15.75" customHeight="1">
      <c r="B81" s="181" t="s">
        <v>221</v>
      </c>
      <c r="C81" s="184">
        <v>0</v>
      </c>
      <c r="D81" s="185">
        <v>-58</v>
      </c>
      <c r="E81" s="184" t="s">
        <v>188</v>
      </c>
      <c r="F81" s="185">
        <v>4.4999999999999997E-3</v>
      </c>
      <c r="G81" s="186">
        <v>2148.9</v>
      </c>
      <c r="H81" s="185">
        <v>985</v>
      </c>
      <c r="I81" s="185">
        <v>-45.69</v>
      </c>
      <c r="J81" s="185">
        <v>0</v>
      </c>
      <c r="K81" s="187">
        <v>3088.21</v>
      </c>
      <c r="L81" s="188"/>
      <c r="N81" s="31"/>
      <c r="O81" s="31"/>
      <c r="P81" s="31"/>
      <c r="Q81" s="31"/>
      <c r="R81" s="33"/>
      <c r="S81" s="31"/>
      <c r="T81" s="34"/>
    </row>
    <row r="82" spans="2:20" ht="15.75" customHeight="1">
      <c r="B82" s="181" t="s">
        <v>223</v>
      </c>
      <c r="C82" s="184">
        <v>0</v>
      </c>
      <c r="D82" s="185">
        <v>-45</v>
      </c>
      <c r="E82" s="184" t="s">
        <v>188</v>
      </c>
      <c r="F82" s="185">
        <v>0.43</v>
      </c>
      <c r="G82" s="184">
        <v>0</v>
      </c>
      <c r="H82" s="187">
        <v>2059</v>
      </c>
      <c r="I82" s="185">
        <v>-31.51</v>
      </c>
      <c r="J82" s="185">
        <v>0</v>
      </c>
      <c r="K82" s="187">
        <v>2027.49</v>
      </c>
      <c r="L82" s="188"/>
      <c r="N82" s="31"/>
      <c r="O82" s="31"/>
      <c r="P82" s="31"/>
      <c r="Q82" s="31"/>
      <c r="R82" s="33"/>
      <c r="S82" s="31"/>
      <c r="T82" s="34"/>
    </row>
    <row r="83" spans="2:20" ht="15.75" customHeight="1">
      <c r="B83" s="181" t="s">
        <v>225</v>
      </c>
      <c r="C83" s="184">
        <v>0</v>
      </c>
      <c r="D83" s="185">
        <v>-7</v>
      </c>
      <c r="E83" s="184" t="s">
        <v>188</v>
      </c>
      <c r="F83" s="185">
        <v>2E-3</v>
      </c>
      <c r="G83" s="184">
        <v>884.1</v>
      </c>
      <c r="H83" s="185">
        <v>-6.5</v>
      </c>
      <c r="I83" s="185">
        <v>-4.1100000000000003</v>
      </c>
      <c r="J83" s="185">
        <v>0</v>
      </c>
      <c r="K83" s="185">
        <v>873.49</v>
      </c>
      <c r="L83" s="188"/>
      <c r="N83" s="31"/>
      <c r="O83" s="31"/>
      <c r="P83" s="31"/>
      <c r="Q83" s="31"/>
      <c r="R83" s="33"/>
      <c r="S83" s="31"/>
      <c r="T83" s="34"/>
    </row>
    <row r="84" spans="2:20" ht="15" customHeight="1">
      <c r="B84" s="181" t="s">
        <v>227</v>
      </c>
      <c r="C84" s="184">
        <v>0</v>
      </c>
      <c r="D84" s="185">
        <v>0</v>
      </c>
      <c r="E84" s="184" t="s">
        <v>188</v>
      </c>
      <c r="F84" s="185" t="s">
        <v>188</v>
      </c>
      <c r="G84" s="184">
        <v>0</v>
      </c>
      <c r="H84" s="187">
        <v>1115</v>
      </c>
      <c r="I84" s="185">
        <v>-29.07</v>
      </c>
      <c r="J84" s="185">
        <v>0</v>
      </c>
      <c r="K84" s="187">
        <v>1085.93</v>
      </c>
      <c r="L84" s="188"/>
      <c r="N84" s="31"/>
      <c r="O84" s="31"/>
      <c r="P84" s="31"/>
      <c r="Q84" s="31"/>
      <c r="R84" s="33"/>
      <c r="S84" s="31"/>
      <c r="T84" s="34"/>
    </row>
    <row r="85" spans="2:20" ht="15.75" customHeight="1">
      <c r="B85" s="181" t="s">
        <v>229</v>
      </c>
      <c r="C85" s="184">
        <v>0</v>
      </c>
      <c r="D85" s="185">
        <v>0</v>
      </c>
      <c r="E85" s="184" t="s">
        <v>188</v>
      </c>
      <c r="F85" s="185" t="s">
        <v>188</v>
      </c>
      <c r="G85" s="184">
        <v>0</v>
      </c>
      <c r="H85" s="185">
        <v>200</v>
      </c>
      <c r="I85" s="185">
        <v>-6.9</v>
      </c>
      <c r="J85" s="185">
        <v>0</v>
      </c>
      <c r="K85" s="185">
        <v>193.1</v>
      </c>
      <c r="L85" s="188"/>
      <c r="N85" s="31"/>
      <c r="O85" s="31"/>
      <c r="P85" s="31"/>
      <c r="Q85" s="31"/>
      <c r="R85" s="33"/>
      <c r="S85" s="31"/>
      <c r="T85" s="34"/>
    </row>
    <row r="86" spans="2:20" ht="15.75" customHeight="1">
      <c r="B86" s="181" t="s">
        <v>231</v>
      </c>
      <c r="C86" s="184">
        <v>0</v>
      </c>
      <c r="D86" s="185">
        <v>0</v>
      </c>
      <c r="E86" s="184" t="s">
        <v>188</v>
      </c>
      <c r="F86" s="185" t="s">
        <v>188</v>
      </c>
      <c r="G86" s="186">
        <v>11437.2</v>
      </c>
      <c r="H86" s="185">
        <v>22.8</v>
      </c>
      <c r="I86" s="185">
        <v>-35.200000000000003</v>
      </c>
      <c r="J86" s="185">
        <v>0</v>
      </c>
      <c r="K86" s="187">
        <v>11424.8</v>
      </c>
      <c r="L86" s="188"/>
      <c r="N86" s="31"/>
      <c r="O86" s="31"/>
      <c r="P86" s="31"/>
      <c r="Q86" s="31"/>
      <c r="R86" s="33"/>
      <c r="S86" s="31"/>
      <c r="T86" s="34"/>
    </row>
    <row r="87" spans="2:20" ht="15" customHeight="1">
      <c r="B87" s="181" t="s">
        <v>233</v>
      </c>
      <c r="C87" s="184">
        <v>0</v>
      </c>
      <c r="D87" s="185">
        <v>0</v>
      </c>
      <c r="E87" s="184" t="s">
        <v>188</v>
      </c>
      <c r="F87" s="185" t="s">
        <v>188</v>
      </c>
      <c r="G87" s="184">
        <v>0</v>
      </c>
      <c r="H87" s="185">
        <v>350</v>
      </c>
      <c r="I87" s="185">
        <v>-13.83</v>
      </c>
      <c r="J87" s="185">
        <v>0</v>
      </c>
      <c r="K87" s="185">
        <v>336.17</v>
      </c>
      <c r="L87" s="188"/>
      <c r="N87" s="31"/>
      <c r="O87" s="31"/>
      <c r="P87" s="31"/>
      <c r="Q87" s="31"/>
      <c r="R87" s="33"/>
      <c r="S87" s="31"/>
      <c r="T87" s="34"/>
    </row>
    <row r="88" spans="2:20" ht="15" customHeight="1">
      <c r="B88" s="181" t="s">
        <v>235</v>
      </c>
      <c r="C88" s="184">
        <v>0</v>
      </c>
      <c r="D88" s="185">
        <v>0</v>
      </c>
      <c r="E88" s="184" t="s">
        <v>188</v>
      </c>
      <c r="F88" s="185" t="s">
        <v>188</v>
      </c>
      <c r="G88" s="184">
        <v>0</v>
      </c>
      <c r="H88" s="185">
        <v>500</v>
      </c>
      <c r="I88" s="185">
        <v>-13.82</v>
      </c>
      <c r="J88" s="185">
        <v>0</v>
      </c>
      <c r="K88" s="185">
        <v>486.18</v>
      </c>
      <c r="L88" s="188"/>
      <c r="N88" s="31"/>
      <c r="O88" s="31"/>
      <c r="P88" s="31"/>
      <c r="Q88" s="31"/>
      <c r="R88" s="33"/>
      <c r="S88" s="31"/>
      <c r="T88" s="34"/>
    </row>
    <row r="89" spans="2:20" ht="15" customHeight="1">
      <c r="B89" s="181" t="s">
        <v>237</v>
      </c>
      <c r="C89" s="184">
        <v>0</v>
      </c>
      <c r="D89" s="185">
        <v>0</v>
      </c>
      <c r="E89" s="184" t="s">
        <v>188</v>
      </c>
      <c r="F89" s="185" t="s">
        <v>188</v>
      </c>
      <c r="G89" s="184">
        <v>0</v>
      </c>
      <c r="H89" s="187">
        <v>1290</v>
      </c>
      <c r="I89" s="185">
        <v>-46.06</v>
      </c>
      <c r="J89" s="185">
        <v>0</v>
      </c>
      <c r="K89" s="187">
        <v>1243.94</v>
      </c>
      <c r="L89" s="188"/>
      <c r="N89" s="31"/>
      <c r="O89" s="31"/>
      <c r="P89" s="31"/>
      <c r="Q89" s="31"/>
      <c r="R89" s="33"/>
      <c r="S89" s="31"/>
      <c r="T89" s="34"/>
    </row>
    <row r="90" spans="2:20" ht="15" customHeight="1">
      <c r="B90" s="181" t="s">
        <v>239</v>
      </c>
      <c r="C90" s="184">
        <v>0</v>
      </c>
      <c r="D90" s="185">
        <v>0</v>
      </c>
      <c r="E90" s="184" t="s">
        <v>188</v>
      </c>
      <c r="F90" s="185" t="s">
        <v>188</v>
      </c>
      <c r="G90" s="184">
        <v>0</v>
      </c>
      <c r="H90" s="185">
        <v>200</v>
      </c>
      <c r="I90" s="185">
        <v>-6.9</v>
      </c>
      <c r="J90" s="185">
        <v>0</v>
      </c>
      <c r="K90" s="185">
        <v>193.1</v>
      </c>
      <c r="L90" s="188"/>
      <c r="N90" s="31"/>
      <c r="O90" s="31"/>
      <c r="P90" s="31"/>
      <c r="Q90" s="31"/>
      <c r="R90" s="33"/>
      <c r="S90" s="31"/>
      <c r="T90" s="34"/>
    </row>
    <row r="91" spans="2:20" ht="15.75" customHeight="1">
      <c r="B91" s="181" t="s">
        <v>241</v>
      </c>
      <c r="C91" s="184">
        <v>0</v>
      </c>
      <c r="D91" s="185">
        <v>0</v>
      </c>
      <c r="E91" s="184" t="s">
        <v>188</v>
      </c>
      <c r="F91" s="185" t="s">
        <v>188</v>
      </c>
      <c r="G91" s="184">
        <v>0</v>
      </c>
      <c r="H91" s="185">
        <v>860</v>
      </c>
      <c r="I91" s="185">
        <v>-27.69</v>
      </c>
      <c r="J91" s="185">
        <v>0</v>
      </c>
      <c r="K91" s="185">
        <v>832.31</v>
      </c>
      <c r="L91" s="188"/>
      <c r="N91" s="31"/>
      <c r="O91" s="31"/>
      <c r="P91" s="31"/>
      <c r="Q91" s="31"/>
      <c r="R91" s="33"/>
      <c r="S91" s="31"/>
      <c r="T91" s="34"/>
    </row>
    <row r="92" spans="2:20" ht="15.75" customHeight="1">
      <c r="B92" s="181" t="s">
        <v>243</v>
      </c>
      <c r="C92" s="184">
        <v>0</v>
      </c>
      <c r="D92" s="185">
        <v>0</v>
      </c>
      <c r="E92" s="184" t="s">
        <v>188</v>
      </c>
      <c r="F92" s="185" t="s">
        <v>188</v>
      </c>
      <c r="G92" s="184">
        <v>0</v>
      </c>
      <c r="H92" s="187">
        <v>1190</v>
      </c>
      <c r="I92" s="185">
        <v>-31.32</v>
      </c>
      <c r="J92" s="185">
        <v>0</v>
      </c>
      <c r="K92" s="187">
        <v>1158.68</v>
      </c>
      <c r="L92" s="188"/>
      <c r="R92" s="35"/>
      <c r="T92" s="3"/>
    </row>
    <row r="93" spans="2:20" ht="15" customHeight="1">
      <c r="B93" s="181" t="s">
        <v>245</v>
      </c>
      <c r="C93" s="184">
        <v>0</v>
      </c>
      <c r="D93" s="185">
        <v>0</v>
      </c>
      <c r="E93" s="184" t="s">
        <v>188</v>
      </c>
      <c r="F93" s="185" t="s">
        <v>188</v>
      </c>
      <c r="G93" s="184">
        <v>0</v>
      </c>
      <c r="H93" s="185">
        <v>410</v>
      </c>
      <c r="I93" s="185">
        <v>-11.48</v>
      </c>
      <c r="J93" s="185">
        <v>0</v>
      </c>
      <c r="K93" s="185">
        <v>398.52</v>
      </c>
      <c r="L93" s="188"/>
      <c r="R93" s="35"/>
      <c r="T93" s="3"/>
    </row>
    <row r="94" spans="2:20" ht="15" customHeight="1">
      <c r="B94" s="181" t="s">
        <v>247</v>
      </c>
      <c r="C94" s="184">
        <v>0</v>
      </c>
      <c r="D94" s="185">
        <v>0</v>
      </c>
      <c r="E94" s="184" t="s">
        <v>188</v>
      </c>
      <c r="F94" s="185" t="s">
        <v>188</v>
      </c>
      <c r="G94" s="184">
        <v>0</v>
      </c>
      <c r="H94" s="187">
        <v>8610</v>
      </c>
      <c r="I94" s="185">
        <v>-50.08</v>
      </c>
      <c r="J94" s="185">
        <v>0</v>
      </c>
      <c r="K94" s="187">
        <v>8559.92</v>
      </c>
      <c r="L94" s="188"/>
      <c r="R94" s="35"/>
      <c r="T94" s="3"/>
    </row>
    <row r="95" spans="2:20" ht="15" customHeight="1">
      <c r="B95" s="181" t="s">
        <v>249</v>
      </c>
      <c r="C95" s="184">
        <v>0</v>
      </c>
      <c r="D95" s="185">
        <v>0</v>
      </c>
      <c r="E95" s="184" t="s">
        <v>188</v>
      </c>
      <c r="F95" s="185" t="s">
        <v>188</v>
      </c>
      <c r="G95" s="184">
        <v>545.6</v>
      </c>
      <c r="H95" s="185">
        <v>-270.60000000000002</v>
      </c>
      <c r="I95" s="185">
        <v>-2.58</v>
      </c>
      <c r="J95" s="185">
        <v>0</v>
      </c>
      <c r="K95" s="185">
        <v>272.42</v>
      </c>
      <c r="L95" s="188"/>
      <c r="R95" s="35"/>
      <c r="T95" s="3"/>
    </row>
    <row r="96" spans="2:20" ht="15.75" customHeight="1">
      <c r="B96" s="181" t="s">
        <v>251</v>
      </c>
      <c r="C96" s="184">
        <v>0</v>
      </c>
      <c r="D96" s="185">
        <v>0</v>
      </c>
      <c r="E96" s="184" t="s">
        <v>188</v>
      </c>
      <c r="F96" s="185" t="s">
        <v>188</v>
      </c>
      <c r="G96" s="186">
        <v>2720.84</v>
      </c>
      <c r="H96" s="185">
        <v>-769.84</v>
      </c>
      <c r="I96" s="185">
        <v>-26.62</v>
      </c>
      <c r="J96" s="185">
        <v>0</v>
      </c>
      <c r="K96" s="187">
        <v>1924.38</v>
      </c>
      <c r="L96" s="188"/>
      <c r="R96" s="35"/>
      <c r="T96" s="3"/>
    </row>
    <row r="97" spans="2:20" ht="15.75" customHeight="1">
      <c r="B97" s="181" t="s">
        <v>253</v>
      </c>
      <c r="C97" s="184">
        <v>0</v>
      </c>
      <c r="D97" s="185">
        <v>-15</v>
      </c>
      <c r="E97" s="184" t="s">
        <v>188</v>
      </c>
      <c r="F97" s="185">
        <v>3.3422000000000001</v>
      </c>
      <c r="G97" s="186">
        <v>-3775.8</v>
      </c>
      <c r="H97" s="185">
        <v>73.5</v>
      </c>
      <c r="I97" s="185">
        <v>-8.9700000000000006</v>
      </c>
      <c r="J97" s="185">
        <v>0</v>
      </c>
      <c r="K97" s="187">
        <v>-3711.27</v>
      </c>
      <c r="L97" s="188"/>
      <c r="R97" s="35"/>
      <c r="T97" s="3"/>
    </row>
    <row r="98" spans="2:20" ht="15" customHeight="1">
      <c r="B98" s="181" t="s">
        <v>255</v>
      </c>
      <c r="C98" s="184">
        <v>0</v>
      </c>
      <c r="D98" s="185">
        <v>0</v>
      </c>
      <c r="E98" s="184" t="s">
        <v>188</v>
      </c>
      <c r="F98" s="185" t="s">
        <v>188</v>
      </c>
      <c r="G98" s="184">
        <v>155</v>
      </c>
      <c r="H98" s="185">
        <v>145</v>
      </c>
      <c r="I98" s="185">
        <v>-4.5</v>
      </c>
      <c r="J98" s="185">
        <v>0</v>
      </c>
      <c r="K98" s="185">
        <v>295.5</v>
      </c>
      <c r="L98" s="188"/>
      <c r="R98" s="35"/>
      <c r="T98" s="3"/>
    </row>
    <row r="99" spans="2:20" ht="15.75" customHeight="1">
      <c r="B99" s="181" t="s">
        <v>257</v>
      </c>
      <c r="C99" s="184">
        <v>0</v>
      </c>
      <c r="D99" s="185">
        <v>0</v>
      </c>
      <c r="E99" s="184" t="s">
        <v>188</v>
      </c>
      <c r="F99" s="185" t="s">
        <v>188</v>
      </c>
      <c r="G99" s="184">
        <v>187.5</v>
      </c>
      <c r="H99" s="185">
        <v>222.5</v>
      </c>
      <c r="I99" s="185">
        <v>-17.399999999999999</v>
      </c>
      <c r="J99" s="185">
        <v>0</v>
      </c>
      <c r="K99" s="185">
        <v>392.6</v>
      </c>
      <c r="L99" s="188"/>
      <c r="R99" s="35"/>
      <c r="T99" s="3"/>
    </row>
    <row r="100" spans="2:20" ht="15.75" customHeight="1">
      <c r="B100" s="181" t="s">
        <v>259</v>
      </c>
      <c r="C100" s="184">
        <v>0</v>
      </c>
      <c r="D100" s="185">
        <v>0</v>
      </c>
      <c r="E100" s="184" t="s">
        <v>188</v>
      </c>
      <c r="F100" s="185" t="s">
        <v>188</v>
      </c>
      <c r="G100" s="184">
        <v>31.5</v>
      </c>
      <c r="H100" s="185">
        <v>49.5</v>
      </c>
      <c r="I100" s="185">
        <v>-4.95</v>
      </c>
      <c r="J100" s="185">
        <v>0</v>
      </c>
      <c r="K100" s="185">
        <v>76.05</v>
      </c>
      <c r="L100" s="188"/>
      <c r="R100" s="35"/>
      <c r="T100" s="3"/>
    </row>
    <row r="101" spans="2:20" ht="15.75" customHeight="1">
      <c r="B101" s="181" t="s">
        <v>261</v>
      </c>
      <c r="C101" s="184">
        <v>0</v>
      </c>
      <c r="D101" s="185">
        <v>-22</v>
      </c>
      <c r="E101" s="184" t="s">
        <v>188</v>
      </c>
      <c r="F101" s="185">
        <v>0.125</v>
      </c>
      <c r="G101" s="186">
        <v>1652.2</v>
      </c>
      <c r="H101" s="185">
        <v>-757.2</v>
      </c>
      <c r="I101" s="185">
        <v>-12.8</v>
      </c>
      <c r="J101" s="185">
        <v>0</v>
      </c>
      <c r="K101" s="185">
        <v>882.2</v>
      </c>
      <c r="L101" s="188"/>
      <c r="R101" s="35"/>
      <c r="T101" s="3"/>
    </row>
    <row r="102" spans="2:20" ht="15" customHeight="1">
      <c r="B102" s="181" t="s">
        <v>263</v>
      </c>
      <c r="C102" s="184">
        <v>0</v>
      </c>
      <c r="D102" s="185">
        <v>-22</v>
      </c>
      <c r="E102" s="184" t="s">
        <v>188</v>
      </c>
      <c r="F102" s="185">
        <v>7.0199999999999999E-2</v>
      </c>
      <c r="G102" s="186">
        <v>1242.56</v>
      </c>
      <c r="H102" s="185">
        <v>-479</v>
      </c>
      <c r="I102" s="185">
        <v>-12.32</v>
      </c>
      <c r="J102" s="185">
        <v>0</v>
      </c>
      <c r="K102" s="185">
        <v>751.24</v>
      </c>
      <c r="L102" s="188"/>
      <c r="R102" s="35"/>
      <c r="T102" s="3"/>
    </row>
    <row r="103" spans="2:20" ht="15" customHeight="1">
      <c r="B103" s="181" t="s">
        <v>265</v>
      </c>
      <c r="C103" s="184">
        <v>0</v>
      </c>
      <c r="D103" s="185">
        <v>-44</v>
      </c>
      <c r="E103" s="184" t="s">
        <v>188</v>
      </c>
      <c r="F103" s="185">
        <v>0.23499999999999999</v>
      </c>
      <c r="G103" s="186">
        <v>2024</v>
      </c>
      <c r="H103" s="185">
        <v>-726</v>
      </c>
      <c r="I103" s="185">
        <v>-22.35</v>
      </c>
      <c r="J103" s="185">
        <v>0</v>
      </c>
      <c r="K103" s="187">
        <v>1275.6500000000001</v>
      </c>
      <c r="L103" s="188"/>
      <c r="R103" s="35"/>
      <c r="T103" s="3"/>
    </row>
    <row r="104" spans="2:20" ht="15.75" customHeight="1">
      <c r="B104" s="314" t="s">
        <v>267</v>
      </c>
      <c r="C104" s="314"/>
      <c r="D104" s="314"/>
      <c r="E104" s="314"/>
      <c r="F104" s="315"/>
      <c r="G104" s="186">
        <v>68277.27</v>
      </c>
      <c r="H104" s="187">
        <v>33003.360000000001</v>
      </c>
      <c r="I104" s="185">
        <v>-985.03</v>
      </c>
      <c r="J104" s="185">
        <v>0</v>
      </c>
      <c r="K104" s="187">
        <v>100295.6</v>
      </c>
      <c r="L104" s="188"/>
      <c r="R104" s="35"/>
      <c r="T104" s="3"/>
    </row>
    <row r="105" spans="2:20" ht="15.75" customHeight="1">
      <c r="B105" s="321" t="s">
        <v>269</v>
      </c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R105" s="35"/>
      <c r="T105" s="3"/>
    </row>
    <row r="106" spans="2:20" ht="15.75" customHeight="1">
      <c r="B106" s="181" t="s">
        <v>271</v>
      </c>
      <c r="C106" s="184">
        <v>0</v>
      </c>
      <c r="D106" s="185">
        <v>20</v>
      </c>
      <c r="E106" s="184" t="s">
        <v>188</v>
      </c>
      <c r="F106" s="187">
        <v>19602.5</v>
      </c>
      <c r="G106" s="184">
        <v>0</v>
      </c>
      <c r="H106" s="185">
        <v>-300</v>
      </c>
      <c r="I106" s="185">
        <v>0</v>
      </c>
      <c r="J106" s="185">
        <v>0</v>
      </c>
      <c r="K106" s="185">
        <v>-300</v>
      </c>
      <c r="L106" s="188"/>
      <c r="R106" s="35"/>
      <c r="T106" s="3"/>
    </row>
    <row r="107" spans="2:20">
      <c r="B107" s="314" t="s">
        <v>272</v>
      </c>
      <c r="C107" s="314"/>
      <c r="D107" s="314"/>
      <c r="E107" s="314"/>
      <c r="F107" s="315"/>
      <c r="G107" s="184">
        <v>0</v>
      </c>
      <c r="H107" s="185">
        <v>-300</v>
      </c>
      <c r="I107" s="185">
        <v>0</v>
      </c>
      <c r="J107" s="185">
        <v>0</v>
      </c>
      <c r="K107" s="185">
        <v>-300</v>
      </c>
      <c r="L107" s="188"/>
      <c r="R107" s="35"/>
      <c r="T107" s="3"/>
    </row>
    <row r="108" spans="2:20">
      <c r="B108" s="321" t="s">
        <v>273</v>
      </c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R108" s="35"/>
      <c r="T108" s="3"/>
    </row>
    <row r="109" spans="2:20" ht="28.5">
      <c r="B109" s="181" t="s">
        <v>274</v>
      </c>
      <c r="C109" s="184">
        <v>0</v>
      </c>
      <c r="D109" s="185">
        <v>0</v>
      </c>
      <c r="E109" s="184" t="s">
        <v>188</v>
      </c>
      <c r="F109" s="185" t="s">
        <v>188</v>
      </c>
      <c r="G109" s="184">
        <v>0</v>
      </c>
      <c r="H109" s="185">
        <v>785</v>
      </c>
      <c r="I109" s="185">
        <v>-4.7</v>
      </c>
      <c r="J109" s="185">
        <v>0</v>
      </c>
      <c r="K109" s="185">
        <v>780.3</v>
      </c>
      <c r="L109" s="188"/>
      <c r="R109" s="35"/>
      <c r="T109" s="3"/>
    </row>
    <row r="110" spans="2:20" ht="28.5">
      <c r="B110" s="181" t="s">
        <v>275</v>
      </c>
      <c r="C110" s="184">
        <v>0</v>
      </c>
      <c r="D110" s="185">
        <v>0</v>
      </c>
      <c r="E110" s="184" t="s">
        <v>188</v>
      </c>
      <c r="F110" s="185" t="s">
        <v>188</v>
      </c>
      <c r="G110" s="184">
        <v>0</v>
      </c>
      <c r="H110" s="185">
        <v>749</v>
      </c>
      <c r="I110" s="185">
        <v>-6.58</v>
      </c>
      <c r="J110" s="185">
        <v>0</v>
      </c>
      <c r="K110" s="185">
        <v>742.42</v>
      </c>
      <c r="L110" s="188"/>
      <c r="R110" s="35"/>
      <c r="T110" s="3"/>
    </row>
    <row r="111" spans="2:20" ht="28.5">
      <c r="B111" s="181" t="s">
        <v>276</v>
      </c>
      <c r="C111" s="184">
        <v>0</v>
      </c>
      <c r="D111" s="185">
        <v>0</v>
      </c>
      <c r="E111" s="184" t="s">
        <v>188</v>
      </c>
      <c r="F111" s="185" t="s">
        <v>188</v>
      </c>
      <c r="G111" s="184">
        <v>0</v>
      </c>
      <c r="H111" s="187">
        <v>8705.5</v>
      </c>
      <c r="I111" s="185">
        <v>-23.97</v>
      </c>
      <c r="J111" s="185">
        <v>0</v>
      </c>
      <c r="K111" s="187">
        <v>8681.5300000000007</v>
      </c>
      <c r="L111" s="188"/>
      <c r="R111" s="35"/>
      <c r="T111" s="3"/>
    </row>
    <row r="112" spans="2:20" ht="28.5">
      <c r="B112" s="181" t="s">
        <v>277</v>
      </c>
      <c r="C112" s="184">
        <v>0</v>
      </c>
      <c r="D112" s="185">
        <v>0</v>
      </c>
      <c r="E112" s="184" t="s">
        <v>188</v>
      </c>
      <c r="F112" s="185" t="s">
        <v>188</v>
      </c>
      <c r="G112" s="184">
        <v>0</v>
      </c>
      <c r="H112" s="185">
        <v>655</v>
      </c>
      <c r="I112" s="185">
        <v>-4.7</v>
      </c>
      <c r="J112" s="185">
        <v>0</v>
      </c>
      <c r="K112" s="185">
        <v>650.29999999999995</v>
      </c>
      <c r="L112" s="188"/>
      <c r="R112" s="35"/>
      <c r="T112" s="3"/>
    </row>
    <row r="113" spans="2:20" ht="28.5">
      <c r="B113" s="181" t="s">
        <v>278</v>
      </c>
      <c r="C113" s="184">
        <v>0</v>
      </c>
      <c r="D113" s="185">
        <v>0</v>
      </c>
      <c r="E113" s="184" t="s">
        <v>188</v>
      </c>
      <c r="F113" s="185" t="s">
        <v>188</v>
      </c>
      <c r="G113" s="184">
        <v>0</v>
      </c>
      <c r="H113" s="187">
        <v>1630</v>
      </c>
      <c r="I113" s="185">
        <v>-9.4</v>
      </c>
      <c r="J113" s="185">
        <v>0</v>
      </c>
      <c r="K113" s="187">
        <v>1620.6</v>
      </c>
      <c r="L113" s="188"/>
      <c r="R113" s="35"/>
      <c r="T113" s="3"/>
    </row>
    <row r="114" spans="2:20" ht="28.5">
      <c r="B114" s="181" t="s">
        <v>279</v>
      </c>
      <c r="C114" s="184">
        <v>0</v>
      </c>
      <c r="D114" s="185">
        <v>0</v>
      </c>
      <c r="E114" s="184" t="s">
        <v>188</v>
      </c>
      <c r="F114" s="185" t="s">
        <v>188</v>
      </c>
      <c r="G114" s="184">
        <v>0</v>
      </c>
      <c r="H114" s="187">
        <v>1100</v>
      </c>
      <c r="I114" s="185">
        <v>-4.7</v>
      </c>
      <c r="J114" s="185">
        <v>0</v>
      </c>
      <c r="K114" s="187">
        <v>1095.3</v>
      </c>
      <c r="L114" s="188"/>
      <c r="R114" s="35"/>
      <c r="T114" s="3"/>
    </row>
    <row r="115" spans="2:20" ht="28.5">
      <c r="B115" s="181" t="s">
        <v>280</v>
      </c>
      <c r="C115" s="184">
        <v>0</v>
      </c>
      <c r="D115" s="185">
        <v>0</v>
      </c>
      <c r="E115" s="184" t="s">
        <v>188</v>
      </c>
      <c r="F115" s="185" t="s">
        <v>188</v>
      </c>
      <c r="G115" s="184">
        <v>0</v>
      </c>
      <c r="H115" s="185">
        <v>-114</v>
      </c>
      <c r="I115" s="185">
        <v>-9.4</v>
      </c>
      <c r="J115" s="185">
        <v>0</v>
      </c>
      <c r="K115" s="185">
        <v>-123.4</v>
      </c>
      <c r="L115" s="188"/>
      <c r="R115" s="35"/>
      <c r="T115" s="3"/>
    </row>
    <row r="116" spans="2:20" ht="28.5">
      <c r="B116" s="181" t="s">
        <v>281</v>
      </c>
      <c r="C116" s="184">
        <v>0</v>
      </c>
      <c r="D116" s="185">
        <v>0</v>
      </c>
      <c r="E116" s="184" t="s">
        <v>188</v>
      </c>
      <c r="F116" s="185" t="s">
        <v>188</v>
      </c>
      <c r="G116" s="184">
        <v>0</v>
      </c>
      <c r="H116" s="185">
        <v>220</v>
      </c>
      <c r="I116" s="185">
        <v>-4.7</v>
      </c>
      <c r="J116" s="185">
        <v>0</v>
      </c>
      <c r="K116" s="185">
        <v>215.3</v>
      </c>
      <c r="L116" s="188"/>
      <c r="R116" s="35"/>
      <c r="T116" s="3"/>
    </row>
    <row r="117" spans="2:20" ht="28.5">
      <c r="B117" s="181" t="s">
        <v>282</v>
      </c>
      <c r="C117" s="184">
        <v>0</v>
      </c>
      <c r="D117" s="185">
        <v>0</v>
      </c>
      <c r="E117" s="184" t="s">
        <v>188</v>
      </c>
      <c r="F117" s="185" t="s">
        <v>188</v>
      </c>
      <c r="G117" s="184">
        <v>0</v>
      </c>
      <c r="H117" s="185">
        <v>285</v>
      </c>
      <c r="I117" s="185">
        <v>-7.05</v>
      </c>
      <c r="J117" s="185">
        <v>0</v>
      </c>
      <c r="K117" s="185">
        <v>277.95</v>
      </c>
      <c r="L117" s="188"/>
      <c r="T117" s="3"/>
    </row>
    <row r="118" spans="2:20" ht="28.5">
      <c r="B118" s="181" t="s">
        <v>283</v>
      </c>
      <c r="C118" s="184">
        <v>0</v>
      </c>
      <c r="D118" s="185">
        <v>0</v>
      </c>
      <c r="E118" s="184" t="s">
        <v>188</v>
      </c>
      <c r="F118" s="185" t="s">
        <v>188</v>
      </c>
      <c r="G118" s="184">
        <v>0</v>
      </c>
      <c r="H118" s="185">
        <v>367.5</v>
      </c>
      <c r="I118" s="185">
        <v>-7.05</v>
      </c>
      <c r="J118" s="185">
        <v>0</v>
      </c>
      <c r="K118" s="185">
        <v>360.45</v>
      </c>
      <c r="L118" s="188"/>
      <c r="T118" s="3"/>
    </row>
    <row r="119" spans="2:20" ht="28.5">
      <c r="B119" s="181" t="s">
        <v>284</v>
      </c>
      <c r="C119" s="184">
        <v>0</v>
      </c>
      <c r="D119" s="185">
        <v>0</v>
      </c>
      <c r="E119" s="184" t="s">
        <v>188</v>
      </c>
      <c r="F119" s="185" t="s">
        <v>188</v>
      </c>
      <c r="G119" s="184">
        <v>0</v>
      </c>
      <c r="H119" s="185">
        <v>660</v>
      </c>
      <c r="I119" s="185">
        <v>-4.7</v>
      </c>
      <c r="J119" s="185">
        <v>0</v>
      </c>
      <c r="K119" s="185">
        <v>655.29999999999995</v>
      </c>
      <c r="L119" s="188"/>
      <c r="T119" s="3"/>
    </row>
    <row r="120" spans="2:20" ht="28.5">
      <c r="B120" s="181" t="s">
        <v>285</v>
      </c>
      <c r="C120" s="184">
        <v>0</v>
      </c>
      <c r="D120" s="185">
        <v>0</v>
      </c>
      <c r="E120" s="184" t="s">
        <v>188</v>
      </c>
      <c r="F120" s="185" t="s">
        <v>188</v>
      </c>
      <c r="G120" s="184">
        <v>0</v>
      </c>
      <c r="H120" s="187">
        <v>1285</v>
      </c>
      <c r="I120" s="185">
        <v>-18.8</v>
      </c>
      <c r="J120" s="185">
        <v>0</v>
      </c>
      <c r="K120" s="187">
        <v>1266.2</v>
      </c>
      <c r="L120" s="188"/>
      <c r="T120" s="3"/>
    </row>
    <row r="121" spans="2:20" ht="15" customHeight="1">
      <c r="B121" s="181" t="s">
        <v>286</v>
      </c>
      <c r="C121" s="184">
        <v>0</v>
      </c>
      <c r="D121" s="185">
        <v>-51</v>
      </c>
      <c r="E121" s="184" t="s">
        <v>188</v>
      </c>
      <c r="F121" s="185">
        <v>52.5</v>
      </c>
      <c r="G121" s="184">
        <v>0</v>
      </c>
      <c r="H121" s="187">
        <v>2893.5</v>
      </c>
      <c r="I121" s="185">
        <v>-23.97</v>
      </c>
      <c r="J121" s="185">
        <v>0</v>
      </c>
      <c r="K121" s="187">
        <v>2869.53</v>
      </c>
      <c r="L121" s="188"/>
      <c r="T121" s="3"/>
    </row>
    <row r="122" spans="2:20" ht="15" customHeight="1">
      <c r="B122" s="181" t="s">
        <v>287</v>
      </c>
      <c r="C122" s="184">
        <v>0</v>
      </c>
      <c r="D122" s="185">
        <v>0</v>
      </c>
      <c r="E122" s="184" t="s">
        <v>188</v>
      </c>
      <c r="F122" s="185" t="s">
        <v>188</v>
      </c>
      <c r="G122" s="184">
        <v>0</v>
      </c>
      <c r="H122" s="187">
        <v>3035</v>
      </c>
      <c r="I122" s="185">
        <v>-39.76</v>
      </c>
      <c r="J122" s="185">
        <v>0</v>
      </c>
      <c r="K122" s="187">
        <v>2995.24</v>
      </c>
      <c r="L122" s="188"/>
      <c r="T122" s="3"/>
    </row>
    <row r="123" spans="2:20" ht="15" customHeight="1">
      <c r="B123" s="181" t="s">
        <v>288</v>
      </c>
      <c r="C123" s="184">
        <v>0</v>
      </c>
      <c r="D123" s="185">
        <v>0</v>
      </c>
      <c r="E123" s="184" t="s">
        <v>188</v>
      </c>
      <c r="F123" s="185" t="s">
        <v>188</v>
      </c>
      <c r="G123" s="184">
        <v>0</v>
      </c>
      <c r="H123" s="187">
        <v>3550</v>
      </c>
      <c r="I123" s="185">
        <v>-28.4</v>
      </c>
      <c r="J123" s="185">
        <v>0</v>
      </c>
      <c r="K123" s="187">
        <v>3521.6</v>
      </c>
      <c r="L123" s="188"/>
      <c r="T123" s="3"/>
    </row>
    <row r="124" spans="2:20" ht="15" customHeight="1">
      <c r="B124" s="181" t="s">
        <v>289</v>
      </c>
      <c r="C124" s="184">
        <v>0</v>
      </c>
      <c r="D124" s="185">
        <v>0</v>
      </c>
      <c r="E124" s="184" t="s">
        <v>188</v>
      </c>
      <c r="F124" s="185" t="s">
        <v>188</v>
      </c>
      <c r="G124" s="184">
        <v>0</v>
      </c>
      <c r="H124" s="187">
        <v>2600</v>
      </c>
      <c r="I124" s="185">
        <v>-28.4</v>
      </c>
      <c r="J124" s="185">
        <v>0</v>
      </c>
      <c r="K124" s="187">
        <v>2571.6</v>
      </c>
      <c r="L124" s="188"/>
      <c r="T124" s="3"/>
    </row>
    <row r="125" spans="2:20" ht="28.5">
      <c r="B125" s="181" t="s">
        <v>290</v>
      </c>
      <c r="C125" s="184">
        <v>0</v>
      </c>
      <c r="D125" s="185">
        <v>0</v>
      </c>
      <c r="E125" s="184" t="s">
        <v>188</v>
      </c>
      <c r="F125" s="185" t="s">
        <v>188</v>
      </c>
      <c r="G125" s="184">
        <v>0</v>
      </c>
      <c r="H125" s="187">
        <v>-3190</v>
      </c>
      <c r="I125" s="185">
        <v>-28.4</v>
      </c>
      <c r="J125" s="185">
        <v>0</v>
      </c>
      <c r="K125" s="187">
        <v>-3218.4</v>
      </c>
      <c r="L125" s="188"/>
      <c r="T125" s="3"/>
    </row>
    <row r="126" spans="2:20" ht="28.5">
      <c r="B126" s="181" t="s">
        <v>291</v>
      </c>
      <c r="C126" s="184">
        <v>0</v>
      </c>
      <c r="D126" s="185">
        <v>0</v>
      </c>
      <c r="E126" s="184" t="s">
        <v>188</v>
      </c>
      <c r="F126" s="185" t="s">
        <v>188</v>
      </c>
      <c r="G126" s="184">
        <v>0</v>
      </c>
      <c r="H126" s="187">
        <v>5450</v>
      </c>
      <c r="I126" s="185">
        <v>-7.1</v>
      </c>
      <c r="J126" s="185">
        <v>0</v>
      </c>
      <c r="K126" s="187">
        <v>5442.9</v>
      </c>
      <c r="L126" s="188"/>
      <c r="T126" s="3"/>
    </row>
    <row r="127" spans="2:20">
      <c r="B127" s="314" t="s">
        <v>292</v>
      </c>
      <c r="C127" s="314"/>
      <c r="D127" s="314"/>
      <c r="E127" s="314"/>
      <c r="F127" s="315"/>
      <c r="G127" s="184">
        <v>0</v>
      </c>
      <c r="H127" s="187">
        <v>30666.5</v>
      </c>
      <c r="I127" s="185">
        <v>-261.77999999999997</v>
      </c>
      <c r="J127" s="185">
        <v>0</v>
      </c>
      <c r="K127" s="187">
        <v>30404.720000000001</v>
      </c>
      <c r="L127" s="188"/>
      <c r="T127" s="3"/>
    </row>
    <row r="128" spans="2:20">
      <c r="B128" s="321" t="s">
        <v>293</v>
      </c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T128" s="3"/>
    </row>
    <row r="129" spans="2:20">
      <c r="B129" s="181" t="s">
        <v>294</v>
      </c>
      <c r="C129" s="184">
        <v>0</v>
      </c>
      <c r="D129" s="185">
        <v>0</v>
      </c>
      <c r="E129" s="184">
        <v>0.73380999999999996</v>
      </c>
      <c r="F129" s="185">
        <v>0.72774000000000005</v>
      </c>
      <c r="G129" s="184">
        <v>0</v>
      </c>
      <c r="H129" s="185">
        <v>0</v>
      </c>
      <c r="I129" s="185">
        <v>0</v>
      </c>
      <c r="J129" s="185">
        <v>0</v>
      </c>
      <c r="K129" s="185">
        <v>0</v>
      </c>
      <c r="L129" s="188"/>
      <c r="T129" s="3"/>
    </row>
    <row r="130" spans="2:20">
      <c r="B130" s="181" t="s">
        <v>295</v>
      </c>
      <c r="C130" s="184">
        <v>0</v>
      </c>
      <c r="D130" s="185">
        <v>0</v>
      </c>
      <c r="E130" s="184">
        <v>1.1082000000000001</v>
      </c>
      <c r="F130" s="185">
        <v>1.1187</v>
      </c>
      <c r="G130" s="184">
        <v>0</v>
      </c>
      <c r="H130" s="185">
        <v>0</v>
      </c>
      <c r="I130" s="185">
        <v>0</v>
      </c>
      <c r="J130" s="185">
        <v>0</v>
      </c>
      <c r="K130" s="185">
        <v>0</v>
      </c>
      <c r="L130" s="188"/>
      <c r="T130" s="3"/>
    </row>
    <row r="131" spans="2:20">
      <c r="B131" s="181" t="s">
        <v>296</v>
      </c>
      <c r="C131" s="186">
        <v>-3946358.16</v>
      </c>
      <c r="D131" s="187">
        <v>-3954451.2</v>
      </c>
      <c r="E131" s="184">
        <v>0.13768</v>
      </c>
      <c r="F131" s="185">
        <v>0.13754</v>
      </c>
      <c r="G131" s="184">
        <v>-198.57</v>
      </c>
      <c r="H131" s="185">
        <v>0</v>
      </c>
      <c r="I131" s="185">
        <v>0</v>
      </c>
      <c r="J131" s="185">
        <v>0</v>
      </c>
      <c r="K131" s="185">
        <v>-198.57</v>
      </c>
      <c r="L131" s="188"/>
      <c r="T131" s="3"/>
    </row>
    <row r="132" spans="2:20">
      <c r="B132" s="181" t="s">
        <v>297</v>
      </c>
      <c r="C132" s="184">
        <v>0</v>
      </c>
      <c r="D132" s="187">
        <v>-922018.83</v>
      </c>
      <c r="E132" s="184">
        <v>1.0849</v>
      </c>
      <c r="F132" s="185">
        <v>1.0738000000000001</v>
      </c>
      <c r="G132" s="184">
        <v>-57.72</v>
      </c>
      <c r="H132" s="185">
        <v>0</v>
      </c>
      <c r="I132" s="185">
        <v>0</v>
      </c>
      <c r="J132" s="185">
        <v>0</v>
      </c>
      <c r="K132" s="185">
        <v>-57.72</v>
      </c>
      <c r="L132" s="188"/>
      <c r="T132" s="3"/>
    </row>
    <row r="133" spans="2:20">
      <c r="B133" s="181" t="s">
        <v>298</v>
      </c>
      <c r="C133" s="186">
        <v>-149695109.84</v>
      </c>
      <c r="D133" s="187">
        <v>-154502802.58000001</v>
      </c>
      <c r="E133" s="184">
        <v>0.12789</v>
      </c>
      <c r="F133" s="185">
        <v>0.12803999999999999</v>
      </c>
      <c r="G133" s="186">
        <v>3863.36</v>
      </c>
      <c r="H133" s="185">
        <v>0</v>
      </c>
      <c r="I133" s="185">
        <v>0</v>
      </c>
      <c r="J133" s="185">
        <v>0</v>
      </c>
      <c r="K133" s="187">
        <v>3863.36</v>
      </c>
      <c r="L133" s="188"/>
      <c r="T133" s="3"/>
    </row>
    <row r="134" spans="2:20">
      <c r="B134" s="181" t="s">
        <v>299</v>
      </c>
      <c r="C134" s="184">
        <v>0</v>
      </c>
      <c r="D134" s="185">
        <v>0</v>
      </c>
      <c r="E134" s="184">
        <v>6.3572999999999998E-3</v>
      </c>
      <c r="F134" s="185">
        <v>6.3686999999999997E-3</v>
      </c>
      <c r="G134" s="184">
        <v>0</v>
      </c>
      <c r="H134" s="185">
        <v>0</v>
      </c>
      <c r="I134" s="185">
        <v>0</v>
      </c>
      <c r="J134" s="185">
        <v>0</v>
      </c>
      <c r="K134" s="185">
        <v>0</v>
      </c>
      <c r="L134" s="188"/>
      <c r="T134" s="3"/>
    </row>
    <row r="135" spans="2:20">
      <c r="B135" s="181" t="s">
        <v>300</v>
      </c>
      <c r="C135" s="184">
        <v>0</v>
      </c>
      <c r="D135" s="185">
        <v>0</v>
      </c>
      <c r="E135" s="184">
        <v>5.8713000000000001E-2</v>
      </c>
      <c r="F135" s="185">
        <v>5.4417E-2</v>
      </c>
      <c r="G135" s="184">
        <v>0</v>
      </c>
      <c r="H135" s="185">
        <v>0</v>
      </c>
      <c r="I135" s="185">
        <v>0</v>
      </c>
      <c r="J135" s="185">
        <v>0</v>
      </c>
      <c r="K135" s="185">
        <v>0</v>
      </c>
      <c r="L135" s="188"/>
      <c r="T135" s="3"/>
    </row>
    <row r="136" spans="2:20">
      <c r="B136" s="181" t="s">
        <v>301</v>
      </c>
      <c r="C136" s="184">
        <v>0</v>
      </c>
      <c r="D136" s="185">
        <v>0</v>
      </c>
      <c r="E136" s="184">
        <v>9.4961000000000004E-2</v>
      </c>
      <c r="F136" s="185">
        <v>9.5449000000000006E-2</v>
      </c>
      <c r="G136" s="184">
        <v>0</v>
      </c>
      <c r="H136" s="185">
        <v>0</v>
      </c>
      <c r="I136" s="185">
        <v>0</v>
      </c>
      <c r="J136" s="185">
        <v>0</v>
      </c>
      <c r="K136" s="185">
        <v>0</v>
      </c>
      <c r="L136" s="188"/>
      <c r="T136" s="3"/>
    </row>
    <row r="137" spans="2:20">
      <c r="B137" s="181" t="s">
        <v>302</v>
      </c>
      <c r="C137" s="184">
        <v>0</v>
      </c>
      <c r="D137" s="185">
        <v>0</v>
      </c>
      <c r="E137" s="184">
        <v>0.74004999999999999</v>
      </c>
      <c r="F137" s="185">
        <v>0.74021999999999999</v>
      </c>
      <c r="G137" s="184">
        <v>0</v>
      </c>
      <c r="H137" s="185">
        <v>0</v>
      </c>
      <c r="I137" s="185">
        <v>0</v>
      </c>
      <c r="J137" s="185">
        <v>0</v>
      </c>
      <c r="K137" s="185">
        <v>0</v>
      </c>
      <c r="L137" s="188"/>
      <c r="T137" s="3"/>
    </row>
    <row r="138" spans="2:20">
      <c r="B138" s="181" t="s">
        <v>89</v>
      </c>
      <c r="C138" s="186">
        <v>-100373601.44</v>
      </c>
      <c r="D138" s="187">
        <v>-113028425.97</v>
      </c>
      <c r="E138" s="184">
        <v>1</v>
      </c>
      <c r="F138" s="185">
        <v>1</v>
      </c>
      <c r="G138" s="184">
        <v>0</v>
      </c>
      <c r="H138" s="185">
        <v>0</v>
      </c>
      <c r="I138" s="185">
        <v>0</v>
      </c>
      <c r="J138" s="185">
        <v>0</v>
      </c>
      <c r="K138" s="185">
        <v>0</v>
      </c>
      <c r="L138" s="188"/>
      <c r="T138" s="3"/>
    </row>
    <row r="139" spans="2:20">
      <c r="B139" s="314" t="s">
        <v>303</v>
      </c>
      <c r="C139" s="314"/>
      <c r="D139" s="314"/>
      <c r="E139" s="314"/>
      <c r="F139" s="315"/>
      <c r="G139" s="186">
        <v>3607.07</v>
      </c>
      <c r="H139" s="185">
        <v>0</v>
      </c>
      <c r="I139" s="185">
        <v>0</v>
      </c>
      <c r="J139" s="185">
        <v>0</v>
      </c>
      <c r="K139" s="187">
        <v>3607.07</v>
      </c>
      <c r="L139" s="188"/>
      <c r="T139" s="3"/>
    </row>
    <row r="140" spans="2:20">
      <c r="B140" s="314" t="s">
        <v>304</v>
      </c>
      <c r="C140" s="314"/>
      <c r="D140" s="314"/>
      <c r="E140" s="314"/>
      <c r="F140" s="315"/>
      <c r="G140" s="186">
        <v>4316366.95</v>
      </c>
      <c r="H140" s="187">
        <v>75414.16</v>
      </c>
      <c r="I140" s="187">
        <v>-5772.22</v>
      </c>
      <c r="J140" s="187">
        <v>29228.49</v>
      </c>
      <c r="K140" s="187">
        <v>4415237.38</v>
      </c>
      <c r="L140" s="188"/>
      <c r="T140" s="3"/>
    </row>
    <row r="141" spans="2:20">
      <c r="B141" s="316" t="s">
        <v>305</v>
      </c>
      <c r="C141" s="316"/>
      <c r="D141" s="316"/>
      <c r="E141" s="316"/>
      <c r="F141" s="316"/>
      <c r="G141" s="316"/>
      <c r="H141" s="316"/>
      <c r="I141" s="316"/>
      <c r="J141" s="317"/>
      <c r="K141" s="187">
        <v>-854078.19</v>
      </c>
      <c r="L141" s="188"/>
      <c r="T141" s="3"/>
    </row>
    <row r="142" spans="2:20">
      <c r="B142" s="316" t="s">
        <v>150</v>
      </c>
      <c r="C142" s="316"/>
      <c r="D142" s="316"/>
      <c r="E142" s="316"/>
      <c r="F142" s="316"/>
      <c r="G142" s="316"/>
      <c r="H142" s="316"/>
      <c r="I142" s="316"/>
      <c r="J142" s="317"/>
      <c r="K142" s="185">
        <v>-167.75</v>
      </c>
      <c r="L142" s="188"/>
    </row>
    <row r="143" spans="2:20">
      <c r="B143" s="314" t="s">
        <v>306</v>
      </c>
      <c r="C143" s="314"/>
      <c r="D143" s="314"/>
      <c r="E143" s="314"/>
      <c r="F143" s="314"/>
      <c r="G143" s="314"/>
      <c r="H143" s="314"/>
      <c r="I143" s="314"/>
      <c r="J143" s="315"/>
      <c r="K143" s="187">
        <v>3560991.43</v>
      </c>
      <c r="L143" s="188"/>
    </row>
    <row r="144" spans="2:20">
      <c r="C144" s="2"/>
      <c r="D144" s="2"/>
      <c r="G144" s="2"/>
      <c r="H144" s="2"/>
      <c r="I144" s="2"/>
      <c r="K144" s="2"/>
    </row>
    <row r="145" spans="3:11">
      <c r="C145" s="2"/>
      <c r="D145" s="2"/>
      <c r="G145" s="2"/>
      <c r="H145" s="2"/>
      <c r="I145" s="2"/>
      <c r="K145" s="2"/>
    </row>
    <row r="146" spans="3:11">
      <c r="C146" s="2"/>
      <c r="D146" s="2"/>
      <c r="G146" s="2"/>
      <c r="H146" s="2"/>
      <c r="I146" s="2"/>
      <c r="J146" s="2"/>
      <c r="K146" s="2"/>
    </row>
    <row r="147" spans="3:11">
      <c r="C147" s="2"/>
      <c r="D147" s="2"/>
      <c r="G147" s="2"/>
      <c r="H147" s="2"/>
      <c r="I147" s="2"/>
      <c r="J147" s="2"/>
      <c r="K147" s="2"/>
    </row>
    <row r="148" spans="3:11">
      <c r="C148" s="2"/>
      <c r="D148" s="2"/>
      <c r="G148" s="2"/>
      <c r="H148" s="2"/>
      <c r="I148" s="2"/>
      <c r="J148" s="2"/>
      <c r="K148" s="2"/>
    </row>
    <row r="149" spans="3:11">
      <c r="C149" s="2"/>
      <c r="D149" s="2"/>
      <c r="G149" s="2"/>
      <c r="K149" s="2"/>
    </row>
    <row r="150" spans="3:11">
      <c r="C150" s="2"/>
      <c r="D150" s="2"/>
      <c r="G150" s="2"/>
      <c r="H150" s="2"/>
      <c r="K150" s="2"/>
    </row>
    <row r="151" spans="3:11">
      <c r="C151" s="2"/>
      <c r="D151" s="2"/>
      <c r="G151" s="2"/>
      <c r="H151" s="2"/>
      <c r="I151" s="2"/>
      <c r="J151" s="2"/>
      <c r="K151" s="2"/>
    </row>
    <row r="152" spans="3:11">
      <c r="C152" s="2"/>
      <c r="D152" s="2"/>
      <c r="E152" s="2"/>
      <c r="G152" s="2"/>
      <c r="H152" s="2"/>
      <c r="K152" s="2"/>
    </row>
    <row r="153" spans="3:11">
      <c r="C153" s="2"/>
      <c r="D153" s="2"/>
      <c r="G153" s="2"/>
      <c r="H153" s="2"/>
      <c r="K153" s="2"/>
    </row>
    <row r="154" spans="3:11">
      <c r="C154" s="2"/>
      <c r="D154" s="2"/>
      <c r="G154" s="2"/>
      <c r="H154" s="2"/>
      <c r="I154" s="2"/>
      <c r="K154" s="2"/>
    </row>
    <row r="155" spans="3:11">
      <c r="C155" s="2"/>
      <c r="D155" s="2"/>
      <c r="G155" s="2"/>
      <c r="H155" s="2"/>
      <c r="K155" s="2"/>
    </row>
    <row r="156" spans="3:11">
      <c r="C156" s="2"/>
      <c r="D156" s="2"/>
      <c r="E156" s="2"/>
      <c r="G156" s="2"/>
      <c r="H156" s="2"/>
      <c r="I156" s="2"/>
      <c r="K156" s="2"/>
    </row>
    <row r="157" spans="3:11">
      <c r="C157" s="2"/>
      <c r="D157" s="2"/>
      <c r="G157" s="2"/>
      <c r="H157" s="2"/>
      <c r="I157" s="2"/>
      <c r="K157" s="2"/>
    </row>
    <row r="158" spans="3:11">
      <c r="F158" s="2"/>
      <c r="G158" s="2"/>
      <c r="H158" s="2"/>
      <c r="I158" s="2"/>
      <c r="K158" s="2"/>
    </row>
    <row r="159" spans="3:11">
      <c r="C159" s="2"/>
      <c r="D159" s="2"/>
      <c r="G159" s="2"/>
      <c r="H159" s="2"/>
      <c r="I159" s="2"/>
      <c r="K159" s="2"/>
    </row>
    <row r="160" spans="3:11">
      <c r="C160" s="2"/>
      <c r="D160" s="2"/>
      <c r="G160" s="2"/>
      <c r="K160" s="2"/>
    </row>
    <row r="161" spans="3:11">
      <c r="C161" s="2"/>
      <c r="D161" s="2"/>
      <c r="G161" s="2"/>
      <c r="H161" s="2"/>
      <c r="I161" s="2"/>
      <c r="K161" s="2"/>
    </row>
    <row r="162" spans="3:11">
      <c r="C162" s="2"/>
      <c r="D162" s="2"/>
      <c r="E162" s="2"/>
      <c r="G162" s="2"/>
      <c r="H162" s="2"/>
      <c r="I162" s="2"/>
      <c r="K162" s="2"/>
    </row>
    <row r="163" spans="3:11">
      <c r="C163" s="2"/>
      <c r="D163" s="2"/>
      <c r="G163" s="2"/>
      <c r="K163" s="2"/>
    </row>
    <row r="164" spans="3:11">
      <c r="C164" s="2"/>
      <c r="D164" s="2"/>
      <c r="F164" s="2"/>
      <c r="G164" s="2"/>
      <c r="K164" s="2"/>
    </row>
    <row r="165" spans="3:11">
      <c r="C165" s="2"/>
      <c r="D165" s="2"/>
      <c r="G165" s="2"/>
      <c r="H165" s="2"/>
      <c r="I165" s="2"/>
      <c r="J165" s="2"/>
      <c r="K165" s="2"/>
    </row>
    <row r="166" spans="3:11">
      <c r="C166" s="2"/>
      <c r="D166" s="2"/>
      <c r="G166" s="2"/>
      <c r="K166" s="2"/>
    </row>
    <row r="167" spans="3:11">
      <c r="C167" s="2"/>
      <c r="D167" s="2"/>
      <c r="G167" s="2"/>
      <c r="K167" s="2"/>
    </row>
    <row r="168" spans="3:11">
      <c r="C168" s="2"/>
      <c r="D168" s="2"/>
      <c r="G168" s="2"/>
      <c r="H168" s="2"/>
      <c r="I168" s="2"/>
      <c r="K168" s="2"/>
    </row>
    <row r="169" spans="3:11">
      <c r="C169" s="2"/>
      <c r="D169" s="2"/>
    </row>
    <row r="170" spans="3:11">
      <c r="C170" s="2"/>
      <c r="D170" s="2"/>
      <c r="G170" s="2"/>
      <c r="K170" s="2"/>
    </row>
    <row r="171" spans="3:11">
      <c r="C171" s="2"/>
      <c r="D171" s="2"/>
      <c r="G171" s="2"/>
      <c r="K171" s="2"/>
    </row>
    <row r="172" spans="3:11">
      <c r="C172" s="2"/>
      <c r="D172" s="2"/>
      <c r="G172" s="2"/>
      <c r="K172" s="2"/>
    </row>
    <row r="173" spans="3:11">
      <c r="C173" s="2"/>
      <c r="D173" s="2"/>
      <c r="G173" s="2"/>
      <c r="H173" s="2"/>
      <c r="I173" s="2"/>
      <c r="K173" s="2"/>
    </row>
    <row r="174" spans="3:11">
      <c r="C174" s="2"/>
      <c r="D174" s="2"/>
      <c r="G174" s="2"/>
      <c r="K174" s="2"/>
    </row>
    <row r="175" spans="3:11">
      <c r="C175" s="2"/>
      <c r="D175" s="2"/>
      <c r="G175" s="2"/>
      <c r="K175" s="2"/>
    </row>
    <row r="176" spans="3:11">
      <c r="C176" s="2"/>
      <c r="D176" s="2"/>
      <c r="G176" s="2"/>
      <c r="K176" s="2"/>
    </row>
    <row r="177" spans="3:11">
      <c r="C177" s="2"/>
      <c r="D177" s="2"/>
      <c r="G177" s="2"/>
      <c r="H177" s="2"/>
      <c r="I177" s="2"/>
      <c r="K177" s="2"/>
    </row>
    <row r="178" spans="3:11">
      <c r="C178" s="2"/>
      <c r="D178" s="2"/>
      <c r="G178" s="2"/>
      <c r="H178" s="2"/>
      <c r="I178" s="2"/>
      <c r="K178" s="2"/>
    </row>
    <row r="179" spans="3:11">
      <c r="K179" s="2"/>
    </row>
    <row r="180" spans="3:11">
      <c r="K180" s="2"/>
    </row>
    <row r="181" spans="3:11">
      <c r="C181" s="2"/>
      <c r="D181" s="2"/>
      <c r="G181" s="2"/>
      <c r="K181" s="2"/>
    </row>
    <row r="182" spans="3:11">
      <c r="C182" s="2"/>
      <c r="D182" s="2"/>
    </row>
    <row r="183" spans="3:11">
      <c r="G183" s="2"/>
      <c r="K183" s="2"/>
    </row>
    <row r="184" spans="3:11">
      <c r="G184" s="2"/>
      <c r="H184" s="2"/>
      <c r="I184" s="2"/>
      <c r="K184" s="2"/>
    </row>
    <row r="186" spans="3:11">
      <c r="K186" s="2"/>
    </row>
  </sheetData>
  <mergeCells count="23">
    <mergeCell ref="B104:F104"/>
    <mergeCell ref="B105:L105"/>
    <mergeCell ref="C2:D2"/>
    <mergeCell ref="E2:F2"/>
    <mergeCell ref="G2:K2"/>
    <mergeCell ref="B4:L4"/>
    <mergeCell ref="B54:F54"/>
    <mergeCell ref="B140:F140"/>
    <mergeCell ref="B141:J141"/>
    <mergeCell ref="B142:J142"/>
    <mergeCell ref="B143:J143"/>
    <mergeCell ref="N3:X3"/>
    <mergeCell ref="N52:R52"/>
    <mergeCell ref="N53:X53"/>
    <mergeCell ref="N55:R55"/>
    <mergeCell ref="N56:X56"/>
    <mergeCell ref="N75:R75"/>
    <mergeCell ref="B107:F107"/>
    <mergeCell ref="B108:L108"/>
    <mergeCell ref="B127:F127"/>
    <mergeCell ref="B128:L128"/>
    <mergeCell ref="B139:F139"/>
    <mergeCell ref="B55:L55"/>
  </mergeCells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8202-D00F-4789-9E8E-65E3BF941187}">
  <dimension ref="A1:H20"/>
  <sheetViews>
    <sheetView workbookViewId="0">
      <selection activeCell="J26" sqref="J26"/>
    </sheetView>
  </sheetViews>
  <sheetFormatPr defaultRowHeight="15"/>
  <cols>
    <col min="1" max="1" width="7.85546875" bestFit="1" customWidth="1"/>
    <col min="5" max="5" width="21.140625" bestFit="1" customWidth="1"/>
    <col min="6" max="6" width="22.140625" bestFit="1" customWidth="1"/>
  </cols>
  <sheetData>
    <row r="1" spans="1:8">
      <c r="A1" t="s">
        <v>307</v>
      </c>
      <c r="B1" t="s">
        <v>308</v>
      </c>
      <c r="E1" t="s">
        <v>309</v>
      </c>
      <c r="F1" t="s">
        <v>310</v>
      </c>
    </row>
    <row r="2" spans="1:8">
      <c r="A2" s="8">
        <v>3.8800000000000001E-2</v>
      </c>
      <c r="B2" s="8">
        <v>3.9699999999999999E-2</v>
      </c>
      <c r="E2" s="49">
        <v>125.34</v>
      </c>
      <c r="F2">
        <v>112.3</v>
      </c>
    </row>
    <row r="3" spans="1:8">
      <c r="A3" s="8">
        <v>3.4599999999999999E-2</v>
      </c>
      <c r="B3" s="8">
        <v>3.6200000000000003E-2</v>
      </c>
      <c r="E3">
        <v>131.06</v>
      </c>
      <c r="F3">
        <v>115.03</v>
      </c>
    </row>
    <row r="4" spans="1:8">
      <c r="A4" s="7">
        <f>A3/A2-1</f>
        <v>-0.10824742268041243</v>
      </c>
      <c r="B4" s="7">
        <f>B3/B2-1</f>
        <v>-8.8161209068009949E-2</v>
      </c>
      <c r="E4" s="7">
        <f>E3/E2-1</f>
        <v>4.5635870432423786E-2</v>
      </c>
      <c r="F4" s="7">
        <f>F3/F2-1</f>
        <v>2.430988423864644E-2</v>
      </c>
    </row>
    <row r="6" spans="1:8" ht="18.75" customHeight="1">
      <c r="A6" s="8">
        <f>A3-A2</f>
        <v>-4.2000000000000023E-3</v>
      </c>
      <c r="B6" s="8">
        <f>B3-B2</f>
        <v>-3.4999999999999962E-3</v>
      </c>
    </row>
    <row r="7" spans="1:8">
      <c r="E7" s="50">
        <f>E4/B6</f>
        <v>-13.038820123549668</v>
      </c>
      <c r="F7">
        <f>F4/A6</f>
        <v>-5.7880676758681968</v>
      </c>
    </row>
    <row r="8" spans="1:8">
      <c r="B8">
        <f>3%</f>
        <v>0.03</v>
      </c>
    </row>
    <row r="9" spans="1:8">
      <c r="B9" s="8">
        <f>B8-B2</f>
        <v>-9.7000000000000003E-3</v>
      </c>
    </row>
    <row r="10" spans="1:8">
      <c r="B10">
        <f>B9*E7</f>
        <v>0.12647655519843179</v>
      </c>
    </row>
    <row r="13" spans="1:8" ht="15.75" thickBot="1"/>
    <row r="14" spans="1:8" ht="36.75" thickBot="1">
      <c r="E14" s="52">
        <v>0.19500000000000001</v>
      </c>
      <c r="F14" s="53">
        <v>0.35499999999999998</v>
      </c>
      <c r="H14" s="8">
        <f t="shared" ref="H14:H20" si="0">F14-E14</f>
        <v>0.15999999999999998</v>
      </c>
    </row>
    <row r="15" spans="1:8" ht="36.75" thickBot="1">
      <c r="E15" s="52">
        <v>0.315</v>
      </c>
      <c r="F15" s="53">
        <v>0.68100000000000005</v>
      </c>
      <c r="H15" s="8">
        <f t="shared" si="0"/>
        <v>0.36600000000000005</v>
      </c>
    </row>
    <row r="16" spans="1:8" ht="36.75" thickBot="1">
      <c r="E16" s="52">
        <v>-0.32400000000000001</v>
      </c>
      <c r="F16" s="53">
        <v>2.8000000000000001E-2</v>
      </c>
      <c r="H16" s="8">
        <f t="shared" si="0"/>
        <v>0.35200000000000004</v>
      </c>
    </row>
    <row r="17" spans="5:8" ht="36.75" thickBot="1">
      <c r="E17" s="52">
        <v>0.59199999999999997</v>
      </c>
      <c r="F17" s="53">
        <v>1.302</v>
      </c>
      <c r="H17" s="8">
        <f t="shared" si="0"/>
        <v>0.71000000000000008</v>
      </c>
    </row>
    <row r="18" spans="5:8" ht="36.75" thickBot="1">
      <c r="E18" s="52">
        <v>0.105</v>
      </c>
      <c r="F18" s="53">
        <v>0.90300000000000002</v>
      </c>
      <c r="H18" s="8">
        <f t="shared" si="0"/>
        <v>0.79800000000000004</v>
      </c>
    </row>
    <row r="19" spans="5:8" ht="36.75" thickBot="1">
      <c r="E19" s="52">
        <v>0.13700000000000001</v>
      </c>
      <c r="F19" s="53">
        <v>0.75</v>
      </c>
      <c r="H19" s="8">
        <f t="shared" si="0"/>
        <v>0.61299999999999999</v>
      </c>
    </row>
    <row r="20" spans="5:8" ht="36.75" thickBot="1">
      <c r="E20" s="52">
        <v>-0.54800000000000004</v>
      </c>
      <c r="F20" s="53">
        <v>-0.36799999999999999</v>
      </c>
      <c r="H20" s="8">
        <f t="shared" si="0"/>
        <v>0.18000000000000005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35BB-9E31-4E97-BACC-FC93763DD3D1}">
  <sheetPr codeName="Sheet7">
    <tabColor theme="5" tint="0.79998168889431442"/>
  </sheetPr>
  <dimension ref="A1:AE1252"/>
  <sheetViews>
    <sheetView zoomScale="85" zoomScaleNormal="85" workbookViewId="0">
      <pane xSplit="1" ySplit="1" topLeftCell="B1146" activePane="bottomRight" state="frozen"/>
      <selection pane="topRight" activeCell="B1" sqref="B1"/>
      <selection pane="bottomLeft" activeCell="A2" sqref="A2"/>
      <selection pane="bottomRight" activeCell="B1173" sqref="B1173"/>
    </sheetView>
  </sheetViews>
  <sheetFormatPr defaultRowHeight="15" outlineLevelCol="1"/>
  <cols>
    <col min="1" max="1" width="16.7109375" style="3" customWidth="1"/>
    <col min="2" max="2" width="16.7109375" style="76" customWidth="1"/>
    <col min="3" max="3" width="16.7109375" style="129" customWidth="1"/>
    <col min="4" max="5" width="16.7109375" style="59" customWidth="1"/>
    <col min="6" max="8" width="16.7109375" style="69" customWidth="1"/>
    <col min="9" max="9" width="16.7109375" style="8" customWidth="1"/>
    <col min="10" max="10" width="16.7109375" style="69" customWidth="1"/>
    <col min="11" max="23" width="16.7109375" style="8" customWidth="1"/>
    <col min="24" max="27" width="16.7109375" style="8" hidden="1" customWidth="1" outlineLevel="1"/>
    <col min="28" max="28" width="16.7109375" customWidth="1" collapsed="1"/>
    <col min="29" max="31" width="16.7109375" customWidth="1"/>
  </cols>
  <sheetData>
    <row r="1" spans="1:31" s="127" customFormat="1" ht="30.75" customHeight="1">
      <c r="A1" s="120" t="s">
        <v>49</v>
      </c>
      <c r="B1" s="121" t="s">
        <v>50</v>
      </c>
      <c r="C1" s="121" t="s">
        <v>51</v>
      </c>
      <c r="D1" s="122" t="s">
        <v>311</v>
      </c>
      <c r="E1" s="122" t="s">
        <v>312</v>
      </c>
      <c r="F1" s="123" t="s">
        <v>52</v>
      </c>
      <c r="G1" s="123" t="s">
        <v>53</v>
      </c>
      <c r="H1" s="123" t="s">
        <v>54</v>
      </c>
      <c r="I1" s="124" t="s">
        <v>8</v>
      </c>
      <c r="J1" s="123" t="s">
        <v>57</v>
      </c>
      <c r="K1" s="123" t="s">
        <v>58</v>
      </c>
      <c r="L1" s="124" t="s">
        <v>59</v>
      </c>
      <c r="M1" s="124" t="s">
        <v>60</v>
      </c>
      <c r="N1" s="124" t="s">
        <v>61</v>
      </c>
      <c r="O1" s="124" t="s">
        <v>62</v>
      </c>
      <c r="P1" s="124" t="s">
        <v>63</v>
      </c>
      <c r="Q1" s="125" t="s">
        <v>64</v>
      </c>
      <c r="R1" s="126" t="s">
        <v>65</v>
      </c>
      <c r="S1" s="125" t="s">
        <v>66</v>
      </c>
      <c r="T1" s="126" t="s">
        <v>67</v>
      </c>
      <c r="U1" s="125" t="s">
        <v>68</v>
      </c>
      <c r="V1" s="126" t="s">
        <v>69</v>
      </c>
      <c r="W1" s="126" t="s">
        <v>17</v>
      </c>
      <c r="X1" s="126" t="s">
        <v>70</v>
      </c>
      <c r="Y1" s="137" t="s">
        <v>71</v>
      </c>
      <c r="Z1" s="137" t="s">
        <v>72</v>
      </c>
      <c r="AA1" s="137" t="s">
        <v>73</v>
      </c>
      <c r="AB1" s="126" t="s">
        <v>18</v>
      </c>
      <c r="AC1" s="126" t="s">
        <v>74</v>
      </c>
      <c r="AD1" s="126" t="s">
        <v>75</v>
      </c>
      <c r="AE1" s="126" t="s">
        <v>76</v>
      </c>
    </row>
    <row r="2" spans="1:31">
      <c r="A2" s="88">
        <v>44013</v>
      </c>
      <c r="B2" s="74">
        <v>8106215.1299999999</v>
      </c>
      <c r="C2" s="6"/>
      <c r="D2" s="63"/>
      <c r="E2" s="63"/>
      <c r="F2" s="67">
        <v>8106215.1299999999</v>
      </c>
      <c r="G2" s="67">
        <v>8129676.1100000003</v>
      </c>
      <c r="H2" s="67">
        <v>-23460.980000000447</v>
      </c>
      <c r="I2" s="70">
        <v>-2.885844366067918E-3</v>
      </c>
      <c r="J2" s="67">
        <v>-23460.9800000004</v>
      </c>
      <c r="K2" s="70">
        <v>-2.885844366067869E-3</v>
      </c>
      <c r="L2" s="70">
        <f t="shared" ref="L2:L65" si="0">1+I2</f>
        <v>0.99711415563393213</v>
      </c>
      <c r="M2" s="70">
        <f>PRODUCT($L$2:L2)-1</f>
        <v>-2.885844366067869E-3</v>
      </c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 spans="1:31">
      <c r="A3" s="88">
        <v>44014</v>
      </c>
      <c r="B3" s="74">
        <v>8174039.7699999996</v>
      </c>
      <c r="C3" s="6"/>
      <c r="D3" s="63"/>
      <c r="E3" s="63"/>
      <c r="F3" s="67">
        <f t="shared" ref="F3:F66" si="1">B3</f>
        <v>8174039.7699999996</v>
      </c>
      <c r="G3" s="67">
        <f t="shared" ref="G3:G10" si="2">G2</f>
        <v>8129676.1100000003</v>
      </c>
      <c r="H3" s="67">
        <v>67824.639999999665</v>
      </c>
      <c r="I3" s="70">
        <v>8.3669923524469381E-3</v>
      </c>
      <c r="J3" s="67">
        <v>44363.659999999218</v>
      </c>
      <c r="K3" s="70">
        <v>5.4570021486377573E-3</v>
      </c>
      <c r="L3" s="70">
        <f t="shared" si="0"/>
        <v>1.008366992352447</v>
      </c>
      <c r="M3" s="70">
        <f>PRODUCT($L$2:L3)-1</f>
        <v>5.4570021486377573E-3</v>
      </c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spans="1:31">
      <c r="A4" s="88">
        <v>44018</v>
      </c>
      <c r="B4" s="74">
        <v>8297117.3200000003</v>
      </c>
      <c r="C4" s="6"/>
      <c r="D4" s="63"/>
      <c r="E4" s="63"/>
      <c r="F4" s="67">
        <f t="shared" si="1"/>
        <v>8297117.3200000003</v>
      </c>
      <c r="G4" s="67">
        <f t="shared" si="2"/>
        <v>8129676.1100000003</v>
      </c>
      <c r="H4" s="67">
        <v>123077.55000000075</v>
      </c>
      <c r="I4" s="70">
        <v>1.5057126398101774E-2</v>
      </c>
      <c r="J4" s="67">
        <v>167441.20999999996</v>
      </c>
      <c r="K4" s="70">
        <v>2.0596295317846236E-2</v>
      </c>
      <c r="L4" s="70">
        <f t="shared" si="0"/>
        <v>1.0150571263981019</v>
      </c>
      <c r="M4" s="70">
        <f>PRODUCT($L$2:L4)-1</f>
        <v>2.0596295317846458E-2</v>
      </c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31">
      <c r="A5" s="88">
        <v>44019</v>
      </c>
      <c r="B5" s="74">
        <v>8333268.5499999998</v>
      </c>
      <c r="C5" s="6"/>
      <c r="D5" s="63"/>
      <c r="E5" s="63"/>
      <c r="F5" s="67">
        <f t="shared" si="1"/>
        <v>8333268.5499999998</v>
      </c>
      <c r="G5" s="67">
        <f t="shared" si="2"/>
        <v>8129676.1100000003</v>
      </c>
      <c r="H5" s="67">
        <v>36151.229999999516</v>
      </c>
      <c r="I5" s="70">
        <v>4.3570831417386194E-3</v>
      </c>
      <c r="J5" s="67">
        <v>203592.43999999948</v>
      </c>
      <c r="K5" s="70">
        <v>2.5043118230696493E-2</v>
      </c>
      <c r="L5" s="70">
        <f t="shared" si="0"/>
        <v>1.0043570831417385</v>
      </c>
      <c r="M5" s="70">
        <f>PRODUCT($L$2:L5)-1</f>
        <v>2.5043118230696715E-2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1:31">
      <c r="A6" s="88">
        <v>44020</v>
      </c>
      <c r="B6" s="74">
        <v>8402868.6099999994</v>
      </c>
      <c r="C6" s="6"/>
      <c r="D6" s="63"/>
      <c r="E6" s="63"/>
      <c r="F6" s="67">
        <f t="shared" si="1"/>
        <v>8402868.6099999994</v>
      </c>
      <c r="G6" s="67">
        <f t="shared" si="2"/>
        <v>8129676.1100000003</v>
      </c>
      <c r="H6" s="67">
        <v>69600.05999999959</v>
      </c>
      <c r="I6" s="70">
        <v>8.3520721290086825E-3</v>
      </c>
      <c r="J6" s="67">
        <v>273192.49999999907</v>
      </c>
      <c r="K6" s="70">
        <v>3.3604352289503314E-2</v>
      </c>
      <c r="L6" s="70">
        <f t="shared" si="0"/>
        <v>1.0083520721290087</v>
      </c>
      <c r="M6" s="70">
        <f>PRODUCT($L$2:L6)-1</f>
        <v>3.3604352289503536E-2</v>
      </c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spans="1:31">
      <c r="A7" s="88">
        <v>44021</v>
      </c>
      <c r="B7" s="74">
        <v>8486246.5299999993</v>
      </c>
      <c r="C7" s="6"/>
      <c r="D7" s="63"/>
      <c r="E7" s="63"/>
      <c r="F7" s="67">
        <f t="shared" si="1"/>
        <v>8486246.5299999993</v>
      </c>
      <c r="G7" s="67">
        <f t="shared" si="2"/>
        <v>8129676.1100000003</v>
      </c>
      <c r="H7" s="67">
        <v>83377.919999999925</v>
      </c>
      <c r="I7" s="70">
        <v>9.922554293039211E-3</v>
      </c>
      <c r="J7" s="67">
        <v>356570.41999999899</v>
      </c>
      <c r="K7" s="70">
        <v>4.3860347592617588E-2</v>
      </c>
      <c r="L7" s="70">
        <f t="shared" si="0"/>
        <v>1.0099225542930392</v>
      </c>
      <c r="M7" s="70">
        <f>PRODUCT($L$2:L7)-1</f>
        <v>4.386034759261781E-2</v>
      </c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31">
      <c r="A8" s="88">
        <v>44025</v>
      </c>
      <c r="B8" s="74">
        <v>8403900.1799999997</v>
      </c>
      <c r="C8" s="6"/>
      <c r="D8" s="63"/>
      <c r="E8" s="63"/>
      <c r="F8" s="67">
        <f t="shared" si="1"/>
        <v>8403900.1799999997</v>
      </c>
      <c r="G8" s="67">
        <f t="shared" si="2"/>
        <v>8129676.1100000003</v>
      </c>
      <c r="H8" s="67">
        <v>-82346.349999999627</v>
      </c>
      <c r="I8" s="70">
        <v>-9.7035066927285731E-3</v>
      </c>
      <c r="J8" s="67">
        <v>274224.06999999937</v>
      </c>
      <c r="K8" s="70">
        <v>3.3731241723478522E-2</v>
      </c>
      <c r="L8" s="70">
        <f t="shared" si="0"/>
        <v>0.99029649330727143</v>
      </c>
      <c r="M8" s="70">
        <f>PRODUCT($L$2:L8)-1</f>
        <v>3.3731241723478966E-2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spans="1:31">
      <c r="A9" s="88">
        <v>44026</v>
      </c>
      <c r="B9" s="74">
        <v>8483233.3399999999</v>
      </c>
      <c r="C9" s="6"/>
      <c r="D9" s="63"/>
      <c r="E9" s="63"/>
      <c r="F9" s="67">
        <f t="shared" si="1"/>
        <v>8483233.3399999999</v>
      </c>
      <c r="G9" s="67">
        <f t="shared" si="2"/>
        <v>8129676.1100000003</v>
      </c>
      <c r="H9" s="67">
        <v>79333.160000000149</v>
      </c>
      <c r="I9" s="70">
        <v>9.4400407311834768E-3</v>
      </c>
      <c r="J9" s="67">
        <v>353557.22999999952</v>
      </c>
      <c r="K9" s="70">
        <v>4.3489706750445167E-2</v>
      </c>
      <c r="L9" s="70">
        <f t="shared" si="0"/>
        <v>1.0094400407311834</v>
      </c>
      <c r="M9" s="70">
        <f>PRODUCT($L$2:L9)-1</f>
        <v>4.3489706750445389E-2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31">
      <c r="A10" s="88">
        <v>44027</v>
      </c>
      <c r="B10" s="74">
        <v>8478930.9100000001</v>
      </c>
      <c r="C10" s="6"/>
      <c r="D10" s="63"/>
      <c r="E10" s="63"/>
      <c r="F10" s="67">
        <f t="shared" si="1"/>
        <v>8478930.9100000001</v>
      </c>
      <c r="G10" s="67">
        <f t="shared" si="2"/>
        <v>8129676.1100000003</v>
      </c>
      <c r="H10" s="67">
        <v>-4302.429999999702</v>
      </c>
      <c r="I10" s="70">
        <v>-5.0716864991947773E-4</v>
      </c>
      <c r="J10" s="67">
        <v>349254.79999999981</v>
      </c>
      <c r="K10" s="70">
        <v>4.2960481484667579E-2</v>
      </c>
      <c r="L10" s="70">
        <f t="shared" si="0"/>
        <v>0.99949283135008049</v>
      </c>
      <c r="M10" s="70">
        <f>PRODUCT($L$2:L10)-1</f>
        <v>4.2960481484667801E-2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31">
      <c r="A11" s="88">
        <v>44028</v>
      </c>
      <c r="B11" s="74">
        <v>8434812.8000000007</v>
      </c>
      <c r="C11" s="6"/>
      <c r="D11" s="63"/>
      <c r="E11" s="63"/>
      <c r="F11" s="67">
        <f t="shared" si="1"/>
        <v>8434812.8000000007</v>
      </c>
      <c r="G11" s="67">
        <f>G9</f>
        <v>8129676.1100000003</v>
      </c>
      <c r="H11" s="67">
        <v>-44118.109999999404</v>
      </c>
      <c r="I11" s="70">
        <v>-5.2006243647660178E-3</v>
      </c>
      <c r="J11" s="67">
        <v>305136.69</v>
      </c>
      <c r="K11" s="70">
        <v>3.753368349135866E-2</v>
      </c>
      <c r="L11" s="70">
        <f t="shared" si="0"/>
        <v>0.99479937563523402</v>
      </c>
      <c r="M11" s="70">
        <f>PRODUCT($L$2:L11)-1</f>
        <v>3.7536435793170675E-2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31">
      <c r="A12" s="88">
        <v>44029</v>
      </c>
      <c r="B12" s="74">
        <v>8475481.7599999998</v>
      </c>
      <c r="C12" s="6"/>
      <c r="D12" s="63"/>
      <c r="E12" s="63"/>
      <c r="F12" s="67">
        <f t="shared" si="1"/>
        <v>8475481.7599999998</v>
      </c>
      <c r="G12" s="67">
        <f>G11</f>
        <v>8129676.1100000003</v>
      </c>
      <c r="H12" s="67">
        <v>40668.959999999031</v>
      </c>
      <c r="I12" s="70">
        <v>4.8215604737545598E-3</v>
      </c>
      <c r="J12" s="67">
        <v>345805.64999999944</v>
      </c>
      <c r="K12" s="70">
        <v>4.2536214889869584E-2</v>
      </c>
      <c r="L12" s="70">
        <f t="shared" si="0"/>
        <v>1.0048215604737545</v>
      </c>
      <c r="M12" s="70">
        <f>PRODUCT($L$2:L12)-1</f>
        <v>4.2538980462071052E-2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31">
      <c r="A13" s="88">
        <v>44032</v>
      </c>
      <c r="B13" s="74">
        <v>7795603.8600000003</v>
      </c>
      <c r="C13" s="6">
        <v>-800000</v>
      </c>
      <c r="D13" s="63"/>
      <c r="E13" s="63"/>
      <c r="F13" s="67">
        <f t="shared" si="1"/>
        <v>7795603.8600000003</v>
      </c>
      <c r="G13" s="67">
        <f>G12</f>
        <v>8129676.1100000003</v>
      </c>
      <c r="H13" s="67">
        <v>120122.09999999963</v>
      </c>
      <c r="I13" s="70">
        <v>1.5699999999999999E-2</v>
      </c>
      <c r="J13" s="67">
        <v>-334072.25</v>
      </c>
      <c r="K13" s="70">
        <v>5.8900000000000001E-2</v>
      </c>
      <c r="L13" s="70">
        <f t="shared" si="0"/>
        <v>1.0157</v>
      </c>
      <c r="M13" s="70">
        <f>PRODUCT($L$2:L13)-1</f>
        <v>5.8906842455325625E-2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31">
      <c r="A14" s="88">
        <v>44033</v>
      </c>
      <c r="B14" s="74">
        <v>7768360.5099999998</v>
      </c>
      <c r="C14" s="6"/>
      <c r="D14" s="63"/>
      <c r="E14" s="63"/>
      <c r="F14" s="67">
        <f t="shared" si="1"/>
        <v>7768360.5099999998</v>
      </c>
      <c r="G14" s="67">
        <f>G13+C13</f>
        <v>7329676.1100000003</v>
      </c>
      <c r="H14" s="67">
        <v>-27243.350000000559</v>
      </c>
      <c r="I14" s="70">
        <v>-3.4947068231351301E-3</v>
      </c>
      <c r="J14" s="67">
        <v>438684.39999999944</v>
      </c>
      <c r="K14" s="70">
        <v>5.5199999999999999E-2</v>
      </c>
      <c r="L14" s="70">
        <f t="shared" si="0"/>
        <v>0.99650529317686487</v>
      </c>
      <c r="M14" s="70">
        <f>PRODUCT($L$2:L14)-1</f>
        <v>5.5206273487932611E-2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31">
      <c r="A15" s="88">
        <v>44034</v>
      </c>
      <c r="B15" s="74">
        <v>7803379.3399999999</v>
      </c>
      <c r="C15" s="6"/>
      <c r="D15" s="63"/>
      <c r="E15" s="63"/>
      <c r="F15" s="67">
        <f t="shared" si="1"/>
        <v>7803379.3399999999</v>
      </c>
      <c r="G15" s="67">
        <f>G14</f>
        <v>7329676.1100000003</v>
      </c>
      <c r="H15" s="67">
        <v>35018.830000000075</v>
      </c>
      <c r="I15" s="70">
        <v>4.5078791020217567E-3</v>
      </c>
      <c r="J15" s="67">
        <v>473703.22999999952</v>
      </c>
      <c r="K15" s="70">
        <v>5.9900000000000002E-2</v>
      </c>
      <c r="L15" s="70">
        <f t="shared" si="0"/>
        <v>1.0045078791020217</v>
      </c>
      <c r="M15" s="70">
        <f>PRODUCT($L$2:L15)-1</f>
        <v>5.9963015796510977E-2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31">
      <c r="A16" s="88">
        <v>44035</v>
      </c>
      <c r="B16" s="74">
        <v>7757505.1799999997</v>
      </c>
      <c r="C16" s="6"/>
      <c r="D16" s="63"/>
      <c r="E16" s="63"/>
      <c r="F16" s="67">
        <f t="shared" si="1"/>
        <v>7757505.1799999997</v>
      </c>
      <c r="G16" s="67">
        <v>7362157.3313087197</v>
      </c>
      <c r="H16" s="67">
        <v>-45874.160000000149</v>
      </c>
      <c r="I16" s="70">
        <v>-5.8787556007754132E-3</v>
      </c>
      <c r="J16" s="67">
        <v>395347.84869128</v>
      </c>
      <c r="K16" s="70">
        <v>5.3700000000000303E-2</v>
      </c>
      <c r="L16" s="70">
        <f t="shared" si="0"/>
        <v>0.99412124439922456</v>
      </c>
      <c r="M16" s="70">
        <f>PRODUCT($L$2:L16)-1</f>
        <v>5.3731752280782308E-2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27">
      <c r="A17" s="88">
        <v>44036</v>
      </c>
      <c r="B17" s="74">
        <v>7718042.96</v>
      </c>
      <c r="C17" s="6"/>
      <c r="D17" s="63"/>
      <c r="E17" s="63"/>
      <c r="F17" s="67">
        <f t="shared" si="1"/>
        <v>7718042.96</v>
      </c>
      <c r="G17" s="67">
        <f>G16</f>
        <v>7362157.3313087197</v>
      </c>
      <c r="H17" s="67">
        <v>-39462.219999999739</v>
      </c>
      <c r="I17" s="70">
        <v>-5.0869730775996392E-3</v>
      </c>
      <c r="J17" s="67">
        <v>355885.62869128026</v>
      </c>
      <c r="K17" s="70">
        <v>4.8339856468133435E-2</v>
      </c>
      <c r="L17" s="70">
        <f t="shared" si="0"/>
        <v>0.99491302692240036</v>
      </c>
      <c r="M17" s="70">
        <f>PRODUCT($L$2:L17)-1</f>
        <v>4.8371447225918018E-2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</row>
    <row r="18" spans="1:27">
      <c r="A18" s="88">
        <v>44039</v>
      </c>
      <c r="B18" s="74">
        <v>7848768.4800000004</v>
      </c>
      <c r="C18" s="6"/>
      <c r="D18" s="63"/>
      <c r="E18" s="63"/>
      <c r="F18" s="67">
        <f t="shared" si="1"/>
        <v>7848768.4800000004</v>
      </c>
      <c r="G18" s="67">
        <f>G17</f>
        <v>7362157.3313087197</v>
      </c>
      <c r="H18" s="67">
        <v>130725.52000000048</v>
      </c>
      <c r="I18" s="70">
        <v>1.6937651251425594E-2</v>
      </c>
      <c r="J18" s="67">
        <v>486611.14869128074</v>
      </c>
      <c r="K18" s="70">
        <v>6.6096271349960212E-2</v>
      </c>
      <c r="L18" s="70">
        <f t="shared" si="0"/>
        <v>1.0169376512514257</v>
      </c>
      <c r="M18" s="70">
        <f>PRODUCT($L$2:L18)-1</f>
        <v>6.6128397180982956E-2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</row>
    <row r="19" spans="1:27">
      <c r="A19" s="88">
        <v>44040</v>
      </c>
      <c r="B19" s="74">
        <v>7829336.3300000001</v>
      </c>
      <c r="C19" s="6"/>
      <c r="D19" s="63"/>
      <c r="E19" s="63"/>
      <c r="F19" s="67">
        <f t="shared" si="1"/>
        <v>7829336.3300000001</v>
      </c>
      <c r="G19" s="67">
        <f>G18</f>
        <v>7362157.3313087197</v>
      </c>
      <c r="H19" s="67">
        <v>-19432.150000000373</v>
      </c>
      <c r="I19" s="70">
        <v>-2.4758215316857419E-3</v>
      </c>
      <c r="J19" s="67">
        <v>467178.99869128037</v>
      </c>
      <c r="K19" s="70">
        <v>6.3399999999999998E-2</v>
      </c>
      <c r="L19" s="70">
        <f t="shared" si="0"/>
        <v>0.9975241784683142</v>
      </c>
      <c r="M19" s="70">
        <f>PRODUCT($L$2:L19)-1</f>
        <v>6.3488853539700685E-2</v>
      </c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</row>
    <row r="20" spans="1:27">
      <c r="A20" s="88">
        <v>44041</v>
      </c>
      <c r="B20" s="74">
        <v>7899344.1699999999</v>
      </c>
      <c r="C20" s="6"/>
      <c r="D20" s="63"/>
      <c r="E20" s="63"/>
      <c r="F20" s="67">
        <f t="shared" si="1"/>
        <v>7899344.1699999999</v>
      </c>
      <c r="G20" s="67">
        <f>G19</f>
        <v>7362157.3313087197</v>
      </c>
      <c r="H20" s="67">
        <v>70007.839999999851</v>
      </c>
      <c r="I20" s="70">
        <v>8.9417336347843226E-3</v>
      </c>
      <c r="J20" s="67">
        <v>537186.83869128022</v>
      </c>
      <c r="K20" s="70">
        <v>7.2900000000000006E-2</v>
      </c>
      <c r="L20" s="70">
        <f t="shared" si="0"/>
        <v>1.0089417336347843</v>
      </c>
      <c r="M20" s="70">
        <f>PRODUCT($L$2:L20)-1</f>
        <v>7.2998287591614863E-2</v>
      </c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>
      <c r="A21" s="88">
        <v>44043</v>
      </c>
      <c r="B21" s="74">
        <v>8019590.2999999998</v>
      </c>
      <c r="C21" s="6"/>
      <c r="D21" s="63"/>
      <c r="E21" s="63"/>
      <c r="F21" s="67">
        <f t="shared" si="1"/>
        <v>8019590.2999999998</v>
      </c>
      <c r="G21" s="67">
        <f>G20</f>
        <v>7362157.3313087197</v>
      </c>
      <c r="H21" s="67">
        <v>120149.87999999989</v>
      </c>
      <c r="I21" s="70">
        <v>1.5210108258898649E-2</v>
      </c>
      <c r="J21" s="67">
        <v>657336.71869128011</v>
      </c>
      <c r="K21" s="70">
        <v>8.9285883078843442E-2</v>
      </c>
      <c r="L21" s="70">
        <f t="shared" si="0"/>
        <v>1.0152101082588987</v>
      </c>
      <c r="M21" s="70">
        <f>PRODUCT($L$2:L21)-1</f>
        <v>8.931870770749617E-2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  <row r="22" spans="1:27">
      <c r="A22" s="88">
        <v>44046</v>
      </c>
      <c r="B22" s="74">
        <v>8080929.4800000004</v>
      </c>
      <c r="C22" s="6"/>
      <c r="D22" s="63"/>
      <c r="E22" s="63"/>
      <c r="F22" s="67">
        <f t="shared" si="1"/>
        <v>8080929.4800000004</v>
      </c>
      <c r="G22" s="67">
        <f t="shared" ref="G22:G85" si="3">IF(MONTH(A22)=MONTH(A21),G21,F21)</f>
        <v>8019590.2999999998</v>
      </c>
      <c r="H22" s="67">
        <f t="shared" ref="H22:H42" si="4">B22-C22-F21</f>
        <v>61339.180000000633</v>
      </c>
      <c r="I22" s="70">
        <f t="shared" ref="I22:I42" si="5">H22/B21</f>
        <v>7.6486675385400464E-3</v>
      </c>
      <c r="J22" s="67">
        <f t="shared" ref="J22:J85" si="6">IF(MONTH(A22)=MONTH(A21),J21+H22,H22)</f>
        <v>61339.180000000633</v>
      </c>
      <c r="K22" s="70">
        <f t="shared" ref="K22:K42" si="7">J22/G22</f>
        <v>7.6486675385400464E-3</v>
      </c>
      <c r="L22" s="70">
        <f t="shared" si="0"/>
        <v>1.0076486675385401</v>
      </c>
      <c r="M22" s="70">
        <f>PRODUCT($L$2:L22)-1</f>
        <v>9.7650544346262969E-2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>
      <c r="A23" s="88">
        <v>44047</v>
      </c>
      <c r="B23" s="74">
        <v>8290234</v>
      </c>
      <c r="C23" s="6"/>
      <c r="D23" s="63">
        <v>-263.43</v>
      </c>
      <c r="E23" s="63">
        <v>0</v>
      </c>
      <c r="F23" s="67">
        <f t="shared" si="1"/>
        <v>8290234</v>
      </c>
      <c r="G23" s="67">
        <f t="shared" si="3"/>
        <v>8019590.2999999998</v>
      </c>
      <c r="H23" s="67">
        <f t="shared" si="4"/>
        <v>209304.51999999955</v>
      </c>
      <c r="I23" s="70">
        <f t="shared" si="5"/>
        <v>2.5901045234712226E-2</v>
      </c>
      <c r="J23" s="67">
        <f t="shared" si="6"/>
        <v>270643.70000000019</v>
      </c>
      <c r="K23" s="70">
        <f t="shared" si="7"/>
        <v>3.3747821257153275E-2</v>
      </c>
      <c r="L23" s="70">
        <f t="shared" si="0"/>
        <v>1.0259010452347122</v>
      </c>
      <c r="M23" s="70">
        <f>PRODUCT($L$2:L23)-1</f>
        <v>0.12608084074728199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>
      <c r="A24" s="88">
        <v>44048</v>
      </c>
      <c r="B24" s="74">
        <v>8397007.3000000007</v>
      </c>
      <c r="C24" s="6"/>
      <c r="D24" s="63">
        <v>98.79</v>
      </c>
      <c r="E24" s="63">
        <v>-137.97999999999999</v>
      </c>
      <c r="F24" s="67">
        <f t="shared" si="1"/>
        <v>8397007.3000000007</v>
      </c>
      <c r="G24" s="67">
        <f t="shared" si="3"/>
        <v>8019590.2999999998</v>
      </c>
      <c r="H24" s="67">
        <f t="shared" si="4"/>
        <v>106773.30000000075</v>
      </c>
      <c r="I24" s="70">
        <f t="shared" si="5"/>
        <v>1.2879407264017003E-2</v>
      </c>
      <c r="J24" s="67">
        <f t="shared" si="6"/>
        <v>377417.00000000093</v>
      </c>
      <c r="K24" s="70">
        <f t="shared" si="7"/>
        <v>4.7061880455414401E-2</v>
      </c>
      <c r="L24" s="70">
        <f t="shared" si="0"/>
        <v>1.012879407264017</v>
      </c>
      <c r="M24" s="70">
        <f>PRODUCT($L$2:L24)-1</f>
        <v>0.140584094507473</v>
      </c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>
      <c r="A25" s="88">
        <v>44049</v>
      </c>
      <c r="B25" s="74">
        <v>8505200.1300000008</v>
      </c>
      <c r="C25" s="6"/>
      <c r="D25" s="63">
        <v>-80.62</v>
      </c>
      <c r="E25" s="63">
        <v>-137.97999999999999</v>
      </c>
      <c r="F25" s="67">
        <f t="shared" si="1"/>
        <v>8505200.1300000008</v>
      </c>
      <c r="G25" s="67">
        <f t="shared" si="3"/>
        <v>8019590.2999999998</v>
      </c>
      <c r="H25" s="67">
        <f t="shared" si="4"/>
        <v>108192.83000000007</v>
      </c>
      <c r="I25" s="70">
        <f t="shared" si="5"/>
        <v>1.2884689286860578E-2</v>
      </c>
      <c r="J25" s="67">
        <f t="shared" si="6"/>
        <v>485609.83000000101</v>
      </c>
      <c r="K25" s="70">
        <f t="shared" si="7"/>
        <v>6.0552947449198376E-2</v>
      </c>
      <c r="L25" s="70">
        <f t="shared" si="0"/>
        <v>1.0128846892868606</v>
      </c>
      <c r="M25" s="70">
        <f>PRODUCT($L$2:L25)-1</f>
        <v>0.15528016617073703</v>
      </c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>
      <c r="A26" s="88">
        <v>44050</v>
      </c>
      <c r="B26" s="74">
        <v>8196625.5</v>
      </c>
      <c r="C26" s="6"/>
      <c r="D26" s="63">
        <v>-231.61</v>
      </c>
      <c r="E26" s="63">
        <v>803.96</v>
      </c>
      <c r="F26" s="67">
        <f t="shared" si="1"/>
        <v>8196625.5</v>
      </c>
      <c r="G26" s="67">
        <f t="shared" si="3"/>
        <v>8019590.2999999998</v>
      </c>
      <c r="H26" s="67">
        <f t="shared" si="4"/>
        <v>-308574.63000000082</v>
      </c>
      <c r="I26" s="70">
        <f t="shared" si="5"/>
        <v>-3.628070183928768E-2</v>
      </c>
      <c r="J26" s="67">
        <f t="shared" si="6"/>
        <v>177035.20000000019</v>
      </c>
      <c r="K26" s="70">
        <f t="shared" si="7"/>
        <v>2.2075342178016273E-2</v>
      </c>
      <c r="L26" s="70">
        <f t="shared" si="0"/>
        <v>0.96371929816071233</v>
      </c>
      <c r="M26" s="70">
        <f>PRODUCT($L$2:L26)-1</f>
        <v>0.11336579092105392</v>
      </c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>
      <c r="A27" s="88">
        <v>44053</v>
      </c>
      <c r="B27" s="74">
        <v>7879783.9400000004</v>
      </c>
      <c r="C27" s="6"/>
      <c r="D27" s="63">
        <v>-885.99</v>
      </c>
      <c r="E27" s="63">
        <v>803.95</v>
      </c>
      <c r="F27" s="67">
        <f t="shared" si="1"/>
        <v>7879783.9400000004</v>
      </c>
      <c r="G27" s="67">
        <f t="shared" si="3"/>
        <v>8019590.2999999998</v>
      </c>
      <c r="H27" s="67">
        <f t="shared" si="4"/>
        <v>-316841.55999999959</v>
      </c>
      <c r="I27" s="70">
        <f t="shared" si="5"/>
        <v>-3.8655122159722874E-2</v>
      </c>
      <c r="J27" s="67">
        <f t="shared" si="6"/>
        <v>-139806.3599999994</v>
      </c>
      <c r="K27" s="70">
        <f t="shared" si="7"/>
        <v>-1.7433105030315501E-2</v>
      </c>
      <c r="L27" s="70">
        <f t="shared" si="0"/>
        <v>0.96134487784027711</v>
      </c>
      <c r="M27" s="70">
        <f>PRODUCT($L$2:L27)-1</f>
        <v>7.032850026454418E-2</v>
      </c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>
      <c r="A28" s="88">
        <v>44054</v>
      </c>
      <c r="B28" s="74">
        <v>7384368.1799999997</v>
      </c>
      <c r="C28" s="6"/>
      <c r="D28" s="60">
        <v>-1108.68</v>
      </c>
      <c r="E28" s="63">
        <v>803.95</v>
      </c>
      <c r="F28" s="67">
        <f t="shared" si="1"/>
        <v>7384368.1799999997</v>
      </c>
      <c r="G28" s="67">
        <f t="shared" si="3"/>
        <v>8019590.2999999998</v>
      </c>
      <c r="H28" s="67">
        <f t="shared" si="4"/>
        <v>-495415.76000000071</v>
      </c>
      <c r="I28" s="70">
        <f t="shared" si="5"/>
        <v>-6.2871744171198771E-2</v>
      </c>
      <c r="J28" s="67">
        <f t="shared" si="6"/>
        <v>-635222.12000000011</v>
      </c>
      <c r="K28" s="70">
        <f t="shared" si="7"/>
        <v>-7.9208799481938638E-2</v>
      </c>
      <c r="L28" s="70">
        <f t="shared" si="0"/>
        <v>0.93712825582880122</v>
      </c>
      <c r="M28" s="70">
        <f>PRODUCT($L$2:L28)-1</f>
        <v>3.035080616768937E-3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>
      <c r="A29" s="88">
        <v>44055</v>
      </c>
      <c r="B29" s="74">
        <v>7585400.9000000004</v>
      </c>
      <c r="C29" s="6"/>
      <c r="D29" s="60">
        <v>-1485.76</v>
      </c>
      <c r="E29" s="63">
        <v>803.95</v>
      </c>
      <c r="F29" s="67">
        <f t="shared" si="1"/>
        <v>7585400.9000000004</v>
      </c>
      <c r="G29" s="67">
        <f t="shared" si="3"/>
        <v>8019590.2999999998</v>
      </c>
      <c r="H29" s="67">
        <f t="shared" si="4"/>
        <v>201032.72000000067</v>
      </c>
      <c r="I29" s="70">
        <f t="shared" si="5"/>
        <v>2.7224092176834101E-2</v>
      </c>
      <c r="J29" s="67">
        <f t="shared" si="6"/>
        <v>-434189.39999999944</v>
      </c>
      <c r="K29" s="70">
        <f t="shared" si="7"/>
        <v>-5.4141094963417201E-2</v>
      </c>
      <c r="L29" s="70">
        <f t="shared" si="0"/>
        <v>1.0272240921768341</v>
      </c>
      <c r="M29" s="70">
        <f>PRODUCT($L$2:L29)-1</f>
        <v>3.0341800108077965E-2</v>
      </c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</row>
    <row r="30" spans="1:27">
      <c r="A30" s="88">
        <v>44056</v>
      </c>
      <c r="B30" s="74">
        <v>7631434.2800000003</v>
      </c>
      <c r="C30" s="6"/>
      <c r="D30" s="60">
        <v>-1746.46</v>
      </c>
      <c r="E30" s="60">
        <v>1887.85</v>
      </c>
      <c r="F30" s="67">
        <f t="shared" si="1"/>
        <v>7631434.2800000003</v>
      </c>
      <c r="G30" s="67">
        <f t="shared" si="3"/>
        <v>8019590.2999999998</v>
      </c>
      <c r="H30" s="67">
        <f t="shared" si="4"/>
        <v>46033.379999999888</v>
      </c>
      <c r="I30" s="70">
        <f t="shared" si="5"/>
        <v>6.0686812215818261E-3</v>
      </c>
      <c r="J30" s="67">
        <f t="shared" si="6"/>
        <v>-388156.01999999955</v>
      </c>
      <c r="K30" s="70">
        <f t="shared" si="7"/>
        <v>-4.8400978788155746E-2</v>
      </c>
      <c r="L30" s="70">
        <f t="shared" si="0"/>
        <v>1.0060686812215818</v>
      </c>
      <c r="M30" s="70">
        <f>PRODUCT($L$2:L30)-1</f>
        <v>3.6594616042204597E-2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spans="1:27">
      <c r="A31" s="88">
        <v>44057</v>
      </c>
      <c r="B31" s="74">
        <v>7623006.29</v>
      </c>
      <c r="C31" s="6"/>
      <c r="D31" s="60">
        <v>-1824.82</v>
      </c>
      <c r="E31" s="60">
        <v>1887.85</v>
      </c>
      <c r="F31" s="67">
        <f t="shared" si="1"/>
        <v>7623006.29</v>
      </c>
      <c r="G31" s="67">
        <f t="shared" si="3"/>
        <v>8019590.2999999998</v>
      </c>
      <c r="H31" s="67">
        <f t="shared" si="4"/>
        <v>-8427.9900000002235</v>
      </c>
      <c r="I31" s="70">
        <f t="shared" si="5"/>
        <v>-1.1043782453958606E-3</v>
      </c>
      <c r="J31" s="67">
        <f t="shared" si="6"/>
        <v>-396584.00999999978</v>
      </c>
      <c r="K31" s="70">
        <f t="shared" si="7"/>
        <v>-4.9451904045522098E-2</v>
      </c>
      <c r="L31" s="70">
        <f t="shared" si="0"/>
        <v>0.99889562175460411</v>
      </c>
      <c r="M31" s="70">
        <f>PRODUCT($L$2:L31)-1</f>
        <v>3.5449823498953092E-2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>
      <c r="A32" s="88">
        <v>44060</v>
      </c>
      <c r="B32" s="74">
        <v>7922402.46</v>
      </c>
      <c r="C32" s="6"/>
      <c r="D32" s="60">
        <v>-1965.64</v>
      </c>
      <c r="E32" s="60">
        <v>1887.85</v>
      </c>
      <c r="F32" s="67">
        <f t="shared" si="1"/>
        <v>7922402.46</v>
      </c>
      <c r="G32" s="67">
        <f t="shared" si="3"/>
        <v>8019590.2999999998</v>
      </c>
      <c r="H32" s="67">
        <f t="shared" si="4"/>
        <v>299396.16999999993</v>
      </c>
      <c r="I32" s="70">
        <f t="shared" si="5"/>
        <v>3.9275340805208746E-2</v>
      </c>
      <c r="J32" s="67">
        <f t="shared" si="6"/>
        <v>-97187.839999999851</v>
      </c>
      <c r="K32" s="70">
        <f t="shared" si="7"/>
        <v>-1.2118803625167717E-2</v>
      </c>
      <c r="L32" s="70">
        <f t="shared" si="0"/>
        <v>1.0392753408052087</v>
      </c>
      <c r="M32" s="70">
        <f>PRODUCT($L$2:L32)-1</f>
        <v>7.6117468203567684E-2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9">
      <c r="A33" s="88">
        <v>44061</v>
      </c>
      <c r="B33" s="74">
        <v>8026372.0700000003</v>
      </c>
      <c r="C33" s="6"/>
      <c r="D33" s="60">
        <v>-2018.29</v>
      </c>
      <c r="E33" s="60">
        <v>1887.85</v>
      </c>
      <c r="F33" s="67">
        <f t="shared" si="1"/>
        <v>8026372.0700000003</v>
      </c>
      <c r="G33" s="67">
        <f t="shared" si="3"/>
        <v>8019590.2999999998</v>
      </c>
      <c r="H33" s="67">
        <f t="shared" si="4"/>
        <v>103969.61000000034</v>
      </c>
      <c r="I33" s="70">
        <f t="shared" si="5"/>
        <v>1.3123495117161762E-2</v>
      </c>
      <c r="J33" s="67">
        <f t="shared" si="6"/>
        <v>6781.7700000004843</v>
      </c>
      <c r="K33" s="70">
        <f t="shared" si="7"/>
        <v>8.456504317933155E-4</v>
      </c>
      <c r="L33" s="70">
        <f t="shared" si="0"/>
        <v>1.0131234951171617</v>
      </c>
      <c r="M33" s="70">
        <f>PRODUCT($L$2:L33)-1</f>
        <v>9.0239890543029722E-2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9">
      <c r="A34" s="88">
        <v>44062</v>
      </c>
      <c r="B34" s="74">
        <v>7968227.0300000003</v>
      </c>
      <c r="C34" s="6"/>
      <c r="D34" s="60">
        <v>-2173.41</v>
      </c>
      <c r="E34" s="60">
        <v>1887.85</v>
      </c>
      <c r="F34" s="67">
        <f t="shared" si="1"/>
        <v>7968227.0300000003</v>
      </c>
      <c r="G34" s="67">
        <f t="shared" si="3"/>
        <v>8019590.2999999998</v>
      </c>
      <c r="H34" s="67">
        <f t="shared" si="4"/>
        <v>-58145.040000000037</v>
      </c>
      <c r="I34" s="70">
        <f t="shared" si="5"/>
        <v>-7.2442492688979017E-3</v>
      </c>
      <c r="J34" s="67">
        <f t="shared" si="6"/>
        <v>-51363.269999999553</v>
      </c>
      <c r="K34" s="70">
        <f t="shared" si="7"/>
        <v>-6.4047249396268482E-3</v>
      </c>
      <c r="L34" s="70">
        <f t="shared" si="0"/>
        <v>0.99275575073110212</v>
      </c>
      <c r="M34" s="70">
        <f>PRODUCT($L$2:L34)-1</f>
        <v>8.2341921013040054E-2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9">
      <c r="A35" s="88">
        <v>44063</v>
      </c>
      <c r="B35" s="74">
        <v>8052421.7199999997</v>
      </c>
      <c r="C35" s="6"/>
      <c r="D35" s="60">
        <v>-2229.52</v>
      </c>
      <c r="E35" s="60">
        <v>1887.85</v>
      </c>
      <c r="F35" s="67">
        <f t="shared" si="1"/>
        <v>8052421.7199999997</v>
      </c>
      <c r="G35" s="67">
        <f t="shared" si="3"/>
        <v>8019590.2999999998</v>
      </c>
      <c r="H35" s="67">
        <f t="shared" si="4"/>
        <v>84194.689999999478</v>
      </c>
      <c r="I35" s="70">
        <f t="shared" si="5"/>
        <v>1.0566301597960303E-2</v>
      </c>
      <c r="J35" s="67">
        <f t="shared" si="6"/>
        <v>32831.419999999925</v>
      </c>
      <c r="K35" s="70">
        <f t="shared" si="7"/>
        <v>4.0939024029693792E-3</v>
      </c>
      <c r="L35" s="70">
        <f t="shared" si="0"/>
        <v>1.0105663015979602</v>
      </c>
      <c r="M35" s="70">
        <f>PRODUCT($L$2:L35)-1</f>
        <v>9.3778272182579503E-2</v>
      </c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</row>
    <row r="36" spans="1:29">
      <c r="A36" s="88">
        <v>44064</v>
      </c>
      <c r="B36" s="74">
        <v>8064757.2699999996</v>
      </c>
      <c r="C36"/>
      <c r="D36" s="60">
        <v>-2295.44</v>
      </c>
      <c r="E36" s="60">
        <v>4959.0600000000004</v>
      </c>
      <c r="F36" s="67">
        <f t="shared" si="1"/>
        <v>8064757.2699999996</v>
      </c>
      <c r="G36" s="67">
        <f t="shared" si="3"/>
        <v>8019590.2999999998</v>
      </c>
      <c r="H36" s="67">
        <f t="shared" si="4"/>
        <v>12335.549999999814</v>
      </c>
      <c r="I36" s="70">
        <f t="shared" si="5"/>
        <v>1.5319056091364046E-3</v>
      </c>
      <c r="J36" s="67">
        <f t="shared" si="6"/>
        <v>45166.969999999739</v>
      </c>
      <c r="K36" s="70">
        <f t="shared" si="7"/>
        <v>5.6320794841601494E-3</v>
      </c>
      <c r="L36" s="70">
        <f t="shared" si="0"/>
        <v>1.0015319056091363</v>
      </c>
      <c r="M36" s="70">
        <f>PRODUCT($L$2:L36)-1</f>
        <v>9.5453837252887475E-2</v>
      </c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</row>
    <row r="37" spans="1:29">
      <c r="A37" s="88">
        <v>44067</v>
      </c>
      <c r="B37" s="74">
        <v>7969847.1399999997</v>
      </c>
      <c r="C37" s="6"/>
      <c r="D37" s="60">
        <v>-2498.92</v>
      </c>
      <c r="E37" s="60">
        <v>4959.0600000000004</v>
      </c>
      <c r="F37" s="67">
        <f t="shared" si="1"/>
        <v>7969847.1399999997</v>
      </c>
      <c r="G37" s="67">
        <f t="shared" si="3"/>
        <v>8019590.2999999998</v>
      </c>
      <c r="H37" s="67">
        <f t="shared" si="4"/>
        <v>-94910.129999999888</v>
      </c>
      <c r="I37" s="70">
        <f t="shared" si="5"/>
        <v>-1.1768504224306293E-2</v>
      </c>
      <c r="J37" s="67">
        <f t="shared" si="6"/>
        <v>-49743.160000000149</v>
      </c>
      <c r="K37" s="70">
        <f t="shared" si="7"/>
        <v>-6.2027058913471118E-3</v>
      </c>
      <c r="L37" s="70">
        <f t="shared" si="0"/>
        <v>0.98823149577569369</v>
      </c>
      <c r="M37" s="70">
        <f>PRODUCT($L$2:L37)-1</f>
        <v>8.2561984141644285E-2</v>
      </c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</row>
    <row r="38" spans="1:29">
      <c r="A38" s="88">
        <v>44068</v>
      </c>
      <c r="B38" s="74">
        <v>7944035.3899999997</v>
      </c>
      <c r="C38" s="6"/>
      <c r="D38" s="60">
        <v>-2568</v>
      </c>
      <c r="E38" s="60">
        <v>4959.0600000000004</v>
      </c>
      <c r="F38" s="67">
        <f t="shared" si="1"/>
        <v>7944035.3899999997</v>
      </c>
      <c r="G38" s="67">
        <f t="shared" si="3"/>
        <v>8019590.2999999998</v>
      </c>
      <c r="H38" s="67">
        <f t="shared" si="4"/>
        <v>-25811.75</v>
      </c>
      <c r="I38" s="70">
        <f t="shared" si="5"/>
        <v>-3.2386756667455983E-3</v>
      </c>
      <c r="J38" s="67">
        <f t="shared" si="6"/>
        <v>-75554.910000000149</v>
      </c>
      <c r="K38" s="70">
        <f t="shared" si="7"/>
        <v>-9.4212930054544241E-3</v>
      </c>
      <c r="L38" s="70">
        <f t="shared" si="0"/>
        <v>0.99676132433325437</v>
      </c>
      <c r="M38" s="70">
        <f>PRODUCT($L$2:L38)-1</f>
        <v>7.9055916985860897E-2</v>
      </c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C38" s="6"/>
    </row>
    <row r="39" spans="1:29">
      <c r="A39" s="88">
        <v>44069</v>
      </c>
      <c r="B39" s="74">
        <v>8076657.2400000002</v>
      </c>
      <c r="C39" s="6"/>
      <c r="D39" s="60">
        <v>-2594.6</v>
      </c>
      <c r="E39" s="60">
        <v>4959.0600000000004</v>
      </c>
      <c r="F39" s="67">
        <f t="shared" si="1"/>
        <v>8076657.2400000002</v>
      </c>
      <c r="G39" s="67">
        <f t="shared" si="3"/>
        <v>8019590.2999999998</v>
      </c>
      <c r="H39" s="67">
        <f t="shared" si="4"/>
        <v>132621.85000000056</v>
      </c>
      <c r="I39" s="70">
        <f t="shared" si="5"/>
        <v>1.6694519030837369E-2</v>
      </c>
      <c r="J39" s="67">
        <f t="shared" si="6"/>
        <v>57066.94000000041</v>
      </c>
      <c r="K39" s="70">
        <f t="shared" si="7"/>
        <v>7.1159420700082909E-3</v>
      </c>
      <c r="L39" s="70">
        <f t="shared" si="0"/>
        <v>1.0166945190308374</v>
      </c>
      <c r="M39" s="70">
        <f>PRODUCT($L$2:L39)-1</f>
        <v>9.7070236527319054E-2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C39" s="6"/>
    </row>
    <row r="40" spans="1:29">
      <c r="A40" s="88">
        <v>44070</v>
      </c>
      <c r="B40" s="74">
        <v>7838486.2699999996</v>
      </c>
      <c r="C40" s="6"/>
      <c r="D40" s="60">
        <v>-2608.9</v>
      </c>
      <c r="E40" s="60">
        <v>4959.0600000000004</v>
      </c>
      <c r="F40" s="67">
        <f t="shared" si="1"/>
        <v>7838486.2699999996</v>
      </c>
      <c r="G40" s="67">
        <f t="shared" si="3"/>
        <v>8019590.2999999998</v>
      </c>
      <c r="H40" s="67">
        <f t="shared" si="4"/>
        <v>-238170.97000000067</v>
      </c>
      <c r="I40" s="70">
        <f t="shared" si="5"/>
        <v>-2.9488804950202476E-2</v>
      </c>
      <c r="J40" s="67">
        <f t="shared" si="6"/>
        <v>-181104.03000000026</v>
      </c>
      <c r="K40" s="70">
        <f t="shared" si="7"/>
        <v>-2.2582703507933601E-2</v>
      </c>
      <c r="L40" s="70">
        <f t="shared" si="0"/>
        <v>0.97051119504979755</v>
      </c>
      <c r="M40" s="70">
        <f>PRODUCT($L$2:L40)-1</f>
        <v>6.4718946305692526E-2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1:29">
      <c r="A41" s="88">
        <v>44071</v>
      </c>
      <c r="B41" s="74">
        <v>7851846.3899999997</v>
      </c>
      <c r="C41" s="6"/>
      <c r="D41" s="60">
        <v>-2632.18</v>
      </c>
      <c r="E41" s="60">
        <v>4959.0600000000004</v>
      </c>
      <c r="F41" s="67">
        <f t="shared" si="1"/>
        <v>7851846.3899999997</v>
      </c>
      <c r="G41" s="67">
        <f t="shared" si="3"/>
        <v>8019590.2999999998</v>
      </c>
      <c r="H41" s="67">
        <f t="shared" si="4"/>
        <v>13360.120000000112</v>
      </c>
      <c r="I41" s="70">
        <f t="shared" si="5"/>
        <v>1.7044260256132481E-3</v>
      </c>
      <c r="J41" s="67">
        <f t="shared" si="6"/>
        <v>-167743.91000000015</v>
      </c>
      <c r="K41" s="70">
        <f t="shared" si="7"/>
        <v>-2.0916768029907981E-2</v>
      </c>
      <c r="L41" s="70">
        <f t="shared" si="0"/>
        <v>1.0017044260256132</v>
      </c>
      <c r="M41" s="70">
        <f>PRODUCT($L$2:L41)-1</f>
        <v>6.6533680987739263E-2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</row>
    <row r="42" spans="1:29">
      <c r="A42" s="88">
        <v>44074</v>
      </c>
      <c r="B42" s="74">
        <v>8142193.0999999996</v>
      </c>
      <c r="C42" s="6"/>
      <c r="D42" s="60">
        <v>-2737.32</v>
      </c>
      <c r="E42" s="60">
        <v>4959.0600000000004</v>
      </c>
      <c r="F42" s="67">
        <f t="shared" si="1"/>
        <v>8142193.0999999996</v>
      </c>
      <c r="G42" s="67">
        <f t="shared" si="3"/>
        <v>8019590.2999999998</v>
      </c>
      <c r="H42" s="67">
        <f t="shared" si="4"/>
        <v>290346.70999999996</v>
      </c>
      <c r="I42" s="70">
        <f t="shared" si="5"/>
        <v>3.6978144448900761E-2</v>
      </c>
      <c r="J42" s="67">
        <f t="shared" si="6"/>
        <v>122602.79999999981</v>
      </c>
      <c r="K42" s="70">
        <f t="shared" si="7"/>
        <v>1.5287913149378694E-2</v>
      </c>
      <c r="L42" s="70">
        <f t="shared" si="0"/>
        <v>1.0369781444489008</v>
      </c>
      <c r="M42" s="70">
        <f>PRODUCT($L$2:L42)-1</f>
        <v>0.10597211750292179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</row>
    <row r="43" spans="1:29">
      <c r="A43" s="88">
        <v>44075</v>
      </c>
      <c r="B43" s="74">
        <v>8932854.5700000003</v>
      </c>
      <c r="C43" s="6">
        <v>340000</v>
      </c>
      <c r="D43" s="63">
        <v>-35.729999999999997</v>
      </c>
      <c r="E43" s="60">
        <v>-1894.34</v>
      </c>
      <c r="F43" s="67">
        <f t="shared" si="1"/>
        <v>8932854.5700000003</v>
      </c>
      <c r="G43" s="67">
        <f t="shared" si="3"/>
        <v>8142193.0999999996</v>
      </c>
      <c r="H43" s="67">
        <f>790661.47-C43</f>
        <v>450661.47</v>
      </c>
      <c r="I43" s="70">
        <v>5.3100000000000001E-2</v>
      </c>
      <c r="J43" s="67">
        <f t="shared" si="6"/>
        <v>450661.47</v>
      </c>
      <c r="K43" s="70">
        <f>I43</f>
        <v>5.3100000000000001E-2</v>
      </c>
      <c r="L43" s="70">
        <f t="shared" si="0"/>
        <v>1.0530999999999999</v>
      </c>
      <c r="M43" s="70">
        <f>PRODUCT($L$2:L43)-1</f>
        <v>0.1646992369423268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C43" s="64"/>
    </row>
    <row r="44" spans="1:29">
      <c r="A44" s="88">
        <v>44076</v>
      </c>
      <c r="B44" s="74">
        <v>8942808.3499999996</v>
      </c>
      <c r="C44" s="6"/>
      <c r="D44" s="63">
        <v>-95.22</v>
      </c>
      <c r="E44" s="60">
        <v>-1894.34</v>
      </c>
      <c r="F44" s="67">
        <f t="shared" si="1"/>
        <v>8942808.3499999996</v>
      </c>
      <c r="G44" s="67">
        <f t="shared" si="3"/>
        <v>8142193.0999999996</v>
      </c>
      <c r="H44" s="67">
        <f t="shared" ref="H44:H107" si="8">B44-C44-F43</f>
        <v>9953.7799999993294</v>
      </c>
      <c r="I44" s="70">
        <f>H44/B43</f>
        <v>1.1142888224586118E-3</v>
      </c>
      <c r="J44" s="67">
        <f t="shared" si="6"/>
        <v>460615.2499999993</v>
      </c>
      <c r="K44" s="70">
        <v>5.4300000000000001E-2</v>
      </c>
      <c r="L44" s="70">
        <f t="shared" si="0"/>
        <v>1.0011142888224587</v>
      </c>
      <c r="M44" s="70">
        <f>PRODUCT($L$2:L44)-1</f>
        <v>0.16599704828357775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C44" s="64"/>
    </row>
    <row r="45" spans="1:29">
      <c r="A45" s="88">
        <v>44077</v>
      </c>
      <c r="B45" s="74">
        <v>18349286.780000001</v>
      </c>
      <c r="C45" s="6">
        <v>10000000</v>
      </c>
      <c r="D45" s="60">
        <v>2880.09</v>
      </c>
      <c r="E45" s="60">
        <v>-1894.34</v>
      </c>
      <c r="F45" s="67">
        <f t="shared" si="1"/>
        <v>18349286.780000001</v>
      </c>
      <c r="G45" s="67">
        <f t="shared" si="3"/>
        <v>8142193.0999999996</v>
      </c>
      <c r="H45" s="67">
        <f t="shared" si="8"/>
        <v>-593521.56999999844</v>
      </c>
      <c r="I45" s="70">
        <v>-3.1300000000000001E-2</v>
      </c>
      <c r="J45" s="67">
        <f t="shared" si="6"/>
        <v>-132906.31999999913</v>
      </c>
      <c r="K45" s="70">
        <v>2.1299999999999999E-2</v>
      </c>
      <c r="L45" s="70">
        <f t="shared" si="0"/>
        <v>0.96870000000000001</v>
      </c>
      <c r="M45" s="70">
        <f>PRODUCT($L$2:L45)-1</f>
        <v>0.12950134067230179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C45" s="64"/>
    </row>
    <row r="46" spans="1:29">
      <c r="A46" s="88">
        <v>44078</v>
      </c>
      <c r="B46" s="74">
        <v>17844069.489999998</v>
      </c>
      <c r="C46" s="6"/>
      <c r="D46" s="60">
        <v>2873.06</v>
      </c>
      <c r="E46" s="60">
        <v>-1894.34</v>
      </c>
      <c r="F46" s="67">
        <f t="shared" si="1"/>
        <v>17844069.489999998</v>
      </c>
      <c r="G46" s="67">
        <f t="shared" si="3"/>
        <v>8142193.0999999996</v>
      </c>
      <c r="H46" s="67">
        <f t="shared" si="8"/>
        <v>-505217.29000000283</v>
      </c>
      <c r="I46" s="70">
        <f t="shared" ref="I46:I64" si="9">H46/B45</f>
        <v>-2.753334753864492E-2</v>
      </c>
      <c r="J46" s="67">
        <f t="shared" si="6"/>
        <v>-638123.61000000197</v>
      </c>
      <c r="K46" s="70">
        <v>-6.7999999999999996E-3</v>
      </c>
      <c r="L46" s="70">
        <f t="shared" si="0"/>
        <v>0.97246665246135511</v>
      </c>
      <c r="M46" s="70">
        <f>PRODUCT($L$2:L46)-1</f>
        <v>9.8402387714205952E-2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C46" s="64"/>
    </row>
    <row r="47" spans="1:29">
      <c r="A47" s="88">
        <v>44081</v>
      </c>
      <c r="B47" s="74">
        <v>17832817.02</v>
      </c>
      <c r="C47" s="6"/>
      <c r="D47" s="60">
        <v>2873.08</v>
      </c>
      <c r="E47" s="60">
        <v>-1894.34</v>
      </c>
      <c r="F47" s="67">
        <f t="shared" si="1"/>
        <v>17832817.02</v>
      </c>
      <c r="G47" s="67">
        <f t="shared" si="3"/>
        <v>8142193.0999999996</v>
      </c>
      <c r="H47" s="67">
        <f t="shared" si="8"/>
        <v>-11252.469999998808</v>
      </c>
      <c r="I47" s="70">
        <f t="shared" si="9"/>
        <v>-6.305999876488269E-4</v>
      </c>
      <c r="J47" s="67">
        <f t="shared" si="6"/>
        <v>-649376.08000000077</v>
      </c>
      <c r="K47" s="70">
        <v>-7.4999999999999997E-3</v>
      </c>
      <c r="L47" s="70">
        <f t="shared" si="0"/>
        <v>0.99936940001235119</v>
      </c>
      <c r="M47" s="70">
        <f>PRODUCT($L$2:L47)-1</f>
        <v>9.7709735182079926E-2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C47" s="64"/>
    </row>
    <row r="48" spans="1:29">
      <c r="A48" s="88">
        <v>44082</v>
      </c>
      <c r="B48" s="74">
        <v>17315845.280000001</v>
      </c>
      <c r="C48" s="6"/>
      <c r="D48" s="60">
        <v>2851.22</v>
      </c>
      <c r="E48" s="60">
        <v>-1894.34</v>
      </c>
      <c r="F48" s="67">
        <f t="shared" si="1"/>
        <v>17315845.280000001</v>
      </c>
      <c r="G48" s="67">
        <f t="shared" si="3"/>
        <v>8142193.0999999996</v>
      </c>
      <c r="H48" s="67">
        <f t="shared" si="8"/>
        <v>-516971.73999999836</v>
      </c>
      <c r="I48" s="70">
        <f t="shared" si="9"/>
        <v>-2.8989908852886239E-2</v>
      </c>
      <c r="J48" s="67">
        <f t="shared" si="6"/>
        <v>-1166347.8199999991</v>
      </c>
      <c r="K48" s="70">
        <v>-3.6200000000000003E-2</v>
      </c>
      <c r="L48" s="70">
        <f t="shared" si="0"/>
        <v>0.97101009114711379</v>
      </c>
      <c r="M48" s="70">
        <f>PRODUCT($L$2:L48)-1</f>
        <v>6.5887230012225517E-2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C48" s="64"/>
    </row>
    <row r="49" spans="1:30">
      <c r="A49" s="88">
        <v>44083</v>
      </c>
      <c r="B49" s="74">
        <v>17720328.690000001</v>
      </c>
      <c r="C49" s="6"/>
      <c r="D49" s="60">
        <v>2844.86</v>
      </c>
      <c r="E49" s="60">
        <v>-4965.55</v>
      </c>
      <c r="F49" s="67">
        <f t="shared" si="1"/>
        <v>17720328.690000001</v>
      </c>
      <c r="G49" s="67">
        <f t="shared" si="3"/>
        <v>8142193.0999999996</v>
      </c>
      <c r="H49" s="67">
        <f t="shared" si="8"/>
        <v>404483.41000000015</v>
      </c>
      <c r="I49" s="70">
        <f t="shared" si="9"/>
        <v>2.3359149002514078E-2</v>
      </c>
      <c r="J49" s="67">
        <f t="shared" si="6"/>
        <v>-761864.40999999898</v>
      </c>
      <c r="K49" s="70">
        <v>-1.37E-2</v>
      </c>
      <c r="L49" s="70">
        <f t="shared" si="0"/>
        <v>1.023359149002514</v>
      </c>
      <c r="M49" s="70">
        <f>PRODUCT($L$2:L49)-1</f>
        <v>9.0785448637958011E-2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C49" s="64"/>
    </row>
    <row r="50" spans="1:30">
      <c r="A50" s="88">
        <v>44084</v>
      </c>
      <c r="B50" s="74">
        <v>17546117.739999998</v>
      </c>
      <c r="C50" s="6"/>
      <c r="D50" s="60">
        <v>2838.49</v>
      </c>
      <c r="E50" s="60">
        <v>-4965.55</v>
      </c>
      <c r="F50" s="67">
        <f t="shared" si="1"/>
        <v>17546117.739999998</v>
      </c>
      <c r="G50" s="67">
        <f t="shared" si="3"/>
        <v>8142193.0999999996</v>
      </c>
      <c r="H50" s="67">
        <f t="shared" si="8"/>
        <v>-174210.95000000298</v>
      </c>
      <c r="I50" s="70">
        <f t="shared" si="9"/>
        <v>-9.8311353614063783E-3</v>
      </c>
      <c r="J50" s="67">
        <f t="shared" si="6"/>
        <v>-936075.36000000197</v>
      </c>
      <c r="K50" s="70">
        <v>-2.3400000000000001E-2</v>
      </c>
      <c r="L50" s="70">
        <f t="shared" si="0"/>
        <v>0.99016886463859366</v>
      </c>
      <c r="M50" s="70">
        <f>PRODUCT($L$2:L50)-1</f>
        <v>8.0061789242145798E-2</v>
      </c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C50" s="64"/>
    </row>
    <row r="51" spans="1:30">
      <c r="A51" s="88">
        <v>44085</v>
      </c>
      <c r="B51" s="74">
        <v>17482798.390000001</v>
      </c>
      <c r="C51" s="6"/>
      <c r="D51" s="60">
        <v>2833.78</v>
      </c>
      <c r="E51" s="60">
        <v>-4965.55</v>
      </c>
      <c r="F51" s="67">
        <f t="shared" si="1"/>
        <v>17482798.390000001</v>
      </c>
      <c r="G51" s="67">
        <f t="shared" si="3"/>
        <v>8142193.0999999996</v>
      </c>
      <c r="H51" s="67">
        <f t="shared" si="8"/>
        <v>-63319.349999997765</v>
      </c>
      <c r="I51" s="70">
        <f t="shared" si="9"/>
        <v>-3.6087384650137296E-3</v>
      </c>
      <c r="J51" s="67">
        <f t="shared" si="6"/>
        <v>-999394.70999999973</v>
      </c>
      <c r="K51" s="70">
        <v>-2.7E-2</v>
      </c>
      <c r="L51" s="70">
        <f t="shared" si="0"/>
        <v>0.99639126153498625</v>
      </c>
      <c r="M51" s="70">
        <f>PRODUCT($L$2:L51)-1</f>
        <v>7.6164128718716029E-2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C51" s="64"/>
    </row>
    <row r="52" spans="1:30">
      <c r="A52" s="88">
        <v>44088</v>
      </c>
      <c r="B52" s="74">
        <v>17776534.52</v>
      </c>
      <c r="C52" s="6"/>
      <c r="D52" s="60">
        <v>2817.56</v>
      </c>
      <c r="E52" s="60">
        <v>-4965.55</v>
      </c>
      <c r="F52" s="67">
        <f t="shared" si="1"/>
        <v>17776534.52</v>
      </c>
      <c r="G52" s="67">
        <f t="shared" si="3"/>
        <v>8142193.0999999996</v>
      </c>
      <c r="H52" s="67">
        <f t="shared" si="8"/>
        <v>293736.12999999896</v>
      </c>
      <c r="I52" s="70">
        <f t="shared" si="9"/>
        <v>1.6801436672061226E-2</v>
      </c>
      <c r="J52" s="67">
        <f t="shared" si="6"/>
        <v>-705658.58000000077</v>
      </c>
      <c r="K52" s="70">
        <v>-1.06E-2</v>
      </c>
      <c r="L52" s="70">
        <f t="shared" si="0"/>
        <v>1.0168014366720612</v>
      </c>
      <c r="M52" s="70">
        <f>PRODUCT($L$2:L52)-1</f>
        <v>9.4245232176127569E-2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C52" s="64"/>
    </row>
    <row r="53" spans="1:30">
      <c r="A53" s="88">
        <v>44089</v>
      </c>
      <c r="B53" s="74">
        <v>17898748.989999998</v>
      </c>
      <c r="C53" s="6"/>
      <c r="D53" s="60">
        <v>2812.89</v>
      </c>
      <c r="E53" s="60">
        <v>-4965.55</v>
      </c>
      <c r="F53" s="67">
        <f t="shared" si="1"/>
        <v>17898748.989999998</v>
      </c>
      <c r="G53" s="67">
        <f t="shared" si="3"/>
        <v>8142193.0999999996</v>
      </c>
      <c r="H53" s="67">
        <f t="shared" si="8"/>
        <v>122214.46999999881</v>
      </c>
      <c r="I53" s="70">
        <f t="shared" si="9"/>
        <v>6.8750447317219177E-3</v>
      </c>
      <c r="J53" s="67">
        <f t="shared" si="6"/>
        <v>-583444.11000000197</v>
      </c>
      <c r="K53" s="70">
        <v>-3.8E-3</v>
      </c>
      <c r="L53" s="70">
        <f t="shared" si="0"/>
        <v>1.0068750447317218</v>
      </c>
      <c r="M53" s="70">
        <f>PRODUCT($L$2:L53)-1</f>
        <v>0.10176821709481176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C53" s="64"/>
    </row>
    <row r="54" spans="1:30">
      <c r="A54" s="88">
        <v>44090</v>
      </c>
      <c r="B54" s="74">
        <v>17688459.91</v>
      </c>
      <c r="C54" s="6"/>
      <c r="D54" s="60">
        <v>2806.85</v>
      </c>
      <c r="E54" s="60">
        <v>-4965.55</v>
      </c>
      <c r="F54" s="67">
        <f t="shared" si="1"/>
        <v>17688459.91</v>
      </c>
      <c r="G54" s="67">
        <f t="shared" si="3"/>
        <v>8142193.0999999996</v>
      </c>
      <c r="H54" s="67">
        <f t="shared" si="8"/>
        <v>-210289.07999999821</v>
      </c>
      <c r="I54" s="70">
        <f t="shared" si="9"/>
        <v>-1.1748814406944664E-2</v>
      </c>
      <c r="J54" s="67">
        <f t="shared" si="6"/>
        <v>-793733.19000000018</v>
      </c>
      <c r="K54" s="70">
        <v>-1.55E-2</v>
      </c>
      <c r="L54" s="70">
        <f t="shared" si="0"/>
        <v>0.98825118559305536</v>
      </c>
      <c r="M54" s="70">
        <f>PRODUCT($L$2:L54)-1</f>
        <v>8.8823746792694447E-2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C54" s="64"/>
    </row>
    <row r="55" spans="1:30">
      <c r="A55" s="88">
        <v>44091</v>
      </c>
      <c r="B55" s="74">
        <v>17479823.969999999</v>
      </c>
      <c r="C55" s="6"/>
      <c r="D55" s="60">
        <v>2802.31</v>
      </c>
      <c r="E55" s="60">
        <v>-4965.55</v>
      </c>
      <c r="F55" s="67">
        <f t="shared" si="1"/>
        <v>17479823.969999999</v>
      </c>
      <c r="G55" s="67">
        <f t="shared" si="3"/>
        <v>8142193.0999999996</v>
      </c>
      <c r="H55" s="67">
        <f t="shared" si="8"/>
        <v>-208635.94000000134</v>
      </c>
      <c r="I55" s="70">
        <f t="shared" si="9"/>
        <v>-1.1795031396829015E-2</v>
      </c>
      <c r="J55" s="67">
        <f t="shared" si="6"/>
        <v>-1002369.1300000015</v>
      </c>
      <c r="K55" s="70">
        <v>-2.7099999999999999E-2</v>
      </c>
      <c r="L55" s="70">
        <f t="shared" si="0"/>
        <v>0.98820496860317097</v>
      </c>
      <c r="M55" s="70">
        <f>PRODUCT($L$2:L55)-1</f>
        <v>7.5981036513661504E-2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C55" s="64"/>
    </row>
    <row r="56" spans="1:30">
      <c r="A56" s="88">
        <v>44092</v>
      </c>
      <c r="B56" s="74">
        <v>17499641.66</v>
      </c>
      <c r="C56" s="6"/>
      <c r="D56" s="60">
        <v>2796.39</v>
      </c>
      <c r="E56" s="60">
        <v>-4965.55</v>
      </c>
      <c r="F56" s="67">
        <f t="shared" si="1"/>
        <v>17499641.66</v>
      </c>
      <c r="G56" s="67">
        <f t="shared" si="3"/>
        <v>8142193.0999999996</v>
      </c>
      <c r="H56" s="67">
        <f t="shared" si="8"/>
        <v>19817.690000001341</v>
      </c>
      <c r="I56" s="70">
        <f t="shared" si="9"/>
        <v>1.1337465431009912E-3</v>
      </c>
      <c r="J56" s="67">
        <f t="shared" si="6"/>
        <v>-982551.44000000018</v>
      </c>
      <c r="K56" s="70">
        <v>-2.5999999999999999E-2</v>
      </c>
      <c r="L56" s="70">
        <f t="shared" si="0"/>
        <v>1.0011337465431009</v>
      </c>
      <c r="M56" s="70">
        <f>PRODUCT($L$2:L56)-1</f>
        <v>7.7200926294251015E-2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C56" s="64"/>
    </row>
    <row r="57" spans="1:30">
      <c r="A57" s="88">
        <v>44095</v>
      </c>
      <c r="B57" s="74">
        <v>17628133.969999999</v>
      </c>
      <c r="C57" s="6"/>
      <c r="D57" s="60">
        <v>2780.54</v>
      </c>
      <c r="E57" s="60">
        <v>-4965.55</v>
      </c>
      <c r="F57" s="67">
        <f t="shared" si="1"/>
        <v>17628133.969999999</v>
      </c>
      <c r="G57" s="67">
        <f t="shared" si="3"/>
        <v>8142193.0999999996</v>
      </c>
      <c r="H57" s="67">
        <f t="shared" si="8"/>
        <v>128492.30999999866</v>
      </c>
      <c r="I57" s="70">
        <f t="shared" si="9"/>
        <v>7.3425680649050881E-3</v>
      </c>
      <c r="J57" s="67">
        <f t="shared" si="6"/>
        <v>-854059.13000000152</v>
      </c>
      <c r="K57" s="70">
        <v>-1.89E-2</v>
      </c>
      <c r="L57" s="70">
        <f t="shared" si="0"/>
        <v>1.0073425680649051</v>
      </c>
      <c r="M57" s="70">
        <f>PRODUCT($L$2:L57)-1</f>
        <v>8.5110347415145338E-2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C57" s="64"/>
    </row>
    <row r="58" spans="1:30">
      <c r="A58" s="88">
        <v>44096</v>
      </c>
      <c r="B58" s="74">
        <v>17844043.57</v>
      </c>
      <c r="C58" s="6"/>
      <c r="D58" s="60">
        <v>2775.42</v>
      </c>
      <c r="E58" s="60">
        <v>-4965.55</v>
      </c>
      <c r="F58" s="67">
        <f t="shared" si="1"/>
        <v>17844043.57</v>
      </c>
      <c r="G58" s="67">
        <f t="shared" si="3"/>
        <v>8142193.0999999996</v>
      </c>
      <c r="H58" s="67">
        <f t="shared" si="8"/>
        <v>215909.60000000149</v>
      </c>
      <c r="I58" s="70">
        <f t="shared" si="9"/>
        <v>1.2248012204096126E-2</v>
      </c>
      <c r="J58" s="67">
        <f t="shared" si="6"/>
        <v>-638149.53</v>
      </c>
      <c r="K58" s="70">
        <v>-6.8999999999999999E-3</v>
      </c>
      <c r="L58" s="70">
        <f t="shared" si="0"/>
        <v>1.0122480122040962</v>
      </c>
      <c r="M58" s="70">
        <f>PRODUCT($L$2:L58)-1</f>
        <v>9.840079219307718E-2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C58" s="64"/>
    </row>
    <row r="59" spans="1:30">
      <c r="A59" s="88">
        <v>44097</v>
      </c>
      <c r="B59" s="74">
        <v>17369945.34</v>
      </c>
      <c r="C59" s="6"/>
      <c r="D59" s="60">
        <v>2769.86</v>
      </c>
      <c r="E59" s="60">
        <v>-4965.55</v>
      </c>
      <c r="F59" s="67">
        <f t="shared" si="1"/>
        <v>17369945.34</v>
      </c>
      <c r="G59" s="67">
        <f t="shared" si="3"/>
        <v>8142193.0999999996</v>
      </c>
      <c r="H59" s="67">
        <f t="shared" si="8"/>
        <v>-474098.23000000045</v>
      </c>
      <c r="I59" s="70">
        <f t="shared" si="9"/>
        <v>-2.6568990831039561E-2</v>
      </c>
      <c r="J59" s="67">
        <f t="shared" si="6"/>
        <v>-1112247.7600000005</v>
      </c>
      <c r="K59" s="70">
        <v>-3.32E-2</v>
      </c>
      <c r="L59" s="70">
        <f t="shared" si="0"/>
        <v>0.97343100916896041</v>
      </c>
      <c r="M59" s="70">
        <f>PRODUCT($L$2:L59)-1</f>
        <v>6.9217391616492652E-2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C59" s="64"/>
    </row>
    <row r="60" spans="1:30">
      <c r="A60" s="88">
        <v>44098</v>
      </c>
      <c r="B60" s="74">
        <v>17349335.850000001</v>
      </c>
      <c r="C60" s="6"/>
      <c r="D60" s="60">
        <v>2738.65</v>
      </c>
      <c r="E60" s="60">
        <v>-5097.04</v>
      </c>
      <c r="F60" s="67">
        <f t="shared" si="1"/>
        <v>17349335.850000001</v>
      </c>
      <c r="G60" s="67">
        <f t="shared" si="3"/>
        <v>8142193.0999999996</v>
      </c>
      <c r="H60" s="67">
        <f t="shared" si="8"/>
        <v>-20609.489999998361</v>
      </c>
      <c r="I60" s="70">
        <f t="shared" si="9"/>
        <v>-1.1865028701350169E-3</v>
      </c>
      <c r="J60" s="67">
        <f t="shared" si="6"/>
        <v>-1132857.2499999988</v>
      </c>
      <c r="K60" s="70">
        <v>-3.44E-2</v>
      </c>
      <c r="L60" s="70">
        <f t="shared" si="0"/>
        <v>0.998813497129865</v>
      </c>
      <c r="M60" s="70">
        <f>PRODUCT($L$2:L60)-1</f>
        <v>6.7948762112541417E-2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C60" s="64"/>
      <c r="AD60" s="64"/>
    </row>
    <row r="61" spans="1:30">
      <c r="A61" s="88">
        <v>44099</v>
      </c>
      <c r="B61" s="74">
        <v>17738451.399999999</v>
      </c>
      <c r="C61" s="6"/>
      <c r="D61" s="60">
        <v>2733.37</v>
      </c>
      <c r="E61" s="60">
        <v>-5097.04</v>
      </c>
      <c r="F61" s="67">
        <f t="shared" si="1"/>
        <v>17738451.399999999</v>
      </c>
      <c r="G61" s="67">
        <f t="shared" si="3"/>
        <v>8142193.0999999996</v>
      </c>
      <c r="H61" s="67">
        <f t="shared" si="8"/>
        <v>389115.54999999702</v>
      </c>
      <c r="I61" s="70">
        <f t="shared" si="9"/>
        <v>2.2428267765650347E-2</v>
      </c>
      <c r="J61" s="67">
        <f t="shared" si="6"/>
        <v>-743741.70000000182</v>
      </c>
      <c r="K61" s="70">
        <v>-1.2699999999999999E-2</v>
      </c>
      <c r="L61" s="70">
        <f t="shared" si="0"/>
        <v>1.0224282677656504</v>
      </c>
      <c r="M61" s="70">
        <f>PRODUCT($L$2:L61)-1</f>
        <v>9.190100290919645E-2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C61" s="64"/>
    </row>
    <row r="62" spans="1:30">
      <c r="A62" s="88">
        <v>44102</v>
      </c>
      <c r="B62" s="74">
        <v>17982539.48</v>
      </c>
      <c r="C62" s="6"/>
      <c r="D62" s="60">
        <v>2597.5100000000002</v>
      </c>
      <c r="E62" s="60">
        <v>-5097.04</v>
      </c>
      <c r="F62" s="67">
        <f t="shared" si="1"/>
        <v>17982539.48</v>
      </c>
      <c r="G62" s="67">
        <f t="shared" si="3"/>
        <v>8142193.0999999996</v>
      </c>
      <c r="H62" s="67">
        <f t="shared" si="8"/>
        <v>244088.08000000194</v>
      </c>
      <c r="I62" s="70">
        <f t="shared" si="9"/>
        <v>1.376039398794429E-2</v>
      </c>
      <c r="J62" s="67">
        <f t="shared" si="6"/>
        <v>-499653.61999999988</v>
      </c>
      <c r="K62" s="70">
        <v>8.9999999999999998E-4</v>
      </c>
      <c r="L62" s="70">
        <f t="shared" si="0"/>
        <v>1.0137603939879443</v>
      </c>
      <c r="M62" s="70">
        <f>PRODUCT($L$2:L62)-1</f>
        <v>0.10692599090505839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C62" s="64"/>
    </row>
    <row r="63" spans="1:30">
      <c r="A63" s="88">
        <v>44103</v>
      </c>
      <c r="B63" s="74">
        <v>18013780.440000001</v>
      </c>
      <c r="C63" s="6"/>
      <c r="D63" s="60">
        <v>2574.0300000000002</v>
      </c>
      <c r="E63" s="60">
        <v>-5097.04</v>
      </c>
      <c r="F63" s="67">
        <f t="shared" si="1"/>
        <v>18013780.440000001</v>
      </c>
      <c r="G63" s="67">
        <f t="shared" si="3"/>
        <v>8142193.0999999996</v>
      </c>
      <c r="H63" s="67">
        <f t="shared" si="8"/>
        <v>31240.960000000894</v>
      </c>
      <c r="I63" s="70">
        <f t="shared" si="9"/>
        <v>1.7372941143683725E-3</v>
      </c>
      <c r="J63" s="67">
        <f t="shared" si="6"/>
        <v>-468412.65999999898</v>
      </c>
      <c r="K63" s="70">
        <v>2.5999999999999999E-3</v>
      </c>
      <c r="L63" s="70">
        <f t="shared" si="0"/>
        <v>1.0017372941143683</v>
      </c>
      <c r="M63" s="70">
        <f>PRODUCT($L$2:L63)-1</f>
        <v>0.10884904691409902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C63" s="64"/>
    </row>
    <row r="64" spans="1:30">
      <c r="A64" s="88">
        <v>44104</v>
      </c>
      <c r="B64" s="74">
        <v>18033797.210000001</v>
      </c>
      <c r="C64" s="6"/>
      <c r="D64" s="60">
        <v>2568.33</v>
      </c>
      <c r="E64" s="60">
        <v>-5097.04</v>
      </c>
      <c r="F64" s="67">
        <f t="shared" si="1"/>
        <v>18033797.210000001</v>
      </c>
      <c r="G64" s="67">
        <f t="shared" si="3"/>
        <v>8142193.0999999996</v>
      </c>
      <c r="H64" s="67">
        <f t="shared" si="8"/>
        <v>20016.769999999553</v>
      </c>
      <c r="I64" s="70">
        <f t="shared" si="9"/>
        <v>1.1111920713517674E-3</v>
      </c>
      <c r="J64" s="67">
        <f t="shared" si="6"/>
        <v>-448395.88999999943</v>
      </c>
      <c r="K64" s="70">
        <v>3.7000000000000002E-3</v>
      </c>
      <c r="L64" s="70">
        <f t="shared" si="0"/>
        <v>1.0011111920713518</v>
      </c>
      <c r="M64" s="70">
        <f>PRODUCT($L$2:L64)-1</f>
        <v>0.11008119118335591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C64" s="64"/>
    </row>
    <row r="65" spans="1:27">
      <c r="A65" s="88">
        <v>44105</v>
      </c>
      <c r="B65" s="74">
        <v>18859614.129999999</v>
      </c>
      <c r="C65" s="6">
        <v>500000</v>
      </c>
      <c r="D65" s="63">
        <v>-5.29</v>
      </c>
      <c r="E65" s="63"/>
      <c r="F65" s="67">
        <f t="shared" si="1"/>
        <v>18859614.129999999</v>
      </c>
      <c r="G65" s="67">
        <f t="shared" si="3"/>
        <v>18033797.210000001</v>
      </c>
      <c r="H65" s="67">
        <f t="shared" si="8"/>
        <v>325816.91999999806</v>
      </c>
      <c r="I65" s="70">
        <v>1.7600000000000001E-2</v>
      </c>
      <c r="J65" s="67">
        <f t="shared" si="6"/>
        <v>325816.91999999806</v>
      </c>
      <c r="K65" s="70">
        <f>I65</f>
        <v>1.7600000000000001E-2</v>
      </c>
      <c r="L65" s="70">
        <f t="shared" si="0"/>
        <v>1.0176000000000001</v>
      </c>
      <c r="M65" s="70">
        <f>PRODUCT($L$2:L65)-1</f>
        <v>0.12961862014818304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</row>
    <row r="66" spans="1:27">
      <c r="A66" s="88">
        <v>44106</v>
      </c>
      <c r="B66" s="74">
        <v>18429069</v>
      </c>
      <c r="C66" s="6"/>
      <c r="D66" s="63">
        <v>-39.79</v>
      </c>
      <c r="E66" s="63"/>
      <c r="F66" s="67">
        <f t="shared" si="1"/>
        <v>18429069</v>
      </c>
      <c r="G66" s="67">
        <f t="shared" si="3"/>
        <v>18033797.210000001</v>
      </c>
      <c r="H66" s="67">
        <f t="shared" si="8"/>
        <v>-430545.12999999896</v>
      </c>
      <c r="I66" s="70">
        <f t="shared" ref="I66:I86" si="10">H66/B65</f>
        <v>-2.2828946925013201E-2</v>
      </c>
      <c r="J66" s="67">
        <f t="shared" si="6"/>
        <v>-104728.21000000089</v>
      </c>
      <c r="K66" s="70">
        <v>-5.7000000000000002E-3</v>
      </c>
      <c r="L66" s="70">
        <f t="shared" ref="L66:L129" si="11">1+I66</f>
        <v>0.97717105307498675</v>
      </c>
      <c r="M66" s="70">
        <f>PRODUCT($L$2:L66)-1</f>
        <v>0.10383061662331339</v>
      </c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</row>
    <row r="67" spans="1:27">
      <c r="A67" s="88">
        <v>44109</v>
      </c>
      <c r="B67" s="74">
        <v>18733740.43</v>
      </c>
      <c r="C67" s="6"/>
      <c r="D67" s="63">
        <v>145.05000000000001</v>
      </c>
      <c r="E67" s="63"/>
      <c r="F67" s="67">
        <f t="shared" ref="F67:F130" si="12">B67</f>
        <v>18733740.43</v>
      </c>
      <c r="G67" s="67">
        <f t="shared" si="3"/>
        <v>18033797.210000001</v>
      </c>
      <c r="H67" s="67">
        <f t="shared" si="8"/>
        <v>304671.4299999997</v>
      </c>
      <c r="I67" s="70">
        <f t="shared" si="10"/>
        <v>1.6532111850034295E-2</v>
      </c>
      <c r="J67" s="67">
        <f t="shared" si="6"/>
        <v>199943.21999999881</v>
      </c>
      <c r="K67" s="70">
        <v>1.0800000000000001E-2</v>
      </c>
      <c r="L67" s="70">
        <f t="shared" si="11"/>
        <v>1.0165321118500343</v>
      </c>
      <c r="M67" s="70">
        <f>PRODUCT($L$2:L67)-1</f>
        <v>0.12207926784082246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</row>
    <row r="68" spans="1:27">
      <c r="A68" s="88">
        <v>44110</v>
      </c>
      <c r="B68" s="74">
        <v>18512726.899999999</v>
      </c>
      <c r="C68" s="6"/>
      <c r="D68" s="63">
        <v>12.18</v>
      </c>
      <c r="E68" s="63"/>
      <c r="F68" s="67">
        <f t="shared" si="12"/>
        <v>18512726.899999999</v>
      </c>
      <c r="G68" s="67">
        <f t="shared" si="3"/>
        <v>18033797.210000001</v>
      </c>
      <c r="H68" s="67">
        <f t="shared" si="8"/>
        <v>-221013.53000000119</v>
      </c>
      <c r="I68" s="70">
        <f t="shared" si="10"/>
        <v>-1.1797618891210462E-2</v>
      </c>
      <c r="J68" s="67">
        <f t="shared" si="6"/>
        <v>-21070.310000002384</v>
      </c>
      <c r="K68" s="70">
        <v>-1.1000000000000001E-3</v>
      </c>
      <c r="L68" s="70">
        <f t="shared" si="11"/>
        <v>0.98820238110878955</v>
      </c>
      <c r="M68" s="70">
        <f>PRODUCT($L$2:L68)-1</f>
        <v>0.10884140427310807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</row>
    <row r="69" spans="1:27">
      <c r="A69" s="88">
        <v>44111</v>
      </c>
      <c r="B69" s="74">
        <v>18809864.440000001</v>
      </c>
      <c r="C69" s="6"/>
      <c r="D69" s="63">
        <v>-125.41</v>
      </c>
      <c r="E69" s="63"/>
      <c r="F69" s="67">
        <f t="shared" si="12"/>
        <v>18809864.440000001</v>
      </c>
      <c r="G69" s="67">
        <f t="shared" si="3"/>
        <v>18033797.210000001</v>
      </c>
      <c r="H69" s="67">
        <f t="shared" si="8"/>
        <v>297137.54000000283</v>
      </c>
      <c r="I69" s="70">
        <f t="shared" si="10"/>
        <v>1.6050446895535572E-2</v>
      </c>
      <c r="J69" s="67">
        <f t="shared" si="6"/>
        <v>276067.23000000045</v>
      </c>
      <c r="K69" s="70">
        <f>(1+K68)*(1+I69)-1</f>
        <v>1.493279140395054E-2</v>
      </c>
      <c r="L69" s="70">
        <f t="shared" si="11"/>
        <v>1.0160504468955356</v>
      </c>
      <c r="M69" s="70">
        <f>PRODUCT($L$2:L69)-1</f>
        <v>0.12663880434796471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</row>
    <row r="70" spans="1:27">
      <c r="A70" s="88">
        <v>44112</v>
      </c>
      <c r="B70" s="74">
        <v>18757106.890000001</v>
      </c>
      <c r="C70" s="6"/>
      <c r="D70" s="63">
        <v>-243.82</v>
      </c>
      <c r="E70" s="63"/>
      <c r="F70" s="67">
        <f t="shared" si="12"/>
        <v>18757106.890000001</v>
      </c>
      <c r="G70" s="67">
        <f t="shared" si="3"/>
        <v>18033797.210000001</v>
      </c>
      <c r="H70" s="67">
        <f t="shared" si="8"/>
        <v>-52757.550000000745</v>
      </c>
      <c r="I70" s="70">
        <f t="shared" si="10"/>
        <v>-2.8047809790595567E-3</v>
      </c>
      <c r="J70" s="67">
        <f t="shared" si="6"/>
        <v>223309.6799999997</v>
      </c>
      <c r="K70" s="70">
        <v>1.2E-2</v>
      </c>
      <c r="L70" s="70">
        <f t="shared" si="11"/>
        <v>0.99719521902094044</v>
      </c>
      <c r="M70" s="70">
        <f>PRODUCT($L$2:L70)-1</f>
        <v>0.12347882925925924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</row>
    <row r="71" spans="1:27">
      <c r="A71" s="88">
        <v>44113</v>
      </c>
      <c r="B71" s="74">
        <v>19081799.280000001</v>
      </c>
      <c r="C71" s="6"/>
      <c r="D71" s="63">
        <v>-417.1</v>
      </c>
      <c r="E71" s="63"/>
      <c r="F71" s="67">
        <f t="shared" si="12"/>
        <v>19081799.280000001</v>
      </c>
      <c r="G71" s="67">
        <f t="shared" si="3"/>
        <v>18033797.210000001</v>
      </c>
      <c r="H71" s="67">
        <f t="shared" si="8"/>
        <v>324692.3900000006</v>
      </c>
      <c r="I71" s="70">
        <f t="shared" si="10"/>
        <v>1.7310366246998585E-2</v>
      </c>
      <c r="J71" s="67">
        <f t="shared" si="6"/>
        <v>548002.0700000003</v>
      </c>
      <c r="K71" s="70">
        <v>2.9600000000000001E-2</v>
      </c>
      <c r="L71" s="70">
        <f t="shared" si="11"/>
        <v>1.0173103662469987</v>
      </c>
      <c r="M71" s="70">
        <f>PRODUCT($L$2:L71)-1</f>
        <v>0.14292665926448622</v>
      </c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</row>
    <row r="72" spans="1:27">
      <c r="A72" s="88">
        <v>44116</v>
      </c>
      <c r="B72" s="74">
        <v>19576912.719999999</v>
      </c>
      <c r="C72" s="6"/>
      <c r="D72" s="63">
        <v>-898.11</v>
      </c>
      <c r="E72" s="63"/>
      <c r="F72" s="67">
        <f t="shared" si="12"/>
        <v>19576912.719999999</v>
      </c>
      <c r="G72" s="67">
        <f t="shared" si="3"/>
        <v>18033797.210000001</v>
      </c>
      <c r="H72" s="67">
        <f t="shared" si="8"/>
        <v>495113.43999999762</v>
      </c>
      <c r="I72" s="70">
        <f t="shared" si="10"/>
        <v>2.5946894877934047E-2</v>
      </c>
      <c r="J72" s="67">
        <f t="shared" si="6"/>
        <v>1043115.5099999979</v>
      </c>
      <c r="K72" s="70">
        <v>5.6300000000000003E-2</v>
      </c>
      <c r="L72" s="70">
        <f t="shared" si="11"/>
        <v>1.025946894877934</v>
      </c>
      <c r="M72" s="70">
        <f>PRODUCT($L$2:L72)-1</f>
        <v>0.17258205714561003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</row>
    <row r="73" spans="1:27">
      <c r="A73" s="88">
        <v>44117</v>
      </c>
      <c r="B73" s="74">
        <v>19922765.280000001</v>
      </c>
      <c r="C73" s="6"/>
      <c r="D73" s="60">
        <v>-1061.52</v>
      </c>
      <c r="E73" s="63"/>
      <c r="F73" s="67">
        <f t="shared" si="12"/>
        <v>19922765.280000001</v>
      </c>
      <c r="G73" s="67">
        <f t="shared" si="3"/>
        <v>18033797.210000001</v>
      </c>
      <c r="H73" s="67">
        <f t="shared" si="8"/>
        <v>345852.56000000238</v>
      </c>
      <c r="I73" s="70">
        <f t="shared" si="10"/>
        <v>1.7666348363839589E-2</v>
      </c>
      <c r="J73" s="67">
        <f t="shared" si="6"/>
        <v>1388968.0700000003</v>
      </c>
      <c r="K73" s="70">
        <v>7.4899999999999994E-2</v>
      </c>
      <c r="L73" s="70">
        <f t="shared" si="11"/>
        <v>1.0176663483638395</v>
      </c>
      <c r="M73" s="70">
        <f>PRODUCT($L$2:L73)-1</f>
        <v>0.19329730025233194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</row>
    <row r="74" spans="1:27">
      <c r="A74" s="88">
        <v>44118</v>
      </c>
      <c r="B74" s="74">
        <v>19758822.969999999</v>
      </c>
      <c r="C74" s="6"/>
      <c r="D74" s="60">
        <v>-1286.95</v>
      </c>
      <c r="E74" s="63"/>
      <c r="F74" s="67">
        <f t="shared" si="12"/>
        <v>19758822.969999999</v>
      </c>
      <c r="G74" s="67">
        <f t="shared" si="3"/>
        <v>18033797.210000001</v>
      </c>
      <c r="H74" s="67">
        <f t="shared" si="8"/>
        <v>-163942.31000000238</v>
      </c>
      <c r="I74" s="70">
        <f t="shared" si="10"/>
        <v>-8.2288933135492102E-3</v>
      </c>
      <c r="J74" s="67">
        <f t="shared" si="6"/>
        <v>1225025.7599999979</v>
      </c>
      <c r="K74" s="70">
        <v>6.6100000000000006E-2</v>
      </c>
      <c r="L74" s="70">
        <f t="shared" si="11"/>
        <v>0.99177110668645074</v>
      </c>
      <c r="M74" s="70">
        <f>PRODUCT($L$2:L74)-1</f>
        <v>0.18347778407720905</v>
      </c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</row>
    <row r="75" spans="1:27">
      <c r="A75" s="88">
        <v>44119</v>
      </c>
      <c r="B75" s="74">
        <v>20054696.760000002</v>
      </c>
      <c r="C75" s="6"/>
      <c r="D75" s="60">
        <v>-1603.68</v>
      </c>
      <c r="E75" s="63"/>
      <c r="F75" s="67">
        <f t="shared" si="12"/>
        <v>20054696.760000002</v>
      </c>
      <c r="G75" s="67">
        <f t="shared" si="3"/>
        <v>18033797.210000001</v>
      </c>
      <c r="H75" s="67">
        <f t="shared" si="8"/>
        <v>295873.79000000283</v>
      </c>
      <c r="I75" s="70">
        <f t="shared" si="10"/>
        <v>1.497426190058136E-2</v>
      </c>
      <c r="J75" s="67">
        <f t="shared" si="6"/>
        <v>1520899.5500000007</v>
      </c>
      <c r="K75" s="70">
        <f>(1+K74)*(1+I75)-1</f>
        <v>8.2064060612209833E-2</v>
      </c>
      <c r="L75" s="70">
        <f t="shared" si="11"/>
        <v>1.0149742619005813</v>
      </c>
      <c r="M75" s="70">
        <f>PRODUCT($L$2:L75)-1</f>
        <v>0.20119949036950069</v>
      </c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spans="1:27" s="41" customFormat="1">
      <c r="A76" s="89">
        <v>44120</v>
      </c>
      <c r="B76" s="75">
        <v>20040182.579999998</v>
      </c>
      <c r="C76" s="46"/>
      <c r="D76" s="65">
        <v>-1923.53</v>
      </c>
      <c r="E76" s="66"/>
      <c r="F76" s="68">
        <f t="shared" si="12"/>
        <v>20040182.579999998</v>
      </c>
      <c r="G76" s="68">
        <f t="shared" si="3"/>
        <v>18033797.210000001</v>
      </c>
      <c r="H76" s="68">
        <f t="shared" si="8"/>
        <v>-14514.180000003427</v>
      </c>
      <c r="I76" s="71">
        <f t="shared" si="10"/>
        <v>-7.2372971646984037E-4</v>
      </c>
      <c r="J76" s="68">
        <f t="shared" si="6"/>
        <v>1506385.3699999973</v>
      </c>
      <c r="K76" s="71">
        <v>8.1299999999999997E-2</v>
      </c>
      <c r="L76" s="70">
        <f t="shared" si="11"/>
        <v>0.99927627028353017</v>
      </c>
      <c r="M76" s="70">
        <f>PRODUCT($L$2:L76)-1</f>
        <v>0.20033014660291193</v>
      </c>
      <c r="N76" s="70"/>
      <c r="O76" s="70"/>
      <c r="P76" s="70"/>
      <c r="Q76" s="71"/>
      <c r="R76" s="71"/>
      <c r="S76" s="71"/>
      <c r="T76" s="71"/>
      <c r="U76" s="71"/>
      <c r="V76" s="71"/>
      <c r="W76" s="70"/>
      <c r="X76" s="70"/>
      <c r="Y76" s="70"/>
      <c r="Z76" s="70"/>
      <c r="AA76" s="70"/>
    </row>
    <row r="77" spans="1:27" s="41" customFormat="1">
      <c r="A77" s="89">
        <v>44123</v>
      </c>
      <c r="B77" s="75">
        <v>19733475</v>
      </c>
      <c r="C77" s="46"/>
      <c r="D77" s="65">
        <v>-2908.2</v>
      </c>
      <c r="E77" s="66"/>
      <c r="F77" s="68">
        <f t="shared" si="12"/>
        <v>19733475</v>
      </c>
      <c r="G77" s="68">
        <f t="shared" si="3"/>
        <v>18033797.210000001</v>
      </c>
      <c r="H77" s="68">
        <f t="shared" si="8"/>
        <v>-306707.57999999821</v>
      </c>
      <c r="I77" s="71">
        <f t="shared" si="10"/>
        <v>-1.5304630023984455E-2</v>
      </c>
      <c r="J77" s="68">
        <f t="shared" si="6"/>
        <v>1199677.7899999991</v>
      </c>
      <c r="K77" s="71">
        <v>6.4699999999999994E-2</v>
      </c>
      <c r="L77" s="70">
        <f t="shared" si="11"/>
        <v>0.98469536997601559</v>
      </c>
      <c r="M77" s="70">
        <f>PRODUCT($L$2:L77)-1</f>
        <v>0.18195953780251939</v>
      </c>
      <c r="N77" s="70"/>
      <c r="O77" s="70"/>
      <c r="P77" s="70"/>
      <c r="Q77" s="71"/>
      <c r="R77" s="71"/>
      <c r="S77" s="71"/>
      <c r="T77" s="71"/>
      <c r="U77" s="71"/>
      <c r="V77" s="71"/>
      <c r="W77" s="70"/>
      <c r="X77" s="70"/>
      <c r="Y77" s="70"/>
      <c r="Z77" s="70"/>
      <c r="AA77" s="70"/>
    </row>
    <row r="78" spans="1:27" s="41" customFormat="1">
      <c r="A78" s="89">
        <v>44124</v>
      </c>
      <c r="B78" s="75">
        <v>19783649.370000001</v>
      </c>
      <c r="C78" s="46"/>
      <c r="D78" s="65">
        <v>-3240.7</v>
      </c>
      <c r="E78" s="65">
        <v>5585.58</v>
      </c>
      <c r="F78" s="68">
        <f t="shared" si="12"/>
        <v>19783649.370000001</v>
      </c>
      <c r="G78" s="68">
        <f t="shared" si="3"/>
        <v>18033797.210000001</v>
      </c>
      <c r="H78" s="68">
        <f t="shared" si="8"/>
        <v>50174.370000001043</v>
      </c>
      <c r="I78" s="71">
        <f t="shared" si="10"/>
        <v>2.5426018478753006E-3</v>
      </c>
      <c r="J78" s="68">
        <f t="shared" si="6"/>
        <v>1249852.1600000001</v>
      </c>
      <c r="K78" s="71">
        <f>(1+K77)*(1+I78)-1</f>
        <v>6.7407108187432785E-2</v>
      </c>
      <c r="L78" s="70">
        <f t="shared" si="11"/>
        <v>1.0025426018478754</v>
      </c>
      <c r="M78" s="70">
        <f>PRODUCT($L$2:L78)-1</f>
        <v>0.18496479030745006</v>
      </c>
      <c r="N78" s="70"/>
      <c r="O78" s="70"/>
      <c r="P78" s="70"/>
      <c r="Q78" s="71"/>
      <c r="R78" s="71"/>
      <c r="S78" s="71"/>
      <c r="T78" s="71"/>
      <c r="U78" s="71"/>
      <c r="V78" s="71"/>
      <c r="W78" s="70"/>
      <c r="X78" s="70"/>
      <c r="Y78" s="70"/>
      <c r="Z78" s="70"/>
      <c r="AA78" s="70"/>
    </row>
    <row r="79" spans="1:27" s="41" customFormat="1">
      <c r="A79" s="89">
        <v>44125</v>
      </c>
      <c r="B79" s="75">
        <v>19288147.879999999</v>
      </c>
      <c r="C79" s="46"/>
      <c r="D79" s="65">
        <v>-3571.85</v>
      </c>
      <c r="E79" s="65">
        <v>5585.58</v>
      </c>
      <c r="F79" s="68">
        <f t="shared" si="12"/>
        <v>19288147.879999999</v>
      </c>
      <c r="G79" s="68">
        <f t="shared" si="3"/>
        <v>18033797.210000001</v>
      </c>
      <c r="H79" s="68">
        <f t="shared" si="8"/>
        <v>-495501.49000000209</v>
      </c>
      <c r="I79" s="71">
        <f t="shared" si="10"/>
        <v>-2.5046010507615565E-2</v>
      </c>
      <c r="J79" s="68">
        <f t="shared" si="6"/>
        <v>754350.66999999806</v>
      </c>
      <c r="K79" s="71">
        <f>(1+K78)*(1+I79)-1</f>
        <v>4.0672818539866817E-2</v>
      </c>
      <c r="L79" s="70">
        <f t="shared" si="11"/>
        <v>0.97495398949238443</v>
      </c>
      <c r="M79" s="70">
        <f>PRODUCT($L$2:L79)-1</f>
        <v>0.15528614971825516</v>
      </c>
      <c r="N79" s="70"/>
      <c r="O79" s="70"/>
      <c r="P79" s="70"/>
      <c r="Q79" s="71"/>
      <c r="R79" s="71"/>
      <c r="S79" s="71"/>
      <c r="T79" s="71"/>
      <c r="U79" s="71"/>
      <c r="V79" s="71"/>
      <c r="W79" s="70"/>
      <c r="X79" s="70"/>
      <c r="Y79" s="70"/>
      <c r="Z79" s="70"/>
      <c r="AA79" s="70"/>
    </row>
    <row r="80" spans="1:27" s="41" customFormat="1">
      <c r="A80" s="89">
        <v>44126</v>
      </c>
      <c r="B80" s="75">
        <v>18838068.059999999</v>
      </c>
      <c r="C80" s="46"/>
      <c r="D80" s="65">
        <v>-3919.06</v>
      </c>
      <c r="E80" s="65">
        <v>5585.58</v>
      </c>
      <c r="F80" s="68">
        <f t="shared" si="12"/>
        <v>18838068.059999999</v>
      </c>
      <c r="G80" s="68">
        <f t="shared" si="3"/>
        <v>18033797.210000001</v>
      </c>
      <c r="H80" s="68">
        <f t="shared" si="8"/>
        <v>-450079.8200000003</v>
      </c>
      <c r="I80" s="71">
        <f t="shared" si="10"/>
        <v>-2.3334527648799855E-2</v>
      </c>
      <c r="J80" s="68">
        <f t="shared" si="6"/>
        <v>304270.84999999776</v>
      </c>
      <c r="K80" s="71">
        <f>(1+K79)*(1+I80)-1</f>
        <v>1.6389209882293754E-2</v>
      </c>
      <c r="L80" s="70">
        <f t="shared" si="11"/>
        <v>0.97666547235120016</v>
      </c>
      <c r="M80" s="70">
        <f>PRODUCT($L$2:L80)-1</f>
        <v>0.12832809311537896</v>
      </c>
      <c r="N80" s="70"/>
      <c r="O80" s="70"/>
      <c r="P80" s="70"/>
      <c r="Q80" s="71"/>
      <c r="R80" s="71"/>
      <c r="S80" s="71"/>
      <c r="T80" s="71"/>
      <c r="U80" s="71"/>
      <c r="V80" s="71"/>
      <c r="W80" s="70"/>
      <c r="X80" s="70"/>
      <c r="Y80" s="70"/>
      <c r="Z80" s="70"/>
      <c r="AA80" s="70"/>
    </row>
    <row r="81" spans="1:27">
      <c r="A81" s="88">
        <v>44127</v>
      </c>
      <c r="B81" s="74">
        <v>19120205.030000001</v>
      </c>
      <c r="C81" s="6"/>
      <c r="D81" s="60">
        <v>-4232.74</v>
      </c>
      <c r="E81" s="60">
        <v>5585.58</v>
      </c>
      <c r="F81" s="67">
        <f t="shared" si="12"/>
        <v>19120205.030000001</v>
      </c>
      <c r="G81" s="67">
        <f t="shared" si="3"/>
        <v>18033797.210000001</v>
      </c>
      <c r="H81" s="67">
        <f t="shared" si="8"/>
        <v>282136.97000000253</v>
      </c>
      <c r="I81" s="70">
        <f t="shared" si="10"/>
        <v>1.4976958842137369E-2</v>
      </c>
      <c r="J81" s="67">
        <f t="shared" si="6"/>
        <v>586407.8200000003</v>
      </c>
      <c r="K81" s="70">
        <f>(1+K80)*(1+I81)-1</f>
        <v>3.1611629246293349E-2</v>
      </c>
      <c r="L81" s="70">
        <f t="shared" si="11"/>
        <v>1.0149769588421373</v>
      </c>
      <c r="M81" s="70">
        <f>PRODUCT($L$2:L81)-1</f>
        <v>0.14522701652639536</v>
      </c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</row>
    <row r="82" spans="1:27">
      <c r="A82" s="88">
        <v>44130</v>
      </c>
      <c r="B82" s="74">
        <v>18895075.550000001</v>
      </c>
      <c r="C82" s="6"/>
      <c r="D82" s="60">
        <v>-4978.0200000000004</v>
      </c>
      <c r="E82" s="60">
        <v>5585.58</v>
      </c>
      <c r="F82" s="67">
        <f t="shared" si="12"/>
        <v>18895075.550000001</v>
      </c>
      <c r="G82" s="67">
        <f t="shared" si="3"/>
        <v>18033797.210000001</v>
      </c>
      <c r="H82" s="67">
        <f t="shared" si="8"/>
        <v>-225129.48000000045</v>
      </c>
      <c r="I82" s="70">
        <f t="shared" si="10"/>
        <v>-1.17744281322699E-2</v>
      </c>
      <c r="J82" s="67">
        <f t="shared" si="6"/>
        <v>361278.33999999985</v>
      </c>
      <c r="K82" s="70">
        <f>(1+K81)*(1+I82)-1</f>
        <v>1.9464992257318903E-2</v>
      </c>
      <c r="L82" s="70">
        <f t="shared" si="11"/>
        <v>0.98822557186773008</v>
      </c>
      <c r="M82" s="70">
        <f>PRODUCT($L$2:L82)-1</f>
        <v>0.1317426233251715</v>
      </c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</row>
    <row r="83" spans="1:27">
      <c r="A83" s="88">
        <v>44131</v>
      </c>
      <c r="B83" s="74">
        <v>19203986.109999999</v>
      </c>
      <c r="C83" s="6"/>
      <c r="D83" s="60">
        <v>-5243.69</v>
      </c>
      <c r="E83" s="60">
        <v>5585.58</v>
      </c>
      <c r="F83" s="67">
        <f t="shared" si="12"/>
        <v>19203986.109999999</v>
      </c>
      <c r="G83" s="67">
        <f t="shared" si="3"/>
        <v>18033797.210000001</v>
      </c>
      <c r="H83" s="67">
        <f t="shared" si="8"/>
        <v>308910.55999999866</v>
      </c>
      <c r="I83" s="70">
        <f t="shared" si="10"/>
        <v>1.6348733784237166E-2</v>
      </c>
      <c r="J83" s="67">
        <f t="shared" si="6"/>
        <v>670188.89999999851</v>
      </c>
      <c r="K83" s="70">
        <v>3.6200000000000003E-2</v>
      </c>
      <c r="L83" s="70">
        <f t="shared" si="11"/>
        <v>1.0163487337842372</v>
      </c>
      <c r="M83" s="70">
        <f>PRODUCT($L$2:L83)-1</f>
        <v>0.15024518218618899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</row>
    <row r="84" spans="1:27">
      <c r="A84" s="88">
        <v>44132</v>
      </c>
      <c r="B84" s="74">
        <v>18424241.050000001</v>
      </c>
      <c r="C84" s="6"/>
      <c r="D84" s="60">
        <v>-5468.89</v>
      </c>
      <c r="E84" s="60">
        <v>5585.58</v>
      </c>
      <c r="F84" s="67">
        <f t="shared" si="12"/>
        <v>18424241.050000001</v>
      </c>
      <c r="G84" s="67">
        <f t="shared" si="3"/>
        <v>18033797.210000001</v>
      </c>
      <c r="H84" s="67">
        <f t="shared" si="8"/>
        <v>-779745.05999999866</v>
      </c>
      <c r="I84" s="70">
        <f t="shared" si="10"/>
        <v>-4.060329222972963E-2</v>
      </c>
      <c r="J84" s="67">
        <f t="shared" si="6"/>
        <v>-109556.16000000015</v>
      </c>
      <c r="K84" s="70">
        <f>(1+K83)*(1+I84)-1</f>
        <v>-5.8731314084458086E-3</v>
      </c>
      <c r="L84" s="70">
        <f t="shared" si="11"/>
        <v>0.95939670777027042</v>
      </c>
      <c r="M84" s="70">
        <f>PRODUCT($L$2:L84)-1</f>
        <v>0.10354144091804462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</row>
    <row r="85" spans="1:27">
      <c r="A85" s="88">
        <v>44133</v>
      </c>
      <c r="B85" s="74">
        <v>18483187.870000001</v>
      </c>
      <c r="C85" s="6"/>
      <c r="D85" s="60">
        <v>-5680.72</v>
      </c>
      <c r="E85" s="60">
        <v>8457.0300000000007</v>
      </c>
      <c r="F85" s="67">
        <f t="shared" si="12"/>
        <v>18483187.870000001</v>
      </c>
      <c r="G85" s="67">
        <f t="shared" si="3"/>
        <v>18033797.210000001</v>
      </c>
      <c r="H85" s="67">
        <f t="shared" si="8"/>
        <v>58946.820000000298</v>
      </c>
      <c r="I85" s="70">
        <f t="shared" si="10"/>
        <v>3.199416455745964E-3</v>
      </c>
      <c r="J85" s="67">
        <f t="shared" si="6"/>
        <v>-50609.339999999851</v>
      </c>
      <c r="K85" s="70">
        <f>(1+K84)*(1+I85)-1</f>
        <v>-2.6925055459746661E-3</v>
      </c>
      <c r="L85" s="70">
        <f t="shared" si="11"/>
        <v>1.0031994164557461</v>
      </c>
      <c r="M85" s="70">
        <f>PRODUCT($L$2:L85)-1</f>
        <v>0.10707212956371559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</row>
    <row r="86" spans="1:27">
      <c r="A86" s="88">
        <v>44134</v>
      </c>
      <c r="B86" s="74">
        <v>17677656.510000002</v>
      </c>
      <c r="C86" s="6"/>
      <c r="D86" s="60">
        <v>-5844.23</v>
      </c>
      <c r="E86" s="60">
        <v>8457.0400000000009</v>
      </c>
      <c r="F86" s="67">
        <f t="shared" si="12"/>
        <v>17677656.510000002</v>
      </c>
      <c r="G86" s="67">
        <f t="shared" ref="G86:G149" si="13">IF(MONTH(A86)=MONTH(A85),G85,F85)</f>
        <v>18033797.210000001</v>
      </c>
      <c r="H86" s="67">
        <f t="shared" si="8"/>
        <v>-805531.3599999994</v>
      </c>
      <c r="I86" s="70">
        <f t="shared" si="10"/>
        <v>-4.3581841274656662E-2</v>
      </c>
      <c r="J86" s="67">
        <f t="shared" ref="J86:J149" si="14">IF(MONTH(A86)=MONTH(A85),J85+H86,H86)</f>
        <v>-856140.69999999925</v>
      </c>
      <c r="K86" s="70">
        <f>(1+K85)*(1+I86)-1</f>
        <v>-4.6157002471295616E-2</v>
      </c>
      <c r="L86" s="70">
        <f t="shared" si="11"/>
        <v>0.9564181587253433</v>
      </c>
      <c r="M86" s="70">
        <f>PRODUCT($L$2:L86)-1</f>
        <v>5.8823887733473468E-2</v>
      </c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</row>
    <row r="87" spans="1:27">
      <c r="A87" s="88">
        <v>44137</v>
      </c>
      <c r="B87" s="74">
        <v>18652089.670000002</v>
      </c>
      <c r="C87" s="6">
        <v>500000</v>
      </c>
      <c r="D87" s="63">
        <v>-488.15</v>
      </c>
      <c r="E87" s="63"/>
      <c r="F87" s="67">
        <f t="shared" si="12"/>
        <v>18652089.670000002</v>
      </c>
      <c r="G87" s="67">
        <f t="shared" si="13"/>
        <v>17677656.510000002</v>
      </c>
      <c r="H87" s="67">
        <f t="shared" si="8"/>
        <v>474433.16000000015</v>
      </c>
      <c r="I87" s="70">
        <v>2.6100000000000002E-2</v>
      </c>
      <c r="J87" s="67">
        <f t="shared" si="14"/>
        <v>474433.16000000015</v>
      </c>
      <c r="K87" s="70">
        <v>2.6100000000000002E-2</v>
      </c>
      <c r="L87" s="70">
        <f t="shared" si="11"/>
        <v>1.0261</v>
      </c>
      <c r="M87" s="70">
        <f>PRODUCT($L$2:L87)-1</f>
        <v>8.6459191203317243E-2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</row>
    <row r="88" spans="1:27">
      <c r="A88" s="88">
        <v>44138</v>
      </c>
      <c r="B88" s="74">
        <v>25045656.129999999</v>
      </c>
      <c r="C88" s="6">
        <v>6000000</v>
      </c>
      <c r="D88" s="63">
        <v>-656.25</v>
      </c>
      <c r="E88" s="63"/>
      <c r="F88" s="67">
        <f t="shared" si="12"/>
        <v>25045656.129999999</v>
      </c>
      <c r="G88" s="67">
        <f t="shared" si="13"/>
        <v>17677656.510000002</v>
      </c>
      <c r="H88" s="67">
        <f t="shared" si="8"/>
        <v>393566.45999999717</v>
      </c>
      <c r="I88" s="70">
        <v>1.6E-2</v>
      </c>
      <c r="J88" s="67">
        <f t="shared" si="14"/>
        <v>867999.61999999732</v>
      </c>
      <c r="K88" s="70">
        <f>(1+K87)*(1+I88)-1</f>
        <v>4.2517600000000044E-2</v>
      </c>
      <c r="L88" s="70">
        <f t="shared" si="11"/>
        <v>1.016</v>
      </c>
      <c r="M88" s="70">
        <f>PRODUCT($L$2:L88)-1</f>
        <v>0.10384253826257028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</row>
    <row r="89" spans="1:27">
      <c r="A89" s="88">
        <v>44139</v>
      </c>
      <c r="B89" s="74">
        <v>25941870.100000001</v>
      </c>
      <c r="C89" s="6"/>
      <c r="D89" s="60">
        <v>5950.2</v>
      </c>
      <c r="E89" s="60">
        <v>-5585.58</v>
      </c>
      <c r="F89" s="67">
        <f t="shared" si="12"/>
        <v>25941870.100000001</v>
      </c>
      <c r="G89" s="67">
        <f t="shared" si="13"/>
        <v>17677656.510000002</v>
      </c>
      <c r="H89" s="67">
        <f t="shared" si="8"/>
        <v>896213.97000000253</v>
      </c>
      <c r="I89" s="70">
        <f t="shared" ref="I89:I107" si="15">H89/B88</f>
        <v>3.5783209884707561E-2</v>
      </c>
      <c r="J89" s="67">
        <f t="shared" si="14"/>
        <v>1764213.5899999999</v>
      </c>
      <c r="K89" s="70">
        <f>(1+K88)*(1+I89)-1</f>
        <v>7.9822226089301562E-2</v>
      </c>
      <c r="L89" s="70">
        <f t="shared" si="11"/>
        <v>1.0357832098847075</v>
      </c>
      <c r="M89" s="70">
        <f>PRODUCT($L$2:L89)-1</f>
        <v>0.14334156748888804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</row>
    <row r="90" spans="1:27">
      <c r="A90" s="88">
        <v>44140</v>
      </c>
      <c r="B90" s="74">
        <v>27045285.010000002</v>
      </c>
      <c r="C90" s="6"/>
      <c r="D90" s="60">
        <v>5942.68</v>
      </c>
      <c r="E90" s="60">
        <v>-5585.58</v>
      </c>
      <c r="F90" s="67">
        <f t="shared" si="12"/>
        <v>27045285.010000002</v>
      </c>
      <c r="G90" s="67">
        <f t="shared" si="13"/>
        <v>17677656.510000002</v>
      </c>
      <c r="H90" s="67">
        <f t="shared" si="8"/>
        <v>1103414.9100000001</v>
      </c>
      <c r="I90" s="70">
        <f t="shared" si="15"/>
        <v>4.2534131338511333E-2</v>
      </c>
      <c r="J90" s="67">
        <f t="shared" si="14"/>
        <v>2867628.5</v>
      </c>
      <c r="K90" s="70">
        <v>0.12570000000000001</v>
      </c>
      <c r="L90" s="70">
        <f t="shared" si="11"/>
        <v>1.0425341313385112</v>
      </c>
      <c r="M90" s="70">
        <f>PRODUCT($L$2:L90)-1</f>
        <v>0.19197260788523973</v>
      </c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  <row r="91" spans="1:27">
      <c r="A91" s="88">
        <v>44141</v>
      </c>
      <c r="B91" s="74">
        <v>26856161.109999999</v>
      </c>
      <c r="C91" s="6"/>
      <c r="D91" s="60">
        <v>5845.13</v>
      </c>
      <c r="E91" s="60">
        <v>-5585.58</v>
      </c>
      <c r="F91" s="67">
        <f t="shared" si="12"/>
        <v>26856161.109999999</v>
      </c>
      <c r="G91" s="67">
        <f t="shared" si="13"/>
        <v>17677656.510000002</v>
      </c>
      <c r="H91" s="67">
        <f t="shared" si="8"/>
        <v>-189123.90000000224</v>
      </c>
      <c r="I91" s="70">
        <f t="shared" si="15"/>
        <v>-6.9928603055975794E-3</v>
      </c>
      <c r="J91" s="67">
        <f t="shared" si="14"/>
        <v>2678504.5999999978</v>
      </c>
      <c r="K91" s="70">
        <f t="shared" ref="K91:K104" si="16">(1+K90)*(1+I91)-1</f>
        <v>0.11782813715398888</v>
      </c>
      <c r="L91" s="70">
        <f t="shared" si="11"/>
        <v>0.99300713969440246</v>
      </c>
      <c r="M91" s="70">
        <f>PRODUCT($L$2:L91)-1</f>
        <v>0.18363730995019956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</row>
    <row r="92" spans="1:27" s="41" customFormat="1">
      <c r="A92" s="89">
        <v>44144</v>
      </c>
      <c r="B92" s="75">
        <v>24633130.309999999</v>
      </c>
      <c r="C92" s="46"/>
      <c r="D92" s="65">
        <v>5133.1499999999996</v>
      </c>
      <c r="E92" s="65">
        <v>-5585.58</v>
      </c>
      <c r="F92" s="68">
        <f t="shared" si="12"/>
        <v>24633130.309999999</v>
      </c>
      <c r="G92" s="68">
        <f t="shared" si="13"/>
        <v>17677656.510000002</v>
      </c>
      <c r="H92" s="68">
        <f t="shared" si="8"/>
        <v>-2223030.8000000007</v>
      </c>
      <c r="I92" s="71">
        <f t="shared" si="15"/>
        <v>-8.277544921236886E-2</v>
      </c>
      <c r="J92" s="68">
        <f t="shared" si="14"/>
        <v>455473.79999999702</v>
      </c>
      <c r="K92" s="71">
        <f t="shared" si="16"/>
        <v>2.5299410958842028E-2</v>
      </c>
      <c r="L92" s="70">
        <f t="shared" si="11"/>
        <v>0.9172245507876311</v>
      </c>
      <c r="M92" s="70">
        <f>PRODUCT($L$2:L92)-1</f>
        <v>8.5661199914551789E-2</v>
      </c>
      <c r="N92" s="70"/>
      <c r="O92" s="70"/>
      <c r="P92" s="70"/>
      <c r="Q92" s="71"/>
      <c r="R92" s="71"/>
      <c r="S92" s="71"/>
      <c r="T92" s="71"/>
      <c r="U92" s="71"/>
      <c r="V92" s="71"/>
      <c r="W92" s="70"/>
      <c r="X92" s="70"/>
      <c r="Y92" s="70"/>
      <c r="Z92" s="70"/>
      <c r="AA92" s="70"/>
    </row>
    <row r="93" spans="1:27" s="41" customFormat="1">
      <c r="A93" s="89">
        <v>44145</v>
      </c>
      <c r="B93" s="75">
        <v>24153858.699999999</v>
      </c>
      <c r="C93" s="46"/>
      <c r="D93" s="65">
        <v>4890.53</v>
      </c>
      <c r="E93" s="65">
        <v>-5585.58</v>
      </c>
      <c r="F93" s="68">
        <f t="shared" si="12"/>
        <v>24153858.699999999</v>
      </c>
      <c r="G93" s="68">
        <f t="shared" si="13"/>
        <v>17677656.510000002</v>
      </c>
      <c r="H93" s="68">
        <f t="shared" si="8"/>
        <v>-479271.6099999994</v>
      </c>
      <c r="I93" s="71">
        <f t="shared" si="15"/>
        <v>-1.9456382683342346E-2</v>
      </c>
      <c r="J93" s="68">
        <f t="shared" si="14"/>
        <v>-23797.810000002384</v>
      </c>
      <c r="K93" s="71">
        <f t="shared" si="16"/>
        <v>5.3507932542211645E-3</v>
      </c>
      <c r="L93" s="70">
        <f t="shared" si="11"/>
        <v>0.98054361731665762</v>
      </c>
      <c r="M93" s="70">
        <f>PRODUCT($L$2:L93)-1</f>
        <v>6.4538160144557599E-2</v>
      </c>
      <c r="N93" s="70"/>
      <c r="O93" s="70"/>
      <c r="P93" s="70"/>
      <c r="Q93" s="71"/>
      <c r="R93" s="71"/>
      <c r="S93" s="71"/>
      <c r="T93" s="71"/>
      <c r="U93" s="71"/>
      <c r="V93" s="71"/>
      <c r="W93" s="70"/>
      <c r="X93" s="70"/>
      <c r="Y93" s="70"/>
      <c r="Z93" s="70"/>
      <c r="AA93" s="70"/>
    </row>
    <row r="94" spans="1:27" s="41" customFormat="1">
      <c r="A94" s="89">
        <v>44146</v>
      </c>
      <c r="B94" s="75">
        <v>24605652.52</v>
      </c>
      <c r="C94" s="46"/>
      <c r="D94" s="65">
        <v>4634.09</v>
      </c>
      <c r="E94" s="65">
        <v>-5585.58</v>
      </c>
      <c r="F94" s="68">
        <f t="shared" si="12"/>
        <v>24605652.52</v>
      </c>
      <c r="G94" s="68">
        <f t="shared" si="13"/>
        <v>17677656.510000002</v>
      </c>
      <c r="H94" s="68">
        <f t="shared" si="8"/>
        <v>451793.8200000003</v>
      </c>
      <c r="I94" s="71">
        <f t="shared" si="15"/>
        <v>1.8704829965739606E-2</v>
      </c>
      <c r="J94" s="68">
        <f t="shared" si="14"/>
        <v>427996.00999999791</v>
      </c>
      <c r="K94" s="71">
        <f t="shared" si="16"/>
        <v>2.4155708897962702E-2</v>
      </c>
      <c r="L94" s="70">
        <f t="shared" si="11"/>
        <v>1.0187048299657395</v>
      </c>
      <c r="M94" s="70">
        <f>PRODUCT($L$2:L94)-1</f>
        <v>8.4450165422102819E-2</v>
      </c>
      <c r="N94" s="70"/>
      <c r="O94" s="70"/>
      <c r="P94" s="70"/>
      <c r="Q94" s="71"/>
      <c r="R94" s="71"/>
      <c r="S94" s="71"/>
      <c r="T94" s="71"/>
      <c r="U94" s="71"/>
      <c r="V94" s="71"/>
      <c r="W94" s="70"/>
      <c r="X94" s="70"/>
      <c r="Y94" s="70"/>
      <c r="Z94" s="70"/>
      <c r="AA94" s="70"/>
    </row>
    <row r="95" spans="1:27">
      <c r="A95" s="88">
        <v>44147</v>
      </c>
      <c r="B95" s="74">
        <v>24818514.460000001</v>
      </c>
      <c r="C95" s="6"/>
      <c r="D95" s="60">
        <v>4373.8999999999996</v>
      </c>
      <c r="E95" s="60">
        <v>-5585.58</v>
      </c>
      <c r="F95" s="67">
        <f t="shared" si="12"/>
        <v>24818514.460000001</v>
      </c>
      <c r="G95" s="67">
        <f t="shared" si="13"/>
        <v>17677656.510000002</v>
      </c>
      <c r="H95" s="67">
        <f t="shared" si="8"/>
        <v>212861.94000000134</v>
      </c>
      <c r="I95" s="70">
        <f t="shared" si="15"/>
        <v>8.6509366019447212E-3</v>
      </c>
      <c r="J95" s="67">
        <f t="shared" si="14"/>
        <v>640857.94999999925</v>
      </c>
      <c r="K95" s="70">
        <f t="shared" si="16"/>
        <v>3.3015615006158683E-2</v>
      </c>
      <c r="L95" s="70">
        <f t="shared" si="11"/>
        <v>1.0086509366019447</v>
      </c>
      <c r="M95" s="70">
        <f>PRODUCT($L$2:L95)-1</f>
        <v>9.3831675051137875E-2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</row>
    <row r="96" spans="1:27">
      <c r="A96" s="88">
        <v>44148</v>
      </c>
      <c r="B96" s="74">
        <v>25055010.600000001</v>
      </c>
      <c r="C96" s="6"/>
      <c r="D96" s="60">
        <v>4085.87</v>
      </c>
      <c r="E96" s="60">
        <v>-5585.58</v>
      </c>
      <c r="F96" s="67">
        <f t="shared" si="12"/>
        <v>25055010.600000001</v>
      </c>
      <c r="G96" s="67">
        <f t="shared" si="13"/>
        <v>17677656.510000002</v>
      </c>
      <c r="H96" s="67">
        <f t="shared" si="8"/>
        <v>236496.1400000006</v>
      </c>
      <c r="I96" s="70">
        <f t="shared" si="15"/>
        <v>9.5290207792719187E-3</v>
      </c>
      <c r="J96" s="67">
        <f t="shared" si="14"/>
        <v>877354.08999999985</v>
      </c>
      <c r="K96" s="70">
        <f t="shared" si="16"/>
        <v>4.2859242266864772E-2</v>
      </c>
      <c r="L96" s="70">
        <f t="shared" si="11"/>
        <v>1.009529020779272</v>
      </c>
      <c r="M96" s="70">
        <f>PRODUCT($L$2:L96)-1</f>
        <v>0.10425481981172613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</row>
    <row r="97" spans="1:30">
      <c r="A97" s="88">
        <v>44151</v>
      </c>
      <c r="B97" s="74">
        <v>25449314.100000001</v>
      </c>
      <c r="C97" s="6"/>
      <c r="D97" s="60">
        <v>3802.45</v>
      </c>
      <c r="E97" s="60">
        <v>-5585.58</v>
      </c>
      <c r="F97" s="67">
        <f t="shared" si="12"/>
        <v>25449314.100000001</v>
      </c>
      <c r="G97" s="67">
        <f t="shared" si="13"/>
        <v>17677656.510000002</v>
      </c>
      <c r="H97" s="67">
        <f t="shared" si="8"/>
        <v>394303.5</v>
      </c>
      <c r="I97" s="70">
        <f t="shared" si="15"/>
        <v>1.5737510803527657E-2</v>
      </c>
      <c r="J97" s="67">
        <f t="shared" si="14"/>
        <v>1271657.5899999999</v>
      </c>
      <c r="K97" s="70">
        <f t="shared" si="16"/>
        <v>5.927125085859819E-2</v>
      </c>
      <c r="L97" s="70">
        <f t="shared" si="11"/>
        <v>1.0157375108035276</v>
      </c>
      <c r="M97" s="70">
        <f>PRODUCT($L$2:L97)-1</f>
        <v>0.12163304196836067</v>
      </c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</row>
    <row r="98" spans="1:30">
      <c r="A98" s="88">
        <v>44152</v>
      </c>
      <c r="B98" s="74">
        <v>25793136.34</v>
      </c>
      <c r="C98" s="6"/>
      <c r="D98" s="60">
        <v>3674.93</v>
      </c>
      <c r="E98" s="60">
        <v>-5585.58</v>
      </c>
      <c r="F98" s="67">
        <f t="shared" si="12"/>
        <v>25793136.34</v>
      </c>
      <c r="G98" s="67">
        <f t="shared" si="13"/>
        <v>17677656.510000002</v>
      </c>
      <c r="H98" s="67">
        <f t="shared" si="8"/>
        <v>343822.23999999836</v>
      </c>
      <c r="I98" s="70">
        <f t="shared" si="15"/>
        <v>1.3510078843342908E-2</v>
      </c>
      <c r="J98" s="67">
        <f t="shared" si="14"/>
        <v>1615479.8299999982</v>
      </c>
      <c r="K98" s="70">
        <f t="shared" si="16"/>
        <v>7.3582088974184279E-2</v>
      </c>
      <c r="L98" s="70">
        <f t="shared" si="11"/>
        <v>1.0135100788433429</v>
      </c>
      <c r="M98" s="70">
        <f>PRODUCT($L$2:L98)-1</f>
        <v>0.13678639279865168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</row>
    <row r="99" spans="1:30">
      <c r="A99" s="88">
        <v>44153</v>
      </c>
      <c r="B99" s="74">
        <v>25818408.079999998</v>
      </c>
      <c r="C99" s="6"/>
      <c r="D99" s="60">
        <v>3495.63</v>
      </c>
      <c r="E99" s="60">
        <v>-5585.58</v>
      </c>
      <c r="F99" s="67">
        <f t="shared" si="12"/>
        <v>25818408.079999998</v>
      </c>
      <c r="G99" s="67">
        <f t="shared" si="13"/>
        <v>17677656.510000002</v>
      </c>
      <c r="H99" s="67">
        <f t="shared" si="8"/>
        <v>25271.739999998361</v>
      </c>
      <c r="I99" s="70">
        <f t="shared" si="15"/>
        <v>9.7978546179383944E-4</v>
      </c>
      <c r="J99" s="67">
        <f t="shared" si="14"/>
        <v>1640751.5699999966</v>
      </c>
      <c r="K99" s="70">
        <f t="shared" si="16"/>
        <v>7.4633969097003483E-2</v>
      </c>
      <c r="L99" s="70">
        <f t="shared" si="11"/>
        <v>1.0009797854617939</v>
      </c>
      <c r="M99" s="70">
        <f>PRODUCT($L$2:L99)-1</f>
        <v>0.13790019957948085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</row>
    <row r="100" spans="1:30">
      <c r="A100" s="88">
        <v>44154</v>
      </c>
      <c r="B100" s="74">
        <v>26452344.469999999</v>
      </c>
      <c r="C100" s="6"/>
      <c r="D100" s="60">
        <v>3258.88</v>
      </c>
      <c r="E100" s="60">
        <v>-5585.58</v>
      </c>
      <c r="F100" s="67">
        <f t="shared" si="12"/>
        <v>26452344.469999999</v>
      </c>
      <c r="G100" s="67">
        <f t="shared" si="13"/>
        <v>17677656.510000002</v>
      </c>
      <c r="H100" s="67">
        <f t="shared" si="8"/>
        <v>633936.3900000006</v>
      </c>
      <c r="I100" s="70">
        <f t="shared" si="15"/>
        <v>2.455365908059505E-2</v>
      </c>
      <c r="J100" s="67">
        <f t="shared" si="14"/>
        <v>2274687.9599999972</v>
      </c>
      <c r="K100" s="70">
        <f t="shared" si="16"/>
        <v>0.10102016521063795</v>
      </c>
      <c r="L100" s="70">
        <f t="shared" si="11"/>
        <v>1.024553659080595</v>
      </c>
      <c r="M100" s="70">
        <f>PRODUCT($L$2:L100)-1</f>
        <v>0.16583981314769658</v>
      </c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</row>
    <row r="101" spans="1:30">
      <c r="A101" s="88">
        <v>44155</v>
      </c>
      <c r="B101" s="74">
        <v>26839523.239999998</v>
      </c>
      <c r="C101" s="6"/>
      <c r="D101" s="60">
        <v>2953.54</v>
      </c>
      <c r="E101" s="60">
        <v>-5585.58</v>
      </c>
      <c r="F101" s="67">
        <f t="shared" si="12"/>
        <v>26839523.239999998</v>
      </c>
      <c r="G101" s="67">
        <f t="shared" si="13"/>
        <v>17677656.510000002</v>
      </c>
      <c r="H101" s="67">
        <f t="shared" si="8"/>
        <v>387178.76999999955</v>
      </c>
      <c r="I101" s="70">
        <f t="shared" si="15"/>
        <v>1.4636841374839376E-2</v>
      </c>
      <c r="J101" s="67">
        <f t="shared" si="14"/>
        <v>2661866.7299999967</v>
      </c>
      <c r="K101" s="70">
        <f t="shared" si="16"/>
        <v>0.11713562271932565</v>
      </c>
      <c r="L101" s="70">
        <f t="shared" si="11"/>
        <v>1.0146368413748394</v>
      </c>
      <c r="M101" s="70">
        <f>PRODUCT($L$2:L101)-1</f>
        <v>0.18290402556121177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</row>
    <row r="102" spans="1:30">
      <c r="A102" s="88">
        <v>44158</v>
      </c>
      <c r="B102" s="74">
        <v>27430906.949999999</v>
      </c>
      <c r="C102" s="6"/>
      <c r="D102" s="60">
        <v>1802.85</v>
      </c>
      <c r="E102" s="60">
        <v>-8457.0400000000009</v>
      </c>
      <c r="F102" s="67">
        <f t="shared" si="12"/>
        <v>27430906.949999999</v>
      </c>
      <c r="G102" s="67">
        <f t="shared" si="13"/>
        <v>17677656.510000002</v>
      </c>
      <c r="H102" s="67">
        <f t="shared" si="8"/>
        <v>591383.71000000089</v>
      </c>
      <c r="I102" s="70">
        <f t="shared" si="15"/>
        <v>2.2034061660180255E-2</v>
      </c>
      <c r="J102" s="67">
        <f t="shared" si="14"/>
        <v>3253250.4399999976</v>
      </c>
      <c r="K102" s="70">
        <f t="shared" si="16"/>
        <v>0.14175065791310715</v>
      </c>
      <c r="L102" s="70">
        <f t="shared" si="11"/>
        <v>1.0220340616601802</v>
      </c>
      <c r="M102" s="70">
        <f>PRODUCT($L$2:L102)-1</f>
        <v>0.20896820579850295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</row>
    <row r="103" spans="1:30">
      <c r="A103" s="88">
        <v>44159</v>
      </c>
      <c r="B103" s="74">
        <v>27973263.629999999</v>
      </c>
      <c r="C103" s="6"/>
      <c r="D103" s="60">
        <v>1392.76</v>
      </c>
      <c r="E103" s="60">
        <v>-8457.0400000000009</v>
      </c>
      <c r="F103" s="67">
        <f t="shared" si="12"/>
        <v>27973263.629999999</v>
      </c>
      <c r="G103" s="67">
        <f t="shared" si="13"/>
        <v>17677656.510000002</v>
      </c>
      <c r="H103" s="67">
        <f t="shared" si="8"/>
        <v>542356.6799999997</v>
      </c>
      <c r="I103" s="70">
        <f t="shared" si="15"/>
        <v>1.977173707703455E-2</v>
      </c>
      <c r="J103" s="67">
        <f t="shared" si="14"/>
        <v>3795607.1199999973</v>
      </c>
      <c r="K103" s="70">
        <f t="shared" si="16"/>
        <v>0.16432505172889633</v>
      </c>
      <c r="L103" s="70">
        <f t="shared" si="11"/>
        <v>1.0197717370770345</v>
      </c>
      <c r="M103" s="70">
        <f>PRODUCT($L$2:L103)-1</f>
        <v>0.23287160729804501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</row>
    <row r="104" spans="1:30">
      <c r="A104" s="88">
        <v>44160</v>
      </c>
      <c r="B104" s="74">
        <v>27698159.370000001</v>
      </c>
      <c r="C104" s="6"/>
      <c r="D104" s="63">
        <v>972.95</v>
      </c>
      <c r="E104" s="60">
        <v>-8457.0400000000009</v>
      </c>
      <c r="F104" s="67">
        <f t="shared" si="12"/>
        <v>27698159.370000001</v>
      </c>
      <c r="G104" s="67">
        <f t="shared" si="13"/>
        <v>17677656.510000002</v>
      </c>
      <c r="H104" s="67">
        <f t="shared" si="8"/>
        <v>-275104.25999999791</v>
      </c>
      <c r="I104" s="70">
        <f t="shared" si="15"/>
        <v>-9.8345428563066072E-3</v>
      </c>
      <c r="J104" s="67">
        <f t="shared" si="14"/>
        <v>3520502.8599999994</v>
      </c>
      <c r="K104" s="70">
        <f t="shared" si="16"/>
        <v>0.15287444710899711</v>
      </c>
      <c r="L104" s="70">
        <f t="shared" si="11"/>
        <v>0.99016545714369342</v>
      </c>
      <c r="M104" s="70">
        <f>PRODUCT($L$2:L104)-1</f>
        <v>0.22074687863974884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</row>
    <row r="105" spans="1:30">
      <c r="A105" s="88">
        <v>44161</v>
      </c>
      <c r="B105" s="74">
        <v>27769609.609999999</v>
      </c>
      <c r="C105" s="6"/>
      <c r="D105" s="63">
        <v>973.04</v>
      </c>
      <c r="E105" s="60">
        <v>-8457.0400000000009</v>
      </c>
      <c r="F105" s="67">
        <f t="shared" si="12"/>
        <v>27769609.609999999</v>
      </c>
      <c r="G105" s="67">
        <f t="shared" si="13"/>
        <v>17677656.510000002</v>
      </c>
      <c r="H105" s="67">
        <f t="shared" si="8"/>
        <v>71450.239999998361</v>
      </c>
      <c r="I105" s="70">
        <f t="shared" si="15"/>
        <v>2.5796024582552743E-3</v>
      </c>
      <c r="J105" s="67">
        <f t="shared" si="14"/>
        <v>3591953.0999999978</v>
      </c>
      <c r="K105" s="70">
        <v>0.15590000000000001</v>
      </c>
      <c r="L105" s="70">
        <f t="shared" si="11"/>
        <v>1.0025796024582552</v>
      </c>
      <c r="M105" s="70">
        <f>PRODUCT($L$2:L105)-1</f>
        <v>0.22389592028879535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</row>
    <row r="106" spans="1:30">
      <c r="A106" s="88">
        <v>44162</v>
      </c>
      <c r="B106" s="74">
        <v>28339483.379999999</v>
      </c>
      <c r="C106" s="6"/>
      <c r="D106" s="63">
        <v>57.92</v>
      </c>
      <c r="E106" s="60">
        <v>-8457.0400000000009</v>
      </c>
      <c r="F106" s="67">
        <f t="shared" si="12"/>
        <v>28339483.379999999</v>
      </c>
      <c r="G106" s="67">
        <f t="shared" si="13"/>
        <v>17677656.510000002</v>
      </c>
      <c r="H106" s="67">
        <f t="shared" si="8"/>
        <v>569873.76999999955</v>
      </c>
      <c r="I106" s="70">
        <f t="shared" si="15"/>
        <v>2.0521490147084556E-2</v>
      </c>
      <c r="J106" s="67">
        <f t="shared" si="14"/>
        <v>4161826.8699999973</v>
      </c>
      <c r="K106" s="70">
        <f>(1+K105)*(1+I106)-1</f>
        <v>0.17962079046101498</v>
      </c>
      <c r="L106" s="70">
        <f t="shared" si="11"/>
        <v>1.0205214901470845</v>
      </c>
      <c r="M106" s="70">
        <f>PRODUCT($L$2:L106)-1</f>
        <v>0.24901208835805866</v>
      </c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</row>
    <row r="107" spans="1:30">
      <c r="A107" s="88">
        <v>44165</v>
      </c>
      <c r="B107" s="74">
        <v>27946965.789999999</v>
      </c>
      <c r="C107" s="6"/>
      <c r="D107" s="60">
        <v>-1278.06</v>
      </c>
      <c r="E107" s="60">
        <v>-8457.0400000000009</v>
      </c>
      <c r="F107" s="67">
        <f t="shared" si="12"/>
        <v>27946965.789999999</v>
      </c>
      <c r="G107" s="67">
        <f t="shared" si="13"/>
        <v>17677656.510000002</v>
      </c>
      <c r="H107" s="67">
        <f t="shared" si="8"/>
        <v>-392517.58999999985</v>
      </c>
      <c r="I107" s="70">
        <f t="shared" si="15"/>
        <v>-1.3850555591885312E-2</v>
      </c>
      <c r="J107" s="67">
        <f t="shared" si="14"/>
        <v>3769309.2799999975</v>
      </c>
      <c r="K107" s="70">
        <v>0.16320000000000001</v>
      </c>
      <c r="L107" s="70">
        <f t="shared" si="11"/>
        <v>0.98614944440811469</v>
      </c>
      <c r="M107" s="70">
        <f>PRODUCT($L$2:L107)-1</f>
        <v>0.2317125769933186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D107" s="35"/>
    </row>
    <row r="108" spans="1:30">
      <c r="A108" s="88">
        <v>44166</v>
      </c>
      <c r="B108" s="74">
        <v>27413131.629999999</v>
      </c>
      <c r="C108" s="6">
        <v>75000</v>
      </c>
      <c r="D108" s="63">
        <v>-477.6</v>
      </c>
      <c r="E108" s="63"/>
      <c r="F108" s="67">
        <f t="shared" si="12"/>
        <v>27413131.629999999</v>
      </c>
      <c r="G108" s="67">
        <f t="shared" si="13"/>
        <v>27946965.789999999</v>
      </c>
      <c r="H108" s="67">
        <f t="shared" ref="H108:H171" si="17">B108-C108-F107</f>
        <v>-608834.16000000015</v>
      </c>
      <c r="I108" s="70">
        <v>-2.1700000000000001E-2</v>
      </c>
      <c r="J108" s="67">
        <f t="shared" si="14"/>
        <v>-608834.16000000015</v>
      </c>
      <c r="K108" s="70">
        <f>I108</f>
        <v>-2.1700000000000001E-2</v>
      </c>
      <c r="L108" s="70">
        <f t="shared" si="11"/>
        <v>0.97829999999999995</v>
      </c>
      <c r="M108" s="70">
        <f>PRODUCT($L$2:L108)-1</f>
        <v>0.20498441407256363</v>
      </c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</row>
    <row r="109" spans="1:30">
      <c r="A109" s="88">
        <v>44167</v>
      </c>
      <c r="B109" s="74">
        <v>27385883.239999998</v>
      </c>
      <c r="C109" s="6"/>
      <c r="D109" s="63">
        <v>-949.66</v>
      </c>
      <c r="E109" s="63"/>
      <c r="F109" s="67">
        <f t="shared" si="12"/>
        <v>27385883.239999998</v>
      </c>
      <c r="G109" s="67">
        <f t="shared" si="13"/>
        <v>27946965.789999999</v>
      </c>
      <c r="H109" s="67">
        <f t="shared" si="17"/>
        <v>-27248.390000000596</v>
      </c>
      <c r="I109" s="70">
        <f t="shared" ref="I109:I129" si="18">H109/B108</f>
        <v>-9.9399041188642898E-4</v>
      </c>
      <c r="J109" s="67">
        <f t="shared" si="14"/>
        <v>-636082.55000000075</v>
      </c>
      <c r="K109" s="70">
        <f>(1+K108)*(1+I109)-1</f>
        <v>-2.267242081994858E-2</v>
      </c>
      <c r="L109" s="70">
        <f t="shared" si="11"/>
        <v>0.99900600958811359</v>
      </c>
      <c r="M109" s="70">
        <f>PRODUCT($L$2:L109)-1</f>
        <v>0.20378667111850302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D109" s="35"/>
    </row>
    <row r="110" spans="1:30">
      <c r="A110" s="88">
        <v>44168</v>
      </c>
      <c r="B110" s="74">
        <v>27866524.760000002</v>
      </c>
      <c r="C110" s="6"/>
      <c r="D110" s="60">
        <v>6610.66</v>
      </c>
      <c r="E110" s="63"/>
      <c r="F110" s="67">
        <f t="shared" si="12"/>
        <v>27866524.760000002</v>
      </c>
      <c r="G110" s="67">
        <f t="shared" si="13"/>
        <v>27946965.789999999</v>
      </c>
      <c r="H110" s="67">
        <f t="shared" si="17"/>
        <v>480641.52000000328</v>
      </c>
      <c r="I110" s="70">
        <f t="shared" si="18"/>
        <v>1.7550703615721811E-2</v>
      </c>
      <c r="J110" s="67">
        <f t="shared" si="14"/>
        <v>-155441.02999999747</v>
      </c>
      <c r="K110" s="70">
        <f>(1+K109)*(1+I110)-1</f>
        <v>-5.5196341422885098E-3</v>
      </c>
      <c r="L110" s="70">
        <f t="shared" si="11"/>
        <v>1.0175507036157219</v>
      </c>
      <c r="M110" s="70">
        <f>PRODUCT($L$2:L110)-1</f>
        <v>0.22491397419986026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spans="1:30">
      <c r="A111" s="88">
        <v>44169</v>
      </c>
      <c r="B111" s="74">
        <v>27947340.960000001</v>
      </c>
      <c r="C111" s="6"/>
      <c r="D111" s="60">
        <v>6184.46</v>
      </c>
      <c r="E111" s="63"/>
      <c r="F111" s="67">
        <f t="shared" si="12"/>
        <v>27947340.960000001</v>
      </c>
      <c r="G111" s="67">
        <f t="shared" si="13"/>
        <v>27946965.789999999</v>
      </c>
      <c r="H111" s="67">
        <f t="shared" si="17"/>
        <v>80816.199999999255</v>
      </c>
      <c r="I111" s="70">
        <f t="shared" si="18"/>
        <v>2.9001176392114726E-3</v>
      </c>
      <c r="J111" s="67">
        <f t="shared" si="14"/>
        <v>-74624.829999998212</v>
      </c>
      <c r="K111" s="70">
        <v>-2.7000000000000001E-3</v>
      </c>
      <c r="L111" s="70">
        <f t="shared" si="11"/>
        <v>1.0029001176392114</v>
      </c>
      <c r="M111" s="70">
        <f>PRODUCT($L$2:L111)-1</f>
        <v>0.22846636882295379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spans="1:30">
      <c r="A112" s="88">
        <v>44172</v>
      </c>
      <c r="B112" s="74">
        <v>28435336.289999999</v>
      </c>
      <c r="C112" s="6"/>
      <c r="D112" s="60">
        <v>4608.38</v>
      </c>
      <c r="E112" s="63"/>
      <c r="F112" s="67">
        <f t="shared" si="12"/>
        <v>28435336.289999999</v>
      </c>
      <c r="G112" s="67">
        <f t="shared" si="13"/>
        <v>27946965.789999999</v>
      </c>
      <c r="H112" s="67">
        <f t="shared" si="17"/>
        <v>487995.32999999821</v>
      </c>
      <c r="I112" s="70">
        <f t="shared" si="18"/>
        <v>1.7461243654573362E-2</v>
      </c>
      <c r="J112" s="67">
        <f t="shared" si="14"/>
        <v>413370.5</v>
      </c>
      <c r="K112" s="70">
        <v>1.4800000000000001E-2</v>
      </c>
      <c r="L112" s="70">
        <f t="shared" si="11"/>
        <v>1.0174612436545734</v>
      </c>
      <c r="M112" s="70">
        <f>PRODUCT($L$2:L112)-1</f>
        <v>0.24991691941042027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spans="1:29">
      <c r="A113" s="88">
        <v>44173</v>
      </c>
      <c r="B113" s="74">
        <v>28815379.09</v>
      </c>
      <c r="C113" s="6"/>
      <c r="D113" s="60">
        <v>4125.99</v>
      </c>
      <c r="E113" s="63"/>
      <c r="F113" s="67">
        <f t="shared" si="12"/>
        <v>28815379.09</v>
      </c>
      <c r="G113" s="67">
        <f t="shared" si="13"/>
        <v>27946965.789999999</v>
      </c>
      <c r="H113" s="67">
        <f t="shared" si="17"/>
        <v>380042.80000000075</v>
      </c>
      <c r="I113" s="70">
        <f t="shared" si="18"/>
        <v>1.3365159325850926E-2</v>
      </c>
      <c r="J113" s="67">
        <f t="shared" si="14"/>
        <v>793413.30000000075</v>
      </c>
      <c r="K113" s="70">
        <v>2.8299999999999999E-2</v>
      </c>
      <c r="L113" s="70">
        <f t="shared" si="11"/>
        <v>1.013365159325851</v>
      </c>
      <c r="M113" s="70">
        <f>PRODUCT($L$2:L113)-1</f>
        <v>0.26662225818241736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spans="1:29">
      <c r="A114" s="88">
        <v>44174</v>
      </c>
      <c r="B114" s="74">
        <v>27726628.390000001</v>
      </c>
      <c r="C114" s="6"/>
      <c r="D114" s="60">
        <v>3583.61</v>
      </c>
      <c r="E114" s="63"/>
      <c r="F114" s="67">
        <f t="shared" si="12"/>
        <v>27726628.390000001</v>
      </c>
      <c r="G114" s="67">
        <f t="shared" si="13"/>
        <v>27946965.789999999</v>
      </c>
      <c r="H114" s="67">
        <f t="shared" si="17"/>
        <v>-1088750.6999999993</v>
      </c>
      <c r="I114" s="70">
        <f t="shared" si="18"/>
        <v>-3.7783667415912499E-2</v>
      </c>
      <c r="J114" s="67">
        <f t="shared" si="14"/>
        <v>-295337.39999999851</v>
      </c>
      <c r="K114" s="70">
        <v>-1.0500000000000001E-2</v>
      </c>
      <c r="L114" s="70">
        <f t="shared" si="11"/>
        <v>0.96221633258408745</v>
      </c>
      <c r="M114" s="70">
        <f>PRODUCT($L$2:L114)-1</f>
        <v>0.21876462403766084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spans="1:29">
      <c r="A115" s="88">
        <v>44175</v>
      </c>
      <c r="B115" s="74">
        <v>28038439.559999999</v>
      </c>
      <c r="C115" s="6"/>
      <c r="D115" s="60">
        <v>2994.88</v>
      </c>
      <c r="E115" s="63">
        <v>1288.22</v>
      </c>
      <c r="F115" s="67">
        <f t="shared" si="12"/>
        <v>28038439.559999999</v>
      </c>
      <c r="G115" s="67">
        <f t="shared" si="13"/>
        <v>27946965.789999999</v>
      </c>
      <c r="H115" s="67">
        <f t="shared" si="17"/>
        <v>311811.16999999806</v>
      </c>
      <c r="I115" s="70">
        <f t="shared" si="18"/>
        <v>1.1245910090981606E-2</v>
      </c>
      <c r="J115" s="67">
        <f t="shared" si="14"/>
        <v>16473.769999999553</v>
      </c>
      <c r="K115" s="70">
        <f>(1+K114)*(1+I115)-1</f>
        <v>6.2782803502647866E-4</v>
      </c>
      <c r="L115" s="70">
        <f t="shared" si="11"/>
        <v>1.0112459100909816</v>
      </c>
      <c r="M115" s="70">
        <f>PRODUCT($L$2:L115)-1</f>
        <v>0.23247074142165736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C115" s="2"/>
    </row>
    <row r="116" spans="1:29">
      <c r="A116" s="88">
        <v>44176</v>
      </c>
      <c r="B116" s="74">
        <v>27998986.629999999</v>
      </c>
      <c r="C116" s="6"/>
      <c r="D116" s="60">
        <v>2339.64</v>
      </c>
      <c r="E116" s="60">
        <v>2970.8</v>
      </c>
      <c r="F116" s="67">
        <f t="shared" si="12"/>
        <v>27998986.629999999</v>
      </c>
      <c r="G116" s="67">
        <f t="shared" si="13"/>
        <v>27946965.789999999</v>
      </c>
      <c r="H116" s="67">
        <f t="shared" si="17"/>
        <v>-39452.929999999702</v>
      </c>
      <c r="I116" s="70">
        <f t="shared" si="18"/>
        <v>-1.4071014870700495E-3</v>
      </c>
      <c r="J116" s="67">
        <f t="shared" si="14"/>
        <v>-22979.160000000149</v>
      </c>
      <c r="K116" s="70">
        <f>(1+K115)*(1+I116)-1</f>
        <v>-7.8015686980525967E-4</v>
      </c>
      <c r="L116" s="70">
        <f t="shared" si="11"/>
        <v>0.99859289851292998</v>
      </c>
      <c r="M116" s="70">
        <f>PRODUCT($L$2:L116)-1</f>
        <v>0.23073653000863259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spans="1:29">
      <c r="A117" s="88">
        <v>44179</v>
      </c>
      <c r="B117" s="74">
        <v>28009060.329999998</v>
      </c>
      <c r="C117" s="6"/>
      <c r="D117" s="63">
        <v>362.26</v>
      </c>
      <c r="E117" s="60">
        <v>2970.8</v>
      </c>
      <c r="F117" s="67">
        <f t="shared" si="12"/>
        <v>28009060.329999998</v>
      </c>
      <c r="G117" s="67">
        <f t="shared" si="13"/>
        <v>27946965.789999999</v>
      </c>
      <c r="H117" s="67">
        <f t="shared" si="17"/>
        <v>10073.699999999255</v>
      </c>
      <c r="I117" s="70">
        <f t="shared" si="18"/>
        <v>3.5978802137094542E-4</v>
      </c>
      <c r="J117" s="67">
        <f t="shared" si="14"/>
        <v>-12905.460000000894</v>
      </c>
      <c r="K117" s="70">
        <v>-5.0000000000000001E-4</v>
      </c>
      <c r="L117" s="70">
        <f t="shared" si="11"/>
        <v>1.000359788021371</v>
      </c>
      <c r="M117" s="70">
        <f>PRODUCT($L$2:L117)-1</f>
        <v>0.23117933426959336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spans="1:29">
      <c r="A118" s="88">
        <v>44180</v>
      </c>
      <c r="B118" s="74">
        <v>28419347.82</v>
      </c>
      <c r="C118" s="6"/>
      <c r="D118" s="63">
        <v>-100.6</v>
      </c>
      <c r="E118" s="60">
        <v>2970.8</v>
      </c>
      <c r="F118" s="67">
        <f t="shared" si="12"/>
        <v>28419347.82</v>
      </c>
      <c r="G118" s="67">
        <f t="shared" si="13"/>
        <v>27946965.789999999</v>
      </c>
      <c r="H118" s="67">
        <f t="shared" si="17"/>
        <v>410287.49000000209</v>
      </c>
      <c r="I118" s="70">
        <f t="shared" si="18"/>
        <v>1.4648384671461134E-2</v>
      </c>
      <c r="J118" s="67">
        <f t="shared" si="14"/>
        <v>397382.03000000119</v>
      </c>
      <c r="K118" s="70">
        <v>1.4200000000000001E-2</v>
      </c>
      <c r="L118" s="70">
        <f t="shared" si="11"/>
        <v>1.0146483846714611</v>
      </c>
      <c r="M118" s="70">
        <f>PRODUCT($L$2:L118)-1</f>
        <v>0.24921412275752775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spans="1:29">
      <c r="A119" s="88">
        <v>44181</v>
      </c>
      <c r="B119" s="74">
        <v>28487934.699999999</v>
      </c>
      <c r="C119" s="6"/>
      <c r="D119" s="63">
        <v>-585.36</v>
      </c>
      <c r="E119" s="60">
        <v>2970.8</v>
      </c>
      <c r="F119" s="67">
        <f t="shared" si="12"/>
        <v>28487934.699999999</v>
      </c>
      <c r="G119" s="67">
        <f t="shared" si="13"/>
        <v>27946965.789999999</v>
      </c>
      <c r="H119" s="67">
        <f t="shared" si="17"/>
        <v>68586.879999998957</v>
      </c>
      <c r="I119" s="70">
        <f t="shared" si="18"/>
        <v>2.4133868389383385E-3</v>
      </c>
      <c r="J119" s="67">
        <f t="shared" si="14"/>
        <v>465968.91000000015</v>
      </c>
      <c r="K119" s="70">
        <f>(1+K118)*(1+I119)-1</f>
        <v>1.664765693205128E-2</v>
      </c>
      <c r="L119" s="70">
        <f t="shared" si="11"/>
        <v>1.0024133868389384</v>
      </c>
      <c r="M119" s="70">
        <f>PRODUCT($L$2:L119)-1</f>
        <v>0.25222895968040682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spans="1:29">
      <c r="A120" s="88">
        <v>44182</v>
      </c>
      <c r="B120" s="74">
        <v>29019084.210000001</v>
      </c>
      <c r="C120" s="6"/>
      <c r="D120" s="60">
        <v>-1175.99</v>
      </c>
      <c r="E120" s="60">
        <v>2970.8</v>
      </c>
      <c r="F120" s="67">
        <f t="shared" si="12"/>
        <v>29019084.210000001</v>
      </c>
      <c r="G120" s="67">
        <f t="shared" si="13"/>
        <v>27946965.789999999</v>
      </c>
      <c r="H120" s="67">
        <f t="shared" si="17"/>
        <v>531149.51000000164</v>
      </c>
      <c r="I120" s="70">
        <f t="shared" si="18"/>
        <v>1.8644718039177534E-2</v>
      </c>
      <c r="J120" s="67">
        <f t="shared" si="14"/>
        <v>997118.42000000179</v>
      </c>
      <c r="K120" s="70">
        <f>(1+K119)*(1+I120)-1</f>
        <v>3.5602765840739847E-2</v>
      </c>
      <c r="L120" s="70">
        <f t="shared" si="11"/>
        <v>1.0186447180391776</v>
      </c>
      <c r="M120" s="70">
        <f>PRODUCT($L$2:L120)-1</f>
        <v>0.2755764155541407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spans="1:29">
      <c r="A121" s="88">
        <v>44183</v>
      </c>
      <c r="B121" s="74">
        <v>28598298.010000002</v>
      </c>
      <c r="C121" s="6"/>
      <c r="D121" s="60">
        <v>-1879.55</v>
      </c>
      <c r="E121" s="60">
        <v>66373.490000000005</v>
      </c>
      <c r="F121" s="67">
        <f t="shared" si="12"/>
        <v>28598298.010000002</v>
      </c>
      <c r="G121" s="67">
        <f t="shared" si="13"/>
        <v>27946965.789999999</v>
      </c>
      <c r="H121" s="67">
        <f t="shared" si="17"/>
        <v>-420786.19999999925</v>
      </c>
      <c r="I121" s="70">
        <f t="shared" si="18"/>
        <v>-1.4500326645559544E-2</v>
      </c>
      <c r="J121" s="67">
        <f t="shared" si="14"/>
        <v>576332.22000000253</v>
      </c>
      <c r="K121" s="70">
        <f>(1+K120)*(1+I121)-1</f>
        <v>2.0586187461004268E-2</v>
      </c>
      <c r="L121" s="70">
        <f t="shared" si="11"/>
        <v>0.98549967335444044</v>
      </c>
      <c r="M121" s="70">
        <f>PRODUCT($L$2:L121)-1</f>
        <v>0.25708014086723363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spans="1:29">
      <c r="A122" s="88">
        <v>44186</v>
      </c>
      <c r="B122" s="74">
        <v>28588885.550000001</v>
      </c>
      <c r="C122" s="6"/>
      <c r="D122" s="60">
        <v>-4059.16</v>
      </c>
      <c r="E122" s="60">
        <v>109683.44</v>
      </c>
      <c r="F122" s="67">
        <f t="shared" si="12"/>
        <v>28588885.550000001</v>
      </c>
      <c r="G122" s="67">
        <f t="shared" si="13"/>
        <v>27946965.789999999</v>
      </c>
      <c r="H122" s="67">
        <f t="shared" si="17"/>
        <v>-9412.4600000008941</v>
      </c>
      <c r="I122" s="70">
        <f t="shared" si="18"/>
        <v>-3.2912657937579458E-4</v>
      </c>
      <c r="J122" s="67">
        <f t="shared" si="14"/>
        <v>566919.76000000164</v>
      </c>
      <c r="K122" s="70">
        <v>2.0199999999999999E-2</v>
      </c>
      <c r="L122" s="70">
        <f t="shared" si="11"/>
        <v>0.99967087342062422</v>
      </c>
      <c r="M122" s="70">
        <f>PRODUCT($L$2:L122)-1</f>
        <v>0.25666640238046878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spans="1:29">
      <c r="A123" s="88">
        <v>44187</v>
      </c>
      <c r="B123" s="74">
        <v>28653570.719999999</v>
      </c>
      <c r="C123" s="6"/>
      <c r="D123" s="60">
        <v>-4820.05</v>
      </c>
      <c r="E123" s="60">
        <v>112296.61</v>
      </c>
      <c r="F123" s="67">
        <f t="shared" si="12"/>
        <v>28653570.719999999</v>
      </c>
      <c r="G123" s="67">
        <f t="shared" si="13"/>
        <v>27946965.789999999</v>
      </c>
      <c r="H123" s="67">
        <f t="shared" si="17"/>
        <v>64685.169999998063</v>
      </c>
      <c r="I123" s="70">
        <f t="shared" si="18"/>
        <v>2.262598515317015E-3</v>
      </c>
      <c r="J123" s="67">
        <f t="shared" si="14"/>
        <v>631604.9299999997</v>
      </c>
      <c r="K123" s="70">
        <f t="shared" ref="K123:K129" si="19">(1+K122)*(1+I123)-1</f>
        <v>2.250830300532658E-2</v>
      </c>
      <c r="L123" s="70">
        <f t="shared" si="11"/>
        <v>1.0022625985153171</v>
      </c>
      <c r="M123" s="70">
        <f>PRODUCT($L$2:L123)-1</f>
        <v>0.25950973391674359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spans="1:29">
      <c r="A124" s="88">
        <v>44188</v>
      </c>
      <c r="B124" s="74">
        <v>28381216.43</v>
      </c>
      <c r="C124" s="6"/>
      <c r="D124" s="60">
        <v>-5580.14</v>
      </c>
      <c r="E124" s="60">
        <v>112366.9</v>
      </c>
      <c r="F124" s="67">
        <f t="shared" si="12"/>
        <v>28381216.43</v>
      </c>
      <c r="G124" s="67">
        <f t="shared" si="13"/>
        <v>27946965.789999999</v>
      </c>
      <c r="H124" s="67">
        <f t="shared" si="17"/>
        <v>-272354.28999999911</v>
      </c>
      <c r="I124" s="70">
        <f t="shared" si="18"/>
        <v>-9.5050732999883199E-3</v>
      </c>
      <c r="J124" s="67">
        <f t="shared" si="14"/>
        <v>359250.6400000006</v>
      </c>
      <c r="K124" s="70">
        <f t="shared" si="19"/>
        <v>1.2789286635414232E-2</v>
      </c>
      <c r="L124" s="70">
        <f t="shared" si="11"/>
        <v>0.99049492670001171</v>
      </c>
      <c r="M124" s="70">
        <f>PRODUCT($L$2:L124)-1</f>
        <v>0.24753800157381622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spans="1:29">
      <c r="A125" s="88">
        <v>44189</v>
      </c>
      <c r="B125" s="74">
        <v>28533059.539999999</v>
      </c>
      <c r="C125" s="6"/>
      <c r="D125" s="60">
        <v>-6343.15</v>
      </c>
      <c r="E125" s="60">
        <v>112503.3</v>
      </c>
      <c r="F125" s="67">
        <f t="shared" si="12"/>
        <v>28533059.539999999</v>
      </c>
      <c r="G125" s="67">
        <f t="shared" si="13"/>
        <v>27946965.789999999</v>
      </c>
      <c r="H125" s="67">
        <f t="shared" si="17"/>
        <v>151843.1099999994</v>
      </c>
      <c r="I125" s="70">
        <f t="shared" si="18"/>
        <v>5.350126918432418E-3</v>
      </c>
      <c r="J125" s="67">
        <f t="shared" si="14"/>
        <v>511093.75</v>
      </c>
      <c r="K125" s="70">
        <f t="shared" si="19"/>
        <v>1.8207837860542364E-2</v>
      </c>
      <c r="L125" s="70">
        <f t="shared" si="11"/>
        <v>1.0053501269184324</v>
      </c>
      <c r="M125" s="70">
        <f>PRODUCT($L$2:L125)-1</f>
        <v>0.25421248821780362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spans="1:29">
      <c r="A126" s="88">
        <v>44193</v>
      </c>
      <c r="B126" s="74">
        <v>28725221.02</v>
      </c>
      <c r="C126" s="6"/>
      <c r="D126" s="60">
        <v>-9375.2999999999993</v>
      </c>
      <c r="E126" s="60">
        <v>47409.75</v>
      </c>
      <c r="F126" s="67">
        <f t="shared" si="12"/>
        <v>28725221.02</v>
      </c>
      <c r="G126" s="67">
        <f t="shared" si="13"/>
        <v>27946965.789999999</v>
      </c>
      <c r="H126" s="67">
        <f t="shared" si="17"/>
        <v>192161.48000000045</v>
      </c>
      <c r="I126" s="70">
        <f t="shared" si="18"/>
        <v>6.7346959315951593E-3</v>
      </c>
      <c r="J126" s="67">
        <f t="shared" si="14"/>
        <v>703255.23000000045</v>
      </c>
      <c r="K126" s="70">
        <f t="shared" si="19"/>
        <v>2.5065158043700242E-2</v>
      </c>
      <c r="L126" s="70">
        <f t="shared" si="11"/>
        <v>1.0067346959315953</v>
      </c>
      <c r="M126" s="70">
        <f>PRODUCT($L$2:L126)-1</f>
        <v>0.26265922795956009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spans="1:29">
      <c r="A127" s="88">
        <v>44194</v>
      </c>
      <c r="B127" s="74">
        <v>28694201.629999999</v>
      </c>
      <c r="C127" s="6"/>
      <c r="D127" s="60">
        <v>-10173.07</v>
      </c>
      <c r="E127" s="60">
        <v>47409.75</v>
      </c>
      <c r="F127" s="67">
        <f t="shared" si="12"/>
        <v>28694201.629999999</v>
      </c>
      <c r="G127" s="67">
        <f t="shared" si="13"/>
        <v>27946965.789999999</v>
      </c>
      <c r="H127" s="67">
        <f t="shared" si="17"/>
        <v>-31019.390000000596</v>
      </c>
      <c r="I127" s="70">
        <f t="shared" si="18"/>
        <v>-1.0798660166410304E-3</v>
      </c>
      <c r="J127" s="67">
        <f t="shared" si="14"/>
        <v>672235.83999999985</v>
      </c>
      <c r="K127" s="70">
        <f t="shared" si="19"/>
        <v>2.3958225014686141E-2</v>
      </c>
      <c r="L127" s="70">
        <f t="shared" si="11"/>
        <v>0.99892013398335899</v>
      </c>
      <c r="M127" s="70">
        <f>PRODUCT($L$2:L127)-1</f>
        <v>0.26129572516868849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spans="1:29">
      <c r="A128" s="88">
        <v>44195</v>
      </c>
      <c r="B128" s="74">
        <v>28921264.379999999</v>
      </c>
      <c r="C128" s="6"/>
      <c r="D128" s="60">
        <v>-10977.13</v>
      </c>
      <c r="E128" s="60">
        <v>49977.18</v>
      </c>
      <c r="F128" s="67">
        <f t="shared" si="12"/>
        <v>28921264.379999999</v>
      </c>
      <c r="G128" s="67">
        <f t="shared" si="13"/>
        <v>27946965.789999999</v>
      </c>
      <c r="H128" s="67">
        <f t="shared" si="17"/>
        <v>227062.75</v>
      </c>
      <c r="I128" s="70">
        <f t="shared" si="18"/>
        <v>7.9131928090518545E-3</v>
      </c>
      <c r="J128" s="67">
        <f t="shared" si="14"/>
        <v>899298.58999999985</v>
      </c>
      <c r="K128" s="70">
        <f t="shared" si="19"/>
        <v>3.206100387764188E-2</v>
      </c>
      <c r="L128" s="70">
        <f t="shared" si="11"/>
        <v>1.0079131928090519</v>
      </c>
      <c r="M128" s="70">
        <f>PRODUCT($L$2:L128)-1</f>
        <v>0.27127660143118115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spans="1:27" s="47" customFormat="1">
      <c r="A129" s="90">
        <v>44196</v>
      </c>
      <c r="B129" s="83">
        <v>29123671.010000002</v>
      </c>
      <c r="C129" s="61"/>
      <c r="D129" s="84">
        <v>-11776.72</v>
      </c>
      <c r="E129" s="84">
        <v>7041.92</v>
      </c>
      <c r="F129" s="80">
        <f t="shared" si="12"/>
        <v>29123671.010000002</v>
      </c>
      <c r="G129" s="80">
        <f t="shared" si="13"/>
        <v>27946965.789999999</v>
      </c>
      <c r="H129" s="80">
        <f t="shared" si="17"/>
        <v>202406.63000000268</v>
      </c>
      <c r="I129" s="81">
        <f t="shared" si="18"/>
        <v>6.998540151653034E-3</v>
      </c>
      <c r="J129" s="80">
        <f t="shared" si="14"/>
        <v>1101705.2200000025</v>
      </c>
      <c r="K129" s="81">
        <f t="shared" si="19"/>
        <v>3.9283924252234925E-2</v>
      </c>
      <c r="L129" s="81">
        <f t="shared" si="11"/>
        <v>1.006998540151653</v>
      </c>
      <c r="M129" s="81">
        <f>PRODUCT($L$2:L129)-1</f>
        <v>0.28017368177015434</v>
      </c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>
      <c r="A130" s="88">
        <v>44200</v>
      </c>
      <c r="B130" s="74">
        <v>30443300.440000001</v>
      </c>
      <c r="C130" s="6">
        <v>1639000</v>
      </c>
      <c r="D130" s="60">
        <v>-3304.37</v>
      </c>
      <c r="E130" s="60">
        <v>-1288.2</v>
      </c>
      <c r="F130" s="67">
        <f t="shared" si="12"/>
        <v>30443300.440000001</v>
      </c>
      <c r="G130" s="67">
        <f t="shared" si="13"/>
        <v>29123671.010000002</v>
      </c>
      <c r="H130" s="67">
        <f t="shared" si="17"/>
        <v>-319370.5700000003</v>
      </c>
      <c r="I130" s="70">
        <v>-1.04E-2</v>
      </c>
      <c r="J130" s="67">
        <f t="shared" si="14"/>
        <v>-319370.5700000003</v>
      </c>
      <c r="K130" s="70">
        <f>I130</f>
        <v>-1.04E-2</v>
      </c>
      <c r="L130" s="70">
        <f t="shared" ref="L130:L193" si="20">1+I130</f>
        <v>0.98960000000000004</v>
      </c>
      <c r="M130" s="70">
        <f>PRODUCT($L$2:L130)-1</f>
        <v>0.26685987547974488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spans="1:27">
      <c r="A131" s="88">
        <v>44201</v>
      </c>
      <c r="B131" s="74">
        <v>30915462.02</v>
      </c>
      <c r="C131" s="6"/>
      <c r="D131" s="60">
        <v>-4369</v>
      </c>
      <c r="E131" s="60">
        <v>-1288.19</v>
      </c>
      <c r="F131" s="67">
        <f t="shared" ref="F131:F194" si="21">B131</f>
        <v>30915462.02</v>
      </c>
      <c r="G131" s="67">
        <f t="shared" si="13"/>
        <v>29123671.010000002</v>
      </c>
      <c r="H131" s="67">
        <f t="shared" si="17"/>
        <v>472161.57999999821</v>
      </c>
      <c r="I131" s="70">
        <f t="shared" ref="I131:I144" si="22">H131/B130</f>
        <v>1.5509539805993459E-2</v>
      </c>
      <c r="J131" s="67">
        <f t="shared" si="14"/>
        <v>152791.00999999791</v>
      </c>
      <c r="K131" s="70">
        <v>5.0000000000000001E-3</v>
      </c>
      <c r="L131" s="70">
        <f t="shared" si="20"/>
        <v>1.0155095398059935</v>
      </c>
      <c r="M131" s="70">
        <f>PRODUCT($L$2:L131)-1</f>
        <v>0.28650828914711379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spans="1:27">
      <c r="A132" s="88">
        <v>44202</v>
      </c>
      <c r="B132" s="74">
        <v>30189742.010000002</v>
      </c>
      <c r="C132" s="6"/>
      <c r="D132" s="60">
        <v>14730.23</v>
      </c>
      <c r="E132" s="60">
        <v>-1288.19</v>
      </c>
      <c r="F132" s="67">
        <f t="shared" si="21"/>
        <v>30189742.010000002</v>
      </c>
      <c r="G132" s="67">
        <f t="shared" si="13"/>
        <v>29123671.010000002</v>
      </c>
      <c r="H132" s="67">
        <f t="shared" si="17"/>
        <v>-725720.00999999791</v>
      </c>
      <c r="I132" s="70">
        <f t="shared" si="22"/>
        <v>-2.3474338165495025E-2</v>
      </c>
      <c r="J132" s="67">
        <f t="shared" si="14"/>
        <v>-572929</v>
      </c>
      <c r="K132" s="70">
        <f>(1+K131)*(1+I132)-1</f>
        <v>-1.8591709856322636E-2</v>
      </c>
      <c r="L132" s="70">
        <f t="shared" si="20"/>
        <v>0.97652566183450495</v>
      </c>
      <c r="M132" s="70">
        <f>PRODUCT($L$2:L132)-1</f>
        <v>0.25630835851496192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spans="1:27">
      <c r="A133" s="88">
        <v>44203</v>
      </c>
      <c r="B133" s="74">
        <v>31419028.68</v>
      </c>
      <c r="C133" s="6"/>
      <c r="D133" s="60">
        <v>13478.29</v>
      </c>
      <c r="E133" s="60">
        <v>-1288.19</v>
      </c>
      <c r="F133" s="67">
        <f t="shared" si="21"/>
        <v>31419028.68</v>
      </c>
      <c r="G133" s="67">
        <f t="shared" si="13"/>
        <v>29123671.010000002</v>
      </c>
      <c r="H133" s="67">
        <f t="shared" si="17"/>
        <v>1229286.6699999981</v>
      </c>
      <c r="I133" s="70">
        <f t="shared" si="22"/>
        <v>4.07186874797675E-2</v>
      </c>
      <c r="J133" s="67">
        <f t="shared" si="14"/>
        <v>656357.66999999806</v>
      </c>
      <c r="K133" s="70">
        <v>2.1299999999999999E-2</v>
      </c>
      <c r="L133" s="70">
        <f t="shared" si="20"/>
        <v>1.0407186874797676</v>
      </c>
      <c r="M133" s="70">
        <f>PRODUCT($L$2:L133)-1</f>
        <v>0.30746358594355239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spans="1:27">
      <c r="A134" s="88">
        <v>44204</v>
      </c>
      <c r="B134" s="74">
        <v>31557236.370000001</v>
      </c>
      <c r="C134" s="6"/>
      <c r="D134" s="60">
        <v>12237.75</v>
      </c>
      <c r="E134" s="60">
        <v>-1288.19</v>
      </c>
      <c r="F134" s="67">
        <f t="shared" si="21"/>
        <v>31557236.370000001</v>
      </c>
      <c r="G134" s="67">
        <f t="shared" si="13"/>
        <v>29123671.010000002</v>
      </c>
      <c r="H134" s="67">
        <f t="shared" si="17"/>
        <v>138207.69000000134</v>
      </c>
      <c r="I134" s="70">
        <f t="shared" si="22"/>
        <v>4.3988530456378619E-3</v>
      </c>
      <c r="J134" s="67">
        <f t="shared" si="14"/>
        <v>794565.3599999994</v>
      </c>
      <c r="K134" s="70">
        <f>(1+K133)*(1+I134)-1</f>
        <v>2.5792548615509947E-2</v>
      </c>
      <c r="L134" s="70">
        <f t="shared" si="20"/>
        <v>1.0043988530456378</v>
      </c>
      <c r="M134" s="70">
        <f>PRODUCT($L$2:L134)-1</f>
        <v>0.31321492612064072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spans="1:27">
      <c r="A135" s="88">
        <v>44207</v>
      </c>
      <c r="B135" s="74">
        <v>30810287.940000001</v>
      </c>
      <c r="C135" s="6"/>
      <c r="D135" s="60">
        <v>8954.3700000000008</v>
      </c>
      <c r="E135" s="60">
        <v>-1288.19</v>
      </c>
      <c r="F135" s="67">
        <f t="shared" si="21"/>
        <v>30810287.940000001</v>
      </c>
      <c r="G135" s="67">
        <f t="shared" si="13"/>
        <v>29123671.010000002</v>
      </c>
      <c r="H135" s="67">
        <f t="shared" si="17"/>
        <v>-746948.4299999997</v>
      </c>
      <c r="I135" s="70">
        <f t="shared" si="22"/>
        <v>-2.3669640181485881E-2</v>
      </c>
      <c r="J135" s="67">
        <f t="shared" si="14"/>
        <v>47616.929999999702</v>
      </c>
      <c r="K135" s="70">
        <f>(1+K134)*(1+I135)-1</f>
        <v>1.5124080889314939E-3</v>
      </c>
      <c r="L135" s="70">
        <f t="shared" si="20"/>
        <v>0.97633035981851413</v>
      </c>
      <c r="M135" s="70">
        <f>PRODUCT($L$2:L135)-1</f>
        <v>0.28213160133840853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spans="1:27">
      <c r="A136" s="88">
        <v>44208</v>
      </c>
      <c r="B136" s="74">
        <v>30982353.91</v>
      </c>
      <c r="C136" s="6"/>
      <c r="D136" s="60">
        <v>7918.44</v>
      </c>
      <c r="E136" s="60">
        <v>-1288.19</v>
      </c>
      <c r="F136" s="67">
        <f t="shared" si="21"/>
        <v>30982353.91</v>
      </c>
      <c r="G136" s="67">
        <f t="shared" si="13"/>
        <v>29123671.010000002</v>
      </c>
      <c r="H136" s="67">
        <f t="shared" si="17"/>
        <v>172065.96999999881</v>
      </c>
      <c r="I136" s="70">
        <f t="shared" si="22"/>
        <v>5.5846920462113278E-3</v>
      </c>
      <c r="J136" s="67">
        <f t="shared" si="14"/>
        <v>219682.89999999851</v>
      </c>
      <c r="K136" s="70">
        <f>(1+K135)*(1+I136)-1</f>
        <v>7.1055464685676473E-3</v>
      </c>
      <c r="L136" s="70">
        <f t="shared" si="20"/>
        <v>1.0055846920462113</v>
      </c>
      <c r="M136" s="70">
        <f>PRODUCT($L$2:L136)-1</f>
        <v>0.28929191149459932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spans="1:27">
      <c r="A137" s="88">
        <v>44209</v>
      </c>
      <c r="B137" s="74">
        <v>31571134.18</v>
      </c>
      <c r="C137" s="6"/>
      <c r="D137" s="60">
        <v>7092.37</v>
      </c>
      <c r="E137" s="60">
        <v>-1288.19</v>
      </c>
      <c r="F137" s="67">
        <f t="shared" si="21"/>
        <v>31571134.18</v>
      </c>
      <c r="G137" s="67">
        <f t="shared" si="13"/>
        <v>29123671.010000002</v>
      </c>
      <c r="H137" s="67">
        <f t="shared" si="17"/>
        <v>588780.26999999955</v>
      </c>
      <c r="I137" s="70">
        <f t="shared" si="22"/>
        <v>1.900372940385147E-2</v>
      </c>
      <c r="J137" s="67">
        <f t="shared" si="14"/>
        <v>808463.16999999806</v>
      </c>
      <c r="K137" s="70">
        <v>2.63E-2</v>
      </c>
      <c r="L137" s="70">
        <f t="shared" si="20"/>
        <v>1.0190037294038514</v>
      </c>
      <c r="M137" s="70">
        <f>PRODUCT($L$2:L137)-1</f>
        <v>0.31379326610321701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spans="1:27">
      <c r="A138" s="88">
        <v>44210</v>
      </c>
      <c r="B138" s="74">
        <v>31195088.850000001</v>
      </c>
      <c r="C138" s="6"/>
      <c r="D138" s="60">
        <v>6226.14</v>
      </c>
      <c r="E138" s="60">
        <v>-1288.19</v>
      </c>
      <c r="F138" s="67">
        <f t="shared" si="21"/>
        <v>31195088.850000001</v>
      </c>
      <c r="G138" s="67">
        <f t="shared" si="13"/>
        <v>29123671.010000002</v>
      </c>
      <c r="H138" s="67">
        <f t="shared" si="17"/>
        <v>-376045.32999999821</v>
      </c>
      <c r="I138" s="70">
        <f t="shared" si="22"/>
        <v>-1.1911049120250459E-2</v>
      </c>
      <c r="J138" s="67">
        <f t="shared" si="14"/>
        <v>432417.83999999985</v>
      </c>
      <c r="K138" s="70">
        <f>(1+K137)*(1+I138)-1</f>
        <v>1.4075690287886911E-2</v>
      </c>
      <c r="L138" s="70">
        <f t="shared" si="20"/>
        <v>0.98808895087974957</v>
      </c>
      <c r="M138" s="70">
        <f>PRODUCT($L$2:L138)-1</f>
        <v>0.29814460997680725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spans="1:27">
      <c r="A139" s="88">
        <v>44211</v>
      </c>
      <c r="B139" s="74">
        <v>30805283.760000002</v>
      </c>
      <c r="C139" s="6"/>
      <c r="D139" s="60">
        <v>5324.62</v>
      </c>
      <c r="E139" s="60">
        <v>-1807.57</v>
      </c>
      <c r="F139" s="67">
        <f t="shared" si="21"/>
        <v>30805283.760000002</v>
      </c>
      <c r="G139" s="67">
        <f t="shared" si="13"/>
        <v>29123671.010000002</v>
      </c>
      <c r="H139" s="67">
        <f t="shared" si="17"/>
        <v>-389805.08999999985</v>
      </c>
      <c r="I139" s="70">
        <f t="shared" si="22"/>
        <v>-1.2495719819050935E-2</v>
      </c>
      <c r="J139" s="67">
        <f t="shared" si="14"/>
        <v>42612.75</v>
      </c>
      <c r="K139" s="70">
        <f>(1+K138)*(1+I139)-1</f>
        <v>1.4040845867386853E-3</v>
      </c>
      <c r="L139" s="70">
        <f t="shared" si="20"/>
        <v>0.98750428018094905</v>
      </c>
      <c r="M139" s="70">
        <f>PRODUCT($L$2:L139)-1</f>
        <v>0.28192335864592599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spans="1:27">
      <c r="A140" s="88">
        <v>44214</v>
      </c>
      <c r="B140" s="74">
        <v>30785292</v>
      </c>
      <c r="C140" s="6"/>
      <c r="D140" s="60">
        <v>5324.77</v>
      </c>
      <c r="E140" s="60">
        <v>-1807.57</v>
      </c>
      <c r="F140" s="67">
        <f t="shared" si="21"/>
        <v>30785292</v>
      </c>
      <c r="G140" s="67">
        <f t="shared" si="13"/>
        <v>29123671.010000002</v>
      </c>
      <c r="H140" s="67">
        <f t="shared" si="17"/>
        <v>-19991.760000001639</v>
      </c>
      <c r="I140" s="70">
        <f t="shared" si="22"/>
        <v>-6.489717853519827E-4</v>
      </c>
      <c r="J140" s="67">
        <f t="shared" si="14"/>
        <v>22620.989999998361</v>
      </c>
      <c r="K140" s="70">
        <v>6.9999999999999999E-4</v>
      </c>
      <c r="L140" s="70">
        <f t="shared" si="20"/>
        <v>0.99935102821464805</v>
      </c>
      <c r="M140" s="70">
        <f>PRODUCT($L$2:L140)-1</f>
        <v>0.28109142655518116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spans="1:27">
      <c r="A141" s="88">
        <v>44215</v>
      </c>
      <c r="B141" s="74">
        <v>31594869.260000002</v>
      </c>
      <c r="C141" s="6"/>
      <c r="D141" s="60">
        <v>1491.28</v>
      </c>
      <c r="E141" s="60">
        <v>-1807.57</v>
      </c>
      <c r="F141" s="67">
        <f t="shared" si="21"/>
        <v>31594869.260000002</v>
      </c>
      <c r="G141" s="67">
        <f t="shared" si="13"/>
        <v>29123671.010000002</v>
      </c>
      <c r="H141" s="67">
        <f t="shared" si="17"/>
        <v>809577.26000000164</v>
      </c>
      <c r="I141" s="70">
        <f t="shared" si="22"/>
        <v>2.6297533900279446E-2</v>
      </c>
      <c r="J141" s="67">
        <f t="shared" si="14"/>
        <v>832198.25</v>
      </c>
      <c r="K141" s="70">
        <v>2.7099999999999999E-2</v>
      </c>
      <c r="L141" s="70">
        <f t="shared" si="20"/>
        <v>1.0262975339002796</v>
      </c>
      <c r="M141" s="70">
        <f>PRODUCT($L$2:L141)-1</f>
        <v>0.31478097177437347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spans="1:27">
      <c r="A142" s="88">
        <v>44216</v>
      </c>
      <c r="B142" s="74">
        <v>32822103.600000001</v>
      </c>
      <c r="C142" s="6"/>
      <c r="D142" s="63">
        <v>465.43</v>
      </c>
      <c r="E142" s="60">
        <v>-1807.57</v>
      </c>
      <c r="F142" s="67">
        <f t="shared" si="21"/>
        <v>32822103.600000001</v>
      </c>
      <c r="G142" s="67">
        <f t="shared" si="13"/>
        <v>29123671.010000002</v>
      </c>
      <c r="H142" s="67">
        <f t="shared" si="17"/>
        <v>1227234.3399999999</v>
      </c>
      <c r="I142" s="70">
        <f t="shared" si="22"/>
        <v>3.8842836471354329E-2</v>
      </c>
      <c r="J142" s="67">
        <f t="shared" si="14"/>
        <v>2059432.5899999999</v>
      </c>
      <c r="K142" s="70">
        <v>6.6900000000000001E-2</v>
      </c>
      <c r="L142" s="70">
        <f t="shared" si="20"/>
        <v>1.0388428364713542</v>
      </c>
      <c r="M142" s="70">
        <f>PRODUCT($L$2:L142)-1</f>
        <v>0.36585079405665355</v>
      </c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spans="1:27">
      <c r="A143" s="88">
        <v>44217</v>
      </c>
      <c r="B143" s="74">
        <v>32881758.510000002</v>
      </c>
      <c r="C143" s="6"/>
      <c r="D143" s="63">
        <v>-622.21</v>
      </c>
      <c r="E143" s="60">
        <v>-1807.57</v>
      </c>
      <c r="F143" s="67">
        <f t="shared" si="21"/>
        <v>32881758.510000002</v>
      </c>
      <c r="G143" s="67">
        <f t="shared" si="13"/>
        <v>29123671.010000002</v>
      </c>
      <c r="H143" s="67">
        <f t="shared" si="17"/>
        <v>59654.910000000149</v>
      </c>
      <c r="I143" s="70">
        <f t="shared" si="22"/>
        <v>1.8175224454535007E-3</v>
      </c>
      <c r="J143" s="67">
        <f t="shared" si="14"/>
        <v>2119087.5</v>
      </c>
      <c r="K143" s="70">
        <v>6.8900000000000003E-2</v>
      </c>
      <c r="L143" s="70">
        <f t="shared" si="20"/>
        <v>1.0018175224454535</v>
      </c>
      <c r="M143" s="70">
        <f>PRODUCT($L$2:L143)-1</f>
        <v>0.36833325853199206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spans="1:27">
      <c r="A144" s="88">
        <v>44218</v>
      </c>
      <c r="B144" s="74">
        <v>32701352.84</v>
      </c>
      <c r="C144" s="6"/>
      <c r="D144" s="60">
        <v>-1708.34</v>
      </c>
      <c r="E144" s="60">
        <v>-1807.57</v>
      </c>
      <c r="F144" s="67">
        <f t="shared" si="21"/>
        <v>32701352.84</v>
      </c>
      <c r="G144" s="67">
        <f t="shared" si="13"/>
        <v>29123671.010000002</v>
      </c>
      <c r="H144" s="67">
        <f t="shared" si="17"/>
        <v>-180405.67000000179</v>
      </c>
      <c r="I144" s="70">
        <f t="shared" si="22"/>
        <v>-5.4864970176438958E-3</v>
      </c>
      <c r="J144" s="67">
        <f t="shared" si="14"/>
        <v>1938681.8299999982</v>
      </c>
      <c r="K144" s="70">
        <f>(1+K143)*(1+I144)-1</f>
        <v>6.303548333784037E-2</v>
      </c>
      <c r="L144" s="70">
        <f t="shared" si="20"/>
        <v>0.99451350298235608</v>
      </c>
      <c r="M144" s="70">
        <f>PRODUCT($L$2:L144)-1</f>
        <v>0.36082590218991339</v>
      </c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</row>
    <row r="145" spans="1:27">
      <c r="A145" s="88">
        <v>44221</v>
      </c>
      <c r="B145" s="74">
        <v>29005422.48</v>
      </c>
      <c r="C145" s="6">
        <v>-4325000</v>
      </c>
      <c r="D145" s="60">
        <v>-5309.72</v>
      </c>
      <c r="E145" s="60">
        <v>-1807.57</v>
      </c>
      <c r="F145" s="67">
        <f t="shared" si="21"/>
        <v>29005422.48</v>
      </c>
      <c r="G145" s="67">
        <f t="shared" si="13"/>
        <v>29123671.010000002</v>
      </c>
      <c r="H145" s="67">
        <f t="shared" si="17"/>
        <v>629069.6400000006</v>
      </c>
      <c r="I145" s="70">
        <v>2.2200000000000001E-2</v>
      </c>
      <c r="J145" s="67">
        <f t="shared" si="14"/>
        <v>2567751.4699999988</v>
      </c>
      <c r="K145" s="70">
        <f>(1+K144)*(1+I145)-1</f>
        <v>8.6634871067940322E-2</v>
      </c>
      <c r="L145" s="70">
        <f t="shared" si="20"/>
        <v>1.0222</v>
      </c>
      <c r="M145" s="70">
        <f>PRODUCT($L$2:L145)-1</f>
        <v>0.39103623721852943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</row>
    <row r="146" spans="1:27" s="41" customFormat="1">
      <c r="A146" s="89">
        <v>44222</v>
      </c>
      <c r="B146" s="75">
        <v>28843237.23</v>
      </c>
      <c r="C146" s="46"/>
      <c r="D146" s="65">
        <v>-6161.2</v>
      </c>
      <c r="E146" s="65">
        <v>-1807.57</v>
      </c>
      <c r="F146" s="68">
        <f t="shared" si="21"/>
        <v>28843237.23</v>
      </c>
      <c r="G146" s="68">
        <f t="shared" si="13"/>
        <v>29123671.010000002</v>
      </c>
      <c r="H146" s="68">
        <f t="shared" si="17"/>
        <v>-162185.25</v>
      </c>
      <c r="I146" s="71">
        <f>H146/B145</f>
        <v>-5.59154930812785E-3</v>
      </c>
      <c r="J146" s="68">
        <f t="shared" si="14"/>
        <v>2405566.2199999988</v>
      </c>
      <c r="K146" s="71">
        <v>8.0500000000000002E-2</v>
      </c>
      <c r="L146" s="70">
        <f t="shared" si="20"/>
        <v>0.99440845069187211</v>
      </c>
      <c r="M146" s="70">
        <f>PRODUCT($L$2:L146)-1</f>
        <v>0.38325818950872925</v>
      </c>
      <c r="N146" s="70"/>
      <c r="O146" s="70"/>
      <c r="P146" s="70"/>
      <c r="Q146" s="71"/>
      <c r="R146" s="71"/>
      <c r="S146" s="71"/>
      <c r="T146" s="71"/>
      <c r="U146" s="71"/>
      <c r="V146" s="71"/>
      <c r="W146" s="70"/>
      <c r="X146" s="70"/>
      <c r="Y146" s="70"/>
      <c r="Z146" s="70"/>
      <c r="AA146" s="70"/>
    </row>
    <row r="147" spans="1:27" s="41" customFormat="1">
      <c r="A147" s="89">
        <v>44223</v>
      </c>
      <c r="B147" s="75">
        <v>27362765.57</v>
      </c>
      <c r="C147" s="46"/>
      <c r="D147" s="65">
        <v>-6914.1</v>
      </c>
      <c r="E147" s="65">
        <v>-1807.57</v>
      </c>
      <c r="F147" s="68">
        <f t="shared" si="21"/>
        <v>27362765.57</v>
      </c>
      <c r="G147" s="68">
        <f t="shared" si="13"/>
        <v>29123671.010000002</v>
      </c>
      <c r="H147" s="68">
        <f t="shared" si="17"/>
        <v>-1480471.6600000001</v>
      </c>
      <c r="I147" s="71">
        <f>H147/B146</f>
        <v>-5.1328207308857614E-2</v>
      </c>
      <c r="J147" s="68">
        <f t="shared" si="14"/>
        <v>925094.55999999866</v>
      </c>
      <c r="K147" s="71">
        <v>2.5100000000000001E-2</v>
      </c>
      <c r="L147" s="70">
        <f t="shared" si="20"/>
        <v>0.94867179269114243</v>
      </c>
      <c r="M147" s="70">
        <f>PRODUCT($L$2:L147)-1</f>
        <v>0.31225802639595024</v>
      </c>
      <c r="N147" s="70"/>
      <c r="O147" s="70"/>
      <c r="P147" s="70"/>
      <c r="Q147" s="71"/>
      <c r="R147" s="71"/>
      <c r="S147" s="71"/>
      <c r="T147" s="71"/>
      <c r="U147" s="71"/>
      <c r="V147" s="71"/>
      <c r="W147" s="70"/>
      <c r="X147" s="70"/>
      <c r="Y147" s="70"/>
      <c r="Z147" s="70"/>
      <c r="AA147" s="70"/>
    </row>
    <row r="148" spans="1:27" s="41" customFormat="1">
      <c r="A148" s="89">
        <v>44224</v>
      </c>
      <c r="B148" s="75">
        <v>27598468.710000001</v>
      </c>
      <c r="C148" s="46"/>
      <c r="D148" s="65">
        <v>-7758.53</v>
      </c>
      <c r="E148" s="66">
        <v>916.05</v>
      </c>
      <c r="F148" s="68">
        <f t="shared" si="21"/>
        <v>27598468.710000001</v>
      </c>
      <c r="G148" s="68">
        <f t="shared" si="13"/>
        <v>29123671.010000002</v>
      </c>
      <c r="H148" s="68">
        <f t="shared" si="17"/>
        <v>235703.1400000006</v>
      </c>
      <c r="I148" s="71">
        <f>H148/B147</f>
        <v>8.6140101371339779E-3</v>
      </c>
      <c r="J148" s="68">
        <f t="shared" si="14"/>
        <v>1160797.6999999993</v>
      </c>
      <c r="K148" s="71">
        <f>(1+K147)*(1+I148)-1</f>
        <v>3.3930221791575788E-2</v>
      </c>
      <c r="L148" s="70">
        <f t="shared" si="20"/>
        <v>1.0086140101371339</v>
      </c>
      <c r="M148" s="70">
        <f>PRODUCT($L$2:L148)-1</f>
        <v>0.32356183033786023</v>
      </c>
      <c r="N148" s="70"/>
      <c r="O148" s="70"/>
      <c r="P148" s="70"/>
      <c r="Q148" s="71"/>
      <c r="R148" s="71"/>
      <c r="S148" s="71"/>
      <c r="T148" s="71"/>
      <c r="U148" s="71"/>
      <c r="V148" s="71"/>
      <c r="W148" s="70"/>
      <c r="X148" s="70"/>
      <c r="Y148" s="70"/>
      <c r="Z148" s="70"/>
      <c r="AA148" s="70"/>
    </row>
    <row r="149" spans="1:27" s="41" customFormat="1">
      <c r="A149" s="89">
        <v>44225</v>
      </c>
      <c r="B149" s="75">
        <v>26647243.02</v>
      </c>
      <c r="C149" s="46"/>
      <c r="D149" s="65">
        <v>-8637.99</v>
      </c>
      <c r="E149" s="66">
        <v>916.04</v>
      </c>
      <c r="F149" s="68">
        <f t="shared" si="21"/>
        <v>26647243.02</v>
      </c>
      <c r="G149" s="68">
        <f t="shared" si="13"/>
        <v>29123671.010000002</v>
      </c>
      <c r="H149" s="68">
        <f t="shared" si="17"/>
        <v>-951225.69000000134</v>
      </c>
      <c r="I149" s="71">
        <f>H149/B148</f>
        <v>-3.44666111730806E-2</v>
      </c>
      <c r="J149" s="68">
        <f t="shared" si="14"/>
        <v>209572.00999999791</v>
      </c>
      <c r="K149" s="71">
        <v>-1.8E-3</v>
      </c>
      <c r="L149" s="70">
        <f t="shared" si="20"/>
        <v>0.96553338882691941</v>
      </c>
      <c r="M149" s="70">
        <f>PRODUCT($L$2:L149)-1</f>
        <v>0.27794313936807424</v>
      </c>
      <c r="N149" s="70"/>
      <c r="O149" s="70"/>
      <c r="P149" s="70"/>
      <c r="Q149" s="71"/>
      <c r="R149" s="71"/>
      <c r="S149" s="71"/>
      <c r="T149" s="71"/>
      <c r="U149" s="71"/>
      <c r="V149" s="71"/>
      <c r="W149" s="70"/>
      <c r="X149" s="70"/>
      <c r="Y149" s="70"/>
      <c r="Z149" s="70"/>
      <c r="AA149" s="70"/>
    </row>
    <row r="150" spans="1:27">
      <c r="A150" s="88">
        <v>44228</v>
      </c>
      <c r="B150" s="74">
        <v>28663554.66</v>
      </c>
      <c r="C150" s="6">
        <v>928000</v>
      </c>
      <c r="D150" s="60">
        <v>-2881.2</v>
      </c>
      <c r="E150" s="60">
        <v>7556.15</v>
      </c>
      <c r="F150" s="67">
        <f t="shared" si="21"/>
        <v>28663554.66</v>
      </c>
      <c r="G150" s="67">
        <f t="shared" ref="G150:G213" si="23">IF(MONTH(A150)=MONTH(A149),G149,F149)</f>
        <v>26647243.02</v>
      </c>
      <c r="H150" s="67">
        <f t="shared" si="17"/>
        <v>1088311.6400000006</v>
      </c>
      <c r="I150" s="70">
        <v>3.95E-2</v>
      </c>
      <c r="J150" s="67">
        <f t="shared" ref="J150:J213" si="24">IF(MONTH(A150)=MONTH(A149),J149+H150,H150)</f>
        <v>1088311.6400000006</v>
      </c>
      <c r="K150" s="70">
        <v>3.95E-2</v>
      </c>
      <c r="L150" s="70">
        <f t="shared" si="20"/>
        <v>1.0395000000000001</v>
      </c>
      <c r="M150" s="70">
        <f>PRODUCT($L$2:L150)-1</f>
        <v>0.32842189337311334</v>
      </c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</row>
    <row r="151" spans="1:27">
      <c r="A151" s="88">
        <v>44229</v>
      </c>
      <c r="B151" s="74">
        <v>29077155.710000001</v>
      </c>
      <c r="C151" s="6"/>
      <c r="D151" s="60">
        <v>-3552.55</v>
      </c>
      <c r="E151" s="60">
        <v>7556.14</v>
      </c>
      <c r="F151" s="67">
        <f t="shared" si="21"/>
        <v>29077155.710000001</v>
      </c>
      <c r="G151" s="67">
        <f t="shared" si="23"/>
        <v>26647243.02</v>
      </c>
      <c r="H151" s="67">
        <f t="shared" si="17"/>
        <v>413601.05000000075</v>
      </c>
      <c r="I151" s="70">
        <f t="shared" ref="I151:I169" si="25">H151/B150</f>
        <v>1.4429510048772184E-2</v>
      </c>
      <c r="J151" s="67">
        <f t="shared" si="24"/>
        <v>1501912.6900000013</v>
      </c>
      <c r="K151" s="70">
        <f>(1+K150)*(1+I151)-1</f>
        <v>5.4499475695698685E-2</v>
      </c>
      <c r="L151" s="70">
        <f t="shared" si="20"/>
        <v>1.0144295100487721</v>
      </c>
      <c r="M151" s="70">
        <f>PRODUCT($L$2:L151)-1</f>
        <v>0.34759037043254959</v>
      </c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</row>
    <row r="152" spans="1:27">
      <c r="A152" s="88">
        <v>44230</v>
      </c>
      <c r="B152" s="74">
        <v>28936559.940000001</v>
      </c>
      <c r="C152" s="6"/>
      <c r="D152" s="60">
        <v>26689.59</v>
      </c>
      <c r="E152" s="60">
        <v>7556.15</v>
      </c>
      <c r="F152" s="67">
        <f t="shared" si="21"/>
        <v>28936559.940000001</v>
      </c>
      <c r="G152" s="67">
        <f t="shared" si="23"/>
        <v>26647243.02</v>
      </c>
      <c r="H152" s="67">
        <f t="shared" si="17"/>
        <v>-140595.76999999955</v>
      </c>
      <c r="I152" s="70">
        <f t="shared" si="25"/>
        <v>-4.8352655741925573E-3</v>
      </c>
      <c r="J152" s="67">
        <f t="shared" si="24"/>
        <v>1361316.9200000018</v>
      </c>
      <c r="K152" s="70">
        <f>(1+K151)*(1+I152)-1</f>
        <v>4.9400690682863235E-2</v>
      </c>
      <c r="L152" s="70">
        <f t="shared" si="20"/>
        <v>0.99516473442580744</v>
      </c>
      <c r="M152" s="70">
        <f>PRODUCT($L$2:L152)-1</f>
        <v>0.34107441310628372</v>
      </c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</row>
    <row r="153" spans="1:27">
      <c r="A153" s="88">
        <v>44231</v>
      </c>
      <c r="B153" s="74">
        <v>29325850.68</v>
      </c>
      <c r="C153" s="6"/>
      <c r="D153" s="60">
        <v>26181.64</v>
      </c>
      <c r="E153" s="60">
        <v>7556.15</v>
      </c>
      <c r="F153" s="67">
        <f t="shared" si="21"/>
        <v>29325850.68</v>
      </c>
      <c r="G153" s="67">
        <f t="shared" si="23"/>
        <v>26647243.02</v>
      </c>
      <c r="H153" s="67">
        <f t="shared" si="17"/>
        <v>389290.73999999836</v>
      </c>
      <c r="I153" s="70">
        <f t="shared" si="25"/>
        <v>1.345324879001489E-2</v>
      </c>
      <c r="J153" s="67">
        <f t="shared" si="24"/>
        <v>1750607.6600000001</v>
      </c>
      <c r="K153" s="70">
        <f>(1+K152)*(1+I153)-1</f>
        <v>6.3518539255033257E-2</v>
      </c>
      <c r="L153" s="70">
        <f t="shared" si="20"/>
        <v>1.013453248790015</v>
      </c>
      <c r="M153" s="70">
        <f>PRODUCT($L$2:L153)-1</f>
        <v>0.35911622083172579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</row>
    <row r="154" spans="1:27">
      <c r="A154" s="88">
        <v>44232</v>
      </c>
      <c r="B154" s="74">
        <v>29506454.329999998</v>
      </c>
      <c r="C154" s="6"/>
      <c r="D154" s="60">
        <v>25697.29</v>
      </c>
      <c r="E154" s="63">
        <v>0.01</v>
      </c>
      <c r="F154" s="67">
        <f t="shared" si="21"/>
        <v>29506454.329999998</v>
      </c>
      <c r="G154" s="67">
        <f t="shared" si="23"/>
        <v>26647243.02</v>
      </c>
      <c r="H154" s="67">
        <f t="shared" si="17"/>
        <v>180603.64999999851</v>
      </c>
      <c r="I154" s="70">
        <f t="shared" si="25"/>
        <v>6.1585135916677356E-3</v>
      </c>
      <c r="J154" s="67">
        <f t="shared" si="24"/>
        <v>1931211.3099999987</v>
      </c>
      <c r="K154" s="70">
        <v>7.0000000000000007E-2</v>
      </c>
      <c r="L154" s="70">
        <f t="shared" si="20"/>
        <v>1.0061585135916677</v>
      </c>
      <c r="M154" s="70">
        <f>PRODUCT($L$2:L154)-1</f>
        <v>0.36748635655037409</v>
      </c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</row>
    <row r="155" spans="1:27">
      <c r="A155" s="88">
        <v>44235</v>
      </c>
      <c r="B155" s="74">
        <v>30134343.109999999</v>
      </c>
      <c r="C155" s="6"/>
      <c r="D155" s="60">
        <v>24212.12</v>
      </c>
      <c r="E155" s="60">
        <v>-2567.4299999999998</v>
      </c>
      <c r="F155" s="67">
        <f t="shared" si="21"/>
        <v>30134343.109999999</v>
      </c>
      <c r="G155" s="67">
        <f t="shared" si="23"/>
        <v>26647243.02</v>
      </c>
      <c r="H155" s="67">
        <f t="shared" si="17"/>
        <v>627888.78000000119</v>
      </c>
      <c r="I155" s="70">
        <f t="shared" si="25"/>
        <v>2.1279709618027876E-2</v>
      </c>
      <c r="J155" s="67">
        <f t="shared" si="24"/>
        <v>2559100.09</v>
      </c>
      <c r="K155" s="70">
        <f>(1+K154)*(1+I155)-1</f>
        <v>9.2769289291289914E-2</v>
      </c>
      <c r="L155" s="70">
        <f t="shared" si="20"/>
        <v>1.0212797096180279</v>
      </c>
      <c r="M155" s="70">
        <f>PRODUCT($L$2:L155)-1</f>
        <v>0.39658606912438099</v>
      </c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</row>
    <row r="156" spans="1:27">
      <c r="A156" s="88">
        <v>44236</v>
      </c>
      <c r="B156" s="74">
        <v>30236771.550000001</v>
      </c>
      <c r="C156" s="6"/>
      <c r="D156" s="60">
        <v>23633.79</v>
      </c>
      <c r="E156" s="60">
        <v>-2567.4299999999998</v>
      </c>
      <c r="F156" s="67">
        <f t="shared" si="21"/>
        <v>30236771.550000001</v>
      </c>
      <c r="G156" s="67">
        <f t="shared" si="23"/>
        <v>26647243.02</v>
      </c>
      <c r="H156" s="67">
        <f t="shared" si="17"/>
        <v>102428.44000000134</v>
      </c>
      <c r="I156" s="70">
        <f t="shared" si="25"/>
        <v>3.3990599903274727E-3</v>
      </c>
      <c r="J156" s="67">
        <f t="shared" si="24"/>
        <v>2661528.5300000012</v>
      </c>
      <c r="K156" s="70">
        <f>(1+K155)*(1+I156)-1</f>
        <v>9.6483677661178602E-2</v>
      </c>
      <c r="L156" s="70">
        <f t="shared" si="20"/>
        <v>1.0033990599903275</v>
      </c>
      <c r="M156" s="70">
        <f>PRODUCT($L$2:L156)-1</f>
        <v>0.4013331489549905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</row>
    <row r="157" spans="1:27">
      <c r="A157" s="88">
        <v>44237</v>
      </c>
      <c r="B157" s="74">
        <v>30323468.620000001</v>
      </c>
      <c r="C157" s="6"/>
      <c r="D157" s="60">
        <v>22932.080000000002</v>
      </c>
      <c r="E157" s="60">
        <v>-5234.34</v>
      </c>
      <c r="F157" s="67">
        <f t="shared" si="21"/>
        <v>30323468.620000001</v>
      </c>
      <c r="G157" s="67">
        <f t="shared" si="23"/>
        <v>26647243.02</v>
      </c>
      <c r="H157" s="67">
        <f t="shared" si="17"/>
        <v>86697.070000000298</v>
      </c>
      <c r="I157" s="70">
        <f t="shared" si="25"/>
        <v>2.8672727131809246E-3</v>
      </c>
      <c r="J157" s="67">
        <f t="shared" si="24"/>
        <v>2748225.6000000015</v>
      </c>
      <c r="K157" s="70">
        <v>9.9699999999999997E-2</v>
      </c>
      <c r="L157" s="70">
        <f t="shared" si="20"/>
        <v>1.0028672727131809</v>
      </c>
      <c r="M157" s="70">
        <f>PRODUCT($L$2:L157)-1</f>
        <v>0.40535115325506488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</row>
    <row r="158" spans="1:27">
      <c r="A158" s="88">
        <v>44238</v>
      </c>
      <c r="B158" s="74">
        <v>30510083.640000001</v>
      </c>
      <c r="C158" s="6"/>
      <c r="D158" s="60">
        <v>22099.34</v>
      </c>
      <c r="E158" s="60">
        <v>-5234.34</v>
      </c>
      <c r="F158" s="67">
        <f t="shared" si="21"/>
        <v>30510083.640000001</v>
      </c>
      <c r="G158" s="67">
        <f t="shared" si="23"/>
        <v>26647243.02</v>
      </c>
      <c r="H158" s="67">
        <f t="shared" si="17"/>
        <v>186615.01999999955</v>
      </c>
      <c r="I158" s="70">
        <f t="shared" si="25"/>
        <v>6.1541449079778642E-3</v>
      </c>
      <c r="J158" s="67">
        <f t="shared" si="24"/>
        <v>2934840.620000001</v>
      </c>
      <c r="K158" s="70">
        <v>0.10639999999999999</v>
      </c>
      <c r="L158" s="70">
        <f t="shared" si="20"/>
        <v>1.0061541449079778</v>
      </c>
      <c r="M158" s="70">
        <f>PRODUCT($L$2:L158)-1</f>
        <v>0.41399988789879028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</row>
    <row r="159" spans="1:27">
      <c r="A159" s="88">
        <v>44239</v>
      </c>
      <c r="B159" s="74">
        <v>30537187.010000002</v>
      </c>
      <c r="C159" s="6"/>
      <c r="D159" s="60">
        <v>21140.23</v>
      </c>
      <c r="E159" s="60">
        <v>-3186.75</v>
      </c>
      <c r="F159" s="67">
        <f t="shared" si="21"/>
        <v>30537187.010000002</v>
      </c>
      <c r="G159" s="67">
        <f t="shared" si="23"/>
        <v>26647243.02</v>
      </c>
      <c r="H159" s="67">
        <f t="shared" si="17"/>
        <v>27103.370000001043</v>
      </c>
      <c r="I159" s="70">
        <f t="shared" si="25"/>
        <v>8.8834138640208075E-4</v>
      </c>
      <c r="J159" s="67">
        <f t="shared" si="24"/>
        <v>2961943.9900000021</v>
      </c>
      <c r="K159" s="70">
        <f>(1+K158)*(1+I159)-1</f>
        <v>0.10738286090991522</v>
      </c>
      <c r="L159" s="70">
        <f t="shared" si="20"/>
        <v>1.000888341386402</v>
      </c>
      <c r="M159" s="70">
        <f>PRODUCT($L$2:L159)-1</f>
        <v>0.41525600251957862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</row>
    <row r="160" spans="1:27">
      <c r="A160" s="88">
        <v>44242</v>
      </c>
      <c r="B160" s="74">
        <v>30430477.449999999</v>
      </c>
      <c r="C160" s="6"/>
      <c r="D160" s="60">
        <v>21139.67</v>
      </c>
      <c r="E160" s="60">
        <v>-3186.75</v>
      </c>
      <c r="F160" s="67">
        <f t="shared" si="21"/>
        <v>30430477.449999999</v>
      </c>
      <c r="G160" s="67">
        <f t="shared" si="23"/>
        <v>26647243.02</v>
      </c>
      <c r="H160" s="67">
        <f t="shared" si="17"/>
        <v>-106709.56000000238</v>
      </c>
      <c r="I160" s="70">
        <f t="shared" si="25"/>
        <v>-3.494413547818214E-3</v>
      </c>
      <c r="J160" s="67">
        <f t="shared" si="24"/>
        <v>2855234.4299999997</v>
      </c>
      <c r="K160" s="70">
        <f>(1+K159)*(1+I160)-1</f>
        <v>0.10351320723812996</v>
      </c>
      <c r="L160" s="70">
        <f t="shared" si="20"/>
        <v>0.99650558645218179</v>
      </c>
      <c r="M160" s="70">
        <f>PRODUCT($L$2:L160)-1</f>
        <v>0.41031051277074315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</row>
    <row r="161" spans="1:27" s="41" customFormat="1">
      <c r="A161" s="89">
        <v>44243</v>
      </c>
      <c r="B161" s="75">
        <v>29679618.09</v>
      </c>
      <c r="C161" s="46"/>
      <c r="D161" s="65">
        <v>16842.240000000002</v>
      </c>
      <c r="E161" s="65">
        <v>-1452.21</v>
      </c>
      <c r="F161" s="68">
        <f t="shared" si="21"/>
        <v>29679618.09</v>
      </c>
      <c r="G161" s="68">
        <f t="shared" si="23"/>
        <v>26647243.02</v>
      </c>
      <c r="H161" s="68">
        <f t="shared" si="17"/>
        <v>-750859.3599999994</v>
      </c>
      <c r="I161" s="71">
        <f t="shared" si="25"/>
        <v>-2.4674583605654186E-2</v>
      </c>
      <c r="J161" s="68">
        <f t="shared" si="24"/>
        <v>2104375.0700000003</v>
      </c>
      <c r="K161" s="71">
        <f>(1+K160)*(1+I161)-1</f>
        <v>7.6284478346189122E-2</v>
      </c>
      <c r="L161" s="70">
        <f t="shared" si="20"/>
        <v>0.97532541639434578</v>
      </c>
      <c r="M161" s="70">
        <f>PRODUCT($L$2:L161)-1</f>
        <v>0.37551168811344837</v>
      </c>
      <c r="N161" s="70"/>
      <c r="O161" s="70"/>
      <c r="P161" s="70"/>
      <c r="Q161" s="71"/>
      <c r="R161" s="71"/>
      <c r="S161" s="71"/>
      <c r="T161" s="71"/>
      <c r="U161" s="71"/>
      <c r="V161" s="71"/>
      <c r="W161" s="70"/>
      <c r="X161" s="70"/>
      <c r="Y161" s="70"/>
      <c r="Z161" s="70"/>
      <c r="AA161" s="70"/>
    </row>
    <row r="162" spans="1:27" s="41" customFormat="1">
      <c r="A162" s="89">
        <v>44244</v>
      </c>
      <c r="B162" s="75">
        <v>29264362.399999999</v>
      </c>
      <c r="C162" s="46"/>
      <c r="D162" s="65">
        <v>15714.81</v>
      </c>
      <c r="E162" s="65">
        <v>1009.03</v>
      </c>
      <c r="F162" s="68">
        <f t="shared" si="21"/>
        <v>29264362.399999999</v>
      </c>
      <c r="G162" s="68">
        <f t="shared" si="23"/>
        <v>26647243.02</v>
      </c>
      <c r="H162" s="68">
        <f t="shared" si="17"/>
        <v>-415255.69000000134</v>
      </c>
      <c r="I162" s="71">
        <f t="shared" si="25"/>
        <v>-1.3991274710502899E-2</v>
      </c>
      <c r="J162" s="68">
        <f t="shared" si="24"/>
        <v>1689119.379999999</v>
      </c>
      <c r="K162" s="71">
        <v>6.13E-2</v>
      </c>
      <c r="L162" s="70">
        <f t="shared" si="20"/>
        <v>0.98600872528949712</v>
      </c>
      <c r="M162" s="70">
        <f>PRODUCT($L$2:L162)-1</f>
        <v>0.35626652621754551</v>
      </c>
      <c r="N162" s="70"/>
      <c r="O162" s="70"/>
      <c r="P162" s="70"/>
      <c r="Q162" s="71"/>
      <c r="R162" s="71"/>
      <c r="S162" s="71"/>
      <c r="T162" s="71"/>
      <c r="U162" s="71"/>
      <c r="V162" s="71"/>
      <c r="W162" s="70"/>
      <c r="X162" s="70"/>
      <c r="Y162" s="70"/>
      <c r="Z162" s="70"/>
      <c r="AA162" s="70"/>
    </row>
    <row r="163" spans="1:27" s="41" customFormat="1">
      <c r="A163" s="89">
        <v>44245</v>
      </c>
      <c r="B163" s="75">
        <v>28506594.68</v>
      </c>
      <c r="C163" s="46"/>
      <c r="D163" s="65">
        <v>14543.5</v>
      </c>
      <c r="E163" s="65">
        <v>1009.04</v>
      </c>
      <c r="F163" s="68">
        <f t="shared" si="21"/>
        <v>28506594.68</v>
      </c>
      <c r="G163" s="68">
        <f t="shared" si="23"/>
        <v>26647243.02</v>
      </c>
      <c r="H163" s="68">
        <f t="shared" si="17"/>
        <v>-757767.71999999881</v>
      </c>
      <c r="I163" s="71">
        <f t="shared" si="25"/>
        <v>-2.5893874250272366E-2</v>
      </c>
      <c r="J163" s="68">
        <f t="shared" si="24"/>
        <v>931351.66000000015</v>
      </c>
      <c r="K163" s="71">
        <f>(1+K162)*(1+I163)-1</f>
        <v>3.3818831258185966E-2</v>
      </c>
      <c r="L163" s="70">
        <f t="shared" si="20"/>
        <v>0.97410612574972766</v>
      </c>
      <c r="M163" s="70">
        <f>PRODUCT($L$2:L163)-1</f>
        <v>0.32114753133781471</v>
      </c>
      <c r="N163" s="70"/>
      <c r="O163" s="70"/>
      <c r="P163" s="70"/>
      <c r="Q163" s="71"/>
      <c r="R163" s="71"/>
      <c r="S163" s="71"/>
      <c r="T163" s="71"/>
      <c r="U163" s="71"/>
      <c r="V163" s="71"/>
      <c r="W163" s="70"/>
      <c r="X163" s="70"/>
      <c r="Y163" s="70"/>
      <c r="Z163" s="70"/>
      <c r="AA163" s="70"/>
    </row>
    <row r="164" spans="1:27" s="41" customFormat="1">
      <c r="A164" s="89">
        <v>44246</v>
      </c>
      <c r="B164" s="75">
        <v>28435741.899999999</v>
      </c>
      <c r="C164" s="46"/>
      <c r="D164" s="65">
        <v>13246.95</v>
      </c>
      <c r="E164" s="65">
        <v>1009.04</v>
      </c>
      <c r="F164" s="68">
        <f t="shared" si="21"/>
        <v>28435741.899999999</v>
      </c>
      <c r="G164" s="68">
        <f t="shared" si="23"/>
        <v>26647243.02</v>
      </c>
      <c r="H164" s="68">
        <f t="shared" si="17"/>
        <v>-70852.780000001192</v>
      </c>
      <c r="I164" s="71">
        <f t="shared" si="25"/>
        <v>-2.4854873335576253E-3</v>
      </c>
      <c r="J164" s="68">
        <f t="shared" si="24"/>
        <v>860498.87999999896</v>
      </c>
      <c r="K164" s="71">
        <f>(1+K163)*(1+I164)-1</f>
        <v>3.124928764790047E-2</v>
      </c>
      <c r="L164" s="70">
        <f t="shared" si="20"/>
        <v>0.99751451266644242</v>
      </c>
      <c r="M164" s="70">
        <f>PRODUCT($L$2:L164)-1</f>
        <v>0.31786383588291378</v>
      </c>
      <c r="N164" s="70"/>
      <c r="O164" s="70"/>
      <c r="P164" s="70"/>
      <c r="Q164" s="71"/>
      <c r="R164" s="71"/>
      <c r="S164" s="71"/>
      <c r="T164" s="71"/>
      <c r="U164" s="71"/>
      <c r="V164" s="71"/>
      <c r="W164" s="70"/>
      <c r="X164" s="70"/>
      <c r="Y164" s="70"/>
      <c r="Z164" s="70"/>
      <c r="AA164" s="70"/>
    </row>
    <row r="165" spans="1:27" s="41" customFormat="1">
      <c r="A165" s="89">
        <v>44249</v>
      </c>
      <c r="B165" s="75">
        <v>27290362.690000001</v>
      </c>
      <c r="C165" s="46"/>
      <c r="D165" s="65">
        <v>9692.52</v>
      </c>
      <c r="E165" s="65">
        <v>1009.04</v>
      </c>
      <c r="F165" s="68">
        <f t="shared" si="21"/>
        <v>27290362.690000001</v>
      </c>
      <c r="G165" s="68">
        <f t="shared" si="23"/>
        <v>26647243.02</v>
      </c>
      <c r="H165" s="68">
        <f t="shared" si="17"/>
        <v>-1145379.2099999972</v>
      </c>
      <c r="I165" s="71">
        <f t="shared" si="25"/>
        <v>-4.0279561336150585E-2</v>
      </c>
      <c r="J165" s="68">
        <f t="shared" si="24"/>
        <v>-284880.32999999821</v>
      </c>
      <c r="K165" s="71">
        <f>(1+K164)*(1+I165)-1</f>
        <v>-1.0288981286774801E-2</v>
      </c>
      <c r="L165" s="70">
        <f t="shared" si="20"/>
        <v>0.95972043866384937</v>
      </c>
      <c r="M165" s="70">
        <f>PRODUCT($L$2:L165)-1</f>
        <v>0.26478085867277312</v>
      </c>
      <c r="N165" s="70"/>
      <c r="O165" s="70"/>
      <c r="P165" s="70"/>
      <c r="Q165" s="71"/>
      <c r="R165" s="71"/>
      <c r="S165" s="71"/>
      <c r="T165" s="71"/>
      <c r="U165" s="71"/>
      <c r="V165" s="71"/>
      <c r="W165" s="70"/>
      <c r="X165" s="70"/>
      <c r="Y165" s="70"/>
      <c r="Z165" s="70"/>
      <c r="AA165" s="70"/>
    </row>
    <row r="166" spans="1:27">
      <c r="A166" s="88">
        <v>44250</v>
      </c>
      <c r="B166" s="74">
        <v>26730713.710000001</v>
      </c>
      <c r="C166" s="6"/>
      <c r="D166" s="60">
        <v>8710.9</v>
      </c>
      <c r="E166" s="60">
        <v>1009.04</v>
      </c>
      <c r="F166" s="67">
        <f t="shared" si="21"/>
        <v>26730713.710000001</v>
      </c>
      <c r="G166" s="67">
        <f t="shared" si="23"/>
        <v>26647243.02</v>
      </c>
      <c r="H166" s="67">
        <f t="shared" si="17"/>
        <v>-559648.98000000045</v>
      </c>
      <c r="I166" s="70">
        <f t="shared" si="25"/>
        <v>-2.0507201987647911E-2</v>
      </c>
      <c r="J166" s="67">
        <f t="shared" si="24"/>
        <v>-844529.30999999866</v>
      </c>
      <c r="K166" s="70">
        <f>(1+K165)*(1+I166)-1</f>
        <v>-3.0585185056927644E-2</v>
      </c>
      <c r="L166" s="70">
        <f t="shared" si="20"/>
        <v>0.97949279801235212</v>
      </c>
      <c r="M166" s="70">
        <f>PRODUCT($L$2:L166)-1</f>
        <v>0.23884374213385984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</row>
    <row r="167" spans="1:27">
      <c r="A167" s="88">
        <v>44251</v>
      </c>
      <c r="B167" s="74">
        <v>26694130.920000002</v>
      </c>
      <c r="C167" s="6"/>
      <c r="D167" s="60">
        <v>7866.7</v>
      </c>
      <c r="E167" s="60">
        <v>1009.04</v>
      </c>
      <c r="F167" s="67">
        <f t="shared" si="21"/>
        <v>26694130.920000002</v>
      </c>
      <c r="G167" s="67">
        <f t="shared" si="23"/>
        <v>26647243.02</v>
      </c>
      <c r="H167" s="67">
        <f t="shared" si="17"/>
        <v>-36582.789999999106</v>
      </c>
      <c r="I167" s="70">
        <f t="shared" si="25"/>
        <v>-1.3685676483195968E-3</v>
      </c>
      <c r="J167" s="67">
        <f t="shared" si="24"/>
        <v>-881112.09999999776</v>
      </c>
      <c r="K167" s="70">
        <v>-3.2000000000000001E-2</v>
      </c>
      <c r="L167" s="70">
        <f t="shared" si="20"/>
        <v>0.99863143235168039</v>
      </c>
      <c r="M167" s="70">
        <f>PRODUCT($L$2:L167)-1</f>
        <v>0.23714830066705228</v>
      </c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</row>
    <row r="168" spans="1:27">
      <c r="A168" s="88">
        <v>44252</v>
      </c>
      <c r="B168" s="74">
        <v>25386845.82</v>
      </c>
      <c r="C168" s="6"/>
      <c r="D168" s="60">
        <v>7036.67</v>
      </c>
      <c r="E168" s="60">
        <v>1009.04</v>
      </c>
      <c r="F168" s="67">
        <f t="shared" si="21"/>
        <v>25386845.82</v>
      </c>
      <c r="G168" s="67">
        <f t="shared" si="23"/>
        <v>26647243.02</v>
      </c>
      <c r="H168" s="67">
        <f t="shared" si="17"/>
        <v>-1307285.1000000015</v>
      </c>
      <c r="I168" s="70">
        <f t="shared" si="25"/>
        <v>-4.8972753745676223E-2</v>
      </c>
      <c r="J168" s="67">
        <f t="shared" si="24"/>
        <v>-2188397.1999999993</v>
      </c>
      <c r="K168" s="70">
        <f>(1+K167)*(1+I168)-1</f>
        <v>-7.9405625625814658E-2</v>
      </c>
      <c r="L168" s="70">
        <f t="shared" si="20"/>
        <v>0.95102724625432378</v>
      </c>
      <c r="M168" s="70">
        <f>PRODUCT($L$2:L168)-1</f>
        <v>0.17656174159160298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</row>
    <row r="169" spans="1:27">
      <c r="A169" s="88">
        <v>44253</v>
      </c>
      <c r="B169" s="74">
        <v>25498029.859999999</v>
      </c>
      <c r="C169" s="6"/>
      <c r="D169" s="60">
        <v>6581.94</v>
      </c>
      <c r="E169" s="60">
        <v>1009.04</v>
      </c>
      <c r="F169" s="67">
        <f t="shared" si="21"/>
        <v>25498029.859999999</v>
      </c>
      <c r="G169" s="67">
        <f t="shared" si="23"/>
        <v>26647243.02</v>
      </c>
      <c r="H169" s="67">
        <f t="shared" si="17"/>
        <v>111184.03999999911</v>
      </c>
      <c r="I169" s="70">
        <f t="shared" si="25"/>
        <v>4.3795925176497216E-3</v>
      </c>
      <c r="J169" s="67">
        <f t="shared" si="24"/>
        <v>-2077213.1600000001</v>
      </c>
      <c r="K169" s="70">
        <v>-7.5300000000000006E-2</v>
      </c>
      <c r="L169" s="70">
        <f t="shared" si="20"/>
        <v>1.0043795925176497</v>
      </c>
      <c r="M169" s="70">
        <f>PRODUCT($L$2:L169)-1</f>
        <v>0.18171460259163053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</row>
    <row r="170" spans="1:27">
      <c r="A170" s="88">
        <v>44256</v>
      </c>
      <c r="B170" s="74">
        <v>56833765.770000003</v>
      </c>
      <c r="C170" s="6">
        <v>30560000</v>
      </c>
      <c r="D170" s="63">
        <v>-785.62</v>
      </c>
      <c r="E170" s="60">
        <v>5070.8100000000004</v>
      </c>
      <c r="F170" s="67">
        <f t="shared" si="21"/>
        <v>56833765.770000003</v>
      </c>
      <c r="G170" s="67">
        <f t="shared" si="23"/>
        <v>25498029.859999999</v>
      </c>
      <c r="H170" s="67">
        <f t="shared" si="17"/>
        <v>775735.91000000387</v>
      </c>
      <c r="I170" s="70">
        <v>1.38E-2</v>
      </c>
      <c r="J170" s="67">
        <f t="shared" si="24"/>
        <v>775735.91000000387</v>
      </c>
      <c r="K170" s="70">
        <f>I170</f>
        <v>1.38E-2</v>
      </c>
      <c r="L170" s="70">
        <f t="shared" si="20"/>
        <v>1.0138</v>
      </c>
      <c r="M170" s="70">
        <f>PRODUCT($L$2:L170)-1</f>
        <v>0.19802226410739499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</row>
    <row r="171" spans="1:27">
      <c r="A171" s="88">
        <v>44257</v>
      </c>
      <c r="B171" s="74">
        <v>56456045.310000002</v>
      </c>
      <c r="C171" s="6"/>
      <c r="D171" s="63">
        <v>-886.32</v>
      </c>
      <c r="E171" s="63">
        <v>299.58</v>
      </c>
      <c r="F171" s="67">
        <f t="shared" si="21"/>
        <v>56456045.310000002</v>
      </c>
      <c r="G171" s="67">
        <f t="shared" si="23"/>
        <v>25498029.859999999</v>
      </c>
      <c r="H171" s="67">
        <f t="shared" si="17"/>
        <v>-377720.46000000089</v>
      </c>
      <c r="I171" s="70">
        <f t="shared" ref="I171:I184" si="26">H171/B170</f>
        <v>-6.6460572316920548E-3</v>
      </c>
      <c r="J171" s="67">
        <f t="shared" si="24"/>
        <v>398015.45000000298</v>
      </c>
      <c r="K171" s="70">
        <f>(1+K170)*(1+I171)-1</f>
        <v>7.0622271785105717E-3</v>
      </c>
      <c r="L171" s="70">
        <f t="shared" si="20"/>
        <v>0.99335394276830791</v>
      </c>
      <c r="M171" s="70">
        <f>PRODUCT($L$2:L171)-1</f>
        <v>0.19006013957529588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</row>
    <row r="172" spans="1:27" s="41" customFormat="1">
      <c r="A172" s="89">
        <v>44258</v>
      </c>
      <c r="B172" s="75">
        <v>55091738.130000003</v>
      </c>
      <c r="C172" s="46"/>
      <c r="D172" s="65">
        <v>21194.75</v>
      </c>
      <c r="E172" s="66">
        <v>299.58</v>
      </c>
      <c r="F172" s="68">
        <f t="shared" si="21"/>
        <v>55091738.130000003</v>
      </c>
      <c r="G172" s="68">
        <f t="shared" si="23"/>
        <v>25498029.859999999</v>
      </c>
      <c r="H172" s="68">
        <f t="shared" ref="H172:H235" si="27">B172-C172-F171</f>
        <v>-1364307.1799999997</v>
      </c>
      <c r="I172" s="71">
        <f t="shared" si="26"/>
        <v>-2.416582976204926E-2</v>
      </c>
      <c r="J172" s="68">
        <f t="shared" si="24"/>
        <v>-966291.72999999672</v>
      </c>
      <c r="K172" s="71">
        <v>-1.72E-2</v>
      </c>
      <c r="L172" s="70">
        <f t="shared" si="20"/>
        <v>0.97583417023795072</v>
      </c>
      <c r="M172" s="70">
        <f>PRODUCT($L$2:L172)-1</f>
        <v>0.16130134883571867</v>
      </c>
      <c r="N172" s="70"/>
      <c r="O172" s="70"/>
      <c r="P172" s="70"/>
      <c r="Q172" s="71"/>
      <c r="R172" s="71"/>
      <c r="S172" s="71"/>
      <c r="T172" s="71"/>
      <c r="U172" s="71"/>
      <c r="V172" s="71"/>
      <c r="W172" s="70"/>
      <c r="X172" s="70"/>
      <c r="Y172" s="70"/>
      <c r="Z172" s="70"/>
      <c r="AA172" s="70"/>
    </row>
    <row r="173" spans="1:27" s="41" customFormat="1">
      <c r="A173" s="89">
        <v>44259</v>
      </c>
      <c r="B173" s="75">
        <v>53696199.009999998</v>
      </c>
      <c r="C173" s="46"/>
      <c r="D173" s="65">
        <v>21105</v>
      </c>
      <c r="E173" s="65">
        <v>2326.13</v>
      </c>
      <c r="F173" s="68">
        <f t="shared" si="21"/>
        <v>53696199.009999998</v>
      </c>
      <c r="G173" s="68">
        <f t="shared" si="23"/>
        <v>25498029.859999999</v>
      </c>
      <c r="H173" s="68">
        <f t="shared" si="27"/>
        <v>-1395539.1200000048</v>
      </c>
      <c r="I173" s="71">
        <f t="shared" si="26"/>
        <v>-2.5331186986820971E-2</v>
      </c>
      <c r="J173" s="68">
        <f t="shared" si="24"/>
        <v>-2361830.8500000015</v>
      </c>
      <c r="K173" s="71">
        <f>(1+K172)*(1+I173)-1</f>
        <v>-4.2095490570647653E-2</v>
      </c>
      <c r="L173" s="70">
        <f t="shared" si="20"/>
        <v>0.97466881301317898</v>
      </c>
      <c r="M173" s="70">
        <f>PRODUCT($L$2:L173)-1</f>
        <v>0.13188420722031369</v>
      </c>
      <c r="N173" s="70"/>
      <c r="O173" s="70"/>
      <c r="P173" s="70"/>
      <c r="Q173" s="71"/>
      <c r="R173" s="71"/>
      <c r="S173" s="71"/>
      <c r="T173" s="71"/>
      <c r="U173" s="71"/>
      <c r="V173" s="71"/>
      <c r="W173" s="70"/>
      <c r="X173" s="70"/>
      <c r="Y173" s="70"/>
      <c r="Z173" s="70"/>
      <c r="AA173" s="70"/>
    </row>
    <row r="174" spans="1:27">
      <c r="A174" s="88">
        <v>44260</v>
      </c>
      <c r="B174" s="76">
        <v>54316065.039999999</v>
      </c>
      <c r="C174" s="6"/>
      <c r="D174" s="58">
        <v>20992.2</v>
      </c>
      <c r="E174" s="58">
        <v>-2740.69</v>
      </c>
      <c r="F174" s="67">
        <f t="shared" si="21"/>
        <v>54316065.039999999</v>
      </c>
      <c r="G174" s="67">
        <f t="shared" si="23"/>
        <v>25498029.859999999</v>
      </c>
      <c r="H174" s="67">
        <f t="shared" si="27"/>
        <v>619866.03000000119</v>
      </c>
      <c r="I174" s="70">
        <f t="shared" si="26"/>
        <v>1.1543946153145062E-2</v>
      </c>
      <c r="J174" s="67">
        <f t="shared" si="24"/>
        <v>-1741964.8200000003</v>
      </c>
      <c r="K174" s="70">
        <v>-3.1099999999999999E-2</v>
      </c>
      <c r="L174" s="70">
        <f t="shared" si="20"/>
        <v>1.011543946153145</v>
      </c>
      <c r="M174" s="70">
        <f>PRODUCT($L$2:L174)-1</f>
        <v>0.14495061756006034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</row>
    <row r="175" spans="1:27">
      <c r="A175" s="88">
        <v>44263</v>
      </c>
      <c r="B175" s="76">
        <v>53054168.859999999</v>
      </c>
      <c r="C175" s="6"/>
      <c r="D175" s="58">
        <v>20183.25</v>
      </c>
      <c r="E175" s="58">
        <v>-2753.08</v>
      </c>
      <c r="F175" s="67">
        <f t="shared" si="21"/>
        <v>53054168.859999999</v>
      </c>
      <c r="G175" s="67">
        <f t="shared" si="23"/>
        <v>25498029.859999999</v>
      </c>
      <c r="H175" s="67">
        <f t="shared" si="27"/>
        <v>-1261896.1799999997</v>
      </c>
      <c r="I175" s="70">
        <f t="shared" si="26"/>
        <v>-2.3232466841452911E-2</v>
      </c>
      <c r="J175" s="67">
        <f t="shared" si="24"/>
        <v>-3003861</v>
      </c>
      <c r="K175" s="70">
        <f>(1+K174)*(1+I175)-1</f>
        <v>-5.3609937122683693E-2</v>
      </c>
      <c r="L175" s="70">
        <f t="shared" si="20"/>
        <v>0.97676753315854714</v>
      </c>
      <c r="M175" s="70">
        <f>PRODUCT($L$2:L175)-1</f>
        <v>0.11835059030249528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</row>
    <row r="176" spans="1:27">
      <c r="A176" s="88">
        <v>44264</v>
      </c>
      <c r="B176" s="76">
        <v>54582362.950000003</v>
      </c>
      <c r="C176" s="6"/>
      <c r="D176" s="58">
        <v>19870.96</v>
      </c>
      <c r="E176" s="58">
        <v>-2753.08</v>
      </c>
      <c r="F176" s="67">
        <f t="shared" si="21"/>
        <v>54582362.950000003</v>
      </c>
      <c r="G176" s="67">
        <f t="shared" si="23"/>
        <v>25498029.859999999</v>
      </c>
      <c r="H176" s="67">
        <f t="shared" si="27"/>
        <v>1528194.0900000036</v>
      </c>
      <c r="I176" s="70">
        <f t="shared" si="26"/>
        <v>2.8804411092229549E-2</v>
      </c>
      <c r="J176" s="67">
        <f t="shared" si="24"/>
        <v>-1475666.9099999964</v>
      </c>
      <c r="K176" s="70">
        <f>(1+K175)*(1+I176)-1</f>
        <v>-2.634972869796437E-2</v>
      </c>
      <c r="L176" s="70">
        <f t="shared" si="20"/>
        <v>1.0288044110922296</v>
      </c>
      <c r="M176" s="70">
        <f>PRODUCT($L$2:L176)-1</f>
        <v>0.15056402045080608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</row>
    <row r="177" spans="1:30">
      <c r="A177" s="88">
        <v>44265</v>
      </c>
      <c r="B177" s="76">
        <v>54786253.609999999</v>
      </c>
      <c r="C177" s="6"/>
      <c r="D177" s="58">
        <v>19646.080000000002</v>
      </c>
      <c r="E177" s="58">
        <v>-4487.63</v>
      </c>
      <c r="F177" s="67">
        <f t="shared" si="21"/>
        <v>54786253.609999999</v>
      </c>
      <c r="G177" s="67">
        <f t="shared" si="23"/>
        <v>25498029.859999999</v>
      </c>
      <c r="H177" s="67">
        <f t="shared" si="27"/>
        <v>203890.65999999642</v>
      </c>
      <c r="I177" s="70">
        <f t="shared" si="26"/>
        <v>3.7354678137839106E-3</v>
      </c>
      <c r="J177" s="67">
        <f t="shared" si="24"/>
        <v>-1271776.25</v>
      </c>
      <c r="K177" s="70">
        <f>(1+K176)*(1+I177)-1</f>
        <v>-2.2712689447633605E-2</v>
      </c>
      <c r="L177" s="70">
        <f t="shared" si="20"/>
        <v>1.003735467813784</v>
      </c>
      <c r="M177" s="70">
        <f>PRODUCT($L$2:L177)-1</f>
        <v>0.15486191531689797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</row>
    <row r="178" spans="1:30">
      <c r="A178" s="88">
        <v>44266</v>
      </c>
      <c r="B178" s="76">
        <v>56342852.939999998</v>
      </c>
      <c r="C178" s="6"/>
      <c r="D178" s="58">
        <v>19443.55</v>
      </c>
      <c r="E178" s="58">
        <v>-4487.63</v>
      </c>
      <c r="F178" s="67">
        <f t="shared" si="21"/>
        <v>56342852.939999998</v>
      </c>
      <c r="G178" s="67">
        <f t="shared" si="23"/>
        <v>25498029.859999999</v>
      </c>
      <c r="H178" s="67">
        <f t="shared" si="27"/>
        <v>1556599.3299999982</v>
      </c>
      <c r="I178" s="70">
        <f t="shared" si="26"/>
        <v>2.8412224370747554E-2</v>
      </c>
      <c r="J178" s="67">
        <f t="shared" si="24"/>
        <v>284823.07999999821</v>
      </c>
      <c r="K178" s="70">
        <f>(1+K177)*(1+I178)-1</f>
        <v>5.0542168944647248E-3</v>
      </c>
      <c r="L178" s="70">
        <f t="shared" si="20"/>
        <v>1.0284122243707476</v>
      </c>
      <c r="M178" s="70">
        <f>PRODUCT($L$2:L178)-1</f>
        <v>0.18767411117211297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</row>
    <row r="179" spans="1:30">
      <c r="A179" s="88">
        <v>44267</v>
      </c>
      <c r="B179" s="76">
        <v>55847966.030000001</v>
      </c>
      <c r="C179" s="6"/>
      <c r="D179" s="58">
        <v>19142.87</v>
      </c>
      <c r="E179" s="58">
        <v>-3102.14</v>
      </c>
      <c r="F179" s="67">
        <f t="shared" si="21"/>
        <v>55847966.030000001</v>
      </c>
      <c r="G179" s="67">
        <f t="shared" si="23"/>
        <v>25498029.859999999</v>
      </c>
      <c r="H179" s="67">
        <f t="shared" si="27"/>
        <v>-494886.90999999642</v>
      </c>
      <c r="I179" s="70">
        <f t="shared" si="26"/>
        <v>-8.7834904371456995E-3</v>
      </c>
      <c r="J179" s="67">
        <f t="shared" si="24"/>
        <v>-210063.82999999821</v>
      </c>
      <c r="K179" s="70">
        <v>-3.7000000000000002E-3</v>
      </c>
      <c r="L179" s="70">
        <f t="shared" si="20"/>
        <v>0.99121650956285434</v>
      </c>
      <c r="M179" s="70">
        <f>PRODUCT($L$2:L179)-1</f>
        <v>0.17724218697418714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</row>
    <row r="180" spans="1:30">
      <c r="A180" s="88">
        <v>44270</v>
      </c>
      <c r="B180" s="76">
        <v>56410570.509999998</v>
      </c>
      <c r="C180" s="6"/>
      <c r="D180" s="58">
        <v>17901.75</v>
      </c>
      <c r="E180" s="58">
        <v>-3102.13</v>
      </c>
      <c r="F180" s="67">
        <f t="shared" si="21"/>
        <v>56410570.509999998</v>
      </c>
      <c r="G180" s="67">
        <f t="shared" si="23"/>
        <v>25498029.859999999</v>
      </c>
      <c r="H180" s="67">
        <f t="shared" si="27"/>
        <v>562604.47999999672</v>
      </c>
      <c r="I180" s="70">
        <f t="shared" si="26"/>
        <v>1.0073858011190255E-2</v>
      </c>
      <c r="J180" s="67">
        <f t="shared" si="24"/>
        <v>352540.64999999851</v>
      </c>
      <c r="K180" s="70">
        <f>(1+K179)*(1+I180)-1</f>
        <v>6.3365847365488559E-3</v>
      </c>
      <c r="L180" s="70">
        <f t="shared" si="20"/>
        <v>1.0100738580111903</v>
      </c>
      <c r="M180" s="70">
        <f>PRODUCT($L$2:L180)-1</f>
        <v>0.18910155761054837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</row>
    <row r="181" spans="1:30">
      <c r="A181" s="88">
        <v>44271</v>
      </c>
      <c r="B181" s="76">
        <v>56350376.18</v>
      </c>
      <c r="C181" s="6"/>
      <c r="D181" s="58">
        <v>17375.91</v>
      </c>
      <c r="E181" s="58">
        <v>-1846.83</v>
      </c>
      <c r="F181" s="67">
        <f t="shared" si="21"/>
        <v>56350376.18</v>
      </c>
      <c r="G181" s="67">
        <f t="shared" si="23"/>
        <v>25498029.859999999</v>
      </c>
      <c r="H181" s="67">
        <f t="shared" si="27"/>
        <v>-60194.329999998212</v>
      </c>
      <c r="I181" s="70">
        <f t="shared" si="26"/>
        <v>-1.0670753629291423E-3</v>
      </c>
      <c r="J181" s="67">
        <f t="shared" si="24"/>
        <v>292346.3200000003</v>
      </c>
      <c r="K181" s="70">
        <v>5.1999999999999998E-3</v>
      </c>
      <c r="L181" s="70">
        <f t="shared" si="20"/>
        <v>0.99893292463707084</v>
      </c>
      <c r="M181" s="70">
        <f>PRODUCT($L$2:L181)-1</f>
        <v>0.1878326966344015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</row>
    <row r="182" spans="1:30">
      <c r="A182" s="88">
        <v>44272</v>
      </c>
      <c r="B182" s="76">
        <v>56498854.450000003</v>
      </c>
      <c r="C182" s="6"/>
      <c r="D182" s="58">
        <v>16939.5</v>
      </c>
      <c r="E182" s="58">
        <v>-1846.83</v>
      </c>
      <c r="F182" s="67">
        <f t="shared" si="21"/>
        <v>56498854.450000003</v>
      </c>
      <c r="G182" s="67">
        <f t="shared" si="23"/>
        <v>25498029.859999999</v>
      </c>
      <c r="H182" s="67">
        <f t="shared" si="27"/>
        <v>148478.27000000328</v>
      </c>
      <c r="I182" s="70">
        <f t="shared" si="26"/>
        <v>2.6349117799270615E-3</v>
      </c>
      <c r="J182" s="67">
        <f t="shared" si="24"/>
        <v>440824.59000000358</v>
      </c>
      <c r="K182" s="70">
        <v>7.9000000000000008E-3</v>
      </c>
      <c r="L182" s="70">
        <f t="shared" si="20"/>
        <v>1.0026349117799271</v>
      </c>
      <c r="M182" s="70">
        <f>PRODUCT($L$2:L182)-1</f>
        <v>0.19096253099934613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</row>
    <row r="183" spans="1:30">
      <c r="A183" s="88">
        <v>44273</v>
      </c>
      <c r="B183" s="76">
        <v>54612674.399999999</v>
      </c>
      <c r="C183" s="6"/>
      <c r="D183" s="58">
        <v>16530.55</v>
      </c>
      <c r="E183" s="58">
        <v>-1846.83</v>
      </c>
      <c r="F183" s="67">
        <f t="shared" si="21"/>
        <v>54612674.399999999</v>
      </c>
      <c r="G183" s="67">
        <f t="shared" si="23"/>
        <v>25498029.859999999</v>
      </c>
      <c r="H183" s="67">
        <f t="shared" si="27"/>
        <v>-1886180.0500000045</v>
      </c>
      <c r="I183" s="70">
        <f t="shared" si="26"/>
        <v>-3.3384394575101062E-2</v>
      </c>
      <c r="J183" s="67">
        <f t="shared" si="24"/>
        <v>-1445355.4600000009</v>
      </c>
      <c r="K183" s="70">
        <v>-2.58E-2</v>
      </c>
      <c r="L183" s="70">
        <f t="shared" si="20"/>
        <v>0.96661560542489888</v>
      </c>
      <c r="M183" s="70">
        <f>PRODUCT($L$2:L183)-1</f>
        <v>0.15120296794030286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</row>
    <row r="184" spans="1:30">
      <c r="A184" s="88">
        <v>44274</v>
      </c>
      <c r="B184" s="76">
        <v>54718632.109999999</v>
      </c>
      <c r="C184" s="6"/>
      <c r="D184" s="58">
        <v>15988.54</v>
      </c>
      <c r="E184" s="58">
        <v>-1846.83</v>
      </c>
      <c r="F184" s="67">
        <f t="shared" si="21"/>
        <v>54718632.109999999</v>
      </c>
      <c r="G184" s="67">
        <f t="shared" si="23"/>
        <v>25498029.859999999</v>
      </c>
      <c r="H184" s="67">
        <f t="shared" si="27"/>
        <v>105957.71000000089</v>
      </c>
      <c r="I184" s="70">
        <f t="shared" si="26"/>
        <v>1.9401670246714908E-3</v>
      </c>
      <c r="J184" s="67">
        <f t="shared" si="24"/>
        <v>-1339397.75</v>
      </c>
      <c r="K184" s="70">
        <f>(1+K183)*(1+I184)-1</f>
        <v>-2.3909889284565056E-2</v>
      </c>
      <c r="L184" s="70">
        <f t="shared" si="20"/>
        <v>1.0019401670246715</v>
      </c>
      <c r="M184" s="70">
        <f>PRODUCT($L$2:L184)-1</f>
        <v>0.15343649397740466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</row>
    <row r="185" spans="1:30">
      <c r="A185" s="88">
        <v>44277</v>
      </c>
      <c r="B185" s="76">
        <v>54818316.469999999</v>
      </c>
      <c r="C185" s="6">
        <v>-585000</v>
      </c>
      <c r="D185" s="58">
        <v>14314.34</v>
      </c>
      <c r="E185" s="58">
        <v>38448.01</v>
      </c>
      <c r="F185" s="67">
        <f t="shared" si="21"/>
        <v>54818316.469999999</v>
      </c>
      <c r="G185" s="67">
        <f t="shared" si="23"/>
        <v>25498029.859999999</v>
      </c>
      <c r="H185" s="67">
        <f t="shared" si="27"/>
        <v>684684.3599999994</v>
      </c>
      <c r="I185" s="70">
        <v>1.26E-2</v>
      </c>
      <c r="J185" s="67">
        <f t="shared" si="24"/>
        <v>-654713.3900000006</v>
      </c>
      <c r="K185" s="70">
        <v>-1.15E-2</v>
      </c>
      <c r="L185" s="70">
        <f t="shared" si="20"/>
        <v>1.0125999999999999</v>
      </c>
      <c r="M185" s="70">
        <f>PRODUCT($L$2:L185)-1</f>
        <v>0.16796979380151988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</row>
    <row r="186" spans="1:30">
      <c r="A186" s="88">
        <v>44278</v>
      </c>
      <c r="B186" s="76">
        <v>53671979.07</v>
      </c>
      <c r="C186" s="6"/>
      <c r="D186" s="58">
        <v>13380.53</v>
      </c>
      <c r="E186" s="58">
        <v>38448.03</v>
      </c>
      <c r="F186" s="67">
        <f t="shared" si="21"/>
        <v>53671979.07</v>
      </c>
      <c r="G186" s="67">
        <f t="shared" si="23"/>
        <v>25498029.859999999</v>
      </c>
      <c r="H186" s="67">
        <f t="shared" si="27"/>
        <v>-1146337.3999999985</v>
      </c>
      <c r="I186" s="70">
        <f t="shared" ref="I186:I214" si="28">H186/B185</f>
        <v>-2.0911576163185272E-2</v>
      </c>
      <c r="J186" s="67">
        <f t="shared" si="24"/>
        <v>-1801050.7899999991</v>
      </c>
      <c r="K186" s="70">
        <f>(1+K185)*(1+I186)-1</f>
        <v>-3.2171093037308585E-2</v>
      </c>
      <c r="L186" s="70">
        <f t="shared" si="20"/>
        <v>0.97908842383681471</v>
      </c>
      <c r="M186" s="70">
        <f>PRODUCT($L$2:L186)-1</f>
        <v>0.14354570450213955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</row>
    <row r="187" spans="1:30">
      <c r="A187" s="88">
        <v>44279</v>
      </c>
      <c r="B187" s="76">
        <v>52359190.5</v>
      </c>
      <c r="C187" s="6"/>
      <c r="D187" s="58">
        <v>12413.92</v>
      </c>
      <c r="E187" s="58">
        <v>38448.03</v>
      </c>
      <c r="F187" s="67">
        <f t="shared" si="21"/>
        <v>52359190.5</v>
      </c>
      <c r="G187" s="67">
        <f t="shared" si="23"/>
        <v>25498029.859999999</v>
      </c>
      <c r="H187" s="67">
        <f t="shared" si="27"/>
        <v>-1312788.5700000003</v>
      </c>
      <c r="I187" s="70">
        <f t="shared" si="28"/>
        <v>-2.4459477603533807E-2</v>
      </c>
      <c r="J187" s="67">
        <f t="shared" si="24"/>
        <v>-3113839.3599999994</v>
      </c>
      <c r="K187" s="70">
        <v>-5.5899999999999998E-2</v>
      </c>
      <c r="L187" s="70">
        <f t="shared" si="20"/>
        <v>0.97554052239646616</v>
      </c>
      <c r="M187" s="70">
        <f>PRODUCT($L$2:L187)-1</f>
        <v>0.1155751739542521</v>
      </c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D187" s="6"/>
    </row>
    <row r="188" spans="1:30">
      <c r="A188" s="88">
        <v>44280</v>
      </c>
      <c r="B188" s="76">
        <v>52212623.710000001</v>
      </c>
      <c r="C188" s="6"/>
      <c r="D188" s="58">
        <v>11369.41</v>
      </c>
      <c r="E188" s="58">
        <v>45864.98</v>
      </c>
      <c r="F188" s="67">
        <f t="shared" si="21"/>
        <v>52212623.710000001</v>
      </c>
      <c r="G188" s="67">
        <f t="shared" si="23"/>
        <v>25498029.859999999</v>
      </c>
      <c r="H188" s="67">
        <f t="shared" si="27"/>
        <v>-146566.78999999911</v>
      </c>
      <c r="I188" s="70">
        <f t="shared" si="28"/>
        <v>-2.7992562260869772E-3</v>
      </c>
      <c r="J188" s="67">
        <f t="shared" si="24"/>
        <v>-3260406.1499999985</v>
      </c>
      <c r="K188" s="70">
        <f>(1+K187)*(1+I188)-1</f>
        <v>-5.8542777803048729E-2</v>
      </c>
      <c r="L188" s="70">
        <f t="shared" si="20"/>
        <v>0.99720074377391299</v>
      </c>
      <c r="M188" s="70">
        <f>PRODUCT($L$2:L188)-1</f>
        <v>0.11245239320289246</v>
      </c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</row>
    <row r="189" spans="1:30">
      <c r="A189" s="88">
        <v>44281</v>
      </c>
      <c r="B189" s="76">
        <v>53280810.700000003</v>
      </c>
      <c r="C189" s="6"/>
      <c r="D189" s="58">
        <v>10271.709999999999</v>
      </c>
      <c r="E189" s="58">
        <v>45864.98</v>
      </c>
      <c r="F189" s="67">
        <f t="shared" si="21"/>
        <v>53280810.700000003</v>
      </c>
      <c r="G189" s="67">
        <f t="shared" si="23"/>
        <v>25498029.859999999</v>
      </c>
      <c r="H189" s="67">
        <f t="shared" si="27"/>
        <v>1068186.9900000021</v>
      </c>
      <c r="I189" s="70">
        <f t="shared" si="28"/>
        <v>2.0458404770710995E-2</v>
      </c>
      <c r="J189" s="67">
        <f t="shared" si="24"/>
        <v>-2192219.1599999964</v>
      </c>
      <c r="K189" s="70">
        <f>(1+K188)*(1+I189)-1</f>
        <v>-3.9282064877034228E-2</v>
      </c>
      <c r="L189" s="70">
        <f t="shared" si="20"/>
        <v>1.020458404770711</v>
      </c>
      <c r="M189" s="70">
        <f>PRODUCT($L$2:L189)-1</f>
        <v>0.13521139455118347</v>
      </c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</row>
    <row r="190" spans="1:30">
      <c r="A190" s="88">
        <v>44284</v>
      </c>
      <c r="B190" s="76">
        <v>52691240.990000002</v>
      </c>
      <c r="C190" s="6"/>
      <c r="D190" s="58">
        <v>6973.27</v>
      </c>
      <c r="E190" s="58">
        <v>45864.98</v>
      </c>
      <c r="F190" s="67">
        <f t="shared" si="21"/>
        <v>52691240.990000002</v>
      </c>
      <c r="G190" s="67">
        <f t="shared" si="23"/>
        <v>25498029.859999999</v>
      </c>
      <c r="H190" s="67">
        <f t="shared" si="27"/>
        <v>-589569.71000000089</v>
      </c>
      <c r="I190" s="70">
        <f t="shared" si="28"/>
        <v>-1.1065329191772243E-2</v>
      </c>
      <c r="J190" s="67">
        <f t="shared" si="24"/>
        <v>-2781788.8699999973</v>
      </c>
      <c r="K190" s="70">
        <f>(1+K189)*(1+I190)-1</f>
        <v>-4.9912725089609533E-2</v>
      </c>
      <c r="L190" s="70">
        <f t="shared" si="20"/>
        <v>0.98893467080822772</v>
      </c>
      <c r="M190" s="70">
        <f>PRODUCT($L$2:L190)-1</f>
        <v>0.12264990676822385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</row>
    <row r="191" spans="1:30">
      <c r="A191" s="88">
        <v>44285</v>
      </c>
      <c r="B191" s="76">
        <v>52633674.710000001</v>
      </c>
      <c r="C191" s="6"/>
      <c r="D191" s="58">
        <v>6014.34</v>
      </c>
      <c r="E191" s="58">
        <v>51995.7</v>
      </c>
      <c r="F191" s="67">
        <f t="shared" si="21"/>
        <v>52633674.710000001</v>
      </c>
      <c r="G191" s="67">
        <f t="shared" si="23"/>
        <v>25498029.859999999</v>
      </c>
      <c r="H191" s="67">
        <f t="shared" si="27"/>
        <v>-57566.280000001192</v>
      </c>
      <c r="I191" s="70">
        <f t="shared" si="28"/>
        <v>-1.092520861501941E-3</v>
      </c>
      <c r="J191" s="67">
        <f t="shared" si="24"/>
        <v>-2839355.1499999985</v>
      </c>
      <c r="K191" s="70">
        <v>-5.0900000000000001E-2</v>
      </c>
      <c r="L191" s="70">
        <f t="shared" si="20"/>
        <v>0.99890747913849809</v>
      </c>
      <c r="M191" s="70">
        <f>PRODUCT($L$2:L191)-1</f>
        <v>0.12142338832491628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</row>
    <row r="192" spans="1:30">
      <c r="A192" s="88">
        <v>44286</v>
      </c>
      <c r="B192" s="76">
        <v>53481091.469999999</v>
      </c>
      <c r="C192" s="6"/>
      <c r="D192" s="58">
        <v>4966.1000000000004</v>
      </c>
      <c r="E192" s="58">
        <v>41744.61</v>
      </c>
      <c r="F192" s="67">
        <f t="shared" si="21"/>
        <v>53481091.469999999</v>
      </c>
      <c r="G192" s="67">
        <f t="shared" si="23"/>
        <v>25498029.859999999</v>
      </c>
      <c r="H192" s="67">
        <f t="shared" si="27"/>
        <v>847416.75999999791</v>
      </c>
      <c r="I192" s="70">
        <f t="shared" si="28"/>
        <v>1.6100277335167616E-2</v>
      </c>
      <c r="J192" s="67">
        <f t="shared" si="24"/>
        <v>-1991938.3900000006</v>
      </c>
      <c r="K192" s="70">
        <v>-3.5700000000000003E-2</v>
      </c>
      <c r="L192" s="70">
        <f t="shared" si="20"/>
        <v>1.0161002773351677</v>
      </c>
      <c r="M192" s="70">
        <f>PRODUCT($L$2:L192)-1</f>
        <v>0.13947861588709087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</row>
    <row r="193" spans="1:30">
      <c r="A193" s="88">
        <v>44287</v>
      </c>
      <c r="B193" s="76">
        <v>54781891.270000003</v>
      </c>
      <c r="C193" s="6"/>
      <c r="D193" s="58">
        <v>-1075.0899999999999</v>
      </c>
      <c r="E193" s="59">
        <v>-280.77999999999997</v>
      </c>
      <c r="F193" s="67">
        <f t="shared" si="21"/>
        <v>54781891.270000003</v>
      </c>
      <c r="G193" s="67">
        <f t="shared" si="23"/>
        <v>53481091.469999999</v>
      </c>
      <c r="H193" s="67">
        <f t="shared" si="27"/>
        <v>1300799.8000000045</v>
      </c>
      <c r="I193" s="70">
        <f t="shared" si="28"/>
        <v>2.4322611305150399E-2</v>
      </c>
      <c r="J193" s="67">
        <f t="shared" si="24"/>
        <v>1300799.8000000045</v>
      </c>
      <c r="K193" s="70">
        <f>I193</f>
        <v>2.4322611305150399E-2</v>
      </c>
      <c r="L193" s="70">
        <f t="shared" si="20"/>
        <v>1.0243226113051505</v>
      </c>
      <c r="M193" s="70">
        <f>PRODUCT($L$2:L193)-1</f>
        <v>0.16719371135184335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</row>
    <row r="194" spans="1:30">
      <c r="A194" s="88">
        <v>44288</v>
      </c>
      <c r="B194" s="76">
        <v>54742205.409999996</v>
      </c>
      <c r="C194" s="6"/>
      <c r="D194" s="58">
        <v>-1071.95</v>
      </c>
      <c r="E194" s="59">
        <v>-280.77999999999997</v>
      </c>
      <c r="F194" s="67">
        <f t="shared" si="21"/>
        <v>54742205.409999996</v>
      </c>
      <c r="G194" s="67">
        <f t="shared" si="23"/>
        <v>53481091.469999999</v>
      </c>
      <c r="H194" s="67">
        <f t="shared" si="27"/>
        <v>-39685.860000006855</v>
      </c>
      <c r="I194" s="70">
        <f t="shared" si="28"/>
        <v>-7.2443391566037209E-4</v>
      </c>
      <c r="J194" s="67">
        <f t="shared" si="24"/>
        <v>1261113.9399999976</v>
      </c>
      <c r="K194" s="70">
        <f t="shared" ref="K194:K214" si="29">(1+K193)*(1+I194)-1</f>
        <v>2.3580557264943236E-2</v>
      </c>
      <c r="L194" s="70">
        <f t="shared" ref="L194:L257" si="30">1+I194</f>
        <v>0.99927556608433965</v>
      </c>
      <c r="M194" s="70">
        <f>PRODUCT($L$2:L194)-1</f>
        <v>0.16634815664119462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</row>
    <row r="195" spans="1:30">
      <c r="A195" s="88">
        <v>44291</v>
      </c>
      <c r="B195" s="76">
        <v>56008610.469999999</v>
      </c>
      <c r="C195" s="6"/>
      <c r="D195" s="58">
        <v>-5310.48</v>
      </c>
      <c r="E195" s="59">
        <v>238.93</v>
      </c>
      <c r="F195" s="67">
        <f t="shared" ref="F195:F258" si="31">B195</f>
        <v>56008610.469999999</v>
      </c>
      <c r="G195" s="67">
        <f t="shared" si="23"/>
        <v>53481091.469999999</v>
      </c>
      <c r="H195" s="67">
        <f t="shared" si="27"/>
        <v>1266405.0600000024</v>
      </c>
      <c r="I195" s="70">
        <f t="shared" si="28"/>
        <v>2.3133979541289412E-2</v>
      </c>
      <c r="J195" s="67">
        <f t="shared" si="24"/>
        <v>2527519</v>
      </c>
      <c r="K195" s="70">
        <f t="shared" si="29"/>
        <v>4.7260048935572119E-2</v>
      </c>
      <c r="L195" s="70">
        <f t="shared" si="30"/>
        <v>1.0231339795412895</v>
      </c>
      <c r="M195" s="70">
        <f>PRODUCT($L$2:L195)-1</f>
        <v>0.19333043103495262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</row>
    <row r="196" spans="1:30">
      <c r="A196" s="88">
        <v>44292</v>
      </c>
      <c r="B196" s="76">
        <v>56211118.469999999</v>
      </c>
      <c r="C196" s="6"/>
      <c r="D196" s="58">
        <v>11043.79</v>
      </c>
      <c r="E196" s="59">
        <v>238.93</v>
      </c>
      <c r="F196" s="67">
        <f t="shared" si="31"/>
        <v>56211118.469999999</v>
      </c>
      <c r="G196" s="67">
        <f t="shared" si="23"/>
        <v>53481091.469999999</v>
      </c>
      <c r="H196" s="67">
        <f t="shared" si="27"/>
        <v>202508</v>
      </c>
      <c r="I196" s="70">
        <f t="shared" si="28"/>
        <v>3.6156583478975926E-3</v>
      </c>
      <c r="J196" s="67">
        <f t="shared" si="24"/>
        <v>2730027</v>
      </c>
      <c r="K196" s="70">
        <f t="shared" si="29"/>
        <v>5.1046583473925766E-2</v>
      </c>
      <c r="L196" s="70">
        <f t="shared" si="30"/>
        <v>1.0036156583478977</v>
      </c>
      <c r="M196" s="70">
        <f>PRODUCT($L$2:L196)-1</f>
        <v>0.19764510616972442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</row>
    <row r="197" spans="1:30">
      <c r="A197" s="88">
        <v>44293</v>
      </c>
      <c r="B197" s="76">
        <v>56160289.079999998</v>
      </c>
      <c r="C197" s="6"/>
      <c r="D197" s="58">
        <v>9669.6200000000008</v>
      </c>
      <c r="E197" s="59">
        <v>238.93</v>
      </c>
      <c r="F197" s="67">
        <f t="shared" si="31"/>
        <v>56160289.079999998</v>
      </c>
      <c r="G197" s="67">
        <f t="shared" si="23"/>
        <v>53481091.469999999</v>
      </c>
      <c r="H197" s="67">
        <f t="shared" si="27"/>
        <v>-50829.390000000596</v>
      </c>
      <c r="I197" s="70">
        <f t="shared" si="28"/>
        <v>-9.0425864817346338E-4</v>
      </c>
      <c r="J197" s="67">
        <f t="shared" si="24"/>
        <v>2679197.6099999994</v>
      </c>
      <c r="K197" s="70">
        <f t="shared" si="29"/>
        <v>5.009616551118623E-2</v>
      </c>
      <c r="L197" s="70">
        <f t="shared" si="30"/>
        <v>0.99909574135182655</v>
      </c>
      <c r="M197" s="70">
        <f>PRODUCT($L$2:L197)-1</f>
        <v>0.19656212522502781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</row>
    <row r="198" spans="1:30">
      <c r="A198" s="88">
        <v>44294</v>
      </c>
      <c r="B198" s="76">
        <v>57118327.469999999</v>
      </c>
      <c r="C198" s="6"/>
      <c r="D198" s="58">
        <v>8255.06</v>
      </c>
      <c r="E198" s="58">
        <v>-3766.32</v>
      </c>
      <c r="F198" s="67">
        <f t="shared" si="31"/>
        <v>57118327.469999999</v>
      </c>
      <c r="G198" s="67">
        <f t="shared" si="23"/>
        <v>53481091.469999999</v>
      </c>
      <c r="H198" s="67">
        <f t="shared" si="27"/>
        <v>958038.3900000006</v>
      </c>
      <c r="I198" s="70">
        <f t="shared" si="28"/>
        <v>1.7059000330914974E-2</v>
      </c>
      <c r="J198" s="67">
        <f t="shared" si="24"/>
        <v>3637236</v>
      </c>
      <c r="K198" s="70">
        <f t="shared" si="29"/>
        <v>6.8009756346134154E-2</v>
      </c>
      <c r="L198" s="70">
        <f t="shared" si="30"/>
        <v>1.017059000330915</v>
      </c>
      <c r="M198" s="70">
        <f>PRODUCT($L$2:L198)-1</f>
        <v>0.21697427891520182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D198" s="72"/>
    </row>
    <row r="199" spans="1:30">
      <c r="A199" s="88">
        <v>44295</v>
      </c>
      <c r="B199" s="76">
        <v>57494053.310000002</v>
      </c>
      <c r="C199" s="6"/>
      <c r="D199" s="58">
        <v>6777.26</v>
      </c>
      <c r="E199" s="58">
        <v>-3766.32</v>
      </c>
      <c r="F199" s="67">
        <f t="shared" si="31"/>
        <v>57494053.310000002</v>
      </c>
      <c r="G199" s="67">
        <f t="shared" si="23"/>
        <v>53481091.469999999</v>
      </c>
      <c r="H199" s="67">
        <f t="shared" si="27"/>
        <v>375725.84000000358</v>
      </c>
      <c r="I199" s="70">
        <f t="shared" si="28"/>
        <v>6.5780259444281584E-3</v>
      </c>
      <c r="J199" s="67">
        <f t="shared" si="24"/>
        <v>4012961.8400000036</v>
      </c>
      <c r="K199" s="70">
        <f t="shared" si="29"/>
        <v>7.503515223228141E-2</v>
      </c>
      <c r="L199" s="70">
        <f t="shared" si="30"/>
        <v>1.0065780259444281</v>
      </c>
      <c r="M199" s="70">
        <f>PRODUCT($L$2:L199)-1</f>
        <v>0.22497956729560764</v>
      </c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C199" s="2"/>
    </row>
    <row r="200" spans="1:30">
      <c r="A200" s="88">
        <v>44298</v>
      </c>
      <c r="B200" s="76">
        <v>57137967.659999996</v>
      </c>
      <c r="C200" s="6"/>
      <c r="D200" s="58">
        <v>1973.23</v>
      </c>
      <c r="E200" s="58">
        <v>-3766.32</v>
      </c>
      <c r="F200" s="67">
        <f t="shared" si="31"/>
        <v>57137967.659999996</v>
      </c>
      <c r="G200" s="67">
        <f t="shared" si="23"/>
        <v>53481091.469999999</v>
      </c>
      <c r="H200" s="67">
        <f t="shared" si="27"/>
        <v>-356085.65000000596</v>
      </c>
      <c r="I200" s="70">
        <f t="shared" si="28"/>
        <v>-6.1934344423420851E-3</v>
      </c>
      <c r="J200" s="67">
        <f t="shared" si="24"/>
        <v>3656876.1899999976</v>
      </c>
      <c r="K200" s="70">
        <f t="shared" si="29"/>
        <v>6.8376992493717426E-2</v>
      </c>
      <c r="L200" s="70">
        <f t="shared" si="30"/>
        <v>0.99380656555765789</v>
      </c>
      <c r="M200" s="70">
        <f>PRODUCT($L$2:L200)-1</f>
        <v>0.21739273665235359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C200" s="6"/>
      <c r="AD200" s="72"/>
    </row>
    <row r="201" spans="1:30">
      <c r="A201" s="88">
        <v>44299</v>
      </c>
      <c r="B201" s="76">
        <v>57917249.420000002</v>
      </c>
      <c r="C201" s="6"/>
      <c r="D201" s="59">
        <v>201.93</v>
      </c>
      <c r="E201" s="58">
        <v>-3766.32</v>
      </c>
      <c r="F201" s="67">
        <f t="shared" si="31"/>
        <v>57917249.420000002</v>
      </c>
      <c r="G201" s="67">
        <f t="shared" si="23"/>
        <v>53481091.469999999</v>
      </c>
      <c r="H201" s="67">
        <f t="shared" si="27"/>
        <v>779281.76000000536</v>
      </c>
      <c r="I201" s="70">
        <f t="shared" si="28"/>
        <v>1.3638597799577483E-2</v>
      </c>
      <c r="J201" s="67">
        <f t="shared" si="24"/>
        <v>4436157.950000003</v>
      </c>
      <c r="K201" s="70">
        <f t="shared" si="29"/>
        <v>8.2948156592661304E-2</v>
      </c>
      <c r="L201" s="70">
        <f t="shared" si="30"/>
        <v>1.0136385977995774</v>
      </c>
      <c r="M201" s="70">
        <f>PRODUCT($L$2:L201)-1</f>
        <v>0.23399626655168193</v>
      </c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</row>
    <row r="202" spans="1:30">
      <c r="A202" s="88">
        <v>44300</v>
      </c>
      <c r="B202" s="76">
        <v>57783876.520000003</v>
      </c>
      <c r="C202" s="6"/>
      <c r="D202" s="58">
        <v>-1671.04</v>
      </c>
      <c r="E202" s="58">
        <v>-3766.32</v>
      </c>
      <c r="F202" s="67">
        <f t="shared" si="31"/>
        <v>57783876.520000003</v>
      </c>
      <c r="G202" s="67">
        <f t="shared" si="23"/>
        <v>53481091.469999999</v>
      </c>
      <c r="H202" s="67">
        <f t="shared" si="27"/>
        <v>-133372.89999999851</v>
      </c>
      <c r="I202" s="70">
        <f t="shared" si="28"/>
        <v>-2.3028182680571523E-3</v>
      </c>
      <c r="J202" s="67">
        <f t="shared" si="24"/>
        <v>4302785.0500000045</v>
      </c>
      <c r="K202" s="70">
        <f t="shared" si="29"/>
        <v>8.0454323794300953E-2</v>
      </c>
      <c r="L202" s="70">
        <f t="shared" si="30"/>
        <v>0.99769718173194288</v>
      </c>
      <c r="M202" s="70">
        <f>PRODUCT($L$2:L202)-1</f>
        <v>0.23115459740635247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</row>
    <row r="203" spans="1:30">
      <c r="A203" s="88">
        <v>44301</v>
      </c>
      <c r="B203" s="76">
        <v>59330218.329999998</v>
      </c>
      <c r="C203" s="6"/>
      <c r="D203" s="58">
        <v>-3565.35</v>
      </c>
      <c r="E203" s="58">
        <v>-8846.7900000000009</v>
      </c>
      <c r="F203" s="67">
        <f t="shared" si="31"/>
        <v>59330218.329999998</v>
      </c>
      <c r="G203" s="67">
        <f t="shared" si="23"/>
        <v>53481091.469999999</v>
      </c>
      <c r="H203" s="67">
        <f t="shared" si="27"/>
        <v>1546341.8099999949</v>
      </c>
      <c r="I203" s="70">
        <f t="shared" si="28"/>
        <v>2.6760783511379324E-2</v>
      </c>
      <c r="J203" s="67">
        <f t="shared" si="24"/>
        <v>5849126.8599999994</v>
      </c>
      <c r="K203" s="70">
        <f t="shared" si="29"/>
        <v>0.10936812804729379</v>
      </c>
      <c r="L203" s="70">
        <f t="shared" si="30"/>
        <v>1.0267607835113792</v>
      </c>
      <c r="M203" s="70">
        <f>PRODUCT($L$2:L203)-1</f>
        <v>0.26410125905658322</v>
      </c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</row>
    <row r="204" spans="1:30">
      <c r="A204" s="88">
        <v>44302</v>
      </c>
      <c r="B204" s="76">
        <v>59739765.280000001</v>
      </c>
      <c r="C204" s="6"/>
      <c r="D204" s="58">
        <v>-5545.51</v>
      </c>
      <c r="E204" s="58">
        <v>-8846.7900000000009</v>
      </c>
      <c r="F204" s="67">
        <f t="shared" si="31"/>
        <v>59739765.280000001</v>
      </c>
      <c r="G204" s="67">
        <f t="shared" si="23"/>
        <v>53481091.469999999</v>
      </c>
      <c r="H204" s="67">
        <f t="shared" si="27"/>
        <v>409546.95000000298</v>
      </c>
      <c r="I204" s="70">
        <f t="shared" si="28"/>
        <v>6.9028390848330625E-3</v>
      </c>
      <c r="J204" s="67">
        <f t="shared" si="24"/>
        <v>6258673.8100000024</v>
      </c>
      <c r="K204" s="70">
        <f t="shared" si="29"/>
        <v>0.11702591772104687</v>
      </c>
      <c r="L204" s="70">
        <f t="shared" si="30"/>
        <v>1.0069028390848331</v>
      </c>
      <c r="M204" s="70">
        <f>PRODUCT($L$2:L204)-1</f>
        <v>0.2728271466347858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</row>
    <row r="205" spans="1:30">
      <c r="A205" s="88">
        <v>44305</v>
      </c>
      <c r="B205" s="76">
        <v>58946802.460000001</v>
      </c>
      <c r="C205" s="6"/>
      <c r="D205" s="58">
        <v>-11083.03</v>
      </c>
      <c r="E205" s="58">
        <v>-8846.7900000000009</v>
      </c>
      <c r="F205" s="67">
        <f t="shared" si="31"/>
        <v>58946802.460000001</v>
      </c>
      <c r="G205" s="67">
        <f t="shared" si="23"/>
        <v>53481091.469999999</v>
      </c>
      <c r="H205" s="67">
        <f t="shared" si="27"/>
        <v>-792962.8200000003</v>
      </c>
      <c r="I205" s="70">
        <f t="shared" si="28"/>
        <v>-1.3273617937455684E-2</v>
      </c>
      <c r="J205" s="67">
        <f t="shared" si="24"/>
        <v>5465710.9900000021</v>
      </c>
      <c r="K205" s="70">
        <f t="shared" si="29"/>
        <v>0.10219894246298189</v>
      </c>
      <c r="L205" s="70">
        <f t="shared" si="30"/>
        <v>0.98672638206254426</v>
      </c>
      <c r="M205" s="70">
        <f>PRODUCT($L$2:L205)-1</f>
        <v>0.2559321253899336</v>
      </c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</row>
    <row r="206" spans="1:30">
      <c r="A206" s="88">
        <v>44306</v>
      </c>
      <c r="B206" s="76">
        <v>57516243.890000001</v>
      </c>
      <c r="C206" s="6"/>
      <c r="D206" s="58">
        <v>-13166.75</v>
      </c>
      <c r="E206" s="58">
        <v>-8846.7900000000009</v>
      </c>
      <c r="F206" s="67">
        <f t="shared" si="31"/>
        <v>57516243.890000001</v>
      </c>
      <c r="G206" s="67">
        <f t="shared" si="23"/>
        <v>53481091.469999999</v>
      </c>
      <c r="H206" s="67">
        <f t="shared" si="27"/>
        <v>-1430558.5700000003</v>
      </c>
      <c r="I206" s="70">
        <f t="shared" si="28"/>
        <v>-2.426863731872048E-2</v>
      </c>
      <c r="J206" s="67">
        <f t="shared" si="24"/>
        <v>4035152.4200000018</v>
      </c>
      <c r="K206" s="70">
        <f t="shared" si="29"/>
        <v>7.5450076075270545E-2</v>
      </c>
      <c r="L206" s="70">
        <f t="shared" si="30"/>
        <v>0.97573136268127947</v>
      </c>
      <c r="M206" s="70">
        <f>PRODUCT($L$2:L206)-1</f>
        <v>0.2254523641419155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</row>
    <row r="207" spans="1:30">
      <c r="A207" s="88">
        <v>44307</v>
      </c>
      <c r="B207" s="76">
        <v>59334451.710000001</v>
      </c>
      <c r="C207" s="6"/>
      <c r="D207" s="58">
        <v>-15313.93</v>
      </c>
      <c r="E207" s="58">
        <v>-8846.7900000000009</v>
      </c>
      <c r="F207" s="67">
        <f t="shared" si="31"/>
        <v>59334451.710000001</v>
      </c>
      <c r="G207" s="67">
        <f t="shared" si="23"/>
        <v>53481091.469999999</v>
      </c>
      <c r="H207" s="67">
        <f t="shared" si="27"/>
        <v>1818207.8200000003</v>
      </c>
      <c r="I207" s="70">
        <f t="shared" si="28"/>
        <v>3.16120750770396E-2</v>
      </c>
      <c r="J207" s="67">
        <f t="shared" si="24"/>
        <v>5853360.2400000021</v>
      </c>
      <c r="K207" s="70">
        <f t="shared" si="29"/>
        <v>0.10944728462177</v>
      </c>
      <c r="L207" s="70">
        <f t="shared" si="30"/>
        <v>1.0316120750770397</v>
      </c>
      <c r="M207" s="70">
        <f>PRODUCT($L$2:L207)-1</f>
        <v>0.26419145628050544</v>
      </c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</row>
    <row r="208" spans="1:30">
      <c r="A208" s="88">
        <v>44308</v>
      </c>
      <c r="B208" s="76">
        <v>58302815.960000001</v>
      </c>
      <c r="C208" s="6"/>
      <c r="D208" s="58">
        <v>-17483.29</v>
      </c>
      <c r="E208" s="58">
        <v>-8846.7900000000009</v>
      </c>
      <c r="F208" s="67">
        <f t="shared" si="31"/>
        <v>58302815.960000001</v>
      </c>
      <c r="G208" s="67">
        <f t="shared" si="23"/>
        <v>53481091.469999999</v>
      </c>
      <c r="H208" s="67">
        <f t="shared" si="27"/>
        <v>-1031635.75</v>
      </c>
      <c r="I208" s="70">
        <f t="shared" si="28"/>
        <v>-1.7386791657605087E-2</v>
      </c>
      <c r="J208" s="67">
        <f t="shared" si="24"/>
        <v>4821724.4900000021</v>
      </c>
      <c r="K208" s="70">
        <f t="shared" si="29"/>
        <v>9.0157555828955571E-2</v>
      </c>
      <c r="L208" s="70">
        <f t="shared" si="30"/>
        <v>0.98261320834239496</v>
      </c>
      <c r="M208" s="70">
        <f>PRODUCT($L$2:L208)-1</f>
        <v>0.24221122281483209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</row>
    <row r="209" spans="1:30">
      <c r="A209" s="88">
        <v>44309</v>
      </c>
      <c r="B209" s="76">
        <v>60289430.380000003</v>
      </c>
      <c r="C209" s="6"/>
      <c r="D209" s="58">
        <v>-19622.830000000002</v>
      </c>
      <c r="E209" s="58">
        <v>9783.56</v>
      </c>
      <c r="F209" s="67">
        <f t="shared" si="31"/>
        <v>60289430.380000003</v>
      </c>
      <c r="G209" s="67">
        <f t="shared" si="23"/>
        <v>53481091.469999999</v>
      </c>
      <c r="H209" s="67">
        <f t="shared" si="27"/>
        <v>1986614.4200000018</v>
      </c>
      <c r="I209" s="70">
        <f t="shared" si="28"/>
        <v>3.4074073220802317E-2</v>
      </c>
      <c r="J209" s="67">
        <f t="shared" si="24"/>
        <v>6808338.9100000039</v>
      </c>
      <c r="K209" s="70">
        <f t="shared" si="29"/>
        <v>0.12730366420848216</v>
      </c>
      <c r="L209" s="70">
        <f t="shared" si="30"/>
        <v>1.0340740732208022</v>
      </c>
      <c r="M209" s="70">
        <f>PRODUCT($L$2:L209)-1</f>
        <v>0.28453841897672705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</row>
    <row r="210" spans="1:30">
      <c r="A210" s="88">
        <v>44312</v>
      </c>
      <c r="B210" s="76">
        <v>61417484.219999999</v>
      </c>
      <c r="C210" s="6"/>
      <c r="D210" s="58">
        <v>-25932.94</v>
      </c>
      <c r="E210" s="58">
        <v>9783.56</v>
      </c>
      <c r="F210" s="67">
        <f t="shared" si="31"/>
        <v>61417484.219999999</v>
      </c>
      <c r="G210" s="67">
        <f t="shared" si="23"/>
        <v>53481091.469999999</v>
      </c>
      <c r="H210" s="67">
        <f t="shared" si="27"/>
        <v>1128053.8399999961</v>
      </c>
      <c r="I210" s="70">
        <f t="shared" si="28"/>
        <v>1.8710640204924026E-2</v>
      </c>
      <c r="J210" s="67">
        <f t="shared" si="24"/>
        <v>7936392.75</v>
      </c>
      <c r="K210" s="70">
        <f t="shared" si="29"/>
        <v>0.14839623747117958</v>
      </c>
      <c r="L210" s="70">
        <f t="shared" si="30"/>
        <v>1.018710640204924</v>
      </c>
      <c r="M210" s="70">
        <f>PRODUCT($L$2:L210)-1</f>
        <v>0.3085729551636025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</row>
    <row r="211" spans="1:30">
      <c r="A211" s="88">
        <v>44313</v>
      </c>
      <c r="B211" s="76">
        <v>61589622.07</v>
      </c>
      <c r="C211" s="6"/>
      <c r="D211" s="58">
        <v>-28083.14</v>
      </c>
      <c r="E211" s="58">
        <v>9783.5499999999993</v>
      </c>
      <c r="F211" s="67">
        <f t="shared" si="31"/>
        <v>61589622.07</v>
      </c>
      <c r="G211" s="67">
        <f t="shared" si="23"/>
        <v>53481091.469999999</v>
      </c>
      <c r="H211" s="67">
        <f t="shared" si="27"/>
        <v>172137.85000000149</v>
      </c>
      <c r="I211" s="70">
        <f t="shared" si="28"/>
        <v>2.8027499365391867E-3</v>
      </c>
      <c r="J211" s="67">
        <f t="shared" si="24"/>
        <v>8108530.6000000015</v>
      </c>
      <c r="K211" s="70">
        <f t="shared" si="29"/>
        <v>0.15161490495287389</v>
      </c>
      <c r="L211" s="70">
        <f t="shared" si="30"/>
        <v>1.0028027499365393</v>
      </c>
      <c r="M211" s="70">
        <f>PRODUCT($L$2:L211)-1</f>
        <v>0.3122405579306442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</row>
    <row r="212" spans="1:30">
      <c r="A212" s="88">
        <v>44314</v>
      </c>
      <c r="B212" s="76">
        <v>61581843.310000002</v>
      </c>
      <c r="C212" s="6"/>
      <c r="D212" s="58">
        <v>-29987.86</v>
      </c>
      <c r="E212" s="58">
        <v>9783.5499999999993</v>
      </c>
      <c r="F212" s="67">
        <f t="shared" si="31"/>
        <v>61581843.310000002</v>
      </c>
      <c r="G212" s="67">
        <f t="shared" si="23"/>
        <v>53481091.469999999</v>
      </c>
      <c r="H212" s="67">
        <f t="shared" si="27"/>
        <v>-7778.7599999979138</v>
      </c>
      <c r="I212" s="70">
        <f t="shared" si="28"/>
        <v>-1.262998495291451E-4</v>
      </c>
      <c r="J212" s="67">
        <f t="shared" si="24"/>
        <v>8100751.8400000036</v>
      </c>
      <c r="K212" s="70">
        <f t="shared" si="29"/>
        <v>0.1514694561636627</v>
      </c>
      <c r="L212" s="70">
        <f t="shared" si="30"/>
        <v>0.99987370015047083</v>
      </c>
      <c r="M212" s="70">
        <f>PRODUCT($L$2:L212)-1</f>
        <v>0.31207482214563154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D212" s="72"/>
    </row>
    <row r="213" spans="1:30">
      <c r="A213" s="88">
        <v>44315</v>
      </c>
      <c r="B213" s="76">
        <v>62104780.729999997</v>
      </c>
      <c r="C213" s="6"/>
      <c r="D213" s="58">
        <v>-31660.3</v>
      </c>
      <c r="E213" s="58">
        <v>9783.5499999999993</v>
      </c>
      <c r="F213" s="67">
        <f t="shared" si="31"/>
        <v>62104780.729999997</v>
      </c>
      <c r="G213" s="67">
        <f t="shared" si="23"/>
        <v>53481091.469999999</v>
      </c>
      <c r="H213" s="67">
        <f t="shared" si="27"/>
        <v>522937.41999999434</v>
      </c>
      <c r="I213" s="70">
        <f t="shared" si="28"/>
        <v>8.4917467859406681E-3</v>
      </c>
      <c r="J213" s="67">
        <f t="shared" si="24"/>
        <v>8623689.2599999979</v>
      </c>
      <c r="K213" s="70">
        <f t="shared" si="29"/>
        <v>0.16124744321714934</v>
      </c>
      <c r="L213" s="70">
        <f t="shared" si="30"/>
        <v>1.0084917467859407</v>
      </c>
      <c r="M213" s="70">
        <f>PRODUCT($L$2:L213)-1</f>
        <v>0.32321662929950046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</row>
    <row r="214" spans="1:30">
      <c r="A214" s="88">
        <v>44316</v>
      </c>
      <c r="B214" s="76">
        <v>61212454.479999997</v>
      </c>
      <c r="C214" s="6"/>
      <c r="D214" s="58">
        <v>-33107.599999999999</v>
      </c>
      <c r="E214" s="58">
        <v>-30511.31</v>
      </c>
      <c r="F214" s="67">
        <f t="shared" si="31"/>
        <v>61212454.479999997</v>
      </c>
      <c r="G214" s="67">
        <f t="shared" ref="G214:G277" si="32">IF(MONTH(A214)=MONTH(A213),G213,F213)</f>
        <v>53481091.469999999</v>
      </c>
      <c r="H214" s="67">
        <f t="shared" si="27"/>
        <v>-892326.25</v>
      </c>
      <c r="I214" s="70">
        <f t="shared" si="28"/>
        <v>-1.4368076652252921E-2</v>
      </c>
      <c r="J214" s="67">
        <f t="shared" ref="J214:J277" si="33">IF(MONTH(A214)=MONTH(A213),J213+H214,H214)</f>
        <v>7731363.0099999979</v>
      </c>
      <c r="K214" s="70">
        <f t="shared" si="29"/>
        <v>0.14456255094077264</v>
      </c>
      <c r="L214" s="70">
        <f t="shared" si="30"/>
        <v>0.98563192334774707</v>
      </c>
      <c r="M214" s="70">
        <f>PRODUCT($L$2:L214)-1</f>
        <v>0.3042045513421896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</row>
    <row r="215" spans="1:30">
      <c r="A215" s="88">
        <v>44319</v>
      </c>
      <c r="B215" s="76">
        <v>62175374.399999999</v>
      </c>
      <c r="C215" s="6">
        <v>670000</v>
      </c>
      <c r="D215" s="59">
        <v>-4365.87</v>
      </c>
      <c r="E215" s="59">
        <v>5020.04</v>
      </c>
      <c r="F215" s="67">
        <f t="shared" si="31"/>
        <v>62175374.399999999</v>
      </c>
      <c r="G215" s="67">
        <f t="shared" si="32"/>
        <v>61212454.479999997</v>
      </c>
      <c r="H215" s="67">
        <f t="shared" si="27"/>
        <v>292919.92000000179</v>
      </c>
      <c r="I215" s="70">
        <v>4.7000000000000002E-3</v>
      </c>
      <c r="J215" s="67">
        <f t="shared" si="33"/>
        <v>292919.92000000179</v>
      </c>
      <c r="K215" s="70">
        <v>4.7000000000000002E-3</v>
      </c>
      <c r="L215" s="70">
        <f t="shared" si="30"/>
        <v>1.0046999999999999</v>
      </c>
      <c r="M215" s="70">
        <f>PRODUCT($L$2:L215)-1</f>
        <v>0.31033431273349787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</row>
    <row r="216" spans="1:30">
      <c r="A216" s="88">
        <v>44320</v>
      </c>
      <c r="B216" s="76">
        <v>61168989.109999999</v>
      </c>
      <c r="C216" s="6"/>
      <c r="D216" s="59">
        <v>-6057.08</v>
      </c>
      <c r="E216" s="59">
        <v>5020.04</v>
      </c>
      <c r="F216" s="67">
        <f t="shared" si="31"/>
        <v>61168989.109999999</v>
      </c>
      <c r="G216" s="67">
        <f t="shared" si="32"/>
        <v>61212454.479999997</v>
      </c>
      <c r="H216" s="67">
        <f t="shared" si="27"/>
        <v>-1006385.2899999991</v>
      </c>
      <c r="I216" s="70">
        <f t="shared" ref="I216:I249" si="34">H216/B215</f>
        <v>-1.6186236105720966E-2</v>
      </c>
      <c r="J216" s="67">
        <f t="shared" si="33"/>
        <v>-713465.36999999732</v>
      </c>
      <c r="K216" s="70">
        <v>-1.15E-2</v>
      </c>
      <c r="L216" s="70">
        <f t="shared" si="30"/>
        <v>0.98381376389427899</v>
      </c>
      <c r="M216" s="70">
        <f>PRODUCT($L$2:L216)-1</f>
        <v>0.28912493217016588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</row>
    <row r="217" spans="1:30">
      <c r="A217" s="88">
        <v>44321</v>
      </c>
      <c r="B217" s="76">
        <v>61659231.259999998</v>
      </c>
      <c r="C217" s="6"/>
      <c r="D217" s="59">
        <v>43212.98</v>
      </c>
      <c r="E217" s="59">
        <v>5020.04</v>
      </c>
      <c r="F217" s="67">
        <f t="shared" si="31"/>
        <v>61659231.259999998</v>
      </c>
      <c r="G217" s="67">
        <f t="shared" si="32"/>
        <v>61212454.479999997</v>
      </c>
      <c r="H217" s="67">
        <f t="shared" si="27"/>
        <v>490242.14999999851</v>
      </c>
      <c r="I217" s="70">
        <f t="shared" si="34"/>
        <v>8.0145537327484286E-3</v>
      </c>
      <c r="J217" s="67">
        <f t="shared" si="33"/>
        <v>-223223.21999999881</v>
      </c>
      <c r="K217" s="70">
        <f>(1+K216)*(1+I217)-1</f>
        <v>-3.5776136351780563E-3</v>
      </c>
      <c r="L217" s="70">
        <f t="shared" si="30"/>
        <v>1.0080145537327485</v>
      </c>
      <c r="M217" s="70">
        <f>PRODUCT($L$2:L217)-1</f>
        <v>0.29945669320726953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</row>
    <row r="218" spans="1:30">
      <c r="A218" s="88">
        <v>44322</v>
      </c>
      <c r="B218" s="76">
        <v>62848098.649999999</v>
      </c>
      <c r="C218" s="6"/>
      <c r="D218" s="58">
        <v>41487.300000000003</v>
      </c>
      <c r="E218" s="58">
        <v>5020.04</v>
      </c>
      <c r="F218" s="67">
        <f t="shared" si="31"/>
        <v>62848098.649999999</v>
      </c>
      <c r="G218" s="67">
        <f t="shared" si="32"/>
        <v>61212454.479999997</v>
      </c>
      <c r="H218" s="67">
        <f t="shared" si="27"/>
        <v>1188867.3900000006</v>
      </c>
      <c r="I218" s="70">
        <f t="shared" si="34"/>
        <v>1.9281255469872374E-2</v>
      </c>
      <c r="J218" s="67">
        <f t="shared" si="33"/>
        <v>965644.17000000179</v>
      </c>
      <c r="K218" s="70">
        <f>(1+K217)*(1+I218)-1</f>
        <v>1.563466095222199E-2</v>
      </c>
      <c r="L218" s="70">
        <f t="shared" si="30"/>
        <v>1.0192812554698725</v>
      </c>
      <c r="M218" s="70">
        <f>PRODUCT($L$2:L218)-1</f>
        <v>0.32451184968103464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</row>
    <row r="219" spans="1:30">
      <c r="A219" s="88">
        <v>44323</v>
      </c>
      <c r="B219" s="76">
        <v>64346690.039999999</v>
      </c>
      <c r="C219" s="6"/>
      <c r="D219" s="58">
        <v>-88000</v>
      </c>
      <c r="E219" s="58">
        <v>39599.870000000003</v>
      </c>
      <c r="F219" s="67">
        <f t="shared" si="31"/>
        <v>64346690.039999999</v>
      </c>
      <c r="G219" s="67">
        <f t="shared" si="32"/>
        <v>61212454.479999997</v>
      </c>
      <c r="H219" s="67">
        <f t="shared" si="27"/>
        <v>1498591.3900000006</v>
      </c>
      <c r="I219" s="70">
        <f t="shared" si="34"/>
        <v>2.3844657550352172E-2</v>
      </c>
      <c r="J219" s="67">
        <f t="shared" si="33"/>
        <v>2464235.5600000024</v>
      </c>
      <c r="K219" s="70">
        <v>3.9800000000000002E-2</v>
      </c>
      <c r="L219" s="70">
        <f t="shared" si="30"/>
        <v>1.0238446575503521</v>
      </c>
      <c r="M219" s="70">
        <f>PRODUCT($L$2:L219)-1</f>
        <v>0.35609438115806236</v>
      </c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</row>
    <row r="220" spans="1:30">
      <c r="A220" s="88">
        <v>44326</v>
      </c>
      <c r="B220" s="76">
        <v>62631097.590000004</v>
      </c>
      <c r="C220" s="6"/>
      <c r="D220" s="58">
        <v>33891.949999999997</v>
      </c>
      <c r="E220" s="58">
        <v>6908.96</v>
      </c>
      <c r="F220" s="67">
        <f t="shared" si="31"/>
        <v>62631097.590000004</v>
      </c>
      <c r="G220" s="67">
        <f t="shared" si="32"/>
        <v>61212454.479999997</v>
      </c>
      <c r="H220" s="67">
        <f t="shared" si="27"/>
        <v>-1715592.4499999955</v>
      </c>
      <c r="I220" s="70">
        <f t="shared" si="34"/>
        <v>-2.6661704726902463E-2</v>
      </c>
      <c r="J220" s="67">
        <f t="shared" si="33"/>
        <v>748643.11000000685</v>
      </c>
      <c r="K220" s="70">
        <f t="shared" ref="K220:K226" si="35">(1+K219)*(1+I220)-1</f>
        <v>1.2077159424966899E-2</v>
      </c>
      <c r="L220" s="70">
        <f t="shared" si="30"/>
        <v>0.97333829527309756</v>
      </c>
      <c r="M220" s="70">
        <f>PRODUCT($L$2:L220)-1</f>
        <v>0.31993859318581452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</row>
    <row r="221" spans="1:30">
      <c r="A221" s="88">
        <v>44327</v>
      </c>
      <c r="B221" s="76">
        <v>61825563.460000001</v>
      </c>
      <c r="C221" s="6"/>
      <c r="D221" s="58">
        <v>31972.12</v>
      </c>
      <c r="E221" s="58">
        <v>6908.96</v>
      </c>
      <c r="F221" s="67">
        <f t="shared" si="31"/>
        <v>61825563.460000001</v>
      </c>
      <c r="G221" s="67">
        <f t="shared" si="32"/>
        <v>61212454.479999997</v>
      </c>
      <c r="H221" s="67">
        <f t="shared" si="27"/>
        <v>-805534.13000000268</v>
      </c>
      <c r="I221" s="70">
        <f t="shared" si="34"/>
        <v>-1.2861568150589434E-2</v>
      </c>
      <c r="J221" s="67">
        <f t="shared" si="33"/>
        <v>-56891.019999995828</v>
      </c>
      <c r="K221" s="70">
        <f t="shared" si="35"/>
        <v>-9.3973993463236649E-4</v>
      </c>
      <c r="L221" s="70">
        <f t="shared" si="30"/>
        <v>0.98713843184941052</v>
      </c>
      <c r="M221" s="70">
        <f>PRODUCT($L$2:L221)-1</f>
        <v>0.30296211301496201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</row>
    <row r="222" spans="1:30">
      <c r="A222" s="88">
        <v>44328</v>
      </c>
      <c r="B222" s="76">
        <v>58785102.530000001</v>
      </c>
      <c r="C222" s="6"/>
      <c r="D222" s="58">
        <v>30009.98</v>
      </c>
      <c r="E222" s="58">
        <v>6908.96</v>
      </c>
      <c r="F222" s="67">
        <f t="shared" si="31"/>
        <v>58785102.530000001</v>
      </c>
      <c r="G222" s="67">
        <f t="shared" si="32"/>
        <v>61212454.479999997</v>
      </c>
      <c r="H222" s="67">
        <f t="shared" si="27"/>
        <v>-3040460.9299999997</v>
      </c>
      <c r="I222" s="70">
        <f t="shared" si="34"/>
        <v>-4.9178054510851679E-2</v>
      </c>
      <c r="J222" s="67">
        <f t="shared" si="33"/>
        <v>-3097351.9499999955</v>
      </c>
      <c r="K222" s="70">
        <f t="shared" si="35"/>
        <v>-5.0071579863752658E-2</v>
      </c>
      <c r="L222" s="70">
        <f t="shared" si="30"/>
        <v>0.95082194548914833</v>
      </c>
      <c r="M222" s="70">
        <f>PRODUCT($L$2:L222)-1</f>
        <v>0.23888497119553764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</row>
    <row r="223" spans="1:30">
      <c r="A223" s="88">
        <v>44329</v>
      </c>
      <c r="B223" s="76">
        <v>59112210.82</v>
      </c>
      <c r="C223" s="6"/>
      <c r="D223" s="58">
        <v>28014.39</v>
      </c>
      <c r="E223" s="58">
        <v>6908.96</v>
      </c>
      <c r="F223" s="67">
        <f t="shared" si="31"/>
        <v>59112210.82</v>
      </c>
      <c r="G223" s="67">
        <f t="shared" si="32"/>
        <v>61212454.479999997</v>
      </c>
      <c r="H223" s="67">
        <f t="shared" si="27"/>
        <v>327108.28999999911</v>
      </c>
      <c r="I223" s="70">
        <f t="shared" si="34"/>
        <v>5.5644759628183825E-3</v>
      </c>
      <c r="J223" s="67">
        <f t="shared" si="33"/>
        <v>-2770243.6599999964</v>
      </c>
      <c r="K223" s="70">
        <f t="shared" si="35"/>
        <v>-4.4785726003506499E-2</v>
      </c>
      <c r="L223" s="70">
        <f t="shared" si="30"/>
        <v>1.0055644759628184</v>
      </c>
      <c r="M223" s="70">
        <f>PRODUCT($L$2:L223)-1</f>
        <v>0.2457787168384522</v>
      </c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</row>
    <row r="224" spans="1:30">
      <c r="A224" s="88">
        <v>44330</v>
      </c>
      <c r="B224" s="76">
        <v>61041146.490000002</v>
      </c>
      <c r="C224" s="6"/>
      <c r="D224" s="58">
        <v>26056.38</v>
      </c>
      <c r="E224" s="58">
        <v>-9562.2999999999993</v>
      </c>
      <c r="F224" s="67">
        <f t="shared" si="31"/>
        <v>61041146.490000002</v>
      </c>
      <c r="G224" s="67">
        <f t="shared" si="32"/>
        <v>61212454.479999997</v>
      </c>
      <c r="H224" s="67">
        <f t="shared" si="27"/>
        <v>1928935.6700000018</v>
      </c>
      <c r="I224" s="70">
        <f t="shared" si="34"/>
        <v>3.2631763272629392E-2</v>
      </c>
      <c r="J224" s="67">
        <f t="shared" si="33"/>
        <v>-841307.98999999464</v>
      </c>
      <c r="K224" s="70">
        <f t="shared" si="35"/>
        <v>-1.3615399939816419E-2</v>
      </c>
      <c r="L224" s="70">
        <f t="shared" si="30"/>
        <v>1.0326317632726294</v>
      </c>
      <c r="M224" s="70">
        <f>PRODUCT($L$2:L224)-1</f>
        <v>0.28643067301640457</v>
      </c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</row>
    <row r="225" spans="1:27">
      <c r="A225" s="88">
        <v>44333</v>
      </c>
      <c r="B225" s="76">
        <v>60984563.5</v>
      </c>
      <c r="C225" s="6"/>
      <c r="D225" s="58">
        <v>20088.099999999999</v>
      </c>
      <c r="E225" s="58">
        <v>-9562.2999999999993</v>
      </c>
      <c r="F225" s="67">
        <f t="shared" si="31"/>
        <v>60984563.5</v>
      </c>
      <c r="G225" s="67">
        <f t="shared" si="32"/>
        <v>61212454.479999997</v>
      </c>
      <c r="H225" s="67">
        <f t="shared" si="27"/>
        <v>-56582.990000002086</v>
      </c>
      <c r="I225" s="70">
        <f t="shared" si="34"/>
        <v>-9.2696473204794295E-4</v>
      </c>
      <c r="J225" s="67">
        <f t="shared" si="33"/>
        <v>-897890.97999999672</v>
      </c>
      <c r="K225" s="70">
        <f t="shared" si="35"/>
        <v>-1.4529743676307327E-2</v>
      </c>
      <c r="L225" s="70">
        <f t="shared" si="30"/>
        <v>0.9990730352679521</v>
      </c>
      <c r="M225" s="70">
        <f>PRODUCT($L$2:L225)-1</f>
        <v>0.2852381971522937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</row>
    <row r="226" spans="1:27">
      <c r="A226" s="88">
        <v>44334</v>
      </c>
      <c r="B226" s="76">
        <v>60701818.960000001</v>
      </c>
      <c r="C226" s="6"/>
      <c r="D226" s="58">
        <v>18478.78</v>
      </c>
      <c r="E226" s="58">
        <v>-9562.2999999999993</v>
      </c>
      <c r="F226" s="67">
        <f t="shared" si="31"/>
        <v>60701818.960000001</v>
      </c>
      <c r="G226" s="67">
        <f t="shared" si="32"/>
        <v>61212454.479999997</v>
      </c>
      <c r="H226" s="67">
        <f t="shared" si="27"/>
        <v>-282744.53999999911</v>
      </c>
      <c r="I226" s="70">
        <f t="shared" si="34"/>
        <v>-4.6363296508631913E-3</v>
      </c>
      <c r="J226" s="67">
        <f t="shared" si="33"/>
        <v>-1180635.5199999958</v>
      </c>
      <c r="K226" s="70">
        <f t="shared" si="35"/>
        <v>-1.9098708645744589E-2</v>
      </c>
      <c r="L226" s="70">
        <f t="shared" si="30"/>
        <v>0.99536367034913686</v>
      </c>
      <c r="M226" s="70">
        <f>PRODUCT($L$2:L226)-1</f>
        <v>0.27927940919041472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</row>
    <row r="227" spans="1:27">
      <c r="A227" s="88">
        <v>44335</v>
      </c>
      <c r="B227" s="76">
        <v>59391758.619999997</v>
      </c>
      <c r="C227" s="6"/>
      <c r="D227" s="58">
        <v>16750.55</v>
      </c>
      <c r="E227" s="58">
        <v>-8001.66</v>
      </c>
      <c r="F227" s="67">
        <f t="shared" si="31"/>
        <v>59391758.619999997</v>
      </c>
      <c r="G227" s="67">
        <f t="shared" si="32"/>
        <v>61212454.479999997</v>
      </c>
      <c r="H227" s="67">
        <f t="shared" si="27"/>
        <v>-1310060.3400000036</v>
      </c>
      <c r="I227" s="70">
        <f t="shared" si="34"/>
        <v>-2.1581895937307569E-2</v>
      </c>
      <c r="J227" s="67">
        <f t="shared" si="33"/>
        <v>-2490695.8599999994</v>
      </c>
      <c r="K227" s="70">
        <v>-4.02E-2</v>
      </c>
      <c r="L227" s="70">
        <f t="shared" si="30"/>
        <v>0.97841810406269247</v>
      </c>
      <c r="M227" s="70">
        <f>PRODUCT($L$2:L227)-1</f>
        <v>0.25167013410652683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</row>
    <row r="228" spans="1:27">
      <c r="A228" s="88">
        <v>44336</v>
      </c>
      <c r="B228" s="76">
        <v>60387974.109999999</v>
      </c>
      <c r="C228" s="6"/>
      <c r="D228" s="58">
        <v>15170.65</v>
      </c>
      <c r="E228" s="58">
        <v>-8001.66</v>
      </c>
      <c r="F228" s="67">
        <f t="shared" si="31"/>
        <v>60387974.109999999</v>
      </c>
      <c r="G228" s="67">
        <f t="shared" si="32"/>
        <v>61212454.479999997</v>
      </c>
      <c r="H228" s="67">
        <f t="shared" si="27"/>
        <v>996215.49000000209</v>
      </c>
      <c r="I228" s="70">
        <f t="shared" si="34"/>
        <v>1.677363178238217E-2</v>
      </c>
      <c r="J228" s="67">
        <f t="shared" si="33"/>
        <v>-1494480.3699999973</v>
      </c>
      <c r="K228" s="70">
        <v>-2.4199999999999999E-2</v>
      </c>
      <c r="L228" s="70">
        <f t="shared" si="30"/>
        <v>1.0167736317823821</v>
      </c>
      <c r="M228" s="70">
        <f>PRODUCT($L$2:L228)-1</f>
        <v>0.2726651880490345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</row>
    <row r="229" spans="1:27">
      <c r="A229" s="88">
        <v>44337</v>
      </c>
      <c r="B229" s="76">
        <v>59716894.75</v>
      </c>
      <c r="C229" s="6"/>
      <c r="D229" s="58">
        <v>13538.76</v>
      </c>
      <c r="E229" s="58">
        <v>13490.11</v>
      </c>
      <c r="F229" s="67">
        <f t="shared" si="31"/>
        <v>59716894.75</v>
      </c>
      <c r="G229" s="67">
        <f t="shared" si="32"/>
        <v>61212454.479999997</v>
      </c>
      <c r="H229" s="67">
        <f t="shared" si="27"/>
        <v>-671079.3599999994</v>
      </c>
      <c r="I229" s="70">
        <f t="shared" si="34"/>
        <v>-1.1112798034548926E-2</v>
      </c>
      <c r="J229" s="67">
        <f t="shared" si="33"/>
        <v>-2165559.7299999967</v>
      </c>
      <c r="K229" s="70">
        <f>(1+K228)*(1+I229)-1</f>
        <v>-3.5043868322112814E-2</v>
      </c>
      <c r="L229" s="70">
        <f t="shared" si="30"/>
        <v>0.9888872019654511</v>
      </c>
      <c r="M229" s="70">
        <f>PRODUCT($L$2:L229)-1</f>
        <v>0.25852231684864435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</row>
    <row r="230" spans="1:27">
      <c r="A230" s="88">
        <v>44340</v>
      </c>
      <c r="B230" s="76">
        <v>60881661.700000003</v>
      </c>
      <c r="C230" s="6"/>
      <c r="D230" s="58">
        <v>8643.92</v>
      </c>
      <c r="E230" s="58">
        <v>13490.11</v>
      </c>
      <c r="F230" s="67">
        <f t="shared" si="31"/>
        <v>60881661.700000003</v>
      </c>
      <c r="G230" s="67">
        <f t="shared" si="32"/>
        <v>61212454.479999997</v>
      </c>
      <c r="H230" s="67">
        <f t="shared" si="27"/>
        <v>1164766.950000003</v>
      </c>
      <c r="I230" s="70">
        <f t="shared" si="34"/>
        <v>1.9504814422722522E-2</v>
      </c>
      <c r="J230" s="67">
        <f t="shared" si="33"/>
        <v>-1000792.7799999937</v>
      </c>
      <c r="K230" s="70">
        <f>(1+K229)*(1+I230)-1</f>
        <v>-1.6222578047667358E-2</v>
      </c>
      <c r="L230" s="70">
        <f t="shared" si="30"/>
        <v>1.0195048144227226</v>
      </c>
      <c r="M230" s="70">
        <f>PRODUCT($L$2:L230)-1</f>
        <v>0.28306956108563197</v>
      </c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</row>
    <row r="231" spans="1:27">
      <c r="A231" s="88">
        <v>44341</v>
      </c>
      <c r="B231" s="76">
        <v>61111305.979999997</v>
      </c>
      <c r="C231" s="6"/>
      <c r="D231" s="58">
        <v>7045.5</v>
      </c>
      <c r="E231" s="58">
        <v>13490.11</v>
      </c>
      <c r="F231" s="67">
        <f t="shared" si="31"/>
        <v>61111305.979999997</v>
      </c>
      <c r="G231" s="67">
        <f t="shared" si="32"/>
        <v>61212454.479999997</v>
      </c>
      <c r="H231" s="67">
        <f t="shared" si="27"/>
        <v>229644.27999999374</v>
      </c>
      <c r="I231" s="70">
        <f t="shared" si="34"/>
        <v>3.7719778597960596E-3</v>
      </c>
      <c r="J231" s="67">
        <f t="shared" si="33"/>
        <v>-771148.5</v>
      </c>
      <c r="K231" s="70">
        <f>(1+K230)*(1+I231)-1</f>
        <v>-1.2511791393095995E-2</v>
      </c>
      <c r="L231" s="70">
        <f t="shared" si="30"/>
        <v>1.003771977859796</v>
      </c>
      <c r="M231" s="70">
        <f>PRODUCT($L$2:L231)-1</f>
        <v>0.2879092710626252</v>
      </c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</row>
    <row r="232" spans="1:27">
      <c r="A232" s="88">
        <v>44342</v>
      </c>
      <c r="B232" s="76">
        <v>61433401.509999998</v>
      </c>
      <c r="C232" s="6"/>
      <c r="D232" s="58">
        <v>5315.29</v>
      </c>
      <c r="E232" s="58">
        <v>13490.11</v>
      </c>
      <c r="F232" s="67">
        <f t="shared" si="31"/>
        <v>61433401.509999998</v>
      </c>
      <c r="G232" s="67">
        <f t="shared" si="32"/>
        <v>61212454.479999997</v>
      </c>
      <c r="H232" s="67">
        <f t="shared" si="27"/>
        <v>322095.53000000119</v>
      </c>
      <c r="I232" s="70">
        <f t="shared" si="34"/>
        <v>5.270637320456119E-3</v>
      </c>
      <c r="J232" s="67">
        <f t="shared" si="33"/>
        <v>-449052.96999999881</v>
      </c>
      <c r="K232" s="70">
        <f>(1+K231)*(1+I232)-1</f>
        <v>-7.3070991873021018E-3</v>
      </c>
      <c r="L232" s="70">
        <f t="shared" si="30"/>
        <v>1.0052706373204561</v>
      </c>
      <c r="M232" s="70">
        <f>PRODUCT($L$2:L232)-1</f>
        <v>0.29469737373204929</v>
      </c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</row>
    <row r="233" spans="1:27">
      <c r="A233" s="88">
        <v>44343</v>
      </c>
      <c r="B233" s="76">
        <v>62298962.100000001</v>
      </c>
      <c r="C233" s="6"/>
      <c r="D233" s="58">
        <v>3550.44</v>
      </c>
      <c r="E233" s="58">
        <v>13490.11</v>
      </c>
      <c r="F233" s="67">
        <f t="shared" si="31"/>
        <v>62298962.100000001</v>
      </c>
      <c r="G233" s="67">
        <f t="shared" si="32"/>
        <v>61212454.479999997</v>
      </c>
      <c r="H233" s="67">
        <f t="shared" si="27"/>
        <v>865560.59000000358</v>
      </c>
      <c r="I233" s="70">
        <f t="shared" si="34"/>
        <v>1.4089413392795928E-2</v>
      </c>
      <c r="J233" s="67">
        <f t="shared" si="33"/>
        <v>416507.62000000477</v>
      </c>
      <c r="K233" s="70">
        <f>(1+K232)*(1+I233)-1</f>
        <v>6.679361464341893E-3</v>
      </c>
      <c r="L233" s="70">
        <f t="shared" si="30"/>
        <v>1.014089413392796</v>
      </c>
      <c r="M233" s="70">
        <f>PRODUCT($L$2:L233)-1</f>
        <v>0.31293890024912741</v>
      </c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</row>
    <row r="234" spans="1:27">
      <c r="A234" s="88">
        <v>44344</v>
      </c>
      <c r="B234" s="76">
        <v>62729285.899999999</v>
      </c>
      <c r="C234" s="6"/>
      <c r="D234" s="58">
        <v>1785.52</v>
      </c>
      <c r="E234" s="58">
        <v>14322.65</v>
      </c>
      <c r="F234" s="67">
        <f t="shared" si="31"/>
        <v>62729285.899999999</v>
      </c>
      <c r="G234" s="67">
        <f t="shared" si="32"/>
        <v>61212454.479999997</v>
      </c>
      <c r="H234" s="67">
        <f t="shared" si="27"/>
        <v>430323.79999999702</v>
      </c>
      <c r="I234" s="70">
        <f t="shared" si="34"/>
        <v>6.9073991844239247E-3</v>
      </c>
      <c r="J234" s="67">
        <f t="shared" si="33"/>
        <v>846831.42000000179</v>
      </c>
      <c r="K234" s="70">
        <v>1.37E-2</v>
      </c>
      <c r="L234" s="70">
        <f t="shared" si="30"/>
        <v>1.006907399184424</v>
      </c>
      <c r="M234" s="70">
        <f>PRODUCT($L$2:L234)-1</f>
        <v>0.32200789333790669</v>
      </c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</row>
    <row r="235" spans="1:27">
      <c r="A235" s="88">
        <v>44347</v>
      </c>
      <c r="B235" s="76">
        <v>62737202.899999999</v>
      </c>
      <c r="C235" s="6"/>
      <c r="D235" s="58">
        <v>1784.05</v>
      </c>
      <c r="E235" s="58">
        <v>14322.65</v>
      </c>
      <c r="F235" s="67">
        <f t="shared" si="31"/>
        <v>62737202.899999999</v>
      </c>
      <c r="G235" s="67">
        <f t="shared" si="32"/>
        <v>61212454.479999997</v>
      </c>
      <c r="H235" s="67">
        <f t="shared" si="27"/>
        <v>7917</v>
      </c>
      <c r="I235" s="70">
        <f t="shared" si="34"/>
        <v>1.2620899291952565E-4</v>
      </c>
      <c r="J235" s="67">
        <f t="shared" si="33"/>
        <v>854748.42000000179</v>
      </c>
      <c r="K235" s="70">
        <f>(1+K234)*(1+I235)-1</f>
        <v>1.3827938056122591E-2</v>
      </c>
      <c r="L235" s="70">
        <f t="shared" si="30"/>
        <v>1.0001262089929195</v>
      </c>
      <c r="M235" s="70">
        <f>PRODUCT($L$2:L235)-1</f>
        <v>0.32217474262275658</v>
      </c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</row>
    <row r="236" spans="1:27">
      <c r="A236" s="88">
        <v>44348</v>
      </c>
      <c r="B236" s="76">
        <v>63408821.789999999</v>
      </c>
      <c r="C236" s="6"/>
      <c r="D236" s="58">
        <v>-6991.53</v>
      </c>
      <c r="E236" s="58">
        <v>4498.58</v>
      </c>
      <c r="F236" s="67">
        <f t="shared" si="31"/>
        <v>63408821.789999999</v>
      </c>
      <c r="G236" s="67">
        <f t="shared" si="32"/>
        <v>62737202.899999999</v>
      </c>
      <c r="H236" s="67">
        <f t="shared" ref="H236:H299" si="36">B236-C236-F235</f>
        <v>671618.8900000006</v>
      </c>
      <c r="I236" s="70">
        <f t="shared" si="34"/>
        <v>1.0705273090840978E-2</v>
      </c>
      <c r="J236" s="67">
        <f t="shared" si="33"/>
        <v>671618.8900000006</v>
      </c>
      <c r="K236" s="70">
        <f>I236</f>
        <v>1.0705273090840978E-2</v>
      </c>
      <c r="L236" s="70">
        <f t="shared" si="30"/>
        <v>1.010705273090841</v>
      </c>
      <c r="M236" s="70">
        <f>PRODUCT($L$2:L236)-1</f>
        <v>0.33632898431634572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</row>
    <row r="237" spans="1:27">
      <c r="A237" s="88">
        <v>44349</v>
      </c>
      <c r="B237" s="76">
        <v>63528469.229999997</v>
      </c>
      <c r="C237" s="6"/>
      <c r="D237" s="58">
        <v>-8753.64</v>
      </c>
      <c r="E237" s="58">
        <v>4498.58</v>
      </c>
      <c r="F237" s="67">
        <f t="shared" si="31"/>
        <v>63528469.229999997</v>
      </c>
      <c r="G237" s="67">
        <f t="shared" si="32"/>
        <v>62737202.899999999</v>
      </c>
      <c r="H237" s="67">
        <f t="shared" si="36"/>
        <v>119647.43999999762</v>
      </c>
      <c r="I237" s="70">
        <f t="shared" si="34"/>
        <v>1.8869210406755551E-3</v>
      </c>
      <c r="J237" s="67">
        <f t="shared" si="33"/>
        <v>791266.32999999821</v>
      </c>
      <c r="K237" s="70">
        <f t="shared" ref="K237:K249" si="37">(1+K236)*(1+I237)-1</f>
        <v>1.2612394136557903E-2</v>
      </c>
      <c r="L237" s="70">
        <f t="shared" si="30"/>
        <v>1.0018869210406756</v>
      </c>
      <c r="M237" s="70">
        <f>PRODUCT($L$2:L237)-1</f>
        <v>0.33885053159411682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</row>
    <row r="238" spans="1:27">
      <c r="A238" s="88">
        <v>44350</v>
      </c>
      <c r="B238" s="76">
        <v>62283898.719999999</v>
      </c>
      <c r="C238" s="6"/>
      <c r="D238" s="58">
        <v>44232.85</v>
      </c>
      <c r="E238" s="59">
        <v>-985.76</v>
      </c>
      <c r="F238" s="67">
        <f t="shared" si="31"/>
        <v>62283898.719999999</v>
      </c>
      <c r="G238" s="67">
        <f t="shared" si="32"/>
        <v>62737202.899999999</v>
      </c>
      <c r="H238" s="67">
        <f t="shared" si="36"/>
        <v>-1244570.5099999979</v>
      </c>
      <c r="I238" s="70">
        <f t="shared" si="34"/>
        <v>-1.9590752383693129E-2</v>
      </c>
      <c r="J238" s="67">
        <f t="shared" si="33"/>
        <v>-453304.1799999997</v>
      </c>
      <c r="K238" s="70">
        <f t="shared" si="37"/>
        <v>-7.2254445376300769E-3</v>
      </c>
      <c r="L238" s="70">
        <f t="shared" si="30"/>
        <v>0.98040924761630688</v>
      </c>
      <c r="M238" s="70">
        <f>PRODUCT($L$2:L238)-1</f>
        <v>0.31262144235088063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</row>
    <row r="239" spans="1:27">
      <c r="A239" s="88">
        <v>44351</v>
      </c>
      <c r="B239" s="76">
        <v>64088973.289999999</v>
      </c>
      <c r="C239" s="6"/>
      <c r="D239" s="58">
        <v>42065.61</v>
      </c>
      <c r="E239" s="58">
        <v>7419.89</v>
      </c>
      <c r="F239" s="67">
        <f t="shared" si="31"/>
        <v>64088973.289999999</v>
      </c>
      <c r="G239" s="67">
        <f t="shared" si="32"/>
        <v>62737202.899999999</v>
      </c>
      <c r="H239" s="67">
        <f t="shared" si="36"/>
        <v>1805074.5700000003</v>
      </c>
      <c r="I239" s="70">
        <f t="shared" si="34"/>
        <v>2.8981399801492714E-2</v>
      </c>
      <c r="J239" s="67">
        <f t="shared" si="33"/>
        <v>1351770.3900000006</v>
      </c>
      <c r="K239" s="70">
        <f t="shared" si="37"/>
        <v>2.1546551766974176E-2</v>
      </c>
      <c r="L239" s="70">
        <f t="shared" si="30"/>
        <v>1.0289813998014927</v>
      </c>
      <c r="M239" s="70">
        <f>PRODUCT($L$2:L239)-1</f>
        <v>0.35066304915966362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</row>
    <row r="240" spans="1:27">
      <c r="A240" s="88">
        <v>44354</v>
      </c>
      <c r="B240" s="76">
        <v>64012852.609999999</v>
      </c>
      <c r="C240" s="6"/>
      <c r="D240" s="58">
        <v>35209.129999999997</v>
      </c>
      <c r="E240" s="58">
        <v>2686.47</v>
      </c>
      <c r="F240" s="67">
        <f t="shared" si="31"/>
        <v>64012852.609999999</v>
      </c>
      <c r="G240" s="67">
        <f t="shared" si="32"/>
        <v>62737202.899999999</v>
      </c>
      <c r="H240" s="67">
        <f t="shared" si="36"/>
        <v>-76120.679999999702</v>
      </c>
      <c r="I240" s="70">
        <f t="shared" si="34"/>
        <v>-1.1877344275052857E-3</v>
      </c>
      <c r="J240" s="67">
        <f t="shared" si="33"/>
        <v>1275649.7100000009</v>
      </c>
      <c r="K240" s="70">
        <f t="shared" si="37"/>
        <v>2.0333225758141227E-2</v>
      </c>
      <c r="L240" s="70">
        <f t="shared" si="30"/>
        <v>0.9988122655724947</v>
      </c>
      <c r="M240" s="70">
        <f>PRODUCT($L$2:L240)-1</f>
        <v>0.34905882015621748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</row>
    <row r="241" spans="1:27">
      <c r="A241" s="88">
        <v>44355</v>
      </c>
      <c r="B241" s="76">
        <v>64543789.759999998</v>
      </c>
      <c r="C241" s="6"/>
      <c r="D241" s="58">
        <v>32927.919999999998</v>
      </c>
      <c r="E241" s="58">
        <v>2686.47</v>
      </c>
      <c r="F241" s="67">
        <f t="shared" si="31"/>
        <v>64543789.759999998</v>
      </c>
      <c r="G241" s="67">
        <f t="shared" si="32"/>
        <v>62737202.899999999</v>
      </c>
      <c r="H241" s="67">
        <f t="shared" si="36"/>
        <v>530937.14999999851</v>
      </c>
      <c r="I241" s="70">
        <f t="shared" si="34"/>
        <v>8.2942273051749022E-3</v>
      </c>
      <c r="J241" s="67">
        <f t="shared" si="33"/>
        <v>1806586.8599999994</v>
      </c>
      <c r="K241" s="70">
        <f t="shared" si="37"/>
        <v>2.8796101459601653E-2</v>
      </c>
      <c r="L241" s="70">
        <f t="shared" si="30"/>
        <v>1.0082942273051749</v>
      </c>
      <c r="M241" s="70">
        <f>PRODUCT($L$2:L241)-1</f>
        <v>0.36024822065864415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</row>
    <row r="242" spans="1:27">
      <c r="A242" s="88">
        <v>44356</v>
      </c>
      <c r="B242" s="76">
        <v>64062996</v>
      </c>
      <c r="C242" s="6"/>
      <c r="D242" s="58">
        <v>30647.42</v>
      </c>
      <c r="E242" s="58">
        <v>2686.47</v>
      </c>
      <c r="F242" s="67">
        <f t="shared" si="31"/>
        <v>64062996</v>
      </c>
      <c r="G242" s="67">
        <f t="shared" si="32"/>
        <v>62737202.899999999</v>
      </c>
      <c r="H242" s="67">
        <f t="shared" si="36"/>
        <v>-480793.75999999791</v>
      </c>
      <c r="I242" s="70">
        <f t="shared" si="34"/>
        <v>-7.449109539241253E-3</v>
      </c>
      <c r="J242" s="67">
        <f t="shared" si="33"/>
        <v>1325793.1000000015</v>
      </c>
      <c r="K242" s="70">
        <f t="shared" si="37"/>
        <v>2.1132486606284751E-2</v>
      </c>
      <c r="L242" s="70">
        <f t="shared" si="30"/>
        <v>0.99255089046075873</v>
      </c>
      <c r="M242" s="70">
        <f>PRODUCT($L$2:L242)-1</f>
        <v>0.35011558266239984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</row>
    <row r="243" spans="1:27">
      <c r="A243" s="88">
        <v>44357</v>
      </c>
      <c r="B243" s="76">
        <v>64440522.719999999</v>
      </c>
      <c r="C243" s="6"/>
      <c r="D243" s="58">
        <v>28371.14</v>
      </c>
      <c r="E243" s="58">
        <v>128757.24</v>
      </c>
      <c r="F243" s="67">
        <f t="shared" si="31"/>
        <v>64440522.719999999</v>
      </c>
      <c r="G243" s="67">
        <f t="shared" si="32"/>
        <v>62737202.899999999</v>
      </c>
      <c r="H243" s="67">
        <f t="shared" si="36"/>
        <v>377526.71999999881</v>
      </c>
      <c r="I243" s="70">
        <f t="shared" si="34"/>
        <v>5.8930543928978722E-3</v>
      </c>
      <c r="J243" s="67">
        <f t="shared" si="33"/>
        <v>1703319.8200000003</v>
      </c>
      <c r="K243" s="70">
        <f t="shared" si="37"/>
        <v>2.7150075892210745E-2</v>
      </c>
      <c r="L243" s="70">
        <f t="shared" si="30"/>
        <v>1.0058930543928979</v>
      </c>
      <c r="M243" s="70">
        <f>PRODUCT($L$2:L243)-1</f>
        <v>0.35807188722772842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</row>
    <row r="244" spans="1:27">
      <c r="A244" s="88">
        <v>44358</v>
      </c>
      <c r="B244" s="76">
        <v>64416525.32</v>
      </c>
      <c r="C244" s="6"/>
      <c r="D244" s="58">
        <v>26130.37</v>
      </c>
      <c r="E244" s="58">
        <v>128757.22</v>
      </c>
      <c r="F244" s="67">
        <f t="shared" si="31"/>
        <v>64416525.32</v>
      </c>
      <c r="G244" s="67">
        <f t="shared" si="32"/>
        <v>62737202.899999999</v>
      </c>
      <c r="H244" s="67">
        <f t="shared" si="36"/>
        <v>-23997.39999999851</v>
      </c>
      <c r="I244" s="70">
        <f t="shared" si="34"/>
        <v>-3.7239611019714133E-4</v>
      </c>
      <c r="J244" s="67">
        <f t="shared" si="33"/>
        <v>1679322.4200000018</v>
      </c>
      <c r="K244" s="70">
        <f t="shared" si="37"/>
        <v>2.6767569199359853E-2</v>
      </c>
      <c r="L244" s="70">
        <f t="shared" si="30"/>
        <v>0.99962760388980287</v>
      </c>
      <c r="M244" s="70">
        <f>PRODUCT($L$2:L244)-1</f>
        <v>0.35756614653955676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</row>
    <row r="245" spans="1:27">
      <c r="A245" s="88">
        <v>44361</v>
      </c>
      <c r="B245" s="76">
        <v>64099649.450000003</v>
      </c>
      <c r="C245" s="6"/>
      <c r="D245" s="58">
        <v>19384.43</v>
      </c>
      <c r="E245" s="58">
        <v>121891.82</v>
      </c>
      <c r="F245" s="67">
        <f t="shared" si="31"/>
        <v>64099649.450000003</v>
      </c>
      <c r="G245" s="67">
        <f t="shared" si="32"/>
        <v>62737202.899999999</v>
      </c>
      <c r="H245" s="67">
        <f t="shared" si="36"/>
        <v>-316875.86999999732</v>
      </c>
      <c r="I245" s="70">
        <f t="shared" si="34"/>
        <v>-4.9191704834413647E-3</v>
      </c>
      <c r="J245" s="67">
        <f t="shared" si="33"/>
        <v>1362446.5500000045</v>
      </c>
      <c r="K245" s="70">
        <f t="shared" si="37"/>
        <v>2.1716724479599492E-2</v>
      </c>
      <c r="L245" s="70">
        <f t="shared" si="30"/>
        <v>0.99508082951655863</v>
      </c>
      <c r="M245" s="70">
        <f>PRODUCT($L$2:L245)-1</f>
        <v>0.35088804722218003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</row>
    <row r="246" spans="1:27">
      <c r="A246" s="88">
        <v>44362</v>
      </c>
      <c r="B246" s="76">
        <v>63272046.57</v>
      </c>
      <c r="C246" s="6"/>
      <c r="D246" s="58">
        <v>17127.189999999999</v>
      </c>
      <c r="E246" s="58">
        <v>133369.70000000001</v>
      </c>
      <c r="F246" s="67">
        <f t="shared" si="31"/>
        <v>63272046.57</v>
      </c>
      <c r="G246" s="67">
        <f t="shared" si="32"/>
        <v>62737202.899999999</v>
      </c>
      <c r="H246" s="67">
        <f t="shared" si="36"/>
        <v>-827602.88000000268</v>
      </c>
      <c r="I246" s="70">
        <f t="shared" si="34"/>
        <v>-1.291119198156555E-2</v>
      </c>
      <c r="J246" s="67">
        <f t="shared" si="33"/>
        <v>534843.67000000179</v>
      </c>
      <c r="K246" s="70">
        <f t="shared" si="37"/>
        <v>8.5251436990669838E-3</v>
      </c>
      <c r="L246" s="70">
        <f t="shared" si="30"/>
        <v>0.98708880801843446</v>
      </c>
      <c r="M246" s="70">
        <f>PRODUCT($L$2:L246)-1</f>
        <v>0.33344647229889235</v>
      </c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</row>
    <row r="247" spans="1:27">
      <c r="A247" s="88">
        <v>44363</v>
      </c>
      <c r="B247" s="76">
        <v>62418669.479999997</v>
      </c>
      <c r="C247" s="6"/>
      <c r="D247" s="58">
        <v>14664.54</v>
      </c>
      <c r="E247" s="58">
        <v>7499.58</v>
      </c>
      <c r="F247" s="67">
        <f t="shared" si="31"/>
        <v>62418669.479999997</v>
      </c>
      <c r="G247" s="67">
        <f t="shared" si="32"/>
        <v>62737202.899999999</v>
      </c>
      <c r="H247" s="67">
        <f t="shared" si="36"/>
        <v>-853377.09000000358</v>
      </c>
      <c r="I247" s="70">
        <f t="shared" si="34"/>
        <v>-1.3487426695703349E-2</v>
      </c>
      <c r="J247" s="67">
        <f t="shared" si="33"/>
        <v>-318533.42000000179</v>
      </c>
      <c r="K247" s="70">
        <f t="shared" si="37"/>
        <v>-5.0772652473478619E-3</v>
      </c>
      <c r="L247" s="70">
        <f t="shared" si="30"/>
        <v>0.98651257330429665</v>
      </c>
      <c r="M247" s="70">
        <f>PRODUCT($L$2:L247)-1</f>
        <v>0.31546171075111684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</row>
    <row r="248" spans="1:27">
      <c r="A248" s="88">
        <v>44364</v>
      </c>
      <c r="B248" s="76">
        <v>60541653.689999998</v>
      </c>
      <c r="C248" s="6"/>
      <c r="D248" s="58">
        <v>12121.81</v>
      </c>
      <c r="E248" s="58">
        <v>7434.68</v>
      </c>
      <c r="F248" s="67">
        <f t="shared" si="31"/>
        <v>60541653.689999998</v>
      </c>
      <c r="G248" s="67">
        <f t="shared" si="32"/>
        <v>62737202.899999999</v>
      </c>
      <c r="H248" s="67">
        <f t="shared" si="36"/>
        <v>-1877015.7899999991</v>
      </c>
      <c r="I248" s="70">
        <f t="shared" si="34"/>
        <v>-3.0071384181000957E-2</v>
      </c>
      <c r="J248" s="67">
        <f t="shared" si="33"/>
        <v>-2195549.2100000009</v>
      </c>
      <c r="K248" s="70">
        <f t="shared" si="37"/>
        <v>-3.4995969034506968E-2</v>
      </c>
      <c r="L248" s="70">
        <f t="shared" si="30"/>
        <v>0.96992861581899903</v>
      </c>
      <c r="M248" s="70">
        <f>PRODUCT($L$2:L248)-1</f>
        <v>0.27590395627172315</v>
      </c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</row>
    <row r="249" spans="1:27">
      <c r="A249" s="88">
        <v>44365</v>
      </c>
      <c r="B249" s="76">
        <v>59261912.990000002</v>
      </c>
      <c r="C249" s="6"/>
      <c r="D249" s="58">
        <v>9577.01</v>
      </c>
      <c r="E249" s="58">
        <v>-2433.4</v>
      </c>
      <c r="F249" s="67">
        <f t="shared" si="31"/>
        <v>59261912.990000002</v>
      </c>
      <c r="G249" s="67">
        <f t="shared" si="32"/>
        <v>62737202.899999999</v>
      </c>
      <c r="H249" s="67">
        <f t="shared" si="36"/>
        <v>-1279740.6999999955</v>
      </c>
      <c r="I249" s="70">
        <f t="shared" si="34"/>
        <v>-2.1138185397987855E-2</v>
      </c>
      <c r="J249" s="67">
        <f t="shared" si="33"/>
        <v>-3475289.9099999964</v>
      </c>
      <c r="K249" s="70">
        <f t="shared" si="37"/>
        <v>-5.5394403150861193E-2</v>
      </c>
      <c r="L249" s="70">
        <f t="shared" si="30"/>
        <v>0.97886181460201216</v>
      </c>
      <c r="M249" s="70">
        <f>PRODUCT($L$2:L249)-1</f>
        <v>0.24893366189402522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</row>
    <row r="250" spans="1:27">
      <c r="A250" s="88">
        <v>44368</v>
      </c>
      <c r="B250" s="76">
        <v>60447663.5</v>
      </c>
      <c r="C250" s="6">
        <v>-240000</v>
      </c>
      <c r="D250" s="58">
        <v>1891.22</v>
      </c>
      <c r="E250" s="58">
        <v>68470.47</v>
      </c>
      <c r="F250" s="67">
        <f t="shared" si="31"/>
        <v>60447663.5</v>
      </c>
      <c r="G250" s="67">
        <f t="shared" si="32"/>
        <v>62737202.899999999</v>
      </c>
      <c r="H250" s="67">
        <f t="shared" si="36"/>
        <v>1425750.5099999979</v>
      </c>
      <c r="I250" s="70">
        <v>2.4199999999999999E-2</v>
      </c>
      <c r="J250" s="67">
        <f t="shared" si="33"/>
        <v>-2049539.3999999985</v>
      </c>
      <c r="K250" s="70">
        <v>-3.2599999999999997E-2</v>
      </c>
      <c r="L250" s="70">
        <f t="shared" si="30"/>
        <v>1.0242</v>
      </c>
      <c r="M250" s="70">
        <f>PRODUCT($L$2:L250)-1</f>
        <v>0.27915785651186065</v>
      </c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</row>
    <row r="251" spans="1:27">
      <c r="A251" s="88">
        <v>44369</v>
      </c>
      <c r="B251" s="76">
        <v>61119641.170000002</v>
      </c>
      <c r="C251" s="6"/>
      <c r="D251" s="59">
        <v>-602.36</v>
      </c>
      <c r="E251" s="58">
        <v>68470.460000000006</v>
      </c>
      <c r="F251" s="67">
        <f t="shared" si="31"/>
        <v>61119641.170000002</v>
      </c>
      <c r="G251" s="67">
        <f t="shared" si="32"/>
        <v>62737202.899999999</v>
      </c>
      <c r="H251" s="67">
        <f t="shared" si="36"/>
        <v>671977.67000000179</v>
      </c>
      <c r="I251" s="70">
        <f t="shared" ref="I251:I301" si="38">H251/B250</f>
        <v>1.1116685593645845E-2</v>
      </c>
      <c r="J251" s="67">
        <f t="shared" si="33"/>
        <v>-1377561.7299999967</v>
      </c>
      <c r="K251" s="70">
        <f>(1+K250)*(1+I251)-1</f>
        <v>-2.1845718356707011E-2</v>
      </c>
      <c r="L251" s="70">
        <f t="shared" si="30"/>
        <v>1.0111166855936458</v>
      </c>
      <c r="M251" s="70">
        <f>PRODUCT($L$2:L251)-1</f>
        <v>0.29337785222734492</v>
      </c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</row>
    <row r="252" spans="1:27">
      <c r="A252" s="88">
        <v>44370</v>
      </c>
      <c r="B252" s="76">
        <v>61398330.869999997</v>
      </c>
      <c r="C252" s="6"/>
      <c r="D252" s="58">
        <v>-3006.18</v>
      </c>
      <c r="E252" s="58">
        <v>68470.460000000006</v>
      </c>
      <c r="F252" s="67">
        <f t="shared" si="31"/>
        <v>61398330.869999997</v>
      </c>
      <c r="G252" s="67">
        <f t="shared" si="32"/>
        <v>62737202.899999999</v>
      </c>
      <c r="H252" s="67">
        <f t="shared" si="36"/>
        <v>278689.69999999553</v>
      </c>
      <c r="I252" s="70">
        <f t="shared" si="38"/>
        <v>4.5597404478347585E-3</v>
      </c>
      <c r="J252" s="67">
        <f t="shared" si="33"/>
        <v>-1098872.0300000012</v>
      </c>
      <c r="K252" s="70">
        <f>(1+K251)*(1+I252)-1</f>
        <v>-1.7385588714475264E-2</v>
      </c>
      <c r="L252" s="70">
        <f t="shared" si="30"/>
        <v>1.0045597404478348</v>
      </c>
      <c r="M252" s="70">
        <f>PRODUCT($L$2:L252)-1</f>
        <v>0.29927531953447972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</row>
    <row r="253" spans="1:27">
      <c r="A253" s="88">
        <v>44371</v>
      </c>
      <c r="B253" s="76">
        <v>62266194.390000001</v>
      </c>
      <c r="C253" s="6"/>
      <c r="D253" s="58">
        <v>-5344.14</v>
      </c>
      <c r="E253" s="58">
        <v>52041.36</v>
      </c>
      <c r="F253" s="67">
        <f t="shared" si="31"/>
        <v>62266194.390000001</v>
      </c>
      <c r="G253" s="67">
        <f t="shared" si="32"/>
        <v>62737202.899999999</v>
      </c>
      <c r="H253" s="67">
        <f t="shared" si="36"/>
        <v>867863.52000000328</v>
      </c>
      <c r="I253" s="70">
        <f t="shared" si="38"/>
        <v>1.4134969268750144E-2</v>
      </c>
      <c r="J253" s="67">
        <f t="shared" si="33"/>
        <v>-231008.50999999791</v>
      </c>
      <c r="K253" s="70">
        <f>(1+K252)*(1+I253)-1</f>
        <v>-3.4963642079232082E-3</v>
      </c>
      <c r="L253" s="70">
        <f t="shared" si="30"/>
        <v>1.0141349692687502</v>
      </c>
      <c r="M253" s="70">
        <f>PRODUCT($L$2:L253)-1</f>
        <v>0.31764053624774524</v>
      </c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</row>
    <row r="254" spans="1:27">
      <c r="A254" s="88">
        <v>44372</v>
      </c>
      <c r="B254" s="76">
        <v>62353442.460000001</v>
      </c>
      <c r="C254" s="6"/>
      <c r="D254" s="58">
        <v>-7675.21</v>
      </c>
      <c r="E254" s="58">
        <v>52041.36</v>
      </c>
      <c r="F254" s="67">
        <f t="shared" si="31"/>
        <v>62353442.460000001</v>
      </c>
      <c r="G254" s="67">
        <f t="shared" si="32"/>
        <v>62737202.899999999</v>
      </c>
      <c r="H254" s="67">
        <f t="shared" si="36"/>
        <v>87248.070000000298</v>
      </c>
      <c r="I254" s="70">
        <f t="shared" si="38"/>
        <v>1.4012108954905458E-3</v>
      </c>
      <c r="J254" s="67">
        <f t="shared" si="33"/>
        <v>-143760.43999999762</v>
      </c>
      <c r="K254" s="70">
        <f>(1+K253)*(1+I254)-1</f>
        <v>-2.100052456055379E-3</v>
      </c>
      <c r="L254" s="70">
        <f t="shared" si="30"/>
        <v>1.0014012108954906</v>
      </c>
      <c r="M254" s="70">
        <f>PRODUCT($L$2:L254)-1</f>
        <v>0.31948682852347576</v>
      </c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</row>
    <row r="255" spans="1:27">
      <c r="A255" s="88">
        <v>44375</v>
      </c>
      <c r="B255" s="76">
        <v>63253393.25</v>
      </c>
      <c r="C255" s="6"/>
      <c r="D255" s="58">
        <v>-15196.12</v>
      </c>
      <c r="E255" s="58">
        <v>52041.36</v>
      </c>
      <c r="F255" s="67">
        <f t="shared" si="31"/>
        <v>63253393.25</v>
      </c>
      <c r="G255" s="67">
        <f t="shared" si="32"/>
        <v>62737202.899999999</v>
      </c>
      <c r="H255" s="67">
        <f t="shared" si="36"/>
        <v>899950.78999999911</v>
      </c>
      <c r="I255" s="70">
        <f t="shared" si="38"/>
        <v>1.4433057013288743E-2</v>
      </c>
      <c r="J255" s="67">
        <f t="shared" si="33"/>
        <v>756190.35000000149</v>
      </c>
      <c r="K255" s="70">
        <f>(1+K254)*(1+I255)-1</f>
        <v>1.23026943804041E-2</v>
      </c>
      <c r="L255" s="70">
        <f t="shared" si="30"/>
        <v>1.0144330570132887</v>
      </c>
      <c r="M255" s="70">
        <f>PRODUCT($L$2:L255)-1</f>
        <v>0.3385310571478386</v>
      </c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</row>
    <row r="256" spans="1:27">
      <c r="A256" s="88">
        <v>44376</v>
      </c>
      <c r="B256" s="76">
        <v>63461804.039999999</v>
      </c>
      <c r="C256" s="6"/>
      <c r="D256" s="58">
        <v>-17716.14</v>
      </c>
      <c r="E256" s="58">
        <v>53884.83</v>
      </c>
      <c r="F256" s="67">
        <f t="shared" si="31"/>
        <v>63461804.039999999</v>
      </c>
      <c r="G256" s="67">
        <f t="shared" si="32"/>
        <v>62737202.899999999</v>
      </c>
      <c r="H256" s="67">
        <f t="shared" si="36"/>
        <v>208410.78999999911</v>
      </c>
      <c r="I256" s="70">
        <f t="shared" si="38"/>
        <v>3.2948554898277983E-3</v>
      </c>
      <c r="J256" s="67">
        <f t="shared" si="33"/>
        <v>964601.1400000006</v>
      </c>
      <c r="K256" s="70">
        <v>1.5699999999999999E-2</v>
      </c>
      <c r="L256" s="70">
        <f t="shared" si="30"/>
        <v>1.0032948554898278</v>
      </c>
      <c r="M256" s="70">
        <f>PRODUCT($L$2:L256)-1</f>
        <v>0.34294132354978712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</row>
    <row r="257" spans="1:27">
      <c r="A257" s="88">
        <v>44377</v>
      </c>
      <c r="B257" s="76">
        <v>63729129.25</v>
      </c>
      <c r="C257" s="6"/>
      <c r="D257" s="58">
        <v>-20424.13</v>
      </c>
      <c r="E257" s="58">
        <v>47863.77</v>
      </c>
      <c r="F257" s="67">
        <f t="shared" si="31"/>
        <v>63729129.25</v>
      </c>
      <c r="G257" s="67">
        <f t="shared" si="32"/>
        <v>62737202.899999999</v>
      </c>
      <c r="H257" s="67">
        <f t="shared" si="36"/>
        <v>267325.21000000089</v>
      </c>
      <c r="I257" s="70">
        <f t="shared" si="38"/>
        <v>4.2123796202122735E-3</v>
      </c>
      <c r="J257" s="67">
        <f t="shared" si="33"/>
        <v>1231926.3500000015</v>
      </c>
      <c r="K257" s="70">
        <v>1.9900000000000001E-2</v>
      </c>
      <c r="L257" s="70">
        <f t="shared" si="30"/>
        <v>1.0042123796202123</v>
      </c>
      <c r="M257" s="70">
        <f>PRODUCT($L$2:L257)-1</f>
        <v>0.34859830221224919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</row>
    <row r="258" spans="1:27">
      <c r="A258" s="88">
        <v>44378</v>
      </c>
      <c r="B258" s="76">
        <v>64215128.890000001</v>
      </c>
      <c r="C258" s="6">
        <v>150000</v>
      </c>
      <c r="D258" s="58">
        <v>-2724.31</v>
      </c>
      <c r="E258" s="58">
        <v>5705.76</v>
      </c>
      <c r="F258" s="67">
        <f t="shared" si="31"/>
        <v>64215128.890000001</v>
      </c>
      <c r="G258" s="67">
        <f t="shared" si="32"/>
        <v>63729129.25</v>
      </c>
      <c r="H258" s="67">
        <f t="shared" si="36"/>
        <v>335999.6400000006</v>
      </c>
      <c r="I258" s="70">
        <f t="shared" si="38"/>
        <v>5.2723086593875063E-3</v>
      </c>
      <c r="J258" s="67">
        <f t="shared" si="33"/>
        <v>335999.6400000006</v>
      </c>
      <c r="K258" s="70">
        <f>I258</f>
        <v>5.2723086593875063E-3</v>
      </c>
      <c r="L258" s="70">
        <f t="shared" ref="L258:L321" si="39">1+I258</f>
        <v>1.0052723086593875</v>
      </c>
      <c r="M258" s="70">
        <f>PRODUCT($L$2:L258)-1</f>
        <v>0.35570852871903824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</row>
    <row r="259" spans="1:27">
      <c r="A259" s="88">
        <v>44379</v>
      </c>
      <c r="B259" s="76">
        <v>65112846.079999998</v>
      </c>
      <c r="C259" s="6"/>
      <c r="D259" s="58">
        <v>-5450.37</v>
      </c>
      <c r="E259" s="58">
        <v>5705.76</v>
      </c>
      <c r="F259" s="67">
        <f t="shared" ref="F259:F322" si="40">B259</f>
        <v>65112846.079999998</v>
      </c>
      <c r="G259" s="67">
        <f t="shared" si="32"/>
        <v>63729129.25</v>
      </c>
      <c r="H259" s="67">
        <f t="shared" si="36"/>
        <v>897717.18999999762</v>
      </c>
      <c r="I259" s="70">
        <f t="shared" si="38"/>
        <v>1.3979839416623768E-2</v>
      </c>
      <c r="J259" s="67">
        <f t="shared" si="33"/>
        <v>1233716.8299999982</v>
      </c>
      <c r="K259" s="70">
        <f>(1+K258)*(1+I259)-1</f>
        <v>1.9325854104424334E-2</v>
      </c>
      <c r="L259" s="70">
        <f t="shared" si="39"/>
        <v>1.0139798394166237</v>
      </c>
      <c r="M259" s="70">
        <f>PRODUCT($L$2:L259)-1</f>
        <v>0.37466111624627763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</row>
    <row r="260" spans="1:27">
      <c r="A260" s="88">
        <v>44382</v>
      </c>
      <c r="B260" s="76">
        <v>65197561.350000001</v>
      </c>
      <c r="C260" s="6"/>
      <c r="D260" s="58">
        <v>-5448</v>
      </c>
      <c r="E260" s="58">
        <v>5705.75</v>
      </c>
      <c r="F260" s="67">
        <f t="shared" si="40"/>
        <v>65197561.350000001</v>
      </c>
      <c r="G260" s="67">
        <f t="shared" si="32"/>
        <v>63729129.25</v>
      </c>
      <c r="H260" s="67">
        <f t="shared" si="36"/>
        <v>84715.270000003278</v>
      </c>
      <c r="I260" s="70">
        <f t="shared" si="38"/>
        <v>1.3010530962802491E-3</v>
      </c>
      <c r="J260" s="67">
        <f t="shared" si="33"/>
        <v>1318432.1000000015</v>
      </c>
      <c r="K260" s="70">
        <v>2.06E-2</v>
      </c>
      <c r="L260" s="70">
        <f t="shared" si="39"/>
        <v>1.0013010530962803</v>
      </c>
      <c r="M260" s="70">
        <f>PRODUCT($L$2:L260)-1</f>
        <v>0.37644962334790599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</row>
    <row r="261" spans="1:27">
      <c r="A261" s="88">
        <v>44383</v>
      </c>
      <c r="B261" s="76">
        <v>64448727.210000001</v>
      </c>
      <c r="C261" s="6"/>
      <c r="D261" s="58">
        <v>54569.97</v>
      </c>
      <c r="E261" s="58">
        <v>-8920.6</v>
      </c>
      <c r="F261" s="67">
        <f t="shared" si="40"/>
        <v>64448727.210000001</v>
      </c>
      <c r="G261" s="67">
        <f t="shared" si="32"/>
        <v>63729129.25</v>
      </c>
      <c r="H261" s="67">
        <f t="shared" si="36"/>
        <v>-748834.1400000006</v>
      </c>
      <c r="I261" s="70">
        <f t="shared" si="38"/>
        <v>-1.1485615788296667E-2</v>
      </c>
      <c r="J261" s="67">
        <f t="shared" si="33"/>
        <v>569597.96000000089</v>
      </c>
      <c r="K261" s="70">
        <f t="shared" ref="K261:K270" si="41">(1+K260)*(1+I261)-1</f>
        <v>8.8777805264643739E-3</v>
      </c>
      <c r="L261" s="70">
        <f t="shared" si="39"/>
        <v>0.98851438421170335</v>
      </c>
      <c r="M261" s="70">
        <f>PRODUCT($L$2:L261)-1</f>
        <v>0.36064025182218629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</row>
    <row r="262" spans="1:27">
      <c r="A262" s="88">
        <v>44384</v>
      </c>
      <c r="B262" s="76">
        <v>64724451.829999998</v>
      </c>
      <c r="C262" s="6"/>
      <c r="D262" s="58">
        <v>51839.88</v>
      </c>
      <c r="E262" s="58">
        <v>-8920.6</v>
      </c>
      <c r="F262" s="67">
        <f t="shared" si="40"/>
        <v>64724451.829999998</v>
      </c>
      <c r="G262" s="67">
        <f t="shared" si="32"/>
        <v>63729129.25</v>
      </c>
      <c r="H262" s="67">
        <f t="shared" si="36"/>
        <v>275724.61999999732</v>
      </c>
      <c r="I262" s="70">
        <f t="shared" si="38"/>
        <v>4.2782011675975397E-3</v>
      </c>
      <c r="J262" s="67">
        <f t="shared" si="33"/>
        <v>845322.57999999821</v>
      </c>
      <c r="K262" s="70">
        <f t="shared" si="41"/>
        <v>1.3193962625075883E-2</v>
      </c>
      <c r="L262" s="70">
        <f t="shared" si="39"/>
        <v>1.0042782011675975</v>
      </c>
      <c r="M262" s="70">
        <f>PRODUCT($L$2:L262)-1</f>
        <v>0.36646134453621215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</row>
    <row r="263" spans="1:27">
      <c r="A263" s="88">
        <v>44385</v>
      </c>
      <c r="B263" s="76">
        <v>63425415.909999996</v>
      </c>
      <c r="C263" s="6"/>
      <c r="D263" s="58">
        <v>49089.14</v>
      </c>
      <c r="E263" s="58">
        <v>-14923.59</v>
      </c>
      <c r="F263" s="67">
        <f t="shared" si="40"/>
        <v>63425415.909999996</v>
      </c>
      <c r="G263" s="67">
        <f t="shared" si="32"/>
        <v>63729129.25</v>
      </c>
      <c r="H263" s="67">
        <f t="shared" si="36"/>
        <v>-1299035.9200000018</v>
      </c>
      <c r="I263" s="70">
        <f t="shared" si="38"/>
        <v>-2.0070249855679647E-2</v>
      </c>
      <c r="J263" s="67">
        <f t="shared" si="33"/>
        <v>-453713.34000000358</v>
      </c>
      <c r="K263" s="70">
        <f t="shared" si="41"/>
        <v>-7.1410933570754676E-3</v>
      </c>
      <c r="L263" s="70">
        <f t="shared" si="39"/>
        <v>0.97992975014432038</v>
      </c>
      <c r="M263" s="70">
        <f>PRODUCT($L$2:L263)-1</f>
        <v>0.33903612393324245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</row>
    <row r="264" spans="1:27">
      <c r="A264" s="88">
        <v>44386</v>
      </c>
      <c r="B264" s="76">
        <v>65170464.020000003</v>
      </c>
      <c r="C264" s="6"/>
      <c r="D264" s="58">
        <v>46060.51</v>
      </c>
      <c r="E264" s="58">
        <v>-14923.59</v>
      </c>
      <c r="F264" s="67">
        <f t="shared" si="40"/>
        <v>65170464.020000003</v>
      </c>
      <c r="G264" s="67">
        <f t="shared" si="32"/>
        <v>63729129.25</v>
      </c>
      <c r="H264" s="67">
        <f t="shared" si="36"/>
        <v>1745048.1100000069</v>
      </c>
      <c r="I264" s="70">
        <f t="shared" si="38"/>
        <v>2.7513388520403428E-2</v>
      </c>
      <c r="J264" s="67">
        <f t="shared" si="33"/>
        <v>1291334.7700000033</v>
      </c>
      <c r="K264" s="70">
        <f t="shared" si="41"/>
        <v>2.0175819487334268E-2</v>
      </c>
      <c r="L264" s="70">
        <f t="shared" si="39"/>
        <v>1.0275133885204035</v>
      </c>
      <c r="M264" s="70">
        <f>PRODUCT($L$2:L264)-1</f>
        <v>0.37587754505387294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</row>
    <row r="265" spans="1:27">
      <c r="A265" s="88">
        <v>44389</v>
      </c>
      <c r="B265" s="76">
        <v>66039050.200000003</v>
      </c>
      <c r="C265" s="6"/>
      <c r="D265" s="58">
        <v>36623.29</v>
      </c>
      <c r="E265" s="58">
        <v>-14923.59</v>
      </c>
      <c r="F265" s="67">
        <f t="shared" si="40"/>
        <v>66039050.200000003</v>
      </c>
      <c r="G265" s="67">
        <f t="shared" si="32"/>
        <v>63729129.25</v>
      </c>
      <c r="H265" s="67">
        <f t="shared" si="36"/>
        <v>868586.1799999997</v>
      </c>
      <c r="I265" s="70">
        <f t="shared" si="38"/>
        <v>1.3327911547989615E-2</v>
      </c>
      <c r="J265" s="67">
        <f t="shared" si="33"/>
        <v>2159920.950000003</v>
      </c>
      <c r="K265" s="70">
        <f t="shared" si="41"/>
        <v>3.377263257285934E-2</v>
      </c>
      <c r="L265" s="70">
        <f t="shared" si="39"/>
        <v>1.0133279115479896</v>
      </c>
      <c r="M265" s="70">
        <f>PRODUCT($L$2:L265)-1</f>
        <v>0.39421511927521613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</row>
    <row r="266" spans="1:27">
      <c r="A266" s="88">
        <v>44390</v>
      </c>
      <c r="B266" s="76">
        <v>65764941.289999999</v>
      </c>
      <c r="C266" s="6"/>
      <c r="D266" s="58">
        <v>33506.15</v>
      </c>
      <c r="E266" s="58">
        <v>-14923.59</v>
      </c>
      <c r="F266" s="67">
        <f t="shared" si="40"/>
        <v>65764941.289999999</v>
      </c>
      <c r="G266" s="67">
        <f t="shared" si="32"/>
        <v>63729129.25</v>
      </c>
      <c r="H266" s="67">
        <f t="shared" si="36"/>
        <v>-274108.91000000387</v>
      </c>
      <c r="I266" s="70">
        <f t="shared" si="38"/>
        <v>-4.1507094540254889E-3</v>
      </c>
      <c r="J266" s="67">
        <f t="shared" si="33"/>
        <v>1885812.0399999991</v>
      </c>
      <c r="K266" s="70">
        <f t="shared" si="41"/>
        <v>2.9481742733526328E-2</v>
      </c>
      <c r="L266" s="70">
        <f t="shared" si="39"/>
        <v>0.99584929054597449</v>
      </c>
      <c r="M266" s="70">
        <f>PRODUCT($L$2:L266)-1</f>
        <v>0.38842813739869508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</row>
    <row r="267" spans="1:27">
      <c r="A267" s="88">
        <v>44391</v>
      </c>
      <c r="B267" s="76">
        <v>65861441.560000002</v>
      </c>
      <c r="C267" s="6"/>
      <c r="D267" s="58"/>
      <c r="E267" s="58">
        <v>-14923.59</v>
      </c>
      <c r="F267" s="67">
        <f t="shared" si="40"/>
        <v>65861441.560000002</v>
      </c>
      <c r="G267" s="67">
        <f t="shared" si="32"/>
        <v>63729129.25</v>
      </c>
      <c r="H267" s="67">
        <f t="shared" si="36"/>
        <v>96500.270000003278</v>
      </c>
      <c r="I267" s="70">
        <f t="shared" si="38"/>
        <v>1.467351268124325E-3</v>
      </c>
      <c r="J267" s="67">
        <f t="shared" si="33"/>
        <v>1982312.3100000024</v>
      </c>
      <c r="K267" s="70">
        <f t="shared" si="41"/>
        <v>3.0992354074237172E-2</v>
      </c>
      <c r="L267" s="70">
        <f t="shared" si="39"/>
        <v>1.0014673512681243</v>
      </c>
      <c r="M267" s="70">
        <f>PRODUCT($L$2:L267)-1</f>
        <v>0.39046544918680648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</row>
    <row r="268" spans="1:27">
      <c r="A268" s="88">
        <v>44392</v>
      </c>
      <c r="B268" s="76">
        <v>64979209.020000003</v>
      </c>
      <c r="C268" s="6"/>
      <c r="D268" s="58">
        <v>30415.73</v>
      </c>
      <c r="E268" s="58">
        <v>-14923.59</v>
      </c>
      <c r="F268" s="67">
        <f t="shared" si="40"/>
        <v>64979209.020000003</v>
      </c>
      <c r="G268" s="67">
        <f t="shared" si="32"/>
        <v>63729129.25</v>
      </c>
      <c r="H268" s="67">
        <f t="shared" si="36"/>
        <v>-882232.53999999911</v>
      </c>
      <c r="I268" s="70">
        <f t="shared" si="38"/>
        <v>-1.3395281352842577E-2</v>
      </c>
      <c r="J268" s="67">
        <f t="shared" si="33"/>
        <v>1100079.7700000033</v>
      </c>
      <c r="K268" s="70">
        <f t="shared" si="41"/>
        <v>1.7181921418783164E-2</v>
      </c>
      <c r="L268" s="70">
        <f t="shared" si="39"/>
        <v>0.98660471864715737</v>
      </c>
      <c r="M268" s="70">
        <f>PRODUCT($L$2:L268)-1</f>
        <v>0.37183977328354256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</row>
    <row r="269" spans="1:27">
      <c r="A269" s="88">
        <v>44393</v>
      </c>
      <c r="B269" s="76">
        <v>63625805.609999999</v>
      </c>
      <c r="C269" s="6"/>
      <c r="D269" s="58">
        <v>27799.9</v>
      </c>
      <c r="E269" s="58">
        <v>-14923.59</v>
      </c>
      <c r="F269" s="67">
        <f t="shared" si="40"/>
        <v>63625805.609999999</v>
      </c>
      <c r="G269" s="67">
        <f t="shared" si="32"/>
        <v>63729129.25</v>
      </c>
      <c r="H269" s="67">
        <f t="shared" si="36"/>
        <v>-1353403.4100000039</v>
      </c>
      <c r="I269" s="70">
        <f t="shared" si="38"/>
        <v>-2.0828253073739922E-2</v>
      </c>
      <c r="J269" s="67">
        <f t="shared" si="33"/>
        <v>-253323.6400000006</v>
      </c>
      <c r="K269" s="70">
        <f t="shared" si="41"/>
        <v>-4.0042010625602753E-3</v>
      </c>
      <c r="L269" s="70">
        <f t="shared" si="39"/>
        <v>0.97917174692626008</v>
      </c>
      <c r="M269" s="70">
        <f>PRODUCT($L$2:L269)-1</f>
        <v>0.343266747308971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</row>
    <row r="270" spans="1:27">
      <c r="A270" s="88">
        <v>44396</v>
      </c>
      <c r="B270" s="76">
        <v>61452781.340000004</v>
      </c>
      <c r="C270" s="6"/>
      <c r="D270" s="58">
        <v>25200.15</v>
      </c>
      <c r="E270" s="58">
        <v>-14923.59</v>
      </c>
      <c r="F270" s="67">
        <f t="shared" si="40"/>
        <v>61452781.340000004</v>
      </c>
      <c r="G270" s="67">
        <f t="shared" si="32"/>
        <v>63729129.25</v>
      </c>
      <c r="H270" s="67">
        <f t="shared" si="36"/>
        <v>-2173024.2699999958</v>
      </c>
      <c r="I270" s="70">
        <f t="shared" si="38"/>
        <v>-3.4153190661659207E-2</v>
      </c>
      <c r="J270" s="67">
        <f t="shared" si="33"/>
        <v>-2426347.9099999964</v>
      </c>
      <c r="K270" s="70">
        <f t="shared" si="41"/>
        <v>-3.8020635481882281E-2</v>
      </c>
      <c r="L270" s="70">
        <f t="shared" si="39"/>
        <v>0.96584680933834077</v>
      </c>
      <c r="M270" s="70">
        <f>PRODUCT($L$2:L270)-1</f>
        <v>0.29738990197866078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</row>
    <row r="271" spans="1:27">
      <c r="A271" s="88">
        <v>44397</v>
      </c>
      <c r="B271" s="76">
        <v>63826315.119999997</v>
      </c>
      <c r="C271" s="6"/>
      <c r="D271" s="58">
        <v>16085.66</v>
      </c>
      <c r="E271" s="58">
        <v>-14923.59</v>
      </c>
      <c r="F271" s="67">
        <f t="shared" si="40"/>
        <v>63826315.119999997</v>
      </c>
      <c r="G271" s="67">
        <f t="shared" si="32"/>
        <v>63729129.25</v>
      </c>
      <c r="H271" s="67">
        <f t="shared" si="36"/>
        <v>2373533.7799999937</v>
      </c>
      <c r="I271" s="70">
        <f t="shared" si="38"/>
        <v>3.8623699826830227E-2</v>
      </c>
      <c r="J271" s="67">
        <f t="shared" si="33"/>
        <v>-52814.130000002682</v>
      </c>
      <c r="K271" s="70">
        <v>-8.0000000000000004E-4</v>
      </c>
      <c r="L271" s="70">
        <f t="shared" si="39"/>
        <v>1.0386236998268301</v>
      </c>
      <c r="M271" s="70">
        <f>PRODUCT($L$2:L271)-1</f>
        <v>0.34749990011104503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</row>
    <row r="272" spans="1:27">
      <c r="A272" s="88">
        <v>44398</v>
      </c>
      <c r="B272" s="76">
        <v>65280494.25</v>
      </c>
      <c r="C272" s="6"/>
      <c r="D272" s="58">
        <v>12949.22</v>
      </c>
      <c r="E272" s="58">
        <v>-14923.59</v>
      </c>
      <c r="F272" s="67">
        <f t="shared" si="40"/>
        <v>65280494.25</v>
      </c>
      <c r="G272" s="67">
        <f t="shared" si="32"/>
        <v>63729129.25</v>
      </c>
      <c r="H272" s="67">
        <f t="shared" si="36"/>
        <v>1454179.1300000027</v>
      </c>
      <c r="I272" s="70">
        <f t="shared" si="38"/>
        <v>2.2783379038348012E-2</v>
      </c>
      <c r="J272" s="67">
        <f t="shared" si="33"/>
        <v>1401365</v>
      </c>
      <c r="K272" s="70">
        <v>2.1899999999999999E-2</v>
      </c>
      <c r="L272" s="70">
        <f t="shared" si="39"/>
        <v>1.022783379038348</v>
      </c>
      <c r="M272" s="70">
        <f>PRODUCT($L$2:L272)-1</f>
        <v>0.37820050108941117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</row>
    <row r="273" spans="1:27">
      <c r="A273" s="88">
        <v>44399</v>
      </c>
      <c r="B273" s="76">
        <v>66011388.689999998</v>
      </c>
      <c r="C273" s="6"/>
      <c r="D273" s="58">
        <v>9803.77</v>
      </c>
      <c r="E273" s="58">
        <v>-14923.59</v>
      </c>
      <c r="F273" s="67">
        <f t="shared" si="40"/>
        <v>66011388.689999998</v>
      </c>
      <c r="G273" s="67">
        <f t="shared" si="32"/>
        <v>63729129.25</v>
      </c>
      <c r="H273" s="67">
        <f t="shared" si="36"/>
        <v>730894.43999999762</v>
      </c>
      <c r="I273" s="70">
        <f t="shared" si="38"/>
        <v>1.1196214863216935E-2</v>
      </c>
      <c r="J273" s="67">
        <f t="shared" si="33"/>
        <v>2132259.4399999976</v>
      </c>
      <c r="K273" s="70">
        <v>3.3399999999999999E-2</v>
      </c>
      <c r="L273" s="70">
        <f t="shared" si="39"/>
        <v>1.011196214863217</v>
      </c>
      <c r="M273" s="70">
        <f>PRODUCT($L$2:L273)-1</f>
        <v>0.39363113002420147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</row>
    <row r="274" spans="1:27">
      <c r="A274" s="88">
        <v>44400</v>
      </c>
      <c r="B274" s="76">
        <v>67121717.269999996</v>
      </c>
      <c r="C274" s="6"/>
      <c r="D274" s="58">
        <v>6981.01</v>
      </c>
      <c r="E274" s="58">
        <v>-14923.59</v>
      </c>
      <c r="F274" s="67">
        <f t="shared" si="40"/>
        <v>67121717.269999996</v>
      </c>
      <c r="G274" s="67">
        <f t="shared" si="32"/>
        <v>63729129.25</v>
      </c>
      <c r="H274" s="67">
        <f t="shared" si="36"/>
        <v>1110328.5799999982</v>
      </c>
      <c r="I274" s="70">
        <f t="shared" si="38"/>
        <v>1.6820257868142695E-2</v>
      </c>
      <c r="J274" s="67">
        <f t="shared" si="33"/>
        <v>3242588.0199999958</v>
      </c>
      <c r="K274" s="70">
        <f>(1+K273)*(1+I274)-1</f>
        <v>5.0782054480938754E-2</v>
      </c>
      <c r="L274" s="70">
        <f t="shared" si="39"/>
        <v>1.0168202578681427</v>
      </c>
      <c r="M274" s="70">
        <f>PRODUCT($L$2:L274)-1</f>
        <v>0.41707236500427958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</row>
    <row r="275" spans="1:27">
      <c r="A275" s="88">
        <v>44403</v>
      </c>
      <c r="B275" s="76">
        <v>67365154.519999996</v>
      </c>
      <c r="C275" s="6"/>
      <c r="D275" s="58">
        <v>4168.1499999999996</v>
      </c>
      <c r="E275" s="58">
        <v>-14923.59</v>
      </c>
      <c r="F275" s="67">
        <f t="shared" si="40"/>
        <v>67365154.519999996</v>
      </c>
      <c r="G275" s="67">
        <f t="shared" si="32"/>
        <v>63729129.25</v>
      </c>
      <c r="H275" s="67">
        <f t="shared" si="36"/>
        <v>243437.25</v>
      </c>
      <c r="I275" s="70">
        <f t="shared" si="38"/>
        <v>3.6268030661486682E-3</v>
      </c>
      <c r="J275" s="67">
        <f t="shared" si="33"/>
        <v>3486025.2699999958</v>
      </c>
      <c r="K275" s="70">
        <f>(1+K274)*(1+I275)-1</f>
        <v>5.4593034057984102E-2</v>
      </c>
      <c r="L275" s="70">
        <f t="shared" si="39"/>
        <v>1.0036268030661486</v>
      </c>
      <c r="M275" s="70">
        <f>PRODUCT($L$2:L275)-1</f>
        <v>0.42221180740263153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</row>
    <row r="276" spans="1:27">
      <c r="A276" s="88">
        <v>44404</v>
      </c>
      <c r="B276" s="76">
        <v>66098781.990000002</v>
      </c>
      <c r="C276" s="6"/>
      <c r="D276" s="58">
        <v>-2748.88</v>
      </c>
      <c r="E276" s="58">
        <v>-14923.59</v>
      </c>
      <c r="F276" s="67">
        <f t="shared" si="40"/>
        <v>66098781.990000002</v>
      </c>
      <c r="G276" s="67">
        <f t="shared" si="32"/>
        <v>63729129.25</v>
      </c>
      <c r="H276" s="67">
        <f t="shared" si="36"/>
        <v>-1266372.5299999937</v>
      </c>
      <c r="I276" s="70">
        <f t="shared" si="38"/>
        <v>-1.8798628742460931E-2</v>
      </c>
      <c r="J276" s="67">
        <f t="shared" si="33"/>
        <v>2219652.7400000021</v>
      </c>
      <c r="K276" s="70">
        <v>3.4700000000000002E-2</v>
      </c>
      <c r="L276" s="70">
        <f t="shared" si="39"/>
        <v>0.98120137125753903</v>
      </c>
      <c r="M276" s="70">
        <f>PRODUCT($L$2:L276)-1</f>
        <v>0.39547617564212501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</row>
    <row r="277" spans="1:27">
      <c r="A277" s="88">
        <v>44405</v>
      </c>
      <c r="B277" s="76">
        <v>66632016.600000001</v>
      </c>
      <c r="C277" s="6"/>
      <c r="D277" s="58">
        <v>-5030.84</v>
      </c>
      <c r="E277" s="58">
        <v>-14923.59</v>
      </c>
      <c r="F277" s="67">
        <f t="shared" si="40"/>
        <v>66632016.600000001</v>
      </c>
      <c r="G277" s="67">
        <f t="shared" si="32"/>
        <v>63729129.25</v>
      </c>
      <c r="H277" s="67">
        <f t="shared" si="36"/>
        <v>533234.6099999994</v>
      </c>
      <c r="I277" s="70">
        <f t="shared" si="38"/>
        <v>8.0672380631865766E-3</v>
      </c>
      <c r="J277" s="67">
        <f t="shared" si="33"/>
        <v>2752887.3500000015</v>
      </c>
      <c r="K277" s="70">
        <v>4.3099999999999999E-2</v>
      </c>
      <c r="L277" s="70">
        <f t="shared" si="39"/>
        <v>1.0080672380631865</v>
      </c>
      <c r="M277" s="70">
        <f>PRODUCT($L$2:L277)-1</f>
        <v>0.40673381416253518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</row>
    <row r="278" spans="1:27">
      <c r="A278" s="88">
        <v>44406</v>
      </c>
      <c r="B278" s="76">
        <v>67108098.649999999</v>
      </c>
      <c r="C278" s="6"/>
      <c r="D278" s="58">
        <v>-7589.2</v>
      </c>
      <c r="E278" s="58">
        <v>-14923.59</v>
      </c>
      <c r="F278" s="67">
        <f t="shared" si="40"/>
        <v>67108098.649999999</v>
      </c>
      <c r="G278" s="67">
        <f t="shared" ref="G278:G341" si="42">IF(MONTH(A278)=MONTH(A277),G277,F277)</f>
        <v>63729129.25</v>
      </c>
      <c r="H278" s="67">
        <f t="shared" si="36"/>
        <v>476082.04999999702</v>
      </c>
      <c r="I278" s="70">
        <f t="shared" si="38"/>
        <v>7.1449443419666367E-3</v>
      </c>
      <c r="J278" s="67">
        <f t="shared" ref="J278:J341" si="43">IF(MONTH(A278)=MONTH(A277),J277+H278,H278)</f>
        <v>3228969.3999999985</v>
      </c>
      <c r="K278" s="70">
        <v>5.0500000000000003E-2</v>
      </c>
      <c r="L278" s="70">
        <f t="shared" si="39"/>
        <v>1.0071449443419667</v>
      </c>
      <c r="M278" s="70">
        <f>PRODUCT($L$2:L278)-1</f>
        <v>0.41678484896868895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</row>
    <row r="279" spans="1:27">
      <c r="A279" s="88">
        <v>44407</v>
      </c>
      <c r="B279" s="76">
        <v>66900176.340000004</v>
      </c>
      <c r="C279" s="6"/>
      <c r="D279" s="58">
        <v>-11785</v>
      </c>
      <c r="E279" s="58">
        <v>-77551.62</v>
      </c>
      <c r="F279" s="67">
        <f t="shared" si="40"/>
        <v>66900176.340000004</v>
      </c>
      <c r="G279" s="67">
        <f t="shared" si="42"/>
        <v>63729129.25</v>
      </c>
      <c r="H279" s="67">
        <f t="shared" si="36"/>
        <v>-207922.30999999493</v>
      </c>
      <c r="I279" s="70">
        <f t="shared" si="38"/>
        <v>-3.0983191922096713E-3</v>
      </c>
      <c r="J279" s="67">
        <f t="shared" si="43"/>
        <v>3021047.0900000036</v>
      </c>
      <c r="K279" s="70">
        <v>4.7300000000000002E-2</v>
      </c>
      <c r="L279" s="70">
        <f t="shared" si="39"/>
        <v>0.99690168080779029</v>
      </c>
      <c r="M279" s="70">
        <f>PRODUCT($L$2:L279)-1</f>
        <v>0.41239519727989737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</row>
    <row r="280" spans="1:27">
      <c r="A280" s="88">
        <v>44410</v>
      </c>
      <c r="B280" s="76">
        <v>67107667.049999997</v>
      </c>
      <c r="C280" s="6">
        <v>213000</v>
      </c>
      <c r="D280" s="59">
        <v>-2743.78</v>
      </c>
      <c r="E280" s="59">
        <v>27416.23</v>
      </c>
      <c r="F280" s="67">
        <f t="shared" si="40"/>
        <v>67107667.049999997</v>
      </c>
      <c r="G280" s="67">
        <f t="shared" si="42"/>
        <v>66900176.340000004</v>
      </c>
      <c r="H280" s="67">
        <f t="shared" si="36"/>
        <v>-5509.2900000065565</v>
      </c>
      <c r="I280" s="70">
        <f t="shared" si="38"/>
        <v>-8.2350904009688243E-5</v>
      </c>
      <c r="J280" s="67">
        <f t="shared" si="43"/>
        <v>-5509.2900000065565</v>
      </c>
      <c r="K280" s="70">
        <f t="shared" ref="K280:K293" si="44">(1+K279)*(1+I280)-1</f>
        <v>4.7213753898230681E-2</v>
      </c>
      <c r="L280" s="70">
        <f t="shared" si="39"/>
        <v>0.99991764909599035</v>
      </c>
      <c r="M280" s="70">
        <f>PRODUCT($L$2:L280)-1</f>
        <v>0.41227888525858258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</row>
    <row r="281" spans="1:27">
      <c r="A281" s="88">
        <v>44411</v>
      </c>
      <c r="B281" s="76">
        <v>67372005.530000001</v>
      </c>
      <c r="C281" s="6"/>
      <c r="D281" s="59">
        <v>-2869.25</v>
      </c>
      <c r="E281" s="59">
        <v>27416.240000000002</v>
      </c>
      <c r="F281" s="67">
        <f t="shared" si="40"/>
        <v>67372005.530000001</v>
      </c>
      <c r="G281" s="67">
        <f t="shared" si="42"/>
        <v>66900176.340000004</v>
      </c>
      <c r="H281" s="67">
        <f t="shared" si="36"/>
        <v>264338.48000000417</v>
      </c>
      <c r="I281" s="70">
        <f t="shared" si="38"/>
        <v>3.9390205563703054E-3</v>
      </c>
      <c r="J281" s="67">
        <f t="shared" si="43"/>
        <v>258829.18999999762</v>
      </c>
      <c r="K281" s="70">
        <f t="shared" si="44"/>
        <v>5.1338750401749511E-2</v>
      </c>
      <c r="L281" s="70">
        <f t="shared" si="39"/>
        <v>1.0039390205563703</v>
      </c>
      <c r="M281" s="70">
        <f>PRODUCT($L$2:L281)-1</f>
        <v>0.41784188081894391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</row>
    <row r="282" spans="1:27">
      <c r="A282" s="88">
        <v>44412</v>
      </c>
      <c r="B282" s="76">
        <v>67290518.969999999</v>
      </c>
      <c r="C282" s="6"/>
      <c r="D282" s="59">
        <v>78829.33</v>
      </c>
      <c r="E282" s="59">
        <v>27416.240000000002</v>
      </c>
      <c r="F282" s="67">
        <f t="shared" si="40"/>
        <v>67290518.969999999</v>
      </c>
      <c r="G282" s="67">
        <f t="shared" si="42"/>
        <v>66900176.340000004</v>
      </c>
      <c r="H282" s="67">
        <f t="shared" si="36"/>
        <v>-81486.560000002384</v>
      </c>
      <c r="I282" s="70">
        <f t="shared" si="38"/>
        <v>-1.2095017709353676E-3</v>
      </c>
      <c r="J282" s="67">
        <f t="shared" si="43"/>
        <v>177342.62999999523</v>
      </c>
      <c r="K282" s="70">
        <f t="shared" si="44"/>
        <v>5.0067154321285612E-2</v>
      </c>
      <c r="L282" s="70">
        <f t="shared" si="39"/>
        <v>0.99879049822906463</v>
      </c>
      <c r="M282" s="70">
        <f>PRODUCT($L$2:L282)-1</f>
        <v>0.41612699855318702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</row>
    <row r="283" spans="1:27">
      <c r="A283" s="88">
        <v>44413</v>
      </c>
      <c r="B283" s="76">
        <v>67516331.340000004</v>
      </c>
      <c r="C283" s="6"/>
      <c r="D283" s="59">
        <v>78736.759999999995</v>
      </c>
      <c r="E283" s="59">
        <v>28578.94</v>
      </c>
      <c r="F283" s="67">
        <f t="shared" si="40"/>
        <v>67516331.340000004</v>
      </c>
      <c r="G283" s="67">
        <f t="shared" si="42"/>
        <v>66900176.340000004</v>
      </c>
      <c r="H283" s="67">
        <f t="shared" si="36"/>
        <v>225812.37000000477</v>
      </c>
      <c r="I283" s="70">
        <f t="shared" si="38"/>
        <v>3.3557828570274255E-3</v>
      </c>
      <c r="J283" s="67">
        <f t="shared" si="43"/>
        <v>403155</v>
      </c>
      <c r="K283" s="70">
        <f t="shared" si="44"/>
        <v>5.3590951676484533E-2</v>
      </c>
      <c r="L283" s="70">
        <f t="shared" si="39"/>
        <v>1.0033557828570274</v>
      </c>
      <c r="M283" s="70">
        <f>PRODUCT($L$2:L283)-1</f>
        <v>0.42087921325830546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</row>
    <row r="284" spans="1:27">
      <c r="A284" s="88">
        <v>44414</v>
      </c>
      <c r="B284" s="76">
        <v>67277403.670000002</v>
      </c>
      <c r="C284" s="6"/>
      <c r="D284" s="59">
        <v>78644.17</v>
      </c>
      <c r="E284" s="59">
        <v>3227.42</v>
      </c>
      <c r="F284" s="67">
        <f t="shared" si="40"/>
        <v>67277403.670000002</v>
      </c>
      <c r="G284" s="67">
        <f t="shared" si="42"/>
        <v>66900176.340000004</v>
      </c>
      <c r="H284" s="67">
        <f t="shared" si="36"/>
        <v>-238927.67000000179</v>
      </c>
      <c r="I284" s="70">
        <f t="shared" si="38"/>
        <v>-3.5388129843253089E-3</v>
      </c>
      <c r="J284" s="67">
        <f t="shared" si="43"/>
        <v>164227.32999999821</v>
      </c>
      <c r="K284" s="70">
        <f t="shared" si="44"/>
        <v>4.9862490336524123E-2</v>
      </c>
      <c r="L284" s="70">
        <f t="shared" si="39"/>
        <v>0.99646118701567465</v>
      </c>
      <c r="M284" s="70">
        <f>PRODUCT($L$2:L284)-1</f>
        <v>0.41585098744926907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</row>
    <row r="285" spans="1:27">
      <c r="A285" s="88">
        <v>44417</v>
      </c>
      <c r="B285" s="76">
        <v>67234440.430000007</v>
      </c>
      <c r="C285" s="6"/>
      <c r="D285" s="59">
        <v>78368.289999999994</v>
      </c>
      <c r="E285" s="59">
        <v>3227.42</v>
      </c>
      <c r="F285" s="67">
        <f t="shared" si="40"/>
        <v>67234440.430000007</v>
      </c>
      <c r="G285" s="67">
        <f t="shared" si="42"/>
        <v>66900176.340000004</v>
      </c>
      <c r="H285" s="67">
        <f t="shared" si="36"/>
        <v>-42963.239999994636</v>
      </c>
      <c r="I285" s="70">
        <f t="shared" si="38"/>
        <v>-6.3859836522128734E-4</v>
      </c>
      <c r="J285" s="67">
        <f t="shared" si="43"/>
        <v>121264.09000000358</v>
      </c>
      <c r="K285" s="70">
        <f t="shared" si="44"/>
        <v>4.9192049866488174E-2</v>
      </c>
      <c r="L285" s="70">
        <f t="shared" si="39"/>
        <v>0.99936140163477871</v>
      </c>
      <c r="M285" s="70">
        <f>PRODUCT($L$2:L285)-1</f>
        <v>0.41494682732328703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</row>
    <row r="286" spans="1:27">
      <c r="A286" s="88">
        <v>44418</v>
      </c>
      <c r="B286" s="76">
        <v>67224261.269999996</v>
      </c>
      <c r="C286" s="6"/>
      <c r="D286" s="59">
        <v>78274.350000000006</v>
      </c>
      <c r="E286" s="59">
        <v>3227.42</v>
      </c>
      <c r="F286" s="67">
        <f t="shared" si="40"/>
        <v>67224261.269999996</v>
      </c>
      <c r="G286" s="67">
        <f t="shared" si="42"/>
        <v>66900176.340000004</v>
      </c>
      <c r="H286" s="67">
        <f t="shared" si="36"/>
        <v>-10179.160000011325</v>
      </c>
      <c r="I286" s="70">
        <f t="shared" si="38"/>
        <v>-1.5139800279306533E-4</v>
      </c>
      <c r="J286" s="67">
        <f t="shared" si="43"/>
        <v>111084.92999999225</v>
      </c>
      <c r="K286" s="70">
        <f t="shared" si="44"/>
        <v>4.9033204285592102E-2</v>
      </c>
      <c r="L286" s="70">
        <f t="shared" si="39"/>
        <v>0.99984860199720693</v>
      </c>
      <c r="M286" s="70">
        <f>PRODUCT($L$2:L286)-1</f>
        <v>0.41473260719957183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</row>
    <row r="287" spans="1:27">
      <c r="A287" s="88">
        <v>44419</v>
      </c>
      <c r="B287" s="76">
        <v>67244791.609999999</v>
      </c>
      <c r="C287" s="6"/>
      <c r="D287" s="59">
        <v>78178.899999999994</v>
      </c>
      <c r="E287" s="59">
        <v>-1607.68</v>
      </c>
      <c r="F287" s="67">
        <f t="shared" si="40"/>
        <v>67244791.609999999</v>
      </c>
      <c r="G287" s="67">
        <f t="shared" si="42"/>
        <v>66900176.340000004</v>
      </c>
      <c r="H287" s="67">
        <f t="shared" si="36"/>
        <v>20530.340000003576</v>
      </c>
      <c r="I287" s="70">
        <f t="shared" si="38"/>
        <v>3.054007528256112E-4</v>
      </c>
      <c r="J287" s="67">
        <f t="shared" si="43"/>
        <v>131615.26999999583</v>
      </c>
      <c r="K287" s="70">
        <f t="shared" si="44"/>
        <v>4.9353579815919923E-2</v>
      </c>
      <c r="L287" s="70">
        <f t="shared" si="39"/>
        <v>1.0003054007528256</v>
      </c>
      <c r="M287" s="70">
        <f>PRODUCT($L$2:L287)-1</f>
        <v>0.41516466760285753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</row>
    <row r="288" spans="1:27">
      <c r="A288" s="88">
        <v>44420</v>
      </c>
      <c r="B288" s="76">
        <v>67381097.930000007</v>
      </c>
      <c r="C288" s="6"/>
      <c r="D288" s="59">
        <v>78085.06</v>
      </c>
      <c r="E288" s="59">
        <v>-1607.68</v>
      </c>
      <c r="F288" s="67">
        <f t="shared" si="40"/>
        <v>67381097.930000007</v>
      </c>
      <c r="G288" s="67">
        <f t="shared" si="42"/>
        <v>66900176.340000004</v>
      </c>
      <c r="H288" s="67">
        <f t="shared" si="36"/>
        <v>136306.32000000775</v>
      </c>
      <c r="I288" s="70">
        <f t="shared" si="38"/>
        <v>2.0270167657079566E-3</v>
      </c>
      <c r="J288" s="67">
        <f t="shared" si="43"/>
        <v>267921.59000000358</v>
      </c>
      <c r="K288" s="70">
        <f t="shared" si="44"/>
        <v>5.1480637115362438E-2</v>
      </c>
      <c r="L288" s="70">
        <f t="shared" si="39"/>
        <v>1.0020270167657079</v>
      </c>
      <c r="M288" s="70">
        <f>PRODUCT($L$2:L288)-1</f>
        <v>0.418033230110326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</row>
    <row r="289" spans="1:27">
      <c r="A289" s="88">
        <v>44421</v>
      </c>
      <c r="B289" s="76">
        <v>67548276.829999998</v>
      </c>
      <c r="C289" s="6"/>
      <c r="D289" s="59">
        <v>77989.039999999994</v>
      </c>
      <c r="E289" s="59">
        <v>-1607.68</v>
      </c>
      <c r="F289" s="67">
        <f t="shared" si="40"/>
        <v>67548276.829999998</v>
      </c>
      <c r="G289" s="67">
        <f t="shared" si="42"/>
        <v>66900176.340000004</v>
      </c>
      <c r="H289" s="67">
        <f t="shared" si="36"/>
        <v>167178.89999999106</v>
      </c>
      <c r="I289" s="70">
        <f t="shared" si="38"/>
        <v>2.4810949232924001E-3</v>
      </c>
      <c r="J289" s="67">
        <f t="shared" si="43"/>
        <v>435100.48999999464</v>
      </c>
      <c r="K289" s="70">
        <f t="shared" si="44"/>
        <v>5.4089460386049559E-2</v>
      </c>
      <c r="L289" s="70">
        <f t="shared" si="39"/>
        <v>1.0024810949232923</v>
      </c>
      <c r="M289" s="70">
        <f>PRODUCT($L$2:L289)-1</f>
        <v>0.42155150515861251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</row>
    <row r="290" spans="1:27">
      <c r="A290" s="88">
        <v>44424</v>
      </c>
      <c r="B290" s="76">
        <v>67561560.040000007</v>
      </c>
      <c r="C290" s="6"/>
      <c r="D290" s="59">
        <v>77709.13</v>
      </c>
      <c r="E290" s="59">
        <v>-1607.68</v>
      </c>
      <c r="F290" s="67">
        <f t="shared" si="40"/>
        <v>67561560.040000007</v>
      </c>
      <c r="G290" s="67">
        <f t="shared" si="42"/>
        <v>66900176.340000004</v>
      </c>
      <c r="H290" s="67">
        <f t="shared" si="36"/>
        <v>13283.210000008345</v>
      </c>
      <c r="I290" s="70">
        <f t="shared" si="38"/>
        <v>1.9664765147804503E-4</v>
      </c>
      <c r="J290" s="67">
        <f t="shared" si="43"/>
        <v>448383.70000000298</v>
      </c>
      <c r="K290" s="70">
        <f t="shared" si="44"/>
        <v>5.4296744602882363E-2</v>
      </c>
      <c r="L290" s="70">
        <f t="shared" si="39"/>
        <v>1.0001966476514781</v>
      </c>
      <c r="M290" s="70">
        <f>PRODUCT($L$2:L290)-1</f>
        <v>0.42183104992355713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</row>
    <row r="291" spans="1:27">
      <c r="A291" s="88">
        <v>44425</v>
      </c>
      <c r="B291" s="76">
        <v>67150040.950000003</v>
      </c>
      <c r="C291" s="6"/>
      <c r="D291" s="59">
        <v>77619.3</v>
      </c>
      <c r="E291" s="59">
        <v>-760.96</v>
      </c>
      <c r="F291" s="67">
        <f t="shared" si="40"/>
        <v>67150040.950000003</v>
      </c>
      <c r="G291" s="67">
        <f t="shared" si="42"/>
        <v>66900176.340000004</v>
      </c>
      <c r="H291" s="67">
        <f t="shared" si="36"/>
        <v>-411519.09000000358</v>
      </c>
      <c r="I291" s="70">
        <f t="shared" si="38"/>
        <v>-6.0910240935283695E-3</v>
      </c>
      <c r="J291" s="67">
        <f t="shared" si="43"/>
        <v>36864.609999999404</v>
      </c>
      <c r="K291" s="70">
        <f t="shared" si="44"/>
        <v>4.7874997729777657E-2</v>
      </c>
      <c r="L291" s="70">
        <f t="shared" si="39"/>
        <v>0.99390897590647165</v>
      </c>
      <c r="M291" s="70">
        <f>PRODUCT($L$2:L291)-1</f>
        <v>0.41317064274154602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</row>
    <row r="292" spans="1:27">
      <c r="A292" s="88">
        <v>44426</v>
      </c>
      <c r="B292" s="76">
        <v>66804629.369999997</v>
      </c>
      <c r="C292" s="6"/>
      <c r="D292" s="59">
        <v>77525.460000000006</v>
      </c>
      <c r="E292" s="59">
        <v>-760.96</v>
      </c>
      <c r="F292" s="67">
        <f t="shared" si="40"/>
        <v>66804629.369999997</v>
      </c>
      <c r="G292" s="67">
        <f t="shared" si="42"/>
        <v>66900176.340000004</v>
      </c>
      <c r="H292" s="67">
        <f t="shared" si="36"/>
        <v>-345411.58000000566</v>
      </c>
      <c r="I292" s="70">
        <f t="shared" si="38"/>
        <v>-5.1438774290130298E-3</v>
      </c>
      <c r="J292" s="67">
        <f t="shared" si="43"/>
        <v>-308546.97000000626</v>
      </c>
      <c r="K292" s="70">
        <f t="shared" si="44"/>
        <v>4.2484857180528302E-2</v>
      </c>
      <c r="L292" s="70">
        <f t="shared" si="39"/>
        <v>0.99485612257098699</v>
      </c>
      <c r="M292" s="70">
        <f>PRODUCT($L$2:L292)-1</f>
        <v>0.40590146616900391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</row>
    <row r="293" spans="1:27">
      <c r="A293" s="88">
        <v>44427</v>
      </c>
      <c r="B293" s="76">
        <v>66742021.810000002</v>
      </c>
      <c r="C293" s="6"/>
      <c r="D293" s="59">
        <v>77433.429999999993</v>
      </c>
      <c r="E293" s="59">
        <v>-760.96</v>
      </c>
      <c r="F293" s="67">
        <f t="shared" si="40"/>
        <v>66742021.810000002</v>
      </c>
      <c r="G293" s="67">
        <f t="shared" si="42"/>
        <v>66900176.340000004</v>
      </c>
      <c r="H293" s="67">
        <f t="shared" si="36"/>
        <v>-62607.559999994934</v>
      </c>
      <c r="I293" s="70">
        <f t="shared" si="38"/>
        <v>-9.3717397417536095E-4</v>
      </c>
      <c r="J293" s="67">
        <f t="shared" si="43"/>
        <v>-371154.53000000119</v>
      </c>
      <c r="K293" s="70">
        <f t="shared" si="44"/>
        <v>4.1507867503906892E-2</v>
      </c>
      <c r="L293" s="70">
        <f t="shared" si="39"/>
        <v>0.99906282602582464</v>
      </c>
      <c r="M293" s="70">
        <f>PRODUCT($L$2:L293)-1</f>
        <v>0.40458389190465538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</row>
    <row r="294" spans="1:27">
      <c r="A294" s="88">
        <v>44428</v>
      </c>
      <c r="B294" s="76">
        <v>17025491.030000001</v>
      </c>
      <c r="C294" s="6">
        <v>-50000000</v>
      </c>
      <c r="D294" s="59">
        <v>77336.47</v>
      </c>
      <c r="E294" s="59">
        <v>-2825.68</v>
      </c>
      <c r="F294" s="67">
        <f t="shared" si="40"/>
        <v>17025491.030000001</v>
      </c>
      <c r="G294" s="67">
        <f t="shared" si="42"/>
        <v>66900176.340000004</v>
      </c>
      <c r="H294" s="67">
        <f t="shared" si="36"/>
        <v>283469.21999999881</v>
      </c>
      <c r="I294" s="70">
        <f t="shared" si="38"/>
        <v>4.2472375321049444E-3</v>
      </c>
      <c r="J294" s="67">
        <f t="shared" si="43"/>
        <v>-87685.310000002384</v>
      </c>
      <c r="K294" s="70">
        <v>1.1299999999999999E-2</v>
      </c>
      <c r="L294" s="70">
        <f t="shared" si="39"/>
        <v>1.004247237532105</v>
      </c>
      <c r="M294" s="70">
        <f>PRODUCT($L$2:L294)-1</f>
        <v>0.41054949332734303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</row>
    <row r="295" spans="1:27">
      <c r="A295" s="88">
        <v>44431</v>
      </c>
      <c r="B295" s="76">
        <v>17640669</v>
      </c>
      <c r="C295" s="6"/>
      <c r="D295" s="59">
        <v>74424.929999999993</v>
      </c>
      <c r="E295" s="59">
        <v>-2825.68</v>
      </c>
      <c r="F295" s="67">
        <f t="shared" si="40"/>
        <v>17640669</v>
      </c>
      <c r="G295" s="67">
        <f t="shared" si="42"/>
        <v>66900176.340000004</v>
      </c>
      <c r="H295" s="67">
        <f t="shared" si="36"/>
        <v>615177.96999999881</v>
      </c>
      <c r="I295" s="70">
        <f t="shared" si="38"/>
        <v>3.6132759338101672E-2</v>
      </c>
      <c r="J295" s="67">
        <f t="shared" si="43"/>
        <v>527492.65999999642</v>
      </c>
      <c r="K295" s="70">
        <f t="shared" ref="K295:K301" si="45">(1+K294)*(1+I295)-1</f>
        <v>4.7841059518622275E-2</v>
      </c>
      <c r="L295" s="70">
        <f t="shared" si="39"/>
        <v>1.0361327593381016</v>
      </c>
      <c r="M295" s="70">
        <f>PRODUCT($L$2:L295)-1</f>
        <v>0.46151653870422105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</row>
    <row r="296" spans="1:27">
      <c r="A296" s="88">
        <v>44432</v>
      </c>
      <c r="B296" s="76">
        <v>17824316.850000001</v>
      </c>
      <c r="C296" s="6"/>
      <c r="D296" s="59">
        <v>73571.39</v>
      </c>
      <c r="E296" s="59">
        <v>-2825.68</v>
      </c>
      <c r="F296" s="67">
        <f t="shared" si="40"/>
        <v>17824316.850000001</v>
      </c>
      <c r="G296" s="67">
        <f t="shared" si="42"/>
        <v>66900176.340000004</v>
      </c>
      <c r="H296" s="67">
        <f t="shared" si="36"/>
        <v>183647.85000000149</v>
      </c>
      <c r="I296" s="70">
        <f t="shared" si="38"/>
        <v>1.0410481031076627E-2</v>
      </c>
      <c r="J296" s="67">
        <f t="shared" si="43"/>
        <v>711140.50999999791</v>
      </c>
      <c r="K296" s="70">
        <f t="shared" si="45"/>
        <v>5.8749588992323964E-2</v>
      </c>
      <c r="L296" s="70">
        <f t="shared" si="39"/>
        <v>1.0104104810310766</v>
      </c>
      <c r="M296" s="70">
        <f>PRODUCT($L$2:L296)-1</f>
        <v>0.47673162890700604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</row>
    <row r="297" spans="1:27">
      <c r="A297" s="88">
        <v>44433</v>
      </c>
      <c r="B297" s="76">
        <v>17718771.280000001</v>
      </c>
      <c r="C297" s="6"/>
      <c r="D297" s="59">
        <v>72739.839999999997</v>
      </c>
      <c r="E297" s="59">
        <v>-2825.68</v>
      </c>
      <c r="F297" s="67">
        <f t="shared" si="40"/>
        <v>17718771.280000001</v>
      </c>
      <c r="G297" s="67">
        <f t="shared" si="42"/>
        <v>66900176.340000004</v>
      </c>
      <c r="H297" s="67">
        <f t="shared" si="36"/>
        <v>-105545.5700000003</v>
      </c>
      <c r="I297" s="70">
        <f t="shared" si="38"/>
        <v>-5.9214370395351389E-3</v>
      </c>
      <c r="J297" s="67">
        <f t="shared" si="43"/>
        <v>605594.93999999762</v>
      </c>
      <c r="K297" s="70">
        <f t="shared" si="45"/>
        <v>5.2480269960472059E-2</v>
      </c>
      <c r="L297" s="70">
        <f t="shared" si="39"/>
        <v>0.99407856296046482</v>
      </c>
      <c r="M297" s="70">
        <f>PRODUCT($L$2:L297)-1</f>
        <v>0.46798725554214293</v>
      </c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</row>
    <row r="298" spans="1:27">
      <c r="A298" s="88">
        <v>44434</v>
      </c>
      <c r="B298" s="76">
        <v>17451377.760000002</v>
      </c>
      <c r="C298" s="6"/>
      <c r="D298" s="59">
        <v>71362.48</v>
      </c>
      <c r="E298" s="59">
        <v>-2825.68</v>
      </c>
      <c r="F298" s="67">
        <f t="shared" si="40"/>
        <v>17451377.760000002</v>
      </c>
      <c r="G298" s="67">
        <f t="shared" si="42"/>
        <v>66900176.340000004</v>
      </c>
      <c r="H298" s="67">
        <f t="shared" si="36"/>
        <v>-267393.51999999955</v>
      </c>
      <c r="I298" s="70">
        <f t="shared" si="38"/>
        <v>-1.5090974186331927E-2</v>
      </c>
      <c r="J298" s="67">
        <f t="shared" si="43"/>
        <v>338201.41999999806</v>
      </c>
      <c r="K298" s="70">
        <f t="shared" si="45"/>
        <v>3.6597317374875038E-2</v>
      </c>
      <c r="L298" s="70">
        <f t="shared" si="39"/>
        <v>0.98490902581366813</v>
      </c>
      <c r="M298" s="70">
        <f>PRODUCT($L$2:L298)-1</f>
        <v>0.44583389776289217</v>
      </c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</row>
    <row r="299" spans="1:27">
      <c r="A299" s="88">
        <v>44435</v>
      </c>
      <c r="B299" s="76">
        <v>17966977.210000001</v>
      </c>
      <c r="C299" s="6"/>
      <c r="D299" s="59">
        <v>71362.48</v>
      </c>
      <c r="E299" s="59">
        <v>-2825.68</v>
      </c>
      <c r="F299" s="67">
        <f t="shared" si="40"/>
        <v>17966977.210000001</v>
      </c>
      <c r="G299" s="67">
        <f t="shared" si="42"/>
        <v>66900176.340000004</v>
      </c>
      <c r="H299" s="67">
        <f t="shared" si="36"/>
        <v>515599.44999999925</v>
      </c>
      <c r="I299" s="70">
        <f t="shared" si="38"/>
        <v>2.9544913707718581E-2</v>
      </c>
      <c r="J299" s="67">
        <f t="shared" si="43"/>
        <v>853800.86999999732</v>
      </c>
      <c r="K299" s="70">
        <f t="shared" si="45"/>
        <v>6.7223495666368427E-2</v>
      </c>
      <c r="L299" s="70">
        <f t="shared" si="39"/>
        <v>1.0295449137077186</v>
      </c>
      <c r="M299" s="70">
        <f>PRODUCT($L$2:L299)-1</f>
        <v>0.48855093550799134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</row>
    <row r="300" spans="1:27">
      <c r="A300" s="88">
        <v>44438</v>
      </c>
      <c r="B300" s="76">
        <v>18367078.539999999</v>
      </c>
      <c r="C300" s="6"/>
      <c r="D300" s="59">
        <v>69511.199999999997</v>
      </c>
      <c r="E300" s="59">
        <v>-2825.68</v>
      </c>
      <c r="F300" s="67">
        <f t="shared" si="40"/>
        <v>18367078.539999999</v>
      </c>
      <c r="G300" s="67">
        <f t="shared" si="42"/>
        <v>66900176.340000004</v>
      </c>
      <c r="H300" s="67">
        <f t="shared" ref="H300:H363" si="46">B300-C300-F299</f>
        <v>400101.32999999821</v>
      </c>
      <c r="I300" s="70">
        <f t="shared" si="38"/>
        <v>2.2268705821996096E-2</v>
      </c>
      <c r="J300" s="67">
        <f t="shared" si="43"/>
        <v>1253902.1999999955</v>
      </c>
      <c r="K300" s="70">
        <f t="shared" si="45"/>
        <v>9.098918173768511E-2</v>
      </c>
      <c r="L300" s="70">
        <f t="shared" si="39"/>
        <v>1.0222687058219961</v>
      </c>
      <c r="M300" s="70">
        <f>PRODUCT($L$2:L300)-1</f>
        <v>0.52169903839187604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</row>
    <row r="301" spans="1:27">
      <c r="A301" s="88">
        <v>44439</v>
      </c>
      <c r="B301" s="76">
        <v>18177286.16</v>
      </c>
      <c r="C301" s="6"/>
      <c r="D301" s="59">
        <v>68838.61</v>
      </c>
      <c r="E301" s="59">
        <v>-50.67</v>
      </c>
      <c r="F301" s="67">
        <f t="shared" si="40"/>
        <v>18177286.16</v>
      </c>
      <c r="G301" s="67">
        <f t="shared" si="42"/>
        <v>66900176.340000004</v>
      </c>
      <c r="H301" s="67">
        <f t="shared" si="46"/>
        <v>-189792.37999999896</v>
      </c>
      <c r="I301" s="70">
        <f t="shared" si="38"/>
        <v>-1.0333291687443232E-2</v>
      </c>
      <c r="J301" s="67">
        <f t="shared" si="43"/>
        <v>1064109.8199999966</v>
      </c>
      <c r="K301" s="70">
        <f t="shared" si="45"/>
        <v>7.9715672294944584E-2</v>
      </c>
      <c r="L301" s="70">
        <f t="shared" si="39"/>
        <v>0.98966670831255676</v>
      </c>
      <c r="M301" s="70">
        <f>PRODUCT($L$2:L301)-1</f>
        <v>0.50597487836767097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</row>
    <row r="302" spans="1:27">
      <c r="A302" s="88">
        <v>44440</v>
      </c>
      <c r="B302" s="76">
        <v>40893635.960000001</v>
      </c>
      <c r="C302" s="6">
        <v>22700000</v>
      </c>
      <c r="D302" s="59">
        <v>-672.96</v>
      </c>
      <c r="E302" s="58">
        <v>27518.25</v>
      </c>
      <c r="F302" s="67">
        <f t="shared" si="40"/>
        <v>40893635.960000001</v>
      </c>
      <c r="G302" s="67">
        <f t="shared" si="42"/>
        <v>18177286.16</v>
      </c>
      <c r="H302" s="67">
        <f t="shared" si="46"/>
        <v>16349.800000000745</v>
      </c>
      <c r="I302" s="70">
        <f>H302/B302</f>
        <v>3.9981282212208415E-4</v>
      </c>
      <c r="J302" s="67">
        <f t="shared" si="43"/>
        <v>16349.800000000745</v>
      </c>
      <c r="K302" s="70">
        <f>I302</f>
        <v>3.9981282212208415E-4</v>
      </c>
      <c r="L302" s="70">
        <f t="shared" si="39"/>
        <v>1.0003998128221221</v>
      </c>
      <c r="M302" s="70">
        <f>PRODUCT($L$2:L302)-1</f>
        <v>0.50657698643383609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</row>
    <row r="303" spans="1:27">
      <c r="A303" s="88">
        <v>44441</v>
      </c>
      <c r="B303" s="76">
        <v>41007595.200000003</v>
      </c>
      <c r="C303" s="6"/>
      <c r="D303" s="59">
        <v>-843.14</v>
      </c>
      <c r="E303" s="58">
        <v>27518.25</v>
      </c>
      <c r="F303" s="67">
        <f t="shared" si="40"/>
        <v>41007595.200000003</v>
      </c>
      <c r="G303" s="67">
        <f t="shared" si="42"/>
        <v>18177286.16</v>
      </c>
      <c r="H303" s="67">
        <f t="shared" si="46"/>
        <v>113959.24000000209</v>
      </c>
      <c r="I303" s="70">
        <f t="shared" ref="I303:I323" si="47">H303/B302</f>
        <v>2.7867231006670819E-3</v>
      </c>
      <c r="J303" s="67">
        <f t="shared" si="43"/>
        <v>130309.04000000283</v>
      </c>
      <c r="K303" s="70">
        <f t="shared" ref="K303:K323" si="48">(1+K302)*(1+I303)-1</f>
        <v>3.1876500904164384E-3</v>
      </c>
      <c r="L303" s="70">
        <f t="shared" si="39"/>
        <v>1.0027867231006671</v>
      </c>
      <c r="M303" s="70">
        <f>PRODUCT($L$2:L303)-1</f>
        <v>0.51077539932486471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</row>
    <row r="304" spans="1:27">
      <c r="A304" s="88">
        <v>44442</v>
      </c>
      <c r="B304" s="76">
        <v>41058240.229999997</v>
      </c>
      <c r="C304" s="6"/>
      <c r="D304" s="58">
        <v>10789.64</v>
      </c>
      <c r="E304" s="58">
        <v>27518.25</v>
      </c>
      <c r="F304" s="67">
        <f t="shared" si="40"/>
        <v>41058240.229999997</v>
      </c>
      <c r="G304" s="67">
        <f t="shared" si="42"/>
        <v>18177286.16</v>
      </c>
      <c r="H304" s="67">
        <f t="shared" si="46"/>
        <v>50645.029999993742</v>
      </c>
      <c r="I304" s="70">
        <f t="shared" si="47"/>
        <v>1.2350158489662845E-3</v>
      </c>
      <c r="J304" s="67">
        <f t="shared" si="43"/>
        <v>180954.06999999657</v>
      </c>
      <c r="K304" s="70">
        <f t="shared" si="48"/>
        <v>4.426602737765295E-3</v>
      </c>
      <c r="L304" s="70">
        <f t="shared" si="39"/>
        <v>1.0012350158489662</v>
      </c>
      <c r="M304" s="70">
        <f>PRODUCT($L$2:L304)-1</f>
        <v>0.51264123088725921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</row>
    <row r="305" spans="1:27">
      <c r="A305" s="88">
        <v>44445</v>
      </c>
      <c r="B305" s="76">
        <v>41069293.100000001</v>
      </c>
      <c r="C305" s="6"/>
      <c r="D305" s="58">
        <v>10789.72</v>
      </c>
      <c r="E305" s="58">
        <v>27518.25</v>
      </c>
      <c r="F305" s="67">
        <f t="shared" si="40"/>
        <v>41069293.100000001</v>
      </c>
      <c r="G305" s="67">
        <f t="shared" si="42"/>
        <v>18177286.16</v>
      </c>
      <c r="H305" s="67">
        <f t="shared" si="46"/>
        <v>11052.870000004768</v>
      </c>
      <c r="I305" s="70">
        <f t="shared" si="47"/>
        <v>2.6919979858096245E-4</v>
      </c>
      <c r="J305" s="67">
        <f t="shared" si="43"/>
        <v>192006.94000000134</v>
      </c>
      <c r="K305" s="70">
        <f t="shared" si="48"/>
        <v>4.6969941769114953E-3</v>
      </c>
      <c r="L305" s="70">
        <f t="shared" si="39"/>
        <v>1.0002691997985809</v>
      </c>
      <c r="M305" s="70">
        <f>PRODUCT($L$2:L305)-1</f>
        <v>0.51304843360193919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</row>
    <row r="306" spans="1:27">
      <c r="A306" s="88">
        <v>44446</v>
      </c>
      <c r="B306" s="76">
        <v>40848044.729999997</v>
      </c>
      <c r="C306" s="6"/>
      <c r="D306" s="58">
        <v>10119.41</v>
      </c>
      <c r="E306" s="58">
        <v>27518.25</v>
      </c>
      <c r="F306" s="67">
        <f t="shared" si="40"/>
        <v>40848044.729999997</v>
      </c>
      <c r="G306" s="67">
        <f t="shared" si="42"/>
        <v>18177286.16</v>
      </c>
      <c r="H306" s="67">
        <f t="shared" si="46"/>
        <v>-221248.37000000477</v>
      </c>
      <c r="I306" s="70">
        <f t="shared" si="47"/>
        <v>-5.3871969371687275E-3</v>
      </c>
      <c r="J306" s="67">
        <f t="shared" si="43"/>
        <v>-29241.430000003427</v>
      </c>
      <c r="K306" s="70">
        <f t="shared" si="48"/>
        <v>-7.155063929009664E-4</v>
      </c>
      <c r="L306" s="70">
        <f t="shared" si="39"/>
        <v>0.99461280306283129</v>
      </c>
      <c r="M306" s="70">
        <f>PRODUCT($L$2:L306)-1</f>
        <v>0.50489734371465089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</row>
    <row r="307" spans="1:27">
      <c r="A307" s="88">
        <v>44447</v>
      </c>
      <c r="B307" s="76">
        <v>40761880.990000002</v>
      </c>
      <c r="C307" s="6"/>
      <c r="D307" s="58">
        <v>9901.32</v>
      </c>
      <c r="E307" s="58">
        <v>-1162.7</v>
      </c>
      <c r="F307" s="67">
        <f t="shared" si="40"/>
        <v>40761880.990000002</v>
      </c>
      <c r="G307" s="67">
        <f t="shared" si="42"/>
        <v>18177286.16</v>
      </c>
      <c r="H307" s="67">
        <f t="shared" si="46"/>
        <v>-86163.739999994636</v>
      </c>
      <c r="I307" s="70">
        <f t="shared" si="47"/>
        <v>-2.1093724453526527E-3</v>
      </c>
      <c r="J307" s="67">
        <f t="shared" si="43"/>
        <v>-115405.16999999806</v>
      </c>
      <c r="K307" s="70">
        <f t="shared" si="48"/>
        <v>-2.8233695687840399E-3</v>
      </c>
      <c r="L307" s="70">
        <f t="shared" si="39"/>
        <v>0.9978906275546473</v>
      </c>
      <c r="M307" s="70">
        <f>PRODUCT($L$2:L307)-1</f>
        <v>0.50172295472473483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</row>
    <row r="308" spans="1:27">
      <c r="A308" s="88">
        <v>44448</v>
      </c>
      <c r="B308" s="76">
        <v>40794274.909999996</v>
      </c>
      <c r="C308" s="6"/>
      <c r="D308" s="58">
        <v>9629.57</v>
      </c>
      <c r="E308" s="58">
        <v>-1162.7</v>
      </c>
      <c r="F308" s="67">
        <f t="shared" si="40"/>
        <v>40794274.909999996</v>
      </c>
      <c r="G308" s="67">
        <f t="shared" si="42"/>
        <v>18177286.16</v>
      </c>
      <c r="H308" s="67">
        <f t="shared" si="46"/>
        <v>32393.919999994338</v>
      </c>
      <c r="I308" s="70">
        <f t="shared" si="47"/>
        <v>7.9471111767245102E-4</v>
      </c>
      <c r="J308" s="67">
        <f t="shared" si="43"/>
        <v>-83011.250000003725</v>
      </c>
      <c r="K308" s="70">
        <f t="shared" si="48"/>
        <v>-2.0309022142971367E-3</v>
      </c>
      <c r="L308" s="70">
        <f t="shared" si="39"/>
        <v>1.0007947111176725</v>
      </c>
      <c r="M308" s="70">
        <f>PRODUCT($L$2:L308)-1</f>
        <v>0.50291639065251847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</row>
    <row r="309" spans="1:27">
      <c r="A309" s="88">
        <v>44449</v>
      </c>
      <c r="B309" s="76">
        <v>40423586.700000003</v>
      </c>
      <c r="C309" s="6"/>
      <c r="D309" s="58">
        <v>9357.67</v>
      </c>
      <c r="E309" s="58">
        <v>-2009.42</v>
      </c>
      <c r="F309" s="67">
        <f t="shared" si="40"/>
        <v>40423586.700000003</v>
      </c>
      <c r="G309" s="67">
        <f t="shared" si="42"/>
        <v>18177286.16</v>
      </c>
      <c r="H309" s="67">
        <f t="shared" si="46"/>
        <v>-370688.20999999344</v>
      </c>
      <c r="I309" s="70">
        <f t="shared" si="47"/>
        <v>-9.0867704063328208E-3</v>
      </c>
      <c r="J309" s="67">
        <f t="shared" si="43"/>
        <v>-453699.45999999717</v>
      </c>
      <c r="K309" s="70">
        <f t="shared" si="48"/>
        <v>-1.1099218278490919E-2</v>
      </c>
      <c r="L309" s="70">
        <f t="shared" si="39"/>
        <v>0.99091322959366723</v>
      </c>
      <c r="M309" s="70">
        <f>PRODUCT($L$2:L309)-1</f>
        <v>0.48925973447074478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</row>
    <row r="310" spans="1:27">
      <c r="A310" s="88">
        <v>44452</v>
      </c>
      <c r="B310" s="76">
        <v>40380633.979999997</v>
      </c>
      <c r="C310" s="6"/>
      <c r="D310" s="58">
        <v>8488.7199999999993</v>
      </c>
      <c r="E310" s="58">
        <v>-2009.42</v>
      </c>
      <c r="F310" s="67">
        <f t="shared" si="40"/>
        <v>40380633.979999997</v>
      </c>
      <c r="G310" s="67">
        <f t="shared" si="42"/>
        <v>18177286.16</v>
      </c>
      <c r="H310" s="67">
        <f t="shared" si="46"/>
        <v>-42952.720000006258</v>
      </c>
      <c r="I310" s="70">
        <f t="shared" si="47"/>
        <v>-1.062565781675337E-3</v>
      </c>
      <c r="J310" s="67">
        <f t="shared" si="43"/>
        <v>-496652.18000000343</v>
      </c>
      <c r="K310" s="70">
        <f t="shared" si="48"/>
        <v>-1.2149990410620148E-2</v>
      </c>
      <c r="L310" s="70">
        <f t="shared" si="39"/>
        <v>0.9989374342183247</v>
      </c>
      <c r="M310" s="70">
        <f>PRODUCT($L$2:L310)-1</f>
        <v>0.48767729803686932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</row>
    <row r="311" spans="1:27">
      <c r="A311" s="88">
        <v>44453</v>
      </c>
      <c r="B311" s="76">
        <v>40271778.689999998</v>
      </c>
      <c r="C311" s="6"/>
      <c r="D311" s="58">
        <v>8172.36</v>
      </c>
      <c r="E311" s="58">
        <v>4346.03</v>
      </c>
      <c r="F311" s="67">
        <f t="shared" si="40"/>
        <v>40271778.689999998</v>
      </c>
      <c r="G311" s="67">
        <f t="shared" si="42"/>
        <v>18177286.16</v>
      </c>
      <c r="H311" s="67">
        <f t="shared" si="46"/>
        <v>-108855.28999999911</v>
      </c>
      <c r="I311" s="70">
        <f t="shared" si="47"/>
        <v>-2.6957300881881576E-3</v>
      </c>
      <c r="J311" s="67">
        <f t="shared" si="43"/>
        <v>-605507.47000000253</v>
      </c>
      <c r="K311" s="70">
        <f t="shared" si="48"/>
        <v>-1.4812967404087218E-2</v>
      </c>
      <c r="L311" s="70">
        <f t="shared" si="39"/>
        <v>0.99730426991181187</v>
      </c>
      <c r="M311" s="70">
        <f>PRODUCT($L$2:L311)-1</f>
        <v>0.48366692158303692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</row>
    <row r="312" spans="1:27">
      <c r="A312" s="88">
        <v>44454</v>
      </c>
      <c r="B312" s="76">
        <v>40777536.689999998</v>
      </c>
      <c r="C312" s="6"/>
      <c r="D312" s="58">
        <v>7777.88</v>
      </c>
      <c r="E312" s="58">
        <v>3264.92</v>
      </c>
      <c r="F312" s="67">
        <f t="shared" si="40"/>
        <v>40777536.689999998</v>
      </c>
      <c r="G312" s="67">
        <f t="shared" si="42"/>
        <v>18177286.16</v>
      </c>
      <c r="H312" s="67">
        <f t="shared" si="46"/>
        <v>505758</v>
      </c>
      <c r="I312" s="70">
        <f t="shared" si="47"/>
        <v>1.2558620861849001E-2</v>
      </c>
      <c r="J312" s="67">
        <f t="shared" si="43"/>
        <v>-99749.470000002533</v>
      </c>
      <c r="K312" s="70">
        <f t="shared" si="48"/>
        <v>-2.4403769837051392E-3</v>
      </c>
      <c r="L312" s="70">
        <f t="shared" si="39"/>
        <v>1.0125586208618489</v>
      </c>
      <c r="M312" s="70">
        <f>PRODUCT($L$2:L312)-1</f>
        <v>0.50229973193646482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</row>
    <row r="313" spans="1:27">
      <c r="A313" s="88">
        <v>44455</v>
      </c>
      <c r="B313" s="76">
        <v>40532323.359999999</v>
      </c>
      <c r="C313" s="6"/>
      <c r="D313" s="58">
        <v>7078.56</v>
      </c>
      <c r="E313" s="58">
        <v>3264.92</v>
      </c>
      <c r="F313" s="67">
        <f t="shared" si="40"/>
        <v>40532323.359999999</v>
      </c>
      <c r="G313" s="67">
        <f t="shared" si="42"/>
        <v>18177286.16</v>
      </c>
      <c r="H313" s="67">
        <f t="shared" si="46"/>
        <v>-245213.32999999821</v>
      </c>
      <c r="I313" s="70">
        <f t="shared" si="47"/>
        <v>-6.0134414656815858E-3</v>
      </c>
      <c r="J313" s="67">
        <f t="shared" si="43"/>
        <v>-344962.80000000075</v>
      </c>
      <c r="K313" s="70">
        <f t="shared" si="48"/>
        <v>-8.4391433852410991E-3</v>
      </c>
      <c r="L313" s="70">
        <f t="shared" si="39"/>
        <v>0.99398655853431839</v>
      </c>
      <c r="M313" s="70">
        <f>PRODUCT($L$2:L313)-1</f>
        <v>0.49326574043455573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</row>
    <row r="314" spans="1:27">
      <c r="A314" s="88">
        <v>44456</v>
      </c>
      <c r="B314" s="76">
        <v>39567623.649999999</v>
      </c>
      <c r="C314" s="6"/>
      <c r="D314" s="58">
        <v>6272.49</v>
      </c>
      <c r="E314" s="58">
        <v>3264.92</v>
      </c>
      <c r="F314" s="67">
        <f t="shared" si="40"/>
        <v>39567623.649999999</v>
      </c>
      <c r="G314" s="67">
        <f t="shared" si="42"/>
        <v>18177286.16</v>
      </c>
      <c r="H314" s="67">
        <f t="shared" si="46"/>
        <v>-964699.71000000089</v>
      </c>
      <c r="I314" s="70">
        <f t="shared" si="47"/>
        <v>-2.3800750364881152E-2</v>
      </c>
      <c r="J314" s="67">
        <f t="shared" si="43"/>
        <v>-1309662.5100000016</v>
      </c>
      <c r="K314" s="70">
        <f t="shared" si="48"/>
        <v>-3.2039035805116689E-2</v>
      </c>
      <c r="L314" s="70">
        <f t="shared" si="39"/>
        <v>0.97619924963511884</v>
      </c>
      <c r="M314" s="70">
        <f>PRODUCT($L$2:L314)-1</f>
        <v>0.4577248953180435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</row>
    <row r="315" spans="1:27">
      <c r="A315" s="88">
        <v>44459</v>
      </c>
      <c r="B315" s="76">
        <v>38190115.979999997</v>
      </c>
      <c r="C315" s="6"/>
      <c r="D315" s="58">
        <v>2641.73</v>
      </c>
      <c r="E315" s="58">
        <v>53782.44</v>
      </c>
      <c r="F315" s="67">
        <f t="shared" si="40"/>
        <v>38190115.979999997</v>
      </c>
      <c r="G315" s="67">
        <f t="shared" si="42"/>
        <v>18177286.16</v>
      </c>
      <c r="H315" s="67">
        <f t="shared" si="46"/>
        <v>-1377507.6700000018</v>
      </c>
      <c r="I315" s="70">
        <f t="shared" si="47"/>
        <v>-3.4814010621029595E-2</v>
      </c>
      <c r="J315" s="67">
        <f t="shared" si="43"/>
        <v>-2687170.1800000034</v>
      </c>
      <c r="K315" s="70">
        <f t="shared" si="48"/>
        <v>-6.5737639093339406E-2</v>
      </c>
      <c r="L315" s="70">
        <f t="shared" si="39"/>
        <v>0.96518598937897038</v>
      </c>
      <c r="M315" s="70">
        <f>PRODUCT($L$2:L315)-1</f>
        <v>0.40697564532990183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</row>
    <row r="316" spans="1:27">
      <c r="A316" s="88">
        <v>44460</v>
      </c>
      <c r="B316" s="76">
        <v>38220053.109999999</v>
      </c>
      <c r="C316" s="6"/>
      <c r="D316" s="58">
        <v>1418.97</v>
      </c>
      <c r="E316" s="58">
        <v>53782.44</v>
      </c>
      <c r="F316" s="67">
        <f t="shared" si="40"/>
        <v>38220053.109999999</v>
      </c>
      <c r="G316" s="67">
        <f t="shared" si="42"/>
        <v>18177286.16</v>
      </c>
      <c r="H316" s="67">
        <f t="shared" si="46"/>
        <v>29937.130000002682</v>
      </c>
      <c r="I316" s="70">
        <f t="shared" si="47"/>
        <v>7.8389733133255295E-4</v>
      </c>
      <c r="J316" s="67">
        <f t="shared" si="43"/>
        <v>-2657233.0500000007</v>
      </c>
      <c r="K316" s="70">
        <f t="shared" si="48"/>
        <v>-6.5005273321860235E-2</v>
      </c>
      <c r="L316" s="70">
        <f t="shared" si="39"/>
        <v>1.0007838973313326</v>
      </c>
      <c r="M316" s="70">
        <f>PRODUCT($L$2:L316)-1</f>
        <v>0.40807856978352586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</row>
    <row r="317" spans="1:27">
      <c r="A317" s="88">
        <v>44461</v>
      </c>
      <c r="B317" s="76">
        <v>38777759.270000003</v>
      </c>
      <c r="C317" s="6"/>
      <c r="D317" s="59">
        <v>186.4</v>
      </c>
      <c r="E317" s="58">
        <v>53782.43</v>
      </c>
      <c r="F317" s="67">
        <f t="shared" si="40"/>
        <v>38777759.270000003</v>
      </c>
      <c r="G317" s="67">
        <f t="shared" si="42"/>
        <v>18177286.16</v>
      </c>
      <c r="H317" s="67">
        <f t="shared" si="46"/>
        <v>557706.16000000387</v>
      </c>
      <c r="I317" s="70">
        <f t="shared" si="47"/>
        <v>1.4591977630038513E-2</v>
      </c>
      <c r="J317" s="67">
        <f t="shared" si="43"/>
        <v>-2099526.8899999969</v>
      </c>
      <c r="K317" s="70">
        <f t="shared" si="48"/>
        <v>-5.136185118596881E-2</v>
      </c>
      <c r="L317" s="70">
        <f t="shared" si="39"/>
        <v>1.0145919776300385</v>
      </c>
      <c r="M317" s="70">
        <f>PRODUCT($L$2:L317)-1</f>
        <v>0.42862522077514376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</row>
    <row r="318" spans="1:27">
      <c r="A318" s="88">
        <v>44462</v>
      </c>
      <c r="B318" s="76">
        <v>39075108.390000001</v>
      </c>
      <c r="C318" s="6"/>
      <c r="D318" s="59">
        <v>-656.33</v>
      </c>
      <c r="E318" s="58">
        <v>45923.82</v>
      </c>
      <c r="F318" s="67">
        <f t="shared" si="40"/>
        <v>39075108.390000001</v>
      </c>
      <c r="G318" s="67">
        <f t="shared" si="42"/>
        <v>18177286.16</v>
      </c>
      <c r="H318" s="67">
        <f t="shared" si="46"/>
        <v>297349.11999999732</v>
      </c>
      <c r="I318" s="70">
        <f t="shared" si="47"/>
        <v>7.6680325423041729E-3</v>
      </c>
      <c r="J318" s="67">
        <f t="shared" si="43"/>
        <v>-1802177.7699999996</v>
      </c>
      <c r="K318" s="70">
        <f t="shared" si="48"/>
        <v>-4.4087662989991561E-2</v>
      </c>
      <c r="L318" s="70">
        <f t="shared" si="39"/>
        <v>1.0076680325423042</v>
      </c>
      <c r="M318" s="70">
        <f>PRODUCT($L$2:L318)-1</f>
        <v>0.43957996545880418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</row>
    <row r="319" spans="1:27">
      <c r="A319" s="88">
        <v>44463</v>
      </c>
      <c r="B319" s="76">
        <v>38917366.549999997</v>
      </c>
      <c r="C319" s="6"/>
      <c r="D319" s="58">
        <v>-1484</v>
      </c>
      <c r="E319" s="58">
        <v>47501.97</v>
      </c>
      <c r="F319" s="67">
        <f t="shared" si="40"/>
        <v>38917366.549999997</v>
      </c>
      <c r="G319" s="67">
        <f t="shared" si="42"/>
        <v>18177286.16</v>
      </c>
      <c r="H319" s="67">
        <f t="shared" si="46"/>
        <v>-157741.84000000358</v>
      </c>
      <c r="I319" s="70">
        <f t="shared" si="47"/>
        <v>-4.036888098316125E-3</v>
      </c>
      <c r="J319" s="67">
        <f t="shared" si="43"/>
        <v>-1959919.6100000031</v>
      </c>
      <c r="K319" s="70">
        <f t="shared" si="48"/>
        <v>-4.7946574126300878E-2</v>
      </c>
      <c r="L319" s="70">
        <f t="shared" si="39"/>
        <v>0.99596311190168385</v>
      </c>
      <c r="M319" s="70">
        <f>PRODUCT($L$2:L319)-1</f>
        <v>0.4337685422296691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</row>
    <row r="320" spans="1:27">
      <c r="A320" s="88">
        <v>44466</v>
      </c>
      <c r="B320" s="76">
        <v>38508381.119999997</v>
      </c>
      <c r="C320" s="6"/>
      <c r="D320" s="58">
        <v>-3900.31</v>
      </c>
      <c r="E320" s="58">
        <v>47505.14</v>
      </c>
      <c r="F320" s="67">
        <f t="shared" si="40"/>
        <v>38508381.119999997</v>
      </c>
      <c r="G320" s="67">
        <f t="shared" si="42"/>
        <v>18177286.16</v>
      </c>
      <c r="H320" s="67">
        <f t="shared" si="46"/>
        <v>-408985.4299999997</v>
      </c>
      <c r="I320" s="70">
        <f t="shared" si="47"/>
        <v>-1.0509072587800773E-2</v>
      </c>
      <c r="J320" s="67">
        <f t="shared" si="43"/>
        <v>-2368905.0400000028</v>
      </c>
      <c r="K320" s="70">
        <f t="shared" si="48"/>
        <v>-5.7951772686271941E-2</v>
      </c>
      <c r="L320" s="70">
        <f t="shared" si="39"/>
        <v>0.98949092741219924</v>
      </c>
      <c r="M320" s="70">
        <f>PRODUCT($L$2:L320)-1</f>
        <v>0.41870096454527217</v>
      </c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</row>
    <row r="321" spans="1:27">
      <c r="A321" s="88">
        <v>44467</v>
      </c>
      <c r="B321" s="76">
        <v>36292139.640000001</v>
      </c>
      <c r="C321" s="6"/>
      <c r="D321" s="58">
        <v>-5045.21</v>
      </c>
      <c r="E321" s="58">
        <v>47447.839999999997</v>
      </c>
      <c r="F321" s="67">
        <f t="shared" si="40"/>
        <v>36292139.640000001</v>
      </c>
      <c r="G321" s="67">
        <f t="shared" si="42"/>
        <v>18177286.16</v>
      </c>
      <c r="H321" s="67">
        <f t="shared" si="46"/>
        <v>-2216241.4799999967</v>
      </c>
      <c r="I321" s="70">
        <f t="shared" si="47"/>
        <v>-5.7552185148831231E-2</v>
      </c>
      <c r="J321" s="67">
        <f t="shared" si="43"/>
        <v>-4585146.5199999996</v>
      </c>
      <c r="K321" s="70">
        <f t="shared" si="48"/>
        <v>-0.11216870668375989</v>
      </c>
      <c r="L321" s="70">
        <f t="shared" si="39"/>
        <v>0.9424478148511688</v>
      </c>
      <c r="M321" s="70">
        <f>PRODUCT($L$2:L321)-1</f>
        <v>0.33705162396293731</v>
      </c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</row>
    <row r="322" spans="1:27">
      <c r="A322" s="88">
        <v>44468</v>
      </c>
      <c r="B322" s="76">
        <v>36127108.719999999</v>
      </c>
      <c r="C322" s="6"/>
      <c r="D322" s="58">
        <v>-6575.52</v>
      </c>
      <c r="E322" s="58">
        <v>47258.55</v>
      </c>
      <c r="F322" s="67">
        <f t="shared" si="40"/>
        <v>36127108.719999999</v>
      </c>
      <c r="G322" s="67">
        <f t="shared" si="42"/>
        <v>18177286.16</v>
      </c>
      <c r="H322" s="67">
        <f t="shared" si="46"/>
        <v>-165030.92000000179</v>
      </c>
      <c r="I322" s="70">
        <f t="shared" si="47"/>
        <v>-4.5472910012202793E-3</v>
      </c>
      <c r="J322" s="67">
        <f t="shared" si="43"/>
        <v>-4750177.4400000013</v>
      </c>
      <c r="K322" s="70">
        <f t="shared" si="48"/>
        <v>-0.11620593393445866</v>
      </c>
      <c r="L322" s="70">
        <f t="shared" ref="L322:L385" si="49">1+I322</f>
        <v>0.99545270899877969</v>
      </c>
      <c r="M322" s="70">
        <f>PRODUCT($L$2:L322)-1</f>
        <v>0.33097166114512366</v>
      </c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</row>
    <row r="323" spans="1:27">
      <c r="A323" s="88">
        <v>44469</v>
      </c>
      <c r="B323" s="76">
        <v>35935575.549999997</v>
      </c>
      <c r="C323" s="6"/>
      <c r="D323" s="58">
        <v>-8263.4699999999993</v>
      </c>
      <c r="E323" s="58">
        <v>42301.21</v>
      </c>
      <c r="F323" s="67">
        <f t="shared" ref="F323:F386" si="50">B323</f>
        <v>35935575.549999997</v>
      </c>
      <c r="G323" s="67">
        <f t="shared" si="42"/>
        <v>18177286.16</v>
      </c>
      <c r="H323" s="67">
        <f t="shared" si="46"/>
        <v>-191533.17000000179</v>
      </c>
      <c r="I323" s="70">
        <f t="shared" si="47"/>
        <v>-5.3016467906264768E-3</v>
      </c>
      <c r="J323" s="67">
        <f t="shared" si="43"/>
        <v>-4941710.6100000031</v>
      </c>
      <c r="K323" s="70">
        <f t="shared" si="48"/>
        <v>-0.12089149790838982</v>
      </c>
      <c r="L323" s="70">
        <f t="shared" si="49"/>
        <v>0.9946983532093735</v>
      </c>
      <c r="M323" s="70">
        <f>PRODUCT($L$2:L323)-1</f>
        <v>0.32391531950939889</v>
      </c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</row>
    <row r="324" spans="1:27">
      <c r="A324" s="88">
        <v>44470</v>
      </c>
      <c r="B324" s="76">
        <v>57026135.719999999</v>
      </c>
      <c r="C324" s="6">
        <v>20385000</v>
      </c>
      <c r="D324" s="58">
        <v>-1662.42</v>
      </c>
      <c r="E324" s="58">
        <v>53039.67</v>
      </c>
      <c r="F324" s="67">
        <f t="shared" si="50"/>
        <v>57026135.719999999</v>
      </c>
      <c r="G324" s="67">
        <f t="shared" si="42"/>
        <v>35935575.549999997</v>
      </c>
      <c r="H324" s="67">
        <f t="shared" si="46"/>
        <v>705560.17000000179</v>
      </c>
      <c r="I324" s="70">
        <v>1.2500000000000001E-2</v>
      </c>
      <c r="J324" s="67">
        <f t="shared" si="43"/>
        <v>705560.17000000179</v>
      </c>
      <c r="K324" s="70">
        <f>I324</f>
        <v>1.2500000000000001E-2</v>
      </c>
      <c r="L324" s="70">
        <f t="shared" si="49"/>
        <v>1.0125</v>
      </c>
      <c r="M324" s="70">
        <f>PRODUCT($L$2:L324)-1</f>
        <v>0.34046426100326621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</row>
    <row r="325" spans="1:27">
      <c r="A325" s="88">
        <v>44473</v>
      </c>
      <c r="B325" s="76">
        <v>55436662.979999997</v>
      </c>
      <c r="C325" s="6"/>
      <c r="D325" s="58">
        <v>-5778.62</v>
      </c>
      <c r="E325" s="58">
        <v>53039.65</v>
      </c>
      <c r="F325" s="67">
        <f t="shared" si="50"/>
        <v>55436662.979999997</v>
      </c>
      <c r="G325" s="67">
        <f t="shared" si="42"/>
        <v>35935575.549999997</v>
      </c>
      <c r="H325" s="67">
        <f t="shared" si="46"/>
        <v>-1589472.7400000021</v>
      </c>
      <c r="I325" s="70">
        <f t="shared" ref="I325:I344" si="51">H325/B324</f>
        <v>-2.7872706434192911E-2</v>
      </c>
      <c r="J325" s="67">
        <f t="shared" si="43"/>
        <v>-883912.5700000003</v>
      </c>
      <c r="K325" s="70">
        <f>(1+K324)*(1+I325)-1</f>
        <v>-1.5721115264620389E-2</v>
      </c>
      <c r="L325" s="70">
        <f t="shared" si="49"/>
        <v>0.97212729356580707</v>
      </c>
      <c r="M325" s="70">
        <f>PRODUCT($L$2:L325)-1</f>
        <v>0.30310189417079481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</row>
    <row r="326" spans="1:27">
      <c r="A326" s="88">
        <v>44474</v>
      </c>
      <c r="B326" s="76">
        <v>56489580.420000002</v>
      </c>
      <c r="C326" s="6"/>
      <c r="D326" s="58">
        <v>13909.11</v>
      </c>
      <c r="E326" s="58">
        <v>53039.68</v>
      </c>
      <c r="F326" s="67">
        <f t="shared" si="50"/>
        <v>56489580.420000002</v>
      </c>
      <c r="G326" s="67">
        <f t="shared" si="42"/>
        <v>35935575.549999997</v>
      </c>
      <c r="H326" s="67">
        <f t="shared" si="46"/>
        <v>1052917.4400000051</v>
      </c>
      <c r="I326" s="70">
        <f t="shared" si="51"/>
        <v>1.8993160543950279E-2</v>
      </c>
      <c r="J326" s="67">
        <f t="shared" si="43"/>
        <v>169004.87000000477</v>
      </c>
      <c r="K326" s="70">
        <f>(1+K325)*(1+I326)-1</f>
        <v>2.9734516131789679E-3</v>
      </c>
      <c r="L326" s="70">
        <f t="shared" si="49"/>
        <v>1.0189931605439502</v>
      </c>
      <c r="M326" s="70">
        <f>PRODUCT($L$2:L326)-1</f>
        <v>0.32785191765190635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</row>
    <row r="327" spans="1:27">
      <c r="A327" s="88">
        <v>44475</v>
      </c>
      <c r="B327" s="76">
        <v>56622880.950000003</v>
      </c>
      <c r="C327" s="6"/>
      <c r="D327" s="58">
        <v>12331.44</v>
      </c>
      <c r="E327" s="58">
        <v>36315.61</v>
      </c>
      <c r="F327" s="67">
        <f t="shared" si="50"/>
        <v>56622880.950000003</v>
      </c>
      <c r="G327" s="67">
        <f t="shared" si="42"/>
        <v>35935575.549999997</v>
      </c>
      <c r="H327" s="67">
        <f t="shared" si="46"/>
        <v>133300.53000000119</v>
      </c>
      <c r="I327" s="70">
        <f t="shared" si="51"/>
        <v>2.3597365922867868E-3</v>
      </c>
      <c r="J327" s="67">
        <f t="shared" si="43"/>
        <v>302305.40000000596</v>
      </c>
      <c r="K327" s="70">
        <v>5.4000000000000003E-3</v>
      </c>
      <c r="L327" s="70">
        <f t="shared" si="49"/>
        <v>1.0023597365922867</v>
      </c>
      <c r="M327" s="70">
        <f>PRODUCT($L$2:L327)-1</f>
        <v>0.33098529841112767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</row>
    <row r="328" spans="1:27">
      <c r="A328" s="88">
        <v>44476</v>
      </c>
      <c r="B328" s="76">
        <v>57469500.899999999</v>
      </c>
      <c r="C328" s="6"/>
      <c r="D328" s="58">
        <v>10742.01</v>
      </c>
      <c r="E328" s="58">
        <v>-2359.81</v>
      </c>
      <c r="F328" s="67">
        <f t="shared" si="50"/>
        <v>57469500.899999999</v>
      </c>
      <c r="G328" s="67">
        <f t="shared" si="42"/>
        <v>35935575.549999997</v>
      </c>
      <c r="H328" s="67">
        <f t="shared" si="46"/>
        <v>846619.94999999553</v>
      </c>
      <c r="I328" s="70">
        <f t="shared" si="51"/>
        <v>1.4951905233285299E-2</v>
      </c>
      <c r="J328" s="67">
        <f t="shared" si="43"/>
        <v>1148925.3500000015</v>
      </c>
      <c r="K328" s="70">
        <f>(1+K327)*(1+I328)-1</f>
        <v>2.0432645521545112E-2</v>
      </c>
      <c r="L328" s="70">
        <f t="shared" si="49"/>
        <v>1.0149519052332854</v>
      </c>
      <c r="M328" s="70">
        <f>PRODUCT($L$2:L328)-1</f>
        <v>0.35088606445986681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</row>
    <row r="329" spans="1:27">
      <c r="A329" s="88">
        <v>44477</v>
      </c>
      <c r="B329" s="76">
        <v>57165589.07</v>
      </c>
      <c r="C329" s="6"/>
      <c r="D329" s="58">
        <v>9146.8799999999992</v>
      </c>
      <c r="E329" s="58">
        <v>-2359.8200000000002</v>
      </c>
      <c r="F329" s="67">
        <f t="shared" si="50"/>
        <v>57165589.07</v>
      </c>
      <c r="G329" s="67">
        <f t="shared" si="42"/>
        <v>35935575.549999997</v>
      </c>
      <c r="H329" s="67">
        <f t="shared" si="46"/>
        <v>-303911.82999999821</v>
      </c>
      <c r="I329" s="70">
        <f t="shared" si="51"/>
        <v>-5.2882281077892262E-3</v>
      </c>
      <c r="J329" s="67">
        <f t="shared" si="43"/>
        <v>845013.52000000328</v>
      </c>
      <c r="K329" s="70">
        <f>(1+K328)*(1+I329)-1</f>
        <v>1.5036364923392442E-2</v>
      </c>
      <c r="L329" s="70">
        <f t="shared" si="49"/>
        <v>0.99471177189221083</v>
      </c>
      <c r="M329" s="70">
        <f>PRODUCT($L$2:L329)-1</f>
        <v>0.3437422708033695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</row>
    <row r="330" spans="1:27">
      <c r="A330" s="88">
        <v>44480</v>
      </c>
      <c r="B330" s="76">
        <v>56554144.390000001</v>
      </c>
      <c r="C330" s="6"/>
      <c r="D330" s="58">
        <v>4369.97</v>
      </c>
      <c r="E330" s="58">
        <v>-2359.8200000000002</v>
      </c>
      <c r="F330" s="67">
        <f t="shared" si="50"/>
        <v>56554144.390000001</v>
      </c>
      <c r="G330" s="67">
        <f t="shared" si="42"/>
        <v>35935575.549999997</v>
      </c>
      <c r="H330" s="67">
        <f t="shared" si="46"/>
        <v>-611444.6799999997</v>
      </c>
      <c r="I330" s="70">
        <f t="shared" si="51"/>
        <v>-1.0696026927165533E-2</v>
      </c>
      <c r="J330" s="67">
        <f t="shared" si="43"/>
        <v>233568.84000000358</v>
      </c>
      <c r="K330" s="70">
        <v>4.1000000000000003E-3</v>
      </c>
      <c r="L330" s="70">
        <f t="shared" si="49"/>
        <v>0.98930397307283446</v>
      </c>
      <c r="M330" s="70">
        <f>PRODUCT($L$2:L330)-1</f>
        <v>0.32936956729168609</v>
      </c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</row>
    <row r="331" spans="1:27">
      <c r="A331" s="88">
        <v>44481</v>
      </c>
      <c r="B331" s="76">
        <v>56400975.090000004</v>
      </c>
      <c r="C331" s="6"/>
      <c r="D331" s="58">
        <v>2781.22</v>
      </c>
      <c r="E331" s="58">
        <v>-2359.8200000000002</v>
      </c>
      <c r="F331" s="67">
        <f t="shared" si="50"/>
        <v>56400975.090000004</v>
      </c>
      <c r="G331" s="67">
        <f t="shared" si="42"/>
        <v>35935575.549999997</v>
      </c>
      <c r="H331" s="67">
        <f t="shared" si="46"/>
        <v>-153169.29999999702</v>
      </c>
      <c r="I331" s="70">
        <f t="shared" si="51"/>
        <v>-2.7083656140871734E-3</v>
      </c>
      <c r="J331" s="67">
        <f t="shared" si="43"/>
        <v>80399.540000006557</v>
      </c>
      <c r="K331" s="70">
        <f>(1+K330)*(1+I331)-1</f>
        <v>1.3805300868949821E-3</v>
      </c>
      <c r="L331" s="70">
        <f t="shared" si="49"/>
        <v>0.99729163438591284</v>
      </c>
      <c r="M331" s="70">
        <f>PRODUCT($L$2:L331)-1</f>
        <v>0.32576914846721938</v>
      </c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</row>
    <row r="332" spans="1:27">
      <c r="A332" s="88">
        <v>44482</v>
      </c>
      <c r="B332" s="76">
        <v>57507743.460000001</v>
      </c>
      <c r="C332" s="6"/>
      <c r="D332" s="59">
        <v>864.86</v>
      </c>
      <c r="E332" s="58">
        <v>-2359.8200000000002</v>
      </c>
      <c r="F332" s="67">
        <f t="shared" si="50"/>
        <v>57507743.460000001</v>
      </c>
      <c r="G332" s="67">
        <f t="shared" si="42"/>
        <v>35935575.549999997</v>
      </c>
      <c r="H332" s="67">
        <f t="shared" si="46"/>
        <v>1106768.3699999973</v>
      </c>
      <c r="I332" s="70">
        <f t="shared" si="51"/>
        <v>1.9623213397178117E-2</v>
      </c>
      <c r="J332" s="67">
        <f t="shared" si="43"/>
        <v>1187167.9100000039</v>
      </c>
      <c r="K332" s="70">
        <v>2.1100000000000001E-2</v>
      </c>
      <c r="L332" s="70">
        <f t="shared" si="49"/>
        <v>1.0196232133971781</v>
      </c>
      <c r="M332" s="70">
        <f>PRODUCT($L$2:L332)-1</f>
        <v>0.35178499938298669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</row>
    <row r="333" spans="1:27">
      <c r="A333" s="88">
        <v>44483</v>
      </c>
      <c r="B333" s="76">
        <v>59691469.049999997</v>
      </c>
      <c r="C333" s="6"/>
      <c r="D333" s="58">
        <v>-1246.33</v>
      </c>
      <c r="E333" s="58">
        <v>1147.32</v>
      </c>
      <c r="F333" s="67">
        <f t="shared" si="50"/>
        <v>59691469.049999997</v>
      </c>
      <c r="G333" s="67">
        <f t="shared" si="42"/>
        <v>35935575.549999997</v>
      </c>
      <c r="H333" s="67">
        <f t="shared" si="46"/>
        <v>2183725.5899999961</v>
      </c>
      <c r="I333" s="70">
        <f t="shared" si="51"/>
        <v>3.7972722604198601E-2</v>
      </c>
      <c r="J333" s="67">
        <f t="shared" si="43"/>
        <v>3370893.5</v>
      </c>
      <c r="K333" s="70">
        <f>(1+K332)*(1+I333)-1</f>
        <v>5.9873947051147125E-2</v>
      </c>
      <c r="L333" s="70">
        <f t="shared" si="49"/>
        <v>1.0379727226041986</v>
      </c>
      <c r="M333" s="70">
        <f>PRODUCT($L$2:L333)-1</f>
        <v>0.40311595618507368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</row>
    <row r="334" spans="1:27">
      <c r="A334" s="88">
        <v>44484</v>
      </c>
      <c r="B334" s="76">
        <v>60382474.960000001</v>
      </c>
      <c r="C334" s="6"/>
      <c r="D334" s="58">
        <v>-3480.89</v>
      </c>
      <c r="E334" s="59">
        <v>-376.7</v>
      </c>
      <c r="F334" s="67">
        <f t="shared" si="50"/>
        <v>60382474.960000001</v>
      </c>
      <c r="G334" s="67">
        <f t="shared" si="42"/>
        <v>35935575.549999997</v>
      </c>
      <c r="H334" s="67">
        <f t="shared" si="46"/>
        <v>691005.91000000387</v>
      </c>
      <c r="I334" s="70">
        <f t="shared" si="51"/>
        <v>1.1576292575764709E-2</v>
      </c>
      <c r="J334" s="67">
        <f t="shared" si="43"/>
        <v>4061899.4100000039</v>
      </c>
      <c r="K334" s="70">
        <f>(1+K333)*(1+I334)-1</f>
        <v>7.2143357955641862E-2</v>
      </c>
      <c r="L334" s="70">
        <f t="shared" si="49"/>
        <v>1.0115762925757648</v>
      </c>
      <c r="M334" s="70">
        <f>PRODUCT($L$2:L334)-1</f>
        <v>0.41935883701159593</v>
      </c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</row>
    <row r="335" spans="1:27">
      <c r="A335" s="88">
        <v>44487</v>
      </c>
      <c r="B335" s="76">
        <v>61172374.189999998</v>
      </c>
      <c r="C335" s="6"/>
      <c r="D335" s="58">
        <v>-10190.41</v>
      </c>
      <c r="E335" s="59">
        <v>-376.7</v>
      </c>
      <c r="F335" s="67">
        <f t="shared" si="50"/>
        <v>61172374.189999998</v>
      </c>
      <c r="G335" s="67">
        <f t="shared" si="42"/>
        <v>35935575.549999997</v>
      </c>
      <c r="H335" s="67">
        <f t="shared" si="46"/>
        <v>789899.22999999672</v>
      </c>
      <c r="I335" s="70">
        <f t="shared" si="51"/>
        <v>1.3081597442358244E-2</v>
      </c>
      <c r="J335" s="67">
        <f t="shared" si="43"/>
        <v>4851798.6400000006</v>
      </c>
      <c r="K335" s="70">
        <v>8.6099999999999996E-2</v>
      </c>
      <c r="L335" s="70">
        <f t="shared" si="49"/>
        <v>1.0130815974423582</v>
      </c>
      <c r="M335" s="70">
        <f>PRODUCT($L$2:L335)-1</f>
        <v>0.43792631794363523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</row>
    <row r="336" spans="1:27">
      <c r="A336" s="88">
        <v>44488</v>
      </c>
      <c r="B336" s="76">
        <v>61819673.579999998</v>
      </c>
      <c r="C336" s="6"/>
      <c r="D336" s="58">
        <v>-12679.04</v>
      </c>
      <c r="E336" s="59">
        <v>-376.7</v>
      </c>
      <c r="F336" s="67">
        <f t="shared" si="50"/>
        <v>61819673.579999998</v>
      </c>
      <c r="G336" s="67">
        <f t="shared" si="42"/>
        <v>35935575.549999997</v>
      </c>
      <c r="H336" s="67">
        <f t="shared" si="46"/>
        <v>647299.3900000006</v>
      </c>
      <c r="I336" s="70">
        <f t="shared" si="51"/>
        <v>1.0581563958748822E-2</v>
      </c>
      <c r="J336" s="67">
        <f t="shared" si="43"/>
        <v>5499098.0300000012</v>
      </c>
      <c r="K336" s="70">
        <f>(1+K335)*(1+I336)-1</f>
        <v>9.7592636615597028E-2</v>
      </c>
      <c r="L336" s="70">
        <f t="shared" si="49"/>
        <v>1.0105815639587488</v>
      </c>
      <c r="M336" s="70">
        <f>PRODUCT($L$2:L336)-1</f>
        <v>0.45314182724492391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</row>
    <row r="337" spans="1:27">
      <c r="A337" s="88">
        <v>44489</v>
      </c>
      <c r="B337" s="76">
        <v>62039710.920000002</v>
      </c>
      <c r="C337" s="6"/>
      <c r="D337" s="58">
        <v>-15197.9</v>
      </c>
      <c r="E337" s="59">
        <v>-376.7</v>
      </c>
      <c r="F337" s="67">
        <f t="shared" si="50"/>
        <v>62039710.920000002</v>
      </c>
      <c r="G337" s="67">
        <f t="shared" si="42"/>
        <v>35935575.549999997</v>
      </c>
      <c r="H337" s="67">
        <f t="shared" si="46"/>
        <v>220037.34000000358</v>
      </c>
      <c r="I337" s="70">
        <f t="shared" si="51"/>
        <v>3.5593416667795284E-3</v>
      </c>
      <c r="J337" s="67">
        <f t="shared" si="43"/>
        <v>5719135.3700000048</v>
      </c>
      <c r="K337" s="70">
        <f>(1+K336)*(1+I337)-1</f>
        <v>0.10149934382025338</v>
      </c>
      <c r="L337" s="70">
        <f t="shared" si="49"/>
        <v>1.0035593416667796</v>
      </c>
      <c r="M337" s="70">
        <f>PRODUCT($L$2:L337)-1</f>
        <v>0.45831405549837712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</row>
    <row r="338" spans="1:27">
      <c r="A338" s="88">
        <v>44490</v>
      </c>
      <c r="B338" s="76">
        <v>62104557.409999996</v>
      </c>
      <c r="C338" s="6"/>
      <c r="D338" s="58">
        <v>-17720.07</v>
      </c>
      <c r="E338" s="59">
        <v>-376.7</v>
      </c>
      <c r="F338" s="67">
        <f t="shared" si="50"/>
        <v>62104557.409999996</v>
      </c>
      <c r="G338" s="67">
        <f t="shared" si="42"/>
        <v>35935575.549999997</v>
      </c>
      <c r="H338" s="67">
        <f t="shared" si="46"/>
        <v>64846.489999994636</v>
      </c>
      <c r="I338" s="70">
        <f t="shared" si="51"/>
        <v>1.0452416531020585E-3</v>
      </c>
      <c r="J338" s="67">
        <f t="shared" si="43"/>
        <v>5783981.8599999994</v>
      </c>
      <c r="K338" s="70">
        <f>(1+K337)*(1+I338)-1</f>
        <v>0.10265067681527906</v>
      </c>
      <c r="L338" s="70">
        <f t="shared" si="49"/>
        <v>1.0010452416531022</v>
      </c>
      <c r="M338" s="70">
        <f>PRODUCT($L$2:L338)-1</f>
        <v>0.45983834609248841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</row>
    <row r="339" spans="1:27">
      <c r="A339" s="88">
        <v>44491</v>
      </c>
      <c r="B339" s="76">
        <v>61643163.200000003</v>
      </c>
      <c r="C339" s="6"/>
      <c r="D339" s="58">
        <v>-20513.73</v>
      </c>
      <c r="E339" s="59">
        <v>-376.7</v>
      </c>
      <c r="F339" s="67">
        <f t="shared" si="50"/>
        <v>61643163.200000003</v>
      </c>
      <c r="G339" s="67">
        <f t="shared" si="42"/>
        <v>35935575.549999997</v>
      </c>
      <c r="H339" s="67">
        <f t="shared" si="46"/>
        <v>-461394.20999999344</v>
      </c>
      <c r="I339" s="70">
        <f t="shared" si="51"/>
        <v>-7.4293132298484162E-3</v>
      </c>
      <c r="J339" s="67">
        <f t="shared" si="43"/>
        <v>5322587.650000006</v>
      </c>
      <c r="K339" s="70">
        <f>(1+K338)*(1+I339)-1</f>
        <v>9.4458739554114102E-2</v>
      </c>
      <c r="L339" s="70">
        <f t="shared" si="49"/>
        <v>0.99257068677015159</v>
      </c>
      <c r="M339" s="70">
        <f>PRODUCT($L$2:L339)-1</f>
        <v>0.44899274975442349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</row>
    <row r="340" spans="1:27">
      <c r="A340" s="88">
        <v>44494</v>
      </c>
      <c r="B340" s="76">
        <v>63337176.090000004</v>
      </c>
      <c r="C340" s="6"/>
      <c r="D340" s="58">
        <v>-28974.54</v>
      </c>
      <c r="E340" s="59">
        <v>-376.7</v>
      </c>
      <c r="F340" s="67">
        <f t="shared" si="50"/>
        <v>63337176.090000004</v>
      </c>
      <c r="G340" s="67">
        <f t="shared" si="42"/>
        <v>35935575.549999997</v>
      </c>
      <c r="H340" s="67">
        <f t="shared" si="46"/>
        <v>1694012.8900000006</v>
      </c>
      <c r="I340" s="70">
        <f t="shared" si="51"/>
        <v>2.7480953313570394E-2</v>
      </c>
      <c r="J340" s="67">
        <f t="shared" si="43"/>
        <v>7016600.5400000066</v>
      </c>
      <c r="K340" s="70">
        <v>0.1246</v>
      </c>
      <c r="L340" s="70">
        <f t="shared" si="49"/>
        <v>1.0274809533135705</v>
      </c>
      <c r="M340" s="70">
        <f>PRODUCT($L$2:L340)-1</f>
        <v>0.48881245186212685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</row>
    <row r="341" spans="1:27">
      <c r="A341" s="88">
        <v>44495</v>
      </c>
      <c r="B341" s="76">
        <v>63837481.390000001</v>
      </c>
      <c r="C341" s="6"/>
      <c r="D341" s="58">
        <v>-31794.75</v>
      </c>
      <c r="E341" s="59">
        <v>-376.7</v>
      </c>
      <c r="F341" s="67">
        <f t="shared" si="50"/>
        <v>63837481.390000001</v>
      </c>
      <c r="G341" s="67">
        <f t="shared" si="42"/>
        <v>35935575.549999997</v>
      </c>
      <c r="H341" s="67">
        <f t="shared" si="46"/>
        <v>500305.29999999702</v>
      </c>
      <c r="I341" s="70">
        <f t="shared" si="51"/>
        <v>7.89907809102635E-3</v>
      </c>
      <c r="J341" s="67">
        <f t="shared" si="43"/>
        <v>7516905.8400000036</v>
      </c>
      <c r="K341" s="70">
        <f>(1+K340)*(1+I341)-1</f>
        <v>0.13348330322116841</v>
      </c>
      <c r="L341" s="70">
        <f t="shared" si="49"/>
        <v>1.0078990780910264</v>
      </c>
      <c r="M341" s="70">
        <f>PRODUCT($L$2:L341)-1</f>
        <v>0.50057269768227819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</row>
    <row r="342" spans="1:27">
      <c r="A342" s="88">
        <v>44496</v>
      </c>
      <c r="B342" s="76">
        <v>63796339.640000001</v>
      </c>
      <c r="C342" s="6"/>
      <c r="D342" s="58">
        <v>-34607.33</v>
      </c>
      <c r="E342" s="59">
        <v>-376.7</v>
      </c>
      <c r="F342" s="67">
        <f t="shared" si="50"/>
        <v>63796339.640000001</v>
      </c>
      <c r="G342" s="67">
        <f t="shared" ref="G342:G405" si="52">IF(MONTH(A342)=MONTH(A341),G341,F341)</f>
        <v>35935575.549999997</v>
      </c>
      <c r="H342" s="67">
        <f t="shared" si="46"/>
        <v>-41141.75</v>
      </c>
      <c r="I342" s="70">
        <f t="shared" si="51"/>
        <v>-6.444763970034188E-4</v>
      </c>
      <c r="J342" s="67">
        <f t="shared" ref="J342:J405" si="53">IF(MONTH(A342)=MONTH(A341),J341+H342,H342)</f>
        <v>7475764.0900000036</v>
      </c>
      <c r="K342" s="70">
        <v>0.13270000000000001</v>
      </c>
      <c r="L342" s="70">
        <f t="shared" si="49"/>
        <v>0.99935552360299662</v>
      </c>
      <c r="M342" s="70">
        <f>PRODUCT($L$2:L342)-1</f>
        <v>0.49960561399663428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</row>
    <row r="343" spans="1:27">
      <c r="A343" s="88">
        <v>44497</v>
      </c>
      <c r="B343" s="76">
        <v>64788667.93</v>
      </c>
      <c r="C343" s="6"/>
      <c r="D343" s="58">
        <v>-37422.68</v>
      </c>
      <c r="E343" s="59">
        <v>-376.7</v>
      </c>
      <c r="F343" s="67">
        <f t="shared" si="50"/>
        <v>64788667.93</v>
      </c>
      <c r="G343" s="67">
        <f t="shared" si="52"/>
        <v>35935575.549999997</v>
      </c>
      <c r="H343" s="67">
        <f t="shared" si="46"/>
        <v>992328.28999999911</v>
      </c>
      <c r="I343" s="70">
        <f t="shared" si="51"/>
        <v>1.5554627359495308E-2</v>
      </c>
      <c r="J343" s="67">
        <f t="shared" si="53"/>
        <v>8468092.3800000027</v>
      </c>
      <c r="K343" s="70">
        <v>0.15040000000000001</v>
      </c>
      <c r="L343" s="70">
        <f t="shared" si="49"/>
        <v>1.0155546273594953</v>
      </c>
      <c r="M343" s="70">
        <f>PRODUCT($L$2:L343)-1</f>
        <v>0.52293142050855912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</row>
    <row r="344" spans="1:27">
      <c r="A344" s="88">
        <v>44498</v>
      </c>
      <c r="B344" s="76">
        <v>65247592.829999998</v>
      </c>
      <c r="C344" s="6"/>
      <c r="D344" s="58">
        <v>-40237.01</v>
      </c>
      <c r="E344" s="58">
        <v>-4802.08</v>
      </c>
      <c r="F344" s="67">
        <f t="shared" si="50"/>
        <v>65247592.829999998</v>
      </c>
      <c r="G344" s="67">
        <f t="shared" si="52"/>
        <v>35935575.549999997</v>
      </c>
      <c r="H344" s="67">
        <f t="shared" si="46"/>
        <v>458924.89999999851</v>
      </c>
      <c r="I344" s="70">
        <f t="shared" si="51"/>
        <v>7.0834131131672197E-3</v>
      </c>
      <c r="J344" s="67">
        <f t="shared" si="53"/>
        <v>8927017.2800000012</v>
      </c>
      <c r="K344" s="70">
        <f>(1+K343)*(1+I344)-1</f>
        <v>0.15854875844538752</v>
      </c>
      <c r="L344" s="70">
        <f t="shared" si="49"/>
        <v>1.0070834131131672</v>
      </c>
      <c r="M344" s="70">
        <f>PRODUCT($L$2:L344)-1</f>
        <v>0.53371897290304382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</row>
    <row r="345" spans="1:27">
      <c r="A345" s="88">
        <v>44501</v>
      </c>
      <c r="B345" s="76">
        <v>65926251.049999997</v>
      </c>
      <c r="C345" s="6">
        <v>290000</v>
      </c>
      <c r="D345" s="58">
        <v>-8471.7900000000009</v>
      </c>
      <c r="E345" s="58">
        <v>36237.72</v>
      </c>
      <c r="F345" s="67">
        <f t="shared" si="50"/>
        <v>65926251.049999997</v>
      </c>
      <c r="G345" s="67">
        <f t="shared" si="52"/>
        <v>65247592.829999998</v>
      </c>
      <c r="H345" s="67">
        <f t="shared" si="46"/>
        <v>388658.21999999881</v>
      </c>
      <c r="I345" s="70">
        <f>H345/B345</f>
        <v>5.8953484205439104E-3</v>
      </c>
      <c r="J345" s="67">
        <f t="shared" si="53"/>
        <v>388658.21999999881</v>
      </c>
      <c r="K345" s="70">
        <f>I345</f>
        <v>5.8953484205439104E-3</v>
      </c>
      <c r="L345" s="70">
        <f t="shared" si="49"/>
        <v>1.005895348420544</v>
      </c>
      <c r="M345" s="70">
        <f>PRODUCT($L$2:L345)-1</f>
        <v>0.5427607806275061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</row>
    <row r="346" spans="1:27">
      <c r="A346" s="88">
        <v>44502</v>
      </c>
      <c r="B346" s="76">
        <v>66805553.960000001</v>
      </c>
      <c r="C346" s="6"/>
      <c r="D346" s="58">
        <v>-11301.79</v>
      </c>
      <c r="E346" s="58">
        <v>36240.69</v>
      </c>
      <c r="F346" s="67">
        <f t="shared" si="50"/>
        <v>66805553.960000001</v>
      </c>
      <c r="G346" s="67">
        <f t="shared" si="52"/>
        <v>65247592.829999998</v>
      </c>
      <c r="H346" s="67">
        <f t="shared" si="46"/>
        <v>879302.91000000387</v>
      </c>
      <c r="I346" s="70">
        <f t="shared" ref="I346:I409" si="54">H346/B345</f>
        <v>1.3337674992820693E-2</v>
      </c>
      <c r="J346" s="67">
        <f t="shared" si="53"/>
        <v>1267961.1300000027</v>
      </c>
      <c r="K346" s="70">
        <f>(1+K345)*(1+I346)-1</f>
        <v>1.9311653654567218E-2</v>
      </c>
      <c r="L346" s="70">
        <f t="shared" si="49"/>
        <v>1.0133376749928207</v>
      </c>
      <c r="M346" s="70">
        <f>PRODUCT($L$2:L346)-1</f>
        <v>0.56333762251118613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</row>
    <row r="347" spans="1:27">
      <c r="A347" s="88">
        <v>44503</v>
      </c>
      <c r="B347" s="76">
        <v>67299928.950000003</v>
      </c>
      <c r="C347" s="6"/>
      <c r="D347" s="58">
        <v>53958.09</v>
      </c>
      <c r="E347" s="58">
        <v>36231.78</v>
      </c>
      <c r="F347" s="67">
        <f t="shared" si="50"/>
        <v>67299928.950000003</v>
      </c>
      <c r="G347" s="67">
        <f t="shared" si="52"/>
        <v>65247592.829999998</v>
      </c>
      <c r="H347" s="67">
        <f t="shared" si="46"/>
        <v>494374.99000000209</v>
      </c>
      <c r="I347" s="70">
        <f t="shared" si="54"/>
        <v>7.4002079272632096E-3</v>
      </c>
      <c r="J347" s="67">
        <f t="shared" si="53"/>
        <v>1762336.1200000048</v>
      </c>
      <c r="K347" s="70">
        <f>(1+K346)*(1+I347)-1</f>
        <v>2.6854771834293523E-2</v>
      </c>
      <c r="L347" s="70">
        <f t="shared" si="49"/>
        <v>1.0074002079272633</v>
      </c>
      <c r="M347" s="70">
        <f>PRODUCT($L$2:L347)-1</f>
        <v>0.57490664597828234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</row>
    <row r="348" spans="1:27">
      <c r="A348" s="88">
        <v>44504</v>
      </c>
      <c r="B348" s="76">
        <v>69084933.269999996</v>
      </c>
      <c r="C348" s="6"/>
      <c r="D348" s="58">
        <v>50977.65</v>
      </c>
      <c r="E348" s="58">
        <v>29126.68</v>
      </c>
      <c r="F348" s="67">
        <f t="shared" si="50"/>
        <v>69084933.269999996</v>
      </c>
      <c r="G348" s="67">
        <f t="shared" si="52"/>
        <v>65247592.829999998</v>
      </c>
      <c r="H348" s="67">
        <f t="shared" si="46"/>
        <v>1785004.3199999928</v>
      </c>
      <c r="I348" s="70">
        <f t="shared" si="54"/>
        <v>2.6523123394768349E-2</v>
      </c>
      <c r="J348" s="67">
        <f t="shared" si="53"/>
        <v>3547340.4399999976</v>
      </c>
      <c r="K348" s="70">
        <f>(1+K347)*(1+I348)-1</f>
        <v>5.4090167656161148E-2</v>
      </c>
      <c r="L348" s="70">
        <f t="shared" si="49"/>
        <v>1.0265231233947683</v>
      </c>
      <c r="M348" s="70">
        <f>PRODUCT($L$2:L348)-1</f>
        <v>0.61667808928480494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</row>
    <row r="349" spans="1:27">
      <c r="A349" s="88">
        <v>44505</v>
      </c>
      <c r="B349" s="76">
        <v>69719862.219999999</v>
      </c>
      <c r="C349" s="6"/>
      <c r="D349" s="58">
        <v>47982.879999999997</v>
      </c>
      <c r="E349" s="58">
        <v>543.36</v>
      </c>
      <c r="F349" s="67">
        <f t="shared" si="50"/>
        <v>69719862.219999999</v>
      </c>
      <c r="G349" s="67">
        <f t="shared" si="52"/>
        <v>65247592.829999998</v>
      </c>
      <c r="H349" s="67">
        <f t="shared" si="46"/>
        <v>634928.95000000298</v>
      </c>
      <c r="I349" s="70">
        <f t="shared" si="54"/>
        <v>9.1905560293233969E-3</v>
      </c>
      <c r="J349" s="67">
        <f t="shared" si="53"/>
        <v>4182269.3900000006</v>
      </c>
      <c r="K349" s="70">
        <f>(1+K348)*(1+I349)-1</f>
        <v>6.3777842401964158E-2</v>
      </c>
      <c r="L349" s="70">
        <f t="shared" si="49"/>
        <v>1.0091905560293235</v>
      </c>
      <c r="M349" s="70">
        <f>PRODUCT($L$2:L349)-1</f>
        <v>0.63153625984575656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</row>
    <row r="350" spans="1:27">
      <c r="A350" s="88">
        <v>44508</v>
      </c>
      <c r="B350" s="76">
        <v>69792344.010000005</v>
      </c>
      <c r="C350" s="6"/>
      <c r="D350" s="58">
        <v>38954.870000000003</v>
      </c>
      <c r="E350" s="58">
        <v>513.64</v>
      </c>
      <c r="F350" s="67">
        <f t="shared" si="50"/>
        <v>69792344.010000005</v>
      </c>
      <c r="G350" s="67">
        <f t="shared" si="52"/>
        <v>65247592.829999998</v>
      </c>
      <c r="H350" s="67">
        <f t="shared" si="46"/>
        <v>72481.790000006557</v>
      </c>
      <c r="I350" s="70">
        <f t="shared" si="54"/>
        <v>1.0396146477067228E-3</v>
      </c>
      <c r="J350" s="67">
        <f t="shared" si="53"/>
        <v>4254751.1800000072</v>
      </c>
      <c r="K350" s="70">
        <f>(1+K349)*(1+I350)-1</f>
        <v>6.4883761428831122E-2</v>
      </c>
      <c r="L350" s="70">
        <f t="shared" si="49"/>
        <v>1.0010396146477067</v>
      </c>
      <c r="M350" s="70">
        <f>PRODUCT($L$2:L350)-1</f>
        <v>0.63323242883975683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</row>
    <row r="351" spans="1:27">
      <c r="A351" s="88">
        <v>44509</v>
      </c>
      <c r="B351" s="76">
        <v>69507063.290000007</v>
      </c>
      <c r="C351" s="6"/>
      <c r="D351" s="58">
        <v>35690.410000000003</v>
      </c>
      <c r="E351" s="58">
        <v>1279.1099999999999</v>
      </c>
      <c r="F351" s="67">
        <f t="shared" si="50"/>
        <v>69507063.290000007</v>
      </c>
      <c r="G351" s="67">
        <f t="shared" si="52"/>
        <v>65247592.829999998</v>
      </c>
      <c r="H351" s="67">
        <f t="shared" si="46"/>
        <v>-285280.71999999881</v>
      </c>
      <c r="I351" s="70">
        <f t="shared" si="54"/>
        <v>-4.0875646755627396E-3</v>
      </c>
      <c r="J351" s="67">
        <f t="shared" si="53"/>
        <v>3969470.4600000083</v>
      </c>
      <c r="K351" s="70">
        <v>6.0600000000000001E-2</v>
      </c>
      <c r="L351" s="70">
        <f t="shared" si="49"/>
        <v>0.9959124353244373</v>
      </c>
      <c r="M351" s="70">
        <f>PRODUCT($L$2:L351)-1</f>
        <v>0.6265564856566479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</row>
    <row r="352" spans="1:27">
      <c r="A352" s="88">
        <v>44510</v>
      </c>
      <c r="B352" s="76">
        <v>66470699.340000004</v>
      </c>
      <c r="C352" s="6"/>
      <c r="D352" s="58">
        <v>32401.79</v>
      </c>
      <c r="E352" s="58">
        <v>370.65</v>
      </c>
      <c r="F352" s="67">
        <f t="shared" si="50"/>
        <v>66470699.340000004</v>
      </c>
      <c r="G352" s="67">
        <f t="shared" si="52"/>
        <v>65247592.829999998</v>
      </c>
      <c r="H352" s="67">
        <f t="shared" si="46"/>
        <v>-3036363.950000003</v>
      </c>
      <c r="I352" s="70">
        <f t="shared" si="54"/>
        <v>-4.3684250294557407E-2</v>
      </c>
      <c r="J352" s="67">
        <f t="shared" si="53"/>
        <v>933106.51000000536</v>
      </c>
      <c r="K352" s="70">
        <v>1.4200000000000001E-2</v>
      </c>
      <c r="L352" s="70">
        <f t="shared" si="49"/>
        <v>0.95631574970544264</v>
      </c>
      <c r="M352" s="70">
        <f>PRODUCT($L$2:L352)-1</f>
        <v>0.55550158501898728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</row>
    <row r="353" spans="1:27">
      <c r="A353" s="88">
        <v>44511</v>
      </c>
      <c r="B353" s="76">
        <v>66636086.25</v>
      </c>
      <c r="C353" s="6"/>
      <c r="D353" s="58">
        <v>28871.119999999999</v>
      </c>
      <c r="E353" s="58">
        <v>367.66</v>
      </c>
      <c r="F353" s="67">
        <f t="shared" si="50"/>
        <v>66636086.25</v>
      </c>
      <c r="G353" s="67">
        <f t="shared" si="52"/>
        <v>65247592.829999998</v>
      </c>
      <c r="H353" s="67">
        <f t="shared" si="46"/>
        <v>165386.90999999642</v>
      </c>
      <c r="I353" s="70">
        <f t="shared" si="54"/>
        <v>2.4881174960118364E-3</v>
      </c>
      <c r="J353" s="67">
        <f t="shared" si="53"/>
        <v>1098493.4200000018</v>
      </c>
      <c r="K353" s="70">
        <v>1.6799999999999999E-2</v>
      </c>
      <c r="L353" s="70">
        <f t="shared" si="49"/>
        <v>1.0024881174960119</v>
      </c>
      <c r="M353" s="70">
        <f>PRODUCT($L$2:L353)-1</f>
        <v>0.55937185572774717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</row>
    <row r="354" spans="1:27">
      <c r="A354" s="88">
        <v>44512</v>
      </c>
      <c r="B354" s="76">
        <v>68178012.079999998</v>
      </c>
      <c r="C354" s="6"/>
      <c r="D354" s="58">
        <v>25329.1</v>
      </c>
      <c r="E354" s="58">
        <v>376.58</v>
      </c>
      <c r="F354" s="67">
        <f t="shared" si="50"/>
        <v>68178012.079999998</v>
      </c>
      <c r="G354" s="67">
        <f t="shared" si="52"/>
        <v>65247592.829999998</v>
      </c>
      <c r="H354" s="67">
        <f t="shared" si="46"/>
        <v>1541925.8299999982</v>
      </c>
      <c r="I354" s="70">
        <f t="shared" si="54"/>
        <v>2.3139501684044331E-2</v>
      </c>
      <c r="J354" s="67">
        <f t="shared" si="53"/>
        <v>2640419.25</v>
      </c>
      <c r="K354" s="70">
        <f>(1+K353)*(1+I354)-1</f>
        <v>4.0328245312336142E-2</v>
      </c>
      <c r="L354" s="70">
        <f t="shared" si="49"/>
        <v>1.0231395016840443</v>
      </c>
      <c r="M354" s="70">
        <f>PRODUCT($L$2:L354)-1</f>
        <v>0.59545494340941074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</row>
    <row r="355" spans="1:27">
      <c r="A355" s="88">
        <v>44515</v>
      </c>
      <c r="B355" s="76">
        <v>67869001.799999997</v>
      </c>
      <c r="C355" s="6"/>
      <c r="D355" s="58">
        <v>13701.29</v>
      </c>
      <c r="E355" s="58">
        <v>-3342.67</v>
      </c>
      <c r="F355" s="67">
        <f t="shared" si="50"/>
        <v>67869001.799999997</v>
      </c>
      <c r="G355" s="67">
        <f t="shared" si="52"/>
        <v>65247592.829999998</v>
      </c>
      <c r="H355" s="67">
        <f t="shared" si="46"/>
        <v>-309010.28000000119</v>
      </c>
      <c r="I355" s="70">
        <f t="shared" si="54"/>
        <v>-4.5324037849242202E-3</v>
      </c>
      <c r="J355" s="67">
        <f t="shared" si="53"/>
        <v>2331408.9699999988</v>
      </c>
      <c r="K355" s="70">
        <f>(1+K354)*(1+I355)-1</f>
        <v>3.5613057635718981E-2</v>
      </c>
      <c r="L355" s="70">
        <f t="shared" si="49"/>
        <v>0.99546759621507575</v>
      </c>
      <c r="M355" s="70">
        <f>PRODUCT($L$2:L355)-1</f>
        <v>0.58822369738522573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</row>
    <row r="356" spans="1:27">
      <c r="A356" s="88">
        <v>44516</v>
      </c>
      <c r="B356" s="76">
        <v>68808467.799999997</v>
      </c>
      <c r="C356" s="6"/>
      <c r="D356" s="58">
        <v>9937</v>
      </c>
      <c r="E356" s="58">
        <v>-3333.76</v>
      </c>
      <c r="F356" s="67">
        <f t="shared" si="50"/>
        <v>68808467.799999997</v>
      </c>
      <c r="G356" s="67">
        <f t="shared" si="52"/>
        <v>65247592.829999998</v>
      </c>
      <c r="H356" s="67">
        <f t="shared" si="46"/>
        <v>939466</v>
      </c>
      <c r="I356" s="70">
        <f t="shared" si="54"/>
        <v>1.3842342970778746E-2</v>
      </c>
      <c r="J356" s="67">
        <f t="shared" si="53"/>
        <v>3270874.9699999988</v>
      </c>
      <c r="K356" s="70">
        <f>(1+K355)*(1+I356)-1</f>
        <v>4.9948368764529461E-2</v>
      </c>
      <c r="L356" s="70">
        <f t="shared" si="49"/>
        <v>1.0138423429707788</v>
      </c>
      <c r="M356" s="70">
        <f>PRODUCT($L$2:L356)-1</f>
        <v>0.6102084345187504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</row>
    <row r="357" spans="1:27">
      <c r="A357" s="88">
        <v>44517</v>
      </c>
      <c r="B357" s="76">
        <v>69132790.609999999</v>
      </c>
      <c r="C357" s="6"/>
      <c r="D357" s="58">
        <v>6189.28</v>
      </c>
      <c r="E357" s="58">
        <v>-3339.7</v>
      </c>
      <c r="F357" s="67">
        <f t="shared" si="50"/>
        <v>69132790.609999999</v>
      </c>
      <c r="G357" s="67">
        <f t="shared" si="52"/>
        <v>65247592.829999998</v>
      </c>
      <c r="H357" s="67">
        <f t="shared" si="46"/>
        <v>324322.81000000238</v>
      </c>
      <c r="I357" s="70">
        <f t="shared" si="54"/>
        <v>4.713414211499161E-3</v>
      </c>
      <c r="J357" s="67">
        <f t="shared" si="53"/>
        <v>3595197.7800000012</v>
      </c>
      <c r="K357" s="70">
        <f>(1+K356)*(1+I357)-1</f>
        <v>5.4897210327204515E-2</v>
      </c>
      <c r="L357" s="70">
        <f t="shared" si="49"/>
        <v>1.0047134142114991</v>
      </c>
      <c r="M357" s="70">
        <f>PRODUCT($L$2:L357)-1</f>
        <v>0.61779801383748678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</row>
    <row r="358" spans="1:27">
      <c r="A358" s="88">
        <v>44518</v>
      </c>
      <c r="B358" s="76">
        <v>70667228.340000004</v>
      </c>
      <c r="C358" s="6"/>
      <c r="D358" s="58">
        <v>2435.37</v>
      </c>
      <c r="E358" s="58">
        <v>2107.6</v>
      </c>
      <c r="F358" s="67">
        <f t="shared" si="50"/>
        <v>70667228.340000004</v>
      </c>
      <c r="G358" s="67">
        <f t="shared" si="52"/>
        <v>65247592.829999998</v>
      </c>
      <c r="H358" s="67">
        <f t="shared" si="46"/>
        <v>1534437.7300000042</v>
      </c>
      <c r="I358" s="70">
        <f t="shared" si="54"/>
        <v>2.2195512671494111E-2</v>
      </c>
      <c r="J358" s="67">
        <f t="shared" si="53"/>
        <v>5129635.5100000054</v>
      </c>
      <c r="K358" s="70">
        <f>(1+K357)*(1+I358)-1</f>
        <v>7.8311194726145672E-2</v>
      </c>
      <c r="L358" s="70">
        <f t="shared" si="49"/>
        <v>1.0221955126714941</v>
      </c>
      <c r="M358" s="70">
        <f>PRODUCT($L$2:L358)-1</f>
        <v>0.65370587015353476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</row>
    <row r="359" spans="1:27">
      <c r="A359" s="88">
        <v>44519</v>
      </c>
      <c r="B359" s="76">
        <v>70801309.640000001</v>
      </c>
      <c r="C359" s="6"/>
      <c r="D359" s="58">
        <v>-1313.82</v>
      </c>
      <c r="E359" s="58">
        <v>2098.6799999999998</v>
      </c>
      <c r="F359" s="67">
        <f t="shared" si="50"/>
        <v>70801309.640000001</v>
      </c>
      <c r="G359" s="67">
        <f t="shared" si="52"/>
        <v>65247592.829999998</v>
      </c>
      <c r="H359" s="67">
        <f t="shared" si="46"/>
        <v>134081.29999999702</v>
      </c>
      <c r="I359" s="70">
        <f t="shared" si="54"/>
        <v>1.897361806166983E-3</v>
      </c>
      <c r="J359" s="67">
        <f t="shared" si="53"/>
        <v>5263716.8100000024</v>
      </c>
      <c r="K359" s="70">
        <v>8.0299999999999996E-2</v>
      </c>
      <c r="L359" s="70">
        <f t="shared" si="49"/>
        <v>1.0018973618061671</v>
      </c>
      <c r="M359" s="70">
        <f>PRODUCT($L$2:L359)-1</f>
        <v>0.65684354851019844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</row>
    <row r="360" spans="1:27">
      <c r="A360" s="88">
        <v>44522</v>
      </c>
      <c r="B360" s="76">
        <v>67616233.689999998</v>
      </c>
      <c r="C360" s="6"/>
      <c r="D360" s="58">
        <v>-13628.07</v>
      </c>
      <c r="E360" s="58">
        <v>2101.65</v>
      </c>
      <c r="F360" s="67">
        <f t="shared" si="50"/>
        <v>67616233.689999998</v>
      </c>
      <c r="G360" s="67">
        <f t="shared" si="52"/>
        <v>65247592.829999998</v>
      </c>
      <c r="H360" s="67">
        <f t="shared" si="46"/>
        <v>-3185075.950000003</v>
      </c>
      <c r="I360" s="70">
        <f t="shared" si="54"/>
        <v>-4.4986116304839625E-2</v>
      </c>
      <c r="J360" s="67">
        <f t="shared" si="53"/>
        <v>2078640.8599999994</v>
      </c>
      <c r="K360" s="70">
        <f>(1+K359)*(1+I360)-1</f>
        <v>3.1701498555881891E-2</v>
      </c>
      <c r="L360" s="70">
        <f t="shared" si="49"/>
        <v>0.95501388369516038</v>
      </c>
      <c r="M360" s="70">
        <f>PRODUCT($L$2:L360)-1</f>
        <v>0.58230859193799556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</row>
    <row r="361" spans="1:27">
      <c r="A361" s="88">
        <v>44523</v>
      </c>
      <c r="B361" s="76">
        <v>65663624.539999999</v>
      </c>
      <c r="C361" s="6"/>
      <c r="D361" s="58">
        <v>-17771.25</v>
      </c>
      <c r="E361" s="58">
        <v>5650.56</v>
      </c>
      <c r="F361" s="67">
        <f t="shared" si="50"/>
        <v>65663624.539999999</v>
      </c>
      <c r="G361" s="67">
        <f t="shared" si="52"/>
        <v>65247592.829999998</v>
      </c>
      <c r="H361" s="67">
        <f t="shared" si="46"/>
        <v>-1952609.1499999985</v>
      </c>
      <c r="I361" s="70">
        <f t="shared" si="54"/>
        <v>-2.8877815924384691E-2</v>
      </c>
      <c r="J361" s="67">
        <f t="shared" si="53"/>
        <v>126031.71000000089</v>
      </c>
      <c r="K361" s="70">
        <f>(1+K360)*(1+I361)-1</f>
        <v>1.9082125916733972E-3</v>
      </c>
      <c r="L361" s="70">
        <f t="shared" si="49"/>
        <v>0.97112218407561535</v>
      </c>
      <c r="M361" s="70">
        <f>PRODUCT($L$2:L361)-1</f>
        <v>0.53661497568443783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</row>
    <row r="362" spans="1:27">
      <c r="A362" s="88">
        <v>44524</v>
      </c>
      <c r="B362" s="76">
        <v>66370141.829999998</v>
      </c>
      <c r="C362" s="6"/>
      <c r="D362" s="58">
        <v>-21940.7</v>
      </c>
      <c r="E362" s="58">
        <v>5629.75</v>
      </c>
      <c r="F362" s="67">
        <f t="shared" si="50"/>
        <v>66370141.829999998</v>
      </c>
      <c r="G362" s="67">
        <f t="shared" si="52"/>
        <v>65247592.829999998</v>
      </c>
      <c r="H362" s="67">
        <f t="shared" si="46"/>
        <v>706517.28999999911</v>
      </c>
      <c r="I362" s="70">
        <f t="shared" si="54"/>
        <v>1.0759645008167548E-2</v>
      </c>
      <c r="J362" s="67">
        <f t="shared" si="53"/>
        <v>832549</v>
      </c>
      <c r="K362" s="70">
        <f>(1+K361)*(1+I362)-1</f>
        <v>1.2688389289927438E-2</v>
      </c>
      <c r="L362" s="70">
        <f t="shared" si="49"/>
        <v>1.0107596450081675</v>
      </c>
      <c r="M362" s="70">
        <f>PRODUCT($L$2:L362)-1</f>
        <v>0.5531484073370363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</row>
    <row r="363" spans="1:27">
      <c r="A363" s="88">
        <v>44525</v>
      </c>
      <c r="B363" s="76">
        <v>66406327.840000004</v>
      </c>
      <c r="C363" s="6"/>
      <c r="D363" s="58">
        <v>-21942.16</v>
      </c>
      <c r="E363" s="58">
        <v>5638.67</v>
      </c>
      <c r="F363" s="67">
        <f t="shared" si="50"/>
        <v>66406327.840000004</v>
      </c>
      <c r="G363" s="67">
        <f t="shared" si="52"/>
        <v>65247592.829999998</v>
      </c>
      <c r="H363" s="67">
        <f t="shared" si="46"/>
        <v>36186.010000005364</v>
      </c>
      <c r="I363" s="70">
        <f t="shared" si="54"/>
        <v>5.4521519771182569E-4</v>
      </c>
      <c r="J363" s="67">
        <f t="shared" si="53"/>
        <v>868735.01000000536</v>
      </c>
      <c r="K363" s="70">
        <v>1.3299999999999999E-2</v>
      </c>
      <c r="L363" s="70">
        <f t="shared" si="49"/>
        <v>1.0005452151977119</v>
      </c>
      <c r="M363" s="70">
        <f>PRODUCT($L$2:L363)-1</f>
        <v>0.55399520745301856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</row>
    <row r="364" spans="1:27">
      <c r="A364" s="88">
        <v>44526</v>
      </c>
      <c r="B364" s="76">
        <v>65429618.670000002</v>
      </c>
      <c r="C364" s="6"/>
      <c r="D364" s="58">
        <v>-30398.37</v>
      </c>
      <c r="E364" s="58">
        <v>5629.75</v>
      </c>
      <c r="F364" s="67">
        <f t="shared" si="50"/>
        <v>65429618.670000002</v>
      </c>
      <c r="G364" s="67">
        <f t="shared" si="52"/>
        <v>65247592.829999998</v>
      </c>
      <c r="H364" s="67">
        <f t="shared" ref="H364:H427" si="55">B364-C364-F363</f>
        <v>-976709.17000000179</v>
      </c>
      <c r="I364" s="70">
        <f t="shared" si="54"/>
        <v>-1.470807379009563E-2</v>
      </c>
      <c r="J364" s="67">
        <f t="shared" si="53"/>
        <v>-107974.15999999642</v>
      </c>
      <c r="K364" s="70">
        <f>(1+K363)*(1+I364)-1</f>
        <v>-1.6036911715038293E-3</v>
      </c>
      <c r="L364" s="70">
        <f t="shared" si="49"/>
        <v>0.98529192620990436</v>
      </c>
      <c r="M364" s="70">
        <f>PRODUCT($L$2:L364)-1</f>
        <v>0.53113893127234446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</row>
    <row r="365" spans="1:27">
      <c r="A365" s="88">
        <v>44529</v>
      </c>
      <c r="B365" s="76">
        <v>67356458.480000004</v>
      </c>
      <c r="C365" s="6"/>
      <c r="D365" s="58">
        <v>-40125.64</v>
      </c>
      <c r="E365" s="58">
        <v>5623.81</v>
      </c>
      <c r="F365" s="67">
        <f t="shared" si="50"/>
        <v>67356458.480000004</v>
      </c>
      <c r="G365" s="67">
        <f t="shared" si="52"/>
        <v>65247592.829999998</v>
      </c>
      <c r="H365" s="67">
        <f t="shared" si="55"/>
        <v>1926839.8100000024</v>
      </c>
      <c r="I365" s="70">
        <f t="shared" si="54"/>
        <v>2.9449045389033784E-2</v>
      </c>
      <c r="J365" s="67">
        <f t="shared" si="53"/>
        <v>1818865.650000006</v>
      </c>
      <c r="K365" s="70">
        <f>(1+K364)*(1+I365)-1</f>
        <v>2.779812704343021E-2</v>
      </c>
      <c r="L365" s="70">
        <f t="shared" si="49"/>
        <v>1.0294490453890337</v>
      </c>
      <c r="M365" s="70">
        <f>PRODUCT($L$2:L365)-1</f>
        <v>0.57622951115630028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</row>
    <row r="366" spans="1:27">
      <c r="A366" s="88">
        <v>44530</v>
      </c>
      <c r="B366" s="76">
        <v>65815385.640000001</v>
      </c>
      <c r="C366" s="6"/>
      <c r="D366" s="58">
        <v>-43377.29</v>
      </c>
      <c r="E366" s="58">
        <v>-32059.24</v>
      </c>
      <c r="F366" s="67">
        <f t="shared" si="50"/>
        <v>65815385.640000001</v>
      </c>
      <c r="G366" s="67">
        <f t="shared" si="52"/>
        <v>65247592.829999998</v>
      </c>
      <c r="H366" s="67">
        <f t="shared" si="55"/>
        <v>-1541072.8400000036</v>
      </c>
      <c r="I366" s="70">
        <f t="shared" si="54"/>
        <v>-2.2879362644305158E-2</v>
      </c>
      <c r="J366" s="67">
        <f t="shared" si="53"/>
        <v>277792.81000000238</v>
      </c>
      <c r="K366" s="70">
        <v>4.1999999999999997E-3</v>
      </c>
      <c r="L366" s="70">
        <f t="shared" si="49"/>
        <v>0.97712063735569488</v>
      </c>
      <c r="M366" s="70">
        <f>PRODUCT($L$2:L366)-1</f>
        <v>0.5401663845598994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</row>
    <row r="367" spans="1:27">
      <c r="A367" s="88">
        <v>44531</v>
      </c>
      <c r="B367" s="76">
        <v>63813475.549999997</v>
      </c>
      <c r="C367" s="6">
        <v>40000</v>
      </c>
      <c r="D367" s="58">
        <v>-3241.28</v>
      </c>
      <c r="E367" s="58">
        <v>30822.73</v>
      </c>
      <c r="F367" s="67">
        <f t="shared" si="50"/>
        <v>63813475.549999997</v>
      </c>
      <c r="G367" s="67">
        <f t="shared" si="52"/>
        <v>65815385.640000001</v>
      </c>
      <c r="H367" s="67">
        <f t="shared" si="55"/>
        <v>-2041910.0900000036</v>
      </c>
      <c r="I367" s="70">
        <f t="shared" si="54"/>
        <v>-3.1024813881193929E-2</v>
      </c>
      <c r="J367" s="67">
        <f t="shared" si="53"/>
        <v>-2041910.0900000036</v>
      </c>
      <c r="K367" s="70">
        <f>I367</f>
        <v>-3.1024813881193929E-2</v>
      </c>
      <c r="L367" s="70">
        <f t="shared" si="49"/>
        <v>0.96897518611880606</v>
      </c>
      <c r="M367" s="70">
        <f>PRODUCT($L$2:L367)-1</f>
        <v>0.49238300913285715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</row>
    <row r="368" spans="1:27">
      <c r="A368" s="88">
        <v>44532</v>
      </c>
      <c r="B368" s="76">
        <v>65045715.859999999</v>
      </c>
      <c r="C368" s="6"/>
      <c r="D368" s="58">
        <v>-5840.68</v>
      </c>
      <c r="E368" s="58">
        <v>33484.86</v>
      </c>
      <c r="F368" s="67">
        <f t="shared" si="50"/>
        <v>65045715.859999999</v>
      </c>
      <c r="G368" s="67">
        <f t="shared" si="52"/>
        <v>65815385.640000001</v>
      </c>
      <c r="H368" s="67">
        <f t="shared" si="55"/>
        <v>1232240.3100000024</v>
      </c>
      <c r="I368" s="70">
        <f t="shared" si="54"/>
        <v>1.9310032863427112E-2</v>
      </c>
      <c r="J368" s="67">
        <f t="shared" si="53"/>
        <v>-809669.78000000119</v>
      </c>
      <c r="K368" s="70">
        <f t="shared" ref="K368:K376" si="56">(1+K367)*(1+I368)-1</f>
        <v>-1.2313871193394443E-2</v>
      </c>
      <c r="L368" s="70">
        <f t="shared" si="49"/>
        <v>1.019310032863427</v>
      </c>
      <c r="M368" s="70">
        <f>PRODUCT($L$2:L368)-1</f>
        <v>0.52120097408403265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</row>
    <row r="369" spans="1:27">
      <c r="A369" s="88">
        <v>44533</v>
      </c>
      <c r="B369" s="76">
        <v>63332537.049999997</v>
      </c>
      <c r="C369" s="6"/>
      <c r="D369" s="58">
        <v>97929.57</v>
      </c>
      <c r="E369" s="58">
        <v>33484.839999999997</v>
      </c>
      <c r="F369" s="67">
        <f t="shared" si="50"/>
        <v>63332537.049999997</v>
      </c>
      <c r="G369" s="67">
        <f t="shared" si="52"/>
        <v>65815385.640000001</v>
      </c>
      <c r="H369" s="67">
        <f t="shared" si="55"/>
        <v>-1713178.8100000024</v>
      </c>
      <c r="I369" s="70">
        <f t="shared" si="54"/>
        <v>-2.6338072959137426E-2</v>
      </c>
      <c r="J369" s="67">
        <f t="shared" si="53"/>
        <v>-2522848.5900000036</v>
      </c>
      <c r="K369" s="70">
        <f t="shared" si="56"/>
        <v>-3.8327620514630789E-2</v>
      </c>
      <c r="L369" s="70">
        <f t="shared" si="49"/>
        <v>0.97366192704086263</v>
      </c>
      <c r="M369" s="70">
        <f>PRODUCT($L$2:L369)-1</f>
        <v>0.48113547184309646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</row>
    <row r="370" spans="1:27">
      <c r="A370" s="88">
        <v>44536</v>
      </c>
      <c r="B370" s="76">
        <v>63815125.780000001</v>
      </c>
      <c r="C370" s="6"/>
      <c r="D370" s="58">
        <v>90499.93</v>
      </c>
      <c r="E370" s="58">
        <v>22658.2</v>
      </c>
      <c r="F370" s="67">
        <f t="shared" si="50"/>
        <v>63815125.780000001</v>
      </c>
      <c r="G370" s="67">
        <f t="shared" si="52"/>
        <v>65815385.640000001</v>
      </c>
      <c r="H370" s="67">
        <f t="shared" si="55"/>
        <v>482588.73000000417</v>
      </c>
      <c r="I370" s="70">
        <f t="shared" si="54"/>
        <v>7.6199178570567653E-3</v>
      </c>
      <c r="J370" s="67">
        <f t="shared" si="53"/>
        <v>-2040259.8599999994</v>
      </c>
      <c r="K370" s="70">
        <f t="shared" si="56"/>
        <v>-3.099975597755189E-2</v>
      </c>
      <c r="L370" s="70">
        <f t="shared" si="49"/>
        <v>1.0076199178570568</v>
      </c>
      <c r="M370" s="70">
        <f>PRODUCT($L$2:L370)-1</f>
        <v>0.49242160247371403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</row>
    <row r="371" spans="1:27">
      <c r="A371" s="88">
        <v>44537</v>
      </c>
      <c r="B371" s="76">
        <v>66898624.270000003</v>
      </c>
      <c r="C371" s="6"/>
      <c r="D371" s="58">
        <v>88033.07</v>
      </c>
      <c r="E371" s="58">
        <v>-752.55</v>
      </c>
      <c r="F371" s="67">
        <f t="shared" si="50"/>
        <v>66898624.270000003</v>
      </c>
      <c r="G371" s="67">
        <f t="shared" si="52"/>
        <v>65815385.640000001</v>
      </c>
      <c r="H371" s="67">
        <f t="shared" si="55"/>
        <v>3083498.4900000021</v>
      </c>
      <c r="I371" s="70">
        <f t="shared" si="54"/>
        <v>4.8319241752029687E-2</v>
      </c>
      <c r="J371" s="67">
        <f t="shared" si="53"/>
        <v>1043238.6300000027</v>
      </c>
      <c r="K371" s="70">
        <f t="shared" si="56"/>
        <v>1.5821601071144498E-2</v>
      </c>
      <c r="L371" s="70">
        <f t="shared" si="49"/>
        <v>1.0483192417520297</v>
      </c>
      <c r="M371" s="70">
        <f>PRODUCT($L$2:L371)-1</f>
        <v>0.56453428267959294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</row>
    <row r="372" spans="1:27">
      <c r="A372" s="88">
        <v>44538</v>
      </c>
      <c r="B372" s="76">
        <v>66844759.740000002</v>
      </c>
      <c r="C372" s="6"/>
      <c r="D372" s="58">
        <v>85572.43</v>
      </c>
      <c r="E372" s="58">
        <v>-752.55</v>
      </c>
      <c r="F372" s="67">
        <f t="shared" si="50"/>
        <v>66844759.740000002</v>
      </c>
      <c r="G372" s="67">
        <f t="shared" si="52"/>
        <v>65815385.640000001</v>
      </c>
      <c r="H372" s="67">
        <f t="shared" si="55"/>
        <v>-53864.530000001192</v>
      </c>
      <c r="I372" s="70">
        <f t="shared" si="54"/>
        <v>-8.0516648268589555E-4</v>
      </c>
      <c r="J372" s="67">
        <f t="shared" si="53"/>
        <v>989374.10000000149</v>
      </c>
      <c r="K372" s="70">
        <f t="shared" si="56"/>
        <v>1.5003695565573683E-2</v>
      </c>
      <c r="L372" s="70">
        <f t="shared" si="49"/>
        <v>0.99919483351731408</v>
      </c>
      <c r="M372" s="70">
        <f>PRODUCT($L$2:L372)-1</f>
        <v>0.56327457211416632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</row>
    <row r="373" spans="1:27">
      <c r="A373" s="88">
        <v>44539</v>
      </c>
      <c r="B373" s="76">
        <v>65071355.520000003</v>
      </c>
      <c r="C373" s="6"/>
      <c r="D373" s="58">
        <v>83168.87</v>
      </c>
      <c r="E373" s="58">
        <v>3499.01</v>
      </c>
      <c r="F373" s="67">
        <f t="shared" si="50"/>
        <v>65071355.520000003</v>
      </c>
      <c r="G373" s="67">
        <f t="shared" si="52"/>
        <v>65815385.640000001</v>
      </c>
      <c r="H373" s="67">
        <f t="shared" si="55"/>
        <v>-1773404.2199999988</v>
      </c>
      <c r="I373" s="70">
        <f t="shared" si="54"/>
        <v>-2.6530190652159547E-2</v>
      </c>
      <c r="J373" s="67">
        <f t="shared" si="53"/>
        <v>-784030.11999999732</v>
      </c>
      <c r="K373" s="70">
        <f t="shared" si="56"/>
        <v>-1.1924545990427471E-2</v>
      </c>
      <c r="L373" s="70">
        <f t="shared" si="49"/>
        <v>0.97346980934784044</v>
      </c>
      <c r="M373" s="70">
        <f>PRODUCT($L$2:L373)-1</f>
        <v>0.52180059967430426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</row>
    <row r="374" spans="1:27">
      <c r="A374" s="88">
        <v>44540</v>
      </c>
      <c r="B374" s="76">
        <v>66349731.5</v>
      </c>
      <c r="C374" s="6"/>
      <c r="D374" s="58">
        <v>80528.509999999995</v>
      </c>
      <c r="E374" s="58">
        <v>3499</v>
      </c>
      <c r="F374" s="67">
        <f t="shared" si="50"/>
        <v>66349731.5</v>
      </c>
      <c r="G374" s="67">
        <f t="shared" si="52"/>
        <v>65815385.640000001</v>
      </c>
      <c r="H374" s="67">
        <f t="shared" si="55"/>
        <v>1278375.9799999967</v>
      </c>
      <c r="I374" s="70">
        <f t="shared" si="54"/>
        <v>1.9645756105496858E-2</v>
      </c>
      <c r="J374" s="67">
        <f t="shared" si="53"/>
        <v>494345.8599999994</v>
      </c>
      <c r="K374" s="70">
        <f t="shared" si="56"/>
        <v>7.4869433928725915E-3</v>
      </c>
      <c r="L374" s="70">
        <f t="shared" si="49"/>
        <v>1.0196457561054968</v>
      </c>
      <c r="M374" s="70">
        <f>PRODUCT($L$2:L374)-1</f>
        <v>0.5516975230967045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</row>
    <row r="375" spans="1:27">
      <c r="A375" s="88">
        <v>44543</v>
      </c>
      <c r="B375" s="76">
        <v>65024187.469999999</v>
      </c>
      <c r="C375" s="6"/>
      <c r="D375" s="58">
        <v>72571.53</v>
      </c>
      <c r="E375" s="58">
        <v>29170.63</v>
      </c>
      <c r="F375" s="67">
        <f t="shared" si="50"/>
        <v>65024187.469999999</v>
      </c>
      <c r="G375" s="67">
        <f t="shared" si="52"/>
        <v>65815385.640000001</v>
      </c>
      <c r="H375" s="67">
        <f t="shared" si="55"/>
        <v>-1325544.0300000012</v>
      </c>
      <c r="I375" s="70">
        <f t="shared" si="54"/>
        <v>-1.9978137062996271E-2</v>
      </c>
      <c r="J375" s="67">
        <f t="shared" si="53"/>
        <v>-831198.17000000179</v>
      </c>
      <c r="K375" s="70">
        <f t="shared" si="56"/>
        <v>-1.2640768851409301E-2</v>
      </c>
      <c r="L375" s="70">
        <f t="shared" si="49"/>
        <v>0.98002186293700377</v>
      </c>
      <c r="M375" s="70">
        <f>PRODUCT($L$2:L375)-1</f>
        <v>0.52069749729996673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</row>
    <row r="376" spans="1:27">
      <c r="A376" s="88">
        <v>44544</v>
      </c>
      <c r="B376" s="76">
        <v>63450255.359999999</v>
      </c>
      <c r="C376" s="6"/>
      <c r="D376" s="58">
        <v>69922.67</v>
      </c>
      <c r="E376" s="58">
        <v>39202.54</v>
      </c>
      <c r="F376" s="67">
        <f t="shared" si="50"/>
        <v>63450255.359999999</v>
      </c>
      <c r="G376" s="67">
        <f t="shared" si="52"/>
        <v>65815385.640000001</v>
      </c>
      <c r="H376" s="67">
        <f t="shared" si="55"/>
        <v>-1573932.1099999994</v>
      </c>
      <c r="I376" s="70">
        <f t="shared" si="54"/>
        <v>-2.420533298822318E-2</v>
      </c>
      <c r="J376" s="67">
        <f t="shared" si="53"/>
        <v>-2405130.2800000012</v>
      </c>
      <c r="K376" s="70">
        <f t="shared" si="56"/>
        <v>-3.6540127820356871E-2</v>
      </c>
      <c r="L376" s="70">
        <f t="shared" si="49"/>
        <v>0.97579466701177686</v>
      </c>
      <c r="M376" s="70">
        <f>PRODUCT($L$2:L376)-1</f>
        <v>0.48388850800346339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</row>
    <row r="377" spans="1:27">
      <c r="A377" s="88">
        <v>44545</v>
      </c>
      <c r="B377" s="76">
        <v>65616117.780000001</v>
      </c>
      <c r="C377" s="6"/>
      <c r="D377" s="58">
        <v>67283.259999999995</v>
      </c>
      <c r="E377" s="58">
        <v>35202.89</v>
      </c>
      <c r="F377" s="67">
        <f t="shared" si="50"/>
        <v>65616117.780000001</v>
      </c>
      <c r="G377" s="67">
        <f t="shared" si="52"/>
        <v>65815385.640000001</v>
      </c>
      <c r="H377" s="67">
        <f t="shared" si="55"/>
        <v>2165862.4200000018</v>
      </c>
      <c r="I377" s="70">
        <f t="shared" si="54"/>
        <v>3.4134810139241682E-2</v>
      </c>
      <c r="J377" s="67">
        <f t="shared" si="53"/>
        <v>-239267.8599999994</v>
      </c>
      <c r="K377" s="70">
        <v>-3.5999999999999999E-3</v>
      </c>
      <c r="L377" s="70">
        <f t="shared" si="49"/>
        <v>1.0341348101392416</v>
      </c>
      <c r="M377" s="70">
        <f>PRODUCT($L$2:L377)-1</f>
        <v>0.53454076049196408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</row>
    <row r="378" spans="1:27">
      <c r="A378" s="88">
        <v>44546</v>
      </c>
      <c r="B378" s="76">
        <v>63120330.57</v>
      </c>
      <c r="C378" s="6"/>
      <c r="D378" s="58">
        <v>64500.73</v>
      </c>
      <c r="E378" s="58">
        <v>110337.62</v>
      </c>
      <c r="F378" s="67">
        <f t="shared" si="50"/>
        <v>63120330.57</v>
      </c>
      <c r="G378" s="67">
        <f t="shared" si="52"/>
        <v>65815385.640000001</v>
      </c>
      <c r="H378" s="67">
        <f t="shared" si="55"/>
        <v>-2495787.2100000009</v>
      </c>
      <c r="I378" s="70">
        <f t="shared" si="54"/>
        <v>-3.8036191326770705E-2</v>
      </c>
      <c r="J378" s="67">
        <f t="shared" si="53"/>
        <v>-2735055.0700000003</v>
      </c>
      <c r="K378" s="70">
        <f>(1+K377)*(1+I378)-1</f>
        <v>-4.1499261037994395E-2</v>
      </c>
      <c r="L378" s="70">
        <f t="shared" si="49"/>
        <v>0.96196380867322928</v>
      </c>
      <c r="M378" s="70">
        <f>PRODUCT($L$2:L378)-1</f>
        <v>0.4761726745271635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</row>
    <row r="379" spans="1:27">
      <c r="A379" s="88">
        <v>44547</v>
      </c>
      <c r="B379" s="76">
        <v>62443372.700000003</v>
      </c>
      <c r="C379" s="6"/>
      <c r="D379" s="58">
        <v>61776.82</v>
      </c>
      <c r="E379" s="58">
        <v>106413.03</v>
      </c>
      <c r="F379" s="67">
        <f t="shared" si="50"/>
        <v>62443372.700000003</v>
      </c>
      <c r="G379" s="67">
        <f t="shared" si="52"/>
        <v>65815385.640000001</v>
      </c>
      <c r="H379" s="67">
        <f t="shared" si="55"/>
        <v>-676957.86999999732</v>
      </c>
      <c r="I379" s="70">
        <f t="shared" si="54"/>
        <v>-1.0724878401092272E-2</v>
      </c>
      <c r="J379" s="67">
        <f t="shared" si="53"/>
        <v>-3412012.9399999976</v>
      </c>
      <c r="K379" s="70">
        <f>(1+K378)*(1+I379)-1</f>
        <v>-5.177906491071893E-2</v>
      </c>
      <c r="L379" s="70">
        <f t="shared" si="49"/>
        <v>0.98927512159890774</v>
      </c>
      <c r="M379" s="70">
        <f>PRODUCT($L$2:L379)-1</f>
        <v>0.46034090209384448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</row>
    <row r="380" spans="1:27">
      <c r="A380" s="88">
        <v>44550</v>
      </c>
      <c r="B380" s="76">
        <v>61005553.960000001</v>
      </c>
      <c r="C380" s="6"/>
      <c r="D380" s="58">
        <v>55577.45</v>
      </c>
      <c r="E380" s="58">
        <v>198503.42</v>
      </c>
      <c r="F380" s="67">
        <f t="shared" si="50"/>
        <v>61005553.960000001</v>
      </c>
      <c r="G380" s="67">
        <f t="shared" si="52"/>
        <v>65815385.640000001</v>
      </c>
      <c r="H380" s="67">
        <f t="shared" si="55"/>
        <v>-1437818.7400000021</v>
      </c>
      <c r="I380" s="70">
        <f t="shared" si="54"/>
        <v>-2.3025962209116901E-2</v>
      </c>
      <c r="J380" s="67">
        <f t="shared" si="53"/>
        <v>-4849831.68</v>
      </c>
      <c r="K380" s="70">
        <f>(1+K379)*(1+I380)-1</f>
        <v>-7.3612764327978253E-2</v>
      </c>
      <c r="L380" s="70">
        <f t="shared" si="49"/>
        <v>0.9769740377908831</v>
      </c>
      <c r="M380" s="70">
        <f>PRODUCT($L$2:L380)-1</f>
        <v>0.4267151476698039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</row>
    <row r="381" spans="1:27">
      <c r="A381" s="88">
        <v>44551</v>
      </c>
      <c r="B381" s="76">
        <v>62749678.75</v>
      </c>
      <c r="C381" s="6"/>
      <c r="D381" s="58">
        <v>53474.44</v>
      </c>
      <c r="E381" s="58">
        <v>198503.41</v>
      </c>
      <c r="F381" s="67">
        <f t="shared" si="50"/>
        <v>62749678.75</v>
      </c>
      <c r="G381" s="67">
        <f t="shared" si="52"/>
        <v>65815385.640000001</v>
      </c>
      <c r="H381" s="67">
        <f t="shared" si="55"/>
        <v>1744124.7899999991</v>
      </c>
      <c r="I381" s="70">
        <f t="shared" si="54"/>
        <v>2.8589606630628799E-2</v>
      </c>
      <c r="J381" s="67">
        <f t="shared" si="53"/>
        <v>-3105706.8900000006</v>
      </c>
      <c r="K381" s="70">
        <v>-4.7199999999999999E-2</v>
      </c>
      <c r="L381" s="70">
        <f t="shared" si="49"/>
        <v>1.0285896066306288</v>
      </c>
      <c r="M381" s="70">
        <f>PRODUCT($L$2:L381)-1</f>
        <v>0.46750437251564314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</row>
    <row r="382" spans="1:27">
      <c r="A382" s="88">
        <v>44552</v>
      </c>
      <c r="B382" s="76">
        <v>63924173.57</v>
      </c>
      <c r="C382" s="6"/>
      <c r="D382" s="58">
        <v>51714.26</v>
      </c>
      <c r="E382" s="58">
        <v>122597.59</v>
      </c>
      <c r="F382" s="67">
        <f t="shared" si="50"/>
        <v>63924173.57</v>
      </c>
      <c r="G382" s="67">
        <f t="shared" si="52"/>
        <v>65815385.640000001</v>
      </c>
      <c r="H382" s="67">
        <f t="shared" si="55"/>
        <v>1174494.8200000003</v>
      </c>
      <c r="I382" s="70">
        <f t="shared" si="54"/>
        <v>1.8717144747135463E-2</v>
      </c>
      <c r="J382" s="67">
        <f t="shared" si="53"/>
        <v>-1931212.0700000003</v>
      </c>
      <c r="K382" s="70">
        <v>-2.93E-2</v>
      </c>
      <c r="L382" s="70">
        <f t="shared" si="49"/>
        <v>1.0187171447471355</v>
      </c>
      <c r="M382" s="70">
        <f>PRODUCT($L$2:L382)-1</f>
        <v>0.49497186427307271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</row>
    <row r="383" spans="1:27">
      <c r="A383" s="88">
        <v>44553</v>
      </c>
      <c r="B383" s="76">
        <v>64334503.490000002</v>
      </c>
      <c r="C383" s="6"/>
      <c r="D383" s="58">
        <v>49961.96</v>
      </c>
      <c r="E383" s="58">
        <v>110104.4</v>
      </c>
      <c r="F383" s="67">
        <f t="shared" si="50"/>
        <v>64334503.490000002</v>
      </c>
      <c r="G383" s="67">
        <f t="shared" si="52"/>
        <v>65815385.640000001</v>
      </c>
      <c r="H383" s="67">
        <f t="shared" si="55"/>
        <v>410329.92000000179</v>
      </c>
      <c r="I383" s="70">
        <f t="shared" si="54"/>
        <v>6.4190101660160075E-3</v>
      </c>
      <c r="J383" s="67">
        <f t="shared" si="53"/>
        <v>-1520882.1499999985</v>
      </c>
      <c r="K383" s="70">
        <f>(1+K382)*(1+I383)-1</f>
        <v>-2.3069066831848284E-2</v>
      </c>
      <c r="L383" s="70">
        <f t="shared" si="49"/>
        <v>1.006419010166016</v>
      </c>
      <c r="M383" s="70">
        <f>PRODUCT($L$2:L383)-1</f>
        <v>0.50456810386774942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</row>
    <row r="384" spans="1:27">
      <c r="A384" s="88">
        <v>44554</v>
      </c>
      <c r="B384" s="76">
        <v>64320795.93</v>
      </c>
      <c r="C384" s="6"/>
      <c r="D384" s="58">
        <v>49962.92</v>
      </c>
      <c r="E384" s="58">
        <v>110101.08</v>
      </c>
      <c r="F384" s="67">
        <f t="shared" si="50"/>
        <v>64320795.93</v>
      </c>
      <c r="G384" s="67">
        <f t="shared" si="52"/>
        <v>65815385.640000001</v>
      </c>
      <c r="H384" s="67">
        <f t="shared" si="55"/>
        <v>-13707.560000002384</v>
      </c>
      <c r="I384" s="70">
        <f t="shared" si="54"/>
        <v>-2.1306700536101989E-4</v>
      </c>
      <c r="J384" s="67">
        <f t="shared" si="53"/>
        <v>-1534589.7100000009</v>
      </c>
      <c r="K384" s="70">
        <f>(1+K383)*(1+I384)-1</f>
        <v>-2.3277218580223025E-2</v>
      </c>
      <c r="L384" s="70">
        <f t="shared" si="49"/>
        <v>0.99978693299463894</v>
      </c>
      <c r="M384" s="70">
        <f>PRODUCT($L$2:L384)-1</f>
        <v>0.50424753004749645</v>
      </c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</row>
    <row r="385" spans="1:27">
      <c r="A385" s="88">
        <v>44557</v>
      </c>
      <c r="B385" s="76">
        <v>66126568.079999998</v>
      </c>
      <c r="C385" s="6"/>
      <c r="D385" s="58">
        <v>42916.02</v>
      </c>
      <c r="E385" s="58">
        <v>110102.74</v>
      </c>
      <c r="F385" s="67">
        <f t="shared" si="50"/>
        <v>66126568.079999998</v>
      </c>
      <c r="G385" s="67">
        <f t="shared" si="52"/>
        <v>65815385.640000001</v>
      </c>
      <c r="H385" s="67">
        <f t="shared" si="55"/>
        <v>1805772.1499999985</v>
      </c>
      <c r="I385" s="70">
        <f t="shared" si="54"/>
        <v>2.8074468356473873E-2</v>
      </c>
      <c r="J385" s="67">
        <f t="shared" si="53"/>
        <v>271182.43999999762</v>
      </c>
      <c r="K385" s="70">
        <f>(1+K384)*(1+I385)-1</f>
        <v>4.1437542397937399E-3</v>
      </c>
      <c r="L385" s="70">
        <f t="shared" si="49"/>
        <v>1.028074468356474</v>
      </c>
      <c r="M385" s="70">
        <f>PRODUCT($L$2:L385)-1</f>
        <v>0.54647847973011898</v>
      </c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</row>
    <row r="386" spans="1:27">
      <c r="A386" s="88">
        <v>44558</v>
      </c>
      <c r="B386" s="76">
        <v>65615478.219999999</v>
      </c>
      <c r="C386" s="6"/>
      <c r="D386" s="58">
        <v>41142.15</v>
      </c>
      <c r="E386" s="58">
        <v>110104.4</v>
      </c>
      <c r="F386" s="67">
        <f t="shared" si="50"/>
        <v>65615478.219999999</v>
      </c>
      <c r="G386" s="67">
        <f t="shared" si="52"/>
        <v>65815385.640000001</v>
      </c>
      <c r="H386" s="67">
        <f t="shared" si="55"/>
        <v>-511089.8599999994</v>
      </c>
      <c r="I386" s="70">
        <f t="shared" si="54"/>
        <v>-7.7289639374854948E-3</v>
      </c>
      <c r="J386" s="67">
        <f t="shared" si="53"/>
        <v>-239907.42000000179</v>
      </c>
      <c r="K386" s="70">
        <f>(1+K385)*(1+I386)-1</f>
        <v>-3.617236624776865E-3</v>
      </c>
      <c r="L386" s="70">
        <f t="shared" ref="L386:L449" si="57">1+I386</f>
        <v>0.99227103606251454</v>
      </c>
      <c r="M386" s="70">
        <f>PRODUCT($L$2:L386)-1</f>
        <v>0.53452580333018762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</row>
    <row r="387" spans="1:27">
      <c r="A387" s="88">
        <v>44559</v>
      </c>
      <c r="B387" s="76">
        <v>65258704.869999997</v>
      </c>
      <c r="C387" s="6"/>
      <c r="D387" s="58">
        <v>39318.79</v>
      </c>
      <c r="E387" s="58">
        <v>110109.37</v>
      </c>
      <c r="F387" s="67">
        <f t="shared" ref="F387:F450" si="58">B387</f>
        <v>65258704.869999997</v>
      </c>
      <c r="G387" s="67">
        <f t="shared" si="52"/>
        <v>65815385.640000001</v>
      </c>
      <c r="H387" s="67">
        <f t="shared" si="55"/>
        <v>-356773.35000000149</v>
      </c>
      <c r="I387" s="70">
        <f t="shared" si="54"/>
        <v>-5.4373352092899141E-3</v>
      </c>
      <c r="J387" s="67">
        <f t="shared" si="53"/>
        <v>-596680.77000000328</v>
      </c>
      <c r="K387" s="70">
        <v>-9.1000000000000004E-3</v>
      </c>
      <c r="L387" s="70">
        <f t="shared" si="57"/>
        <v>0.99456266479071009</v>
      </c>
      <c r="M387" s="70">
        <f>PRODUCT($L$2:L387)-1</f>
        <v>0.52618207215017643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</row>
    <row r="388" spans="1:27">
      <c r="A388" s="88">
        <v>44560</v>
      </c>
      <c r="B388" s="76">
        <v>65209969.520000003</v>
      </c>
      <c r="C388" s="6"/>
      <c r="D388" s="58">
        <v>37279.919999999998</v>
      </c>
      <c r="E388" s="58">
        <v>97171.44</v>
      </c>
      <c r="F388" s="67">
        <f t="shared" si="58"/>
        <v>65209969.520000003</v>
      </c>
      <c r="G388" s="67">
        <f t="shared" si="52"/>
        <v>65815385.640000001</v>
      </c>
      <c r="H388" s="67">
        <f t="shared" si="55"/>
        <v>-48735.34999999404</v>
      </c>
      <c r="I388" s="70">
        <f t="shared" si="54"/>
        <v>-7.4680228633219642E-4</v>
      </c>
      <c r="J388" s="67">
        <f t="shared" si="53"/>
        <v>-645416.11999999732</v>
      </c>
      <c r="K388" s="70">
        <f>(1+K387)*(1+I388)-1</f>
        <v>-9.8400063855265119E-3</v>
      </c>
      <c r="L388" s="70">
        <f t="shared" si="57"/>
        <v>0.99925319771366783</v>
      </c>
      <c r="M388" s="70">
        <f>PRODUCT($L$2:L388)-1</f>
        <v>0.52504231588933559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</row>
    <row r="389" spans="1:27" s="47" customFormat="1">
      <c r="A389" s="90">
        <v>44561</v>
      </c>
      <c r="B389" s="79">
        <v>64588736.329999998</v>
      </c>
      <c r="C389" s="61"/>
      <c r="D389" s="62">
        <v>35197.120000000003</v>
      </c>
      <c r="E389" s="62">
        <v>5214.32</v>
      </c>
      <c r="F389" s="80">
        <f t="shared" si="58"/>
        <v>64588736.329999998</v>
      </c>
      <c r="G389" s="80">
        <f t="shared" si="52"/>
        <v>65815385.640000001</v>
      </c>
      <c r="H389" s="80">
        <f t="shared" si="55"/>
        <v>-621233.19000000507</v>
      </c>
      <c r="I389" s="81">
        <f t="shared" si="54"/>
        <v>-9.5266597204814191E-3</v>
      </c>
      <c r="J389" s="80">
        <f t="shared" si="53"/>
        <v>-1266649.3100000024</v>
      </c>
      <c r="K389" s="81">
        <v>-1.9199999999999998E-2</v>
      </c>
      <c r="L389" s="81">
        <f t="shared" si="57"/>
        <v>0.99047334027951861</v>
      </c>
      <c r="M389" s="81">
        <f>PRODUCT($L$2:L389)-1</f>
        <v>0.51051375668652299</v>
      </c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>
      <c r="A390" s="88">
        <v>44564</v>
      </c>
      <c r="B390" s="76">
        <v>64665158.770000003</v>
      </c>
      <c r="C390" s="6"/>
      <c r="D390" s="58">
        <v>-6215.22</v>
      </c>
      <c r="E390" s="58">
        <v>0.02</v>
      </c>
      <c r="F390" s="67">
        <f t="shared" si="58"/>
        <v>64665158.770000003</v>
      </c>
      <c r="G390" s="67">
        <f t="shared" si="52"/>
        <v>64588736.329999998</v>
      </c>
      <c r="H390" s="67">
        <f t="shared" si="55"/>
        <v>76422.440000005066</v>
      </c>
      <c r="I390" s="70">
        <f t="shared" si="54"/>
        <v>1.1832162129561371E-3</v>
      </c>
      <c r="J390" s="67">
        <f t="shared" si="53"/>
        <v>76422.440000005066</v>
      </c>
      <c r="K390" s="70">
        <f>I390</f>
        <v>1.1832162129561371E-3</v>
      </c>
      <c r="L390" s="70">
        <f t="shared" si="57"/>
        <v>1.0011832162129561</v>
      </c>
      <c r="M390" s="70">
        <f>PRODUCT($L$2:L390)-1</f>
        <v>0.51230102105332787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</row>
    <row r="391" spans="1:27">
      <c r="A391" s="88">
        <v>44565</v>
      </c>
      <c r="B391" s="76">
        <v>63595006.210000001</v>
      </c>
      <c r="C391" s="6"/>
      <c r="D391" s="58">
        <v>-8539.86</v>
      </c>
      <c r="E391" s="58">
        <v>-14551.51</v>
      </c>
      <c r="F391" s="67">
        <f t="shared" si="58"/>
        <v>63595006.210000001</v>
      </c>
      <c r="G391" s="67">
        <f t="shared" si="52"/>
        <v>64588736.329999998</v>
      </c>
      <c r="H391" s="67">
        <f t="shared" si="55"/>
        <v>-1070152.5600000024</v>
      </c>
      <c r="I391" s="70">
        <f t="shared" si="54"/>
        <v>-1.6549136820436856E-2</v>
      </c>
      <c r="J391" s="67">
        <f t="shared" si="53"/>
        <v>-993730.11999999732</v>
      </c>
      <c r="K391" s="70">
        <f t="shared" ref="K391:K410" si="59">(1+K390)*(1+I391)-1</f>
        <v>-1.5385501814477176E-2</v>
      </c>
      <c r="L391" s="70">
        <f t="shared" si="57"/>
        <v>0.9834508631795631</v>
      </c>
      <c r="M391" s="70">
        <f>PRODUCT($L$2:L391)-1</f>
        <v>0.48727374454222994</v>
      </c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</row>
    <row r="392" spans="1:27">
      <c r="A392" s="88">
        <v>44566</v>
      </c>
      <c r="B392" s="76">
        <v>59900252.009999998</v>
      </c>
      <c r="C392" s="6"/>
      <c r="D392" s="58">
        <v>59002.39</v>
      </c>
      <c r="E392" s="58">
        <v>-15109.95</v>
      </c>
      <c r="F392" s="67">
        <f t="shared" si="58"/>
        <v>59900252.009999998</v>
      </c>
      <c r="G392" s="67">
        <f t="shared" si="52"/>
        <v>64588736.329999998</v>
      </c>
      <c r="H392" s="67">
        <f t="shared" si="55"/>
        <v>-3694754.200000003</v>
      </c>
      <c r="I392" s="70">
        <f t="shared" si="54"/>
        <v>-5.8098181291143913E-2</v>
      </c>
      <c r="J392" s="67">
        <f t="shared" si="53"/>
        <v>-4688484.32</v>
      </c>
      <c r="K392" s="70">
        <f t="shared" si="59"/>
        <v>-7.2589813431948369E-2</v>
      </c>
      <c r="L392" s="70">
        <f t="shared" si="57"/>
        <v>0.94190181870885614</v>
      </c>
      <c r="M392" s="70">
        <f>PRODUCT($L$2:L392)-1</f>
        <v>0.40086584490225707</v>
      </c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</row>
    <row r="393" spans="1:27">
      <c r="A393" s="88">
        <v>44567</v>
      </c>
      <c r="B393" s="76">
        <v>59771581.219999999</v>
      </c>
      <c r="C393" s="6"/>
      <c r="D393" s="58">
        <v>56555.61</v>
      </c>
      <c r="E393" s="58">
        <v>-15109.95</v>
      </c>
      <c r="F393" s="67">
        <f t="shared" si="58"/>
        <v>59771581.219999999</v>
      </c>
      <c r="G393" s="67">
        <f t="shared" si="52"/>
        <v>64588736.329999998</v>
      </c>
      <c r="H393" s="67">
        <f t="shared" si="55"/>
        <v>-128670.78999999911</v>
      </c>
      <c r="I393" s="70">
        <f t="shared" si="54"/>
        <v>-2.1480842848293569E-3</v>
      </c>
      <c r="J393" s="67">
        <f t="shared" si="53"/>
        <v>-4817155.1099999994</v>
      </c>
      <c r="K393" s="70">
        <f t="shared" si="59"/>
        <v>-7.4581968679305888E-2</v>
      </c>
      <c r="L393" s="70">
        <f t="shared" si="57"/>
        <v>0.99785191571517062</v>
      </c>
      <c r="M393" s="70">
        <f>PRODUCT($L$2:L393)-1</f>
        <v>0.39785666699566824</v>
      </c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</row>
    <row r="394" spans="1:27">
      <c r="A394" s="88">
        <v>44568</v>
      </c>
      <c r="B394" s="76">
        <v>58763722.579999998</v>
      </c>
      <c r="C394" s="6"/>
      <c r="D394" s="58">
        <v>53884.72</v>
      </c>
      <c r="E394" s="58">
        <v>-15109.95</v>
      </c>
      <c r="F394" s="67">
        <f t="shared" si="58"/>
        <v>58763722.579999998</v>
      </c>
      <c r="G394" s="67">
        <f t="shared" si="52"/>
        <v>64588736.329999998</v>
      </c>
      <c r="H394" s="67">
        <f t="shared" si="55"/>
        <v>-1007858.6400000006</v>
      </c>
      <c r="I394" s="70">
        <f t="shared" si="54"/>
        <v>-1.6861836669342854E-2</v>
      </c>
      <c r="J394" s="67">
        <f t="shared" si="53"/>
        <v>-5825013.75</v>
      </c>
      <c r="K394" s="70">
        <f t="shared" si="59"/>
        <v>-9.0186216374300243E-2</v>
      </c>
      <c r="L394" s="70">
        <f t="shared" si="57"/>
        <v>0.98313816333065718</v>
      </c>
      <c r="M394" s="70">
        <f>PRODUCT($L$2:L394)-1</f>
        <v>0.3742862361896353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</row>
    <row r="395" spans="1:27">
      <c r="A395" s="88">
        <v>44571</v>
      </c>
      <c r="B395" s="76">
        <v>58692080.020000003</v>
      </c>
      <c r="C395" s="6"/>
      <c r="D395" s="58">
        <v>45904.42</v>
      </c>
      <c r="E395" s="58">
        <v>-15109.95</v>
      </c>
      <c r="F395" s="67">
        <f t="shared" si="58"/>
        <v>58692080.020000003</v>
      </c>
      <c r="G395" s="67">
        <f t="shared" si="52"/>
        <v>64588736.329999998</v>
      </c>
      <c r="H395" s="67">
        <f t="shared" si="55"/>
        <v>-71642.559999994934</v>
      </c>
      <c r="I395" s="70">
        <f t="shared" si="54"/>
        <v>-1.2191630627631171E-3</v>
      </c>
      <c r="J395" s="67">
        <f t="shared" si="53"/>
        <v>-5896656.3099999949</v>
      </c>
      <c r="K395" s="70">
        <f t="shared" si="59"/>
        <v>-9.1295427733289469E-2</v>
      </c>
      <c r="L395" s="70">
        <f t="shared" si="57"/>
        <v>0.99878083693723685</v>
      </c>
      <c r="M395" s="70">
        <f>PRODUCT($L$2:L395)-1</f>
        <v>0.372610757172809</v>
      </c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</row>
    <row r="396" spans="1:27">
      <c r="A396" s="88">
        <v>44572</v>
      </c>
      <c r="B396" s="76">
        <v>60276449.82</v>
      </c>
      <c r="C396" s="6"/>
      <c r="D396" s="58">
        <v>44170.98</v>
      </c>
      <c r="E396" s="58">
        <v>-15109.95</v>
      </c>
      <c r="F396" s="67">
        <f t="shared" si="58"/>
        <v>60276449.82</v>
      </c>
      <c r="G396" s="67">
        <f t="shared" si="52"/>
        <v>64588736.329999998</v>
      </c>
      <c r="H396" s="67">
        <f t="shared" si="55"/>
        <v>1584369.799999997</v>
      </c>
      <c r="I396" s="70">
        <f t="shared" si="54"/>
        <v>2.6994609825722733E-2</v>
      </c>
      <c r="J396" s="67">
        <f t="shared" si="53"/>
        <v>-4312286.5099999979</v>
      </c>
      <c r="K396" s="70">
        <f t="shared" si="59"/>
        <v>-6.6765302358099299E-2</v>
      </c>
      <c r="L396" s="70">
        <f t="shared" si="57"/>
        <v>1.0269946098257228</v>
      </c>
      <c r="M396" s="70">
        <f>PRODUCT($L$2:L396)-1</f>
        <v>0.40966384900527886</v>
      </c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</row>
    <row r="397" spans="1:27">
      <c r="A397" s="88">
        <v>44573</v>
      </c>
      <c r="B397" s="76">
        <v>60763933.689999998</v>
      </c>
      <c r="C397" s="6"/>
      <c r="D397" s="58">
        <v>42461.46</v>
      </c>
      <c r="E397" s="58">
        <v>-15109.95</v>
      </c>
      <c r="F397" s="67">
        <f t="shared" si="58"/>
        <v>60763933.689999998</v>
      </c>
      <c r="G397" s="67">
        <f t="shared" si="52"/>
        <v>64588736.329999998</v>
      </c>
      <c r="H397" s="67">
        <f t="shared" si="55"/>
        <v>487483.86999999732</v>
      </c>
      <c r="I397" s="70">
        <f t="shared" si="54"/>
        <v>8.087468181283761E-3</v>
      </c>
      <c r="J397" s="67">
        <f t="shared" si="53"/>
        <v>-3824802.6400000006</v>
      </c>
      <c r="K397" s="70">
        <f t="shared" si="59"/>
        <v>-5.9217796435250492E-2</v>
      </c>
      <c r="L397" s="70">
        <f t="shared" si="57"/>
        <v>1.0080874681812837</v>
      </c>
      <c r="M397" s="70">
        <f>PRODUCT($L$2:L397)-1</f>
        <v>0.42106446053041502</v>
      </c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</row>
    <row r="398" spans="1:27">
      <c r="A398" s="88">
        <v>44574</v>
      </c>
      <c r="B398" s="76">
        <v>58534522.350000001</v>
      </c>
      <c r="C398" s="6"/>
      <c r="D398" s="58">
        <v>40754.269999999997</v>
      </c>
      <c r="E398" s="58">
        <v>-11912.7</v>
      </c>
      <c r="F398" s="67">
        <f t="shared" si="58"/>
        <v>58534522.350000001</v>
      </c>
      <c r="G398" s="67">
        <f t="shared" si="52"/>
        <v>64588736.329999998</v>
      </c>
      <c r="H398" s="67">
        <f t="shared" si="55"/>
        <v>-2229411.3399999961</v>
      </c>
      <c r="I398" s="70">
        <f t="shared" si="54"/>
        <v>-3.6689713858451094E-2</v>
      </c>
      <c r="J398" s="67">
        <f t="shared" si="53"/>
        <v>-6054213.9799999967</v>
      </c>
      <c r="K398" s="70">
        <f t="shared" si="59"/>
        <v>-9.373482628716423E-2</v>
      </c>
      <c r="L398" s="70">
        <f t="shared" si="57"/>
        <v>0.9633102861415489</v>
      </c>
      <c r="M398" s="70">
        <f>PRODUCT($L$2:L398)-1</f>
        <v>0.36892601209914</v>
      </c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</row>
    <row r="399" spans="1:27">
      <c r="A399" s="88">
        <v>44575</v>
      </c>
      <c r="B399" s="76">
        <v>58772848.630000003</v>
      </c>
      <c r="C399" s="6"/>
      <c r="D399" s="58">
        <v>38925.32</v>
      </c>
      <c r="E399" s="58">
        <v>-12241.39</v>
      </c>
      <c r="F399" s="67">
        <f t="shared" si="58"/>
        <v>58772848.630000003</v>
      </c>
      <c r="G399" s="67">
        <f t="shared" si="52"/>
        <v>64588736.329999998</v>
      </c>
      <c r="H399" s="67">
        <f t="shared" si="55"/>
        <v>238326.28000000119</v>
      </c>
      <c r="I399" s="70">
        <f t="shared" si="54"/>
        <v>4.0715507777608299E-3</v>
      </c>
      <c r="J399" s="67">
        <f t="shared" si="53"/>
        <v>-5815887.6999999955</v>
      </c>
      <c r="K399" s="70">
        <f t="shared" si="59"/>
        <v>-9.004492161427613E-2</v>
      </c>
      <c r="L399" s="70">
        <f t="shared" si="57"/>
        <v>1.0040715507777609</v>
      </c>
      <c r="M399" s="70">
        <f>PRODUCT($L$2:L399)-1</f>
        <v>0.37449966386839928</v>
      </c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</row>
    <row r="400" spans="1:27">
      <c r="A400" s="88">
        <v>44578</v>
      </c>
      <c r="B400" s="76">
        <v>58826972.630000003</v>
      </c>
      <c r="C400" s="6"/>
      <c r="D400" s="58">
        <v>38927.449999999997</v>
      </c>
      <c r="E400" s="58">
        <v>-12241.39</v>
      </c>
      <c r="F400" s="67">
        <f t="shared" si="58"/>
        <v>58826972.630000003</v>
      </c>
      <c r="G400" s="67">
        <f t="shared" si="52"/>
        <v>64588736.329999998</v>
      </c>
      <c r="H400" s="67">
        <f t="shared" si="55"/>
        <v>54124</v>
      </c>
      <c r="I400" s="70">
        <f t="shared" si="54"/>
        <v>9.2090142406970135E-4</v>
      </c>
      <c r="J400" s="67">
        <f t="shared" si="53"/>
        <v>-5761763.6999999955</v>
      </c>
      <c r="K400" s="70">
        <f t="shared" si="59"/>
        <v>-8.9206942686751334E-2</v>
      </c>
      <c r="L400" s="70">
        <f t="shared" si="57"/>
        <v>1.0009209014240696</v>
      </c>
      <c r="M400" s="70">
        <f>PRODUCT($L$2:L400)-1</f>
        <v>0.37576544256623889</v>
      </c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</row>
    <row r="401" spans="1:31">
      <c r="A401" s="88">
        <v>44579</v>
      </c>
      <c r="B401" s="76">
        <v>56336287.399999999</v>
      </c>
      <c r="C401" s="6"/>
      <c r="D401" s="58">
        <v>30806.94</v>
      </c>
      <c r="E401" s="58">
        <v>-9655.61</v>
      </c>
      <c r="F401" s="67">
        <f t="shared" si="58"/>
        <v>56336287.399999999</v>
      </c>
      <c r="G401" s="67">
        <f t="shared" si="52"/>
        <v>64588736.329999998</v>
      </c>
      <c r="H401" s="67">
        <f t="shared" si="55"/>
        <v>-2490685.2300000042</v>
      </c>
      <c r="I401" s="70">
        <f t="shared" si="54"/>
        <v>-4.2339170598927417E-2</v>
      </c>
      <c r="J401" s="67">
        <f t="shared" si="53"/>
        <v>-8252448.9299999997</v>
      </c>
      <c r="K401" s="70">
        <f t="shared" si="59"/>
        <v>-0.12776916532065563</v>
      </c>
      <c r="L401" s="70">
        <f t="shared" si="57"/>
        <v>0.95766082940107256</v>
      </c>
      <c r="M401" s="70">
        <f>PRODUCT($L$2:L401)-1</f>
        <v>0.31751667478931789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</row>
    <row r="402" spans="1:31">
      <c r="A402" s="88">
        <v>44580</v>
      </c>
      <c r="B402" s="76">
        <v>55552270.090000004</v>
      </c>
      <c r="C402" s="6"/>
      <c r="D402" s="58">
        <v>28606.400000000001</v>
      </c>
      <c r="E402" s="58">
        <v>-9655.6200000000008</v>
      </c>
      <c r="F402" s="67">
        <f t="shared" si="58"/>
        <v>55552270.090000004</v>
      </c>
      <c r="G402" s="67">
        <f t="shared" si="52"/>
        <v>64588736.329999998</v>
      </c>
      <c r="H402" s="67">
        <f t="shared" si="55"/>
        <v>-784017.30999999493</v>
      </c>
      <c r="I402" s="70">
        <f t="shared" si="54"/>
        <v>-1.3916737260893677E-2</v>
      </c>
      <c r="J402" s="67">
        <f t="shared" si="53"/>
        <v>-9036466.2399999946</v>
      </c>
      <c r="K402" s="70">
        <f t="shared" si="59"/>
        <v>-0.13990777267773813</v>
      </c>
      <c r="L402" s="70">
        <f t="shared" si="57"/>
        <v>0.98608326273910629</v>
      </c>
      <c r="M402" s="70">
        <f>PRODUCT($L$2:L402)-1</f>
        <v>0.29918114138942853</v>
      </c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</row>
    <row r="403" spans="1:31">
      <c r="A403" s="88">
        <v>44581</v>
      </c>
      <c r="B403" s="76">
        <v>54672024.93</v>
      </c>
      <c r="C403" s="6"/>
      <c r="D403" s="58">
        <v>26641.040000000001</v>
      </c>
      <c r="E403" s="58">
        <v>-6732.48</v>
      </c>
      <c r="F403" s="67">
        <f t="shared" si="58"/>
        <v>54672024.93</v>
      </c>
      <c r="G403" s="67">
        <f t="shared" si="52"/>
        <v>64588736.329999998</v>
      </c>
      <c r="H403" s="67">
        <f t="shared" si="55"/>
        <v>-880245.16000000387</v>
      </c>
      <c r="I403" s="70">
        <f t="shared" si="54"/>
        <v>-1.5845349948326547E-2</v>
      </c>
      <c r="J403" s="67">
        <f t="shared" si="53"/>
        <v>-9916711.3999999985</v>
      </c>
      <c r="K403" s="70">
        <f t="shared" si="59"/>
        <v>-0.15353623500749503</v>
      </c>
      <c r="L403" s="70">
        <f t="shared" si="57"/>
        <v>0.98415465005167346</v>
      </c>
      <c r="M403" s="70">
        <f>PRODUCT($L$2:L403)-1</f>
        <v>0.2785951615578468</v>
      </c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</row>
    <row r="404" spans="1:31">
      <c r="A404" s="88">
        <v>44582</v>
      </c>
      <c r="B404" s="76">
        <v>52640244.840000004</v>
      </c>
      <c r="C404" s="6"/>
      <c r="D404" s="58">
        <v>24796.560000000001</v>
      </c>
      <c r="E404" s="58">
        <v>-6732.49</v>
      </c>
      <c r="F404" s="67">
        <f t="shared" si="58"/>
        <v>52640244.840000004</v>
      </c>
      <c r="G404" s="67">
        <f t="shared" si="52"/>
        <v>64588736.329999998</v>
      </c>
      <c r="H404" s="67">
        <f t="shared" si="55"/>
        <v>-2031780.0899999961</v>
      </c>
      <c r="I404" s="70">
        <f t="shared" si="54"/>
        <v>-3.7163066350686863E-2</v>
      </c>
      <c r="J404" s="67">
        <f t="shared" si="53"/>
        <v>-11948491.489999995</v>
      </c>
      <c r="K404" s="70">
        <f t="shared" si="59"/>
        <v>-0.1849934240693637</v>
      </c>
      <c r="L404" s="70">
        <f t="shared" si="57"/>
        <v>0.96283693364931311</v>
      </c>
      <c r="M404" s="70">
        <f>PRODUCT($L$2:L404)-1</f>
        <v>0.23107864473320539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</row>
    <row r="405" spans="1:31">
      <c r="A405" s="88">
        <v>44585</v>
      </c>
      <c r="B405" s="76">
        <v>52490760.659999996</v>
      </c>
      <c r="C405" s="6"/>
      <c r="D405" s="58">
        <v>20451.48</v>
      </c>
      <c r="E405" s="58">
        <v>-6732.48</v>
      </c>
      <c r="F405" s="67">
        <f t="shared" si="58"/>
        <v>52490760.659999996</v>
      </c>
      <c r="G405" s="67">
        <f t="shared" si="52"/>
        <v>64588736.329999998</v>
      </c>
      <c r="H405" s="67">
        <f t="shared" si="55"/>
        <v>-149484.18000000715</v>
      </c>
      <c r="I405" s="70">
        <f t="shared" si="54"/>
        <v>-2.8397318525847331E-3</v>
      </c>
      <c r="J405" s="67">
        <f t="shared" si="53"/>
        <v>-12097975.670000002</v>
      </c>
      <c r="K405" s="70">
        <f t="shared" si="59"/>
        <v>-0.18730782420309988</v>
      </c>
      <c r="L405" s="70">
        <f t="shared" si="57"/>
        <v>0.99716026814741532</v>
      </c>
      <c r="M405" s="70">
        <f>PRODUCT($L$2:L405)-1</f>
        <v>0.2275827114927198</v>
      </c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</row>
    <row r="406" spans="1:31">
      <c r="A406" s="88">
        <v>44586</v>
      </c>
      <c r="B406" s="76">
        <v>51104338.240000002</v>
      </c>
      <c r="C406" s="6"/>
      <c r="D406" s="58">
        <v>19010.03</v>
      </c>
      <c r="E406" s="58">
        <v>-6732.48</v>
      </c>
      <c r="F406" s="67">
        <f t="shared" si="58"/>
        <v>51104338.240000002</v>
      </c>
      <c r="G406" s="67">
        <f t="shared" ref="G406:G469" si="60">IF(MONTH(A406)=MONTH(A405),G405,F405)</f>
        <v>64588736.329999998</v>
      </c>
      <c r="H406" s="67">
        <f t="shared" si="55"/>
        <v>-1386422.4199999943</v>
      </c>
      <c r="I406" s="70">
        <f t="shared" si="54"/>
        <v>-2.6412694397406632E-2</v>
      </c>
      <c r="J406" s="67">
        <f t="shared" ref="J406:J469" si="61">IF(MONTH(A406)=MONTH(A405),J405+H406,H406)</f>
        <v>-13484398.089999996</v>
      </c>
      <c r="K406" s="70">
        <f t="shared" si="59"/>
        <v>-0.20877321428158691</v>
      </c>
      <c r="L406" s="70">
        <f t="shared" si="57"/>
        <v>0.97358730560259332</v>
      </c>
      <c r="M406" s="70">
        <f>PRODUCT($L$2:L406)-1</f>
        <v>0.19515894448652271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</row>
    <row r="407" spans="1:31">
      <c r="A407" s="88">
        <v>44587</v>
      </c>
      <c r="B407" s="76">
        <v>50914890.119999997</v>
      </c>
      <c r="C407" s="6"/>
      <c r="D407" s="58">
        <v>17569.61</v>
      </c>
      <c r="E407" s="58">
        <v>-6732.48</v>
      </c>
      <c r="F407" s="67">
        <f t="shared" si="58"/>
        <v>50914890.119999997</v>
      </c>
      <c r="G407" s="67">
        <f t="shared" si="60"/>
        <v>64588736.329999998</v>
      </c>
      <c r="H407" s="67">
        <f t="shared" si="55"/>
        <v>-189448.12000000477</v>
      </c>
      <c r="I407" s="70">
        <f t="shared" si="54"/>
        <v>-3.7070848879855248E-3</v>
      </c>
      <c r="J407" s="67">
        <f t="shared" si="61"/>
        <v>-13673846.210000001</v>
      </c>
      <c r="K407" s="70">
        <f t="shared" si="59"/>
        <v>-0.21170635914189306</v>
      </c>
      <c r="L407" s="70">
        <f t="shared" si="57"/>
        <v>0.99629291511201445</v>
      </c>
      <c r="M407" s="70">
        <f>PRODUCT($L$2:L407)-1</f>
        <v>0.19072838882467602</v>
      </c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</row>
    <row r="408" spans="1:31">
      <c r="A408" s="88">
        <v>44588</v>
      </c>
      <c r="B408" s="76">
        <v>50113200.789999999</v>
      </c>
      <c r="C408" s="6"/>
      <c r="D408" s="58">
        <v>16248.73</v>
      </c>
      <c r="E408" s="58">
        <v>-5870.08</v>
      </c>
      <c r="F408" s="67">
        <f t="shared" si="58"/>
        <v>50113200.789999999</v>
      </c>
      <c r="G408" s="67">
        <f t="shared" si="60"/>
        <v>64588736.329999998</v>
      </c>
      <c r="H408" s="67">
        <f t="shared" si="55"/>
        <v>-801689.32999999821</v>
      </c>
      <c r="I408" s="70">
        <f t="shared" si="54"/>
        <v>-1.5745675343902681E-2</v>
      </c>
      <c r="J408" s="67">
        <f t="shared" si="61"/>
        <v>-14475535.539999999</v>
      </c>
      <c r="K408" s="70">
        <f t="shared" si="59"/>
        <v>-0.22411857488650788</v>
      </c>
      <c r="L408" s="70">
        <f t="shared" si="57"/>
        <v>0.9842543246560973</v>
      </c>
      <c r="M408" s="70">
        <f>PRODUCT($L$2:L408)-1</f>
        <v>0.17197956619147425</v>
      </c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</row>
    <row r="409" spans="1:31">
      <c r="A409" s="88">
        <v>44589</v>
      </c>
      <c r="B409" s="76">
        <v>52213988.659999996</v>
      </c>
      <c r="C409" s="6"/>
      <c r="D409" s="58">
        <v>14883.51</v>
      </c>
      <c r="E409" s="58">
        <v>-5870.08</v>
      </c>
      <c r="F409" s="67">
        <f t="shared" si="58"/>
        <v>52213988.659999996</v>
      </c>
      <c r="G409" s="67">
        <f t="shared" si="60"/>
        <v>64588736.329999998</v>
      </c>
      <c r="H409" s="67">
        <f t="shared" si="55"/>
        <v>2100787.8699999973</v>
      </c>
      <c r="I409" s="70">
        <f t="shared" si="54"/>
        <v>4.1920847937919101E-2</v>
      </c>
      <c r="J409" s="67">
        <f t="shared" si="61"/>
        <v>-12374747.670000002</v>
      </c>
      <c r="K409" s="70">
        <f t="shared" si="59"/>
        <v>-0.19159296764646916</v>
      </c>
      <c r="L409" s="70">
        <f t="shared" si="57"/>
        <v>1.0419208479379192</v>
      </c>
      <c r="M409" s="70">
        <f>PRODUCT($L$2:L409)-1</f>
        <v>0.22110994337213552</v>
      </c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</row>
    <row r="410" spans="1:31">
      <c r="A410" s="88">
        <v>44592</v>
      </c>
      <c r="B410" s="76">
        <v>54344465.770000003</v>
      </c>
      <c r="C410" s="6"/>
      <c r="D410" s="58">
        <v>10752.19</v>
      </c>
      <c r="E410" s="58">
        <v>-9067.33</v>
      </c>
      <c r="F410" s="67">
        <f t="shared" si="58"/>
        <v>54344465.770000003</v>
      </c>
      <c r="G410" s="67">
        <f t="shared" si="60"/>
        <v>64588736.329999998</v>
      </c>
      <c r="H410" s="67">
        <f t="shared" si="55"/>
        <v>2130477.1100000069</v>
      </c>
      <c r="I410" s="70">
        <f t="shared" ref="I410:I473" si="62">H410/B409</f>
        <v>4.0802803322936315E-2</v>
      </c>
      <c r="J410" s="67">
        <f t="shared" si="61"/>
        <v>-10244270.559999995</v>
      </c>
      <c r="K410" s="70">
        <f t="shared" si="59"/>
        <v>-0.15860769450046941</v>
      </c>
      <c r="L410" s="70">
        <f t="shared" si="57"/>
        <v>1.0408028033229364</v>
      </c>
      <c r="M410" s="70">
        <f>PRODUCT($L$2:L410)-1</f>
        <v>0.27093465222723068</v>
      </c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D410" s="8"/>
      <c r="AE410" s="8"/>
    </row>
    <row r="411" spans="1:31">
      <c r="A411" s="88">
        <v>44593</v>
      </c>
      <c r="B411" s="76">
        <v>54841429.560000002</v>
      </c>
      <c r="C411" s="6"/>
      <c r="D411" s="58">
        <v>-1377.55</v>
      </c>
      <c r="E411" s="58">
        <v>30964.55</v>
      </c>
      <c r="F411" s="67">
        <f t="shared" si="58"/>
        <v>54841429.560000002</v>
      </c>
      <c r="G411" s="67">
        <f t="shared" si="60"/>
        <v>54344465.770000003</v>
      </c>
      <c r="H411" s="67">
        <f t="shared" si="55"/>
        <v>496963.78999999911</v>
      </c>
      <c r="I411" s="70">
        <f t="shared" si="62"/>
        <v>9.144699151212193E-3</v>
      </c>
      <c r="J411" s="67">
        <f t="shared" si="61"/>
        <v>496963.78999999911</v>
      </c>
      <c r="K411" s="70">
        <f>I411</f>
        <v>9.144699151212193E-3</v>
      </c>
      <c r="L411" s="70">
        <f t="shared" si="57"/>
        <v>1.0091446991512123</v>
      </c>
      <c r="M411" s="70">
        <f>PRODUCT($L$2:L411)-1</f>
        <v>0.2825569672626993</v>
      </c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D411" s="8"/>
      <c r="AE411" s="8"/>
    </row>
    <row r="412" spans="1:31">
      <c r="A412" s="88">
        <v>44594</v>
      </c>
      <c r="B412" s="76">
        <v>55776329.770000003</v>
      </c>
      <c r="C412" s="6"/>
      <c r="D412" s="58">
        <v>-2751.99</v>
      </c>
      <c r="E412" s="58">
        <v>28378.79</v>
      </c>
      <c r="F412" s="67">
        <f t="shared" si="58"/>
        <v>55776329.770000003</v>
      </c>
      <c r="G412" s="67">
        <f t="shared" si="60"/>
        <v>54344465.770000003</v>
      </c>
      <c r="H412" s="67">
        <f t="shared" si="55"/>
        <v>934900.21000000089</v>
      </c>
      <c r="I412" s="70">
        <f t="shared" si="62"/>
        <v>1.7047334788695849E-2</v>
      </c>
      <c r="J412" s="67">
        <f t="shared" si="61"/>
        <v>1431864</v>
      </c>
      <c r="K412" s="70">
        <f t="shared" ref="K412:K430" si="63">(1+K411)*(1+I412)-1</f>
        <v>2.6347926687880774E-2</v>
      </c>
      <c r="L412" s="70">
        <f t="shared" si="57"/>
        <v>1.0170473347886959</v>
      </c>
      <c r="M412" s="70">
        <f>PRODUCT($L$2:L412)-1</f>
        <v>0.30442114526920094</v>
      </c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D412" s="8"/>
      <c r="AE412" s="8"/>
    </row>
    <row r="413" spans="1:31">
      <c r="A413" s="88">
        <v>44595</v>
      </c>
      <c r="B413" s="76">
        <v>52585510.920000002</v>
      </c>
      <c r="C413" s="6"/>
      <c r="D413" s="58">
        <v>54283.78</v>
      </c>
      <c r="E413" s="58">
        <v>28378.79</v>
      </c>
      <c r="F413" s="67">
        <f t="shared" si="58"/>
        <v>52585510.920000002</v>
      </c>
      <c r="G413" s="67">
        <f t="shared" si="60"/>
        <v>54344465.770000003</v>
      </c>
      <c r="H413" s="67">
        <f t="shared" si="55"/>
        <v>-3190818.8500000015</v>
      </c>
      <c r="I413" s="70">
        <f t="shared" si="62"/>
        <v>-5.7207400758667759E-2</v>
      </c>
      <c r="J413" s="67">
        <f t="shared" si="61"/>
        <v>-1758954.8500000015</v>
      </c>
      <c r="K413" s="70">
        <f t="shared" si="63"/>
        <v>-3.2366770471980666E-2</v>
      </c>
      <c r="L413" s="70">
        <f t="shared" si="57"/>
        <v>0.94279259924133219</v>
      </c>
      <c r="M413" s="70">
        <f>PRODUCT($L$2:L413)-1</f>
        <v>0.22979860205370528</v>
      </c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</row>
    <row r="414" spans="1:31">
      <c r="A414" s="88">
        <v>44596</v>
      </c>
      <c r="B414" s="76">
        <v>53377145.920000002</v>
      </c>
      <c r="C414" s="6"/>
      <c r="D414" s="58">
        <v>52727.199999999997</v>
      </c>
      <c r="E414" s="58">
        <v>19070.41</v>
      </c>
      <c r="F414" s="67">
        <f t="shared" si="58"/>
        <v>53377145.920000002</v>
      </c>
      <c r="G414" s="67">
        <f t="shared" si="60"/>
        <v>54344465.770000003</v>
      </c>
      <c r="H414" s="67">
        <f t="shared" si="55"/>
        <v>791635</v>
      </c>
      <c r="I414" s="70">
        <f t="shared" si="62"/>
        <v>1.5054241865298967E-2</v>
      </c>
      <c r="J414" s="67">
        <f t="shared" si="61"/>
        <v>-967319.85000000149</v>
      </c>
      <c r="K414" s="70">
        <f t="shared" si="63"/>
        <v>-1.7799785797765422E-2</v>
      </c>
      <c r="L414" s="70">
        <f t="shared" si="57"/>
        <v>1.015054241865299</v>
      </c>
      <c r="M414" s="70">
        <f>PRODUCT($L$2:L414)-1</f>
        <v>0.24831228765462843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E414" s="8"/>
    </row>
    <row r="415" spans="1:31">
      <c r="A415" s="88">
        <v>44599</v>
      </c>
      <c r="B415" s="76">
        <v>52907108.479999997</v>
      </c>
      <c r="C415" s="6"/>
      <c r="D415" s="58">
        <v>46951.29</v>
      </c>
      <c r="E415" s="58">
        <v>-2585.77</v>
      </c>
      <c r="F415" s="67">
        <f t="shared" si="58"/>
        <v>52907108.479999997</v>
      </c>
      <c r="G415" s="67">
        <f t="shared" si="60"/>
        <v>54344465.770000003</v>
      </c>
      <c r="H415" s="67">
        <f t="shared" si="55"/>
        <v>-470037.44000000507</v>
      </c>
      <c r="I415" s="70">
        <f t="shared" si="62"/>
        <v>-8.8059680205547618E-3</v>
      </c>
      <c r="J415" s="67">
        <f t="shared" si="61"/>
        <v>-1437357.2900000066</v>
      </c>
      <c r="K415" s="70">
        <f t="shared" si="63"/>
        <v>-2.6449009473812346E-2</v>
      </c>
      <c r="L415" s="70">
        <f t="shared" si="57"/>
        <v>0.99119403197944522</v>
      </c>
      <c r="M415" s="70">
        <f>PRODUCT($L$2:L415)-1</f>
        <v>0.23731968956987615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</row>
    <row r="416" spans="1:31">
      <c r="A416" s="88">
        <v>44600</v>
      </c>
      <c r="B416" s="76">
        <v>53577817.469999999</v>
      </c>
      <c r="C416" s="6"/>
      <c r="D416" s="58">
        <v>45056.4</v>
      </c>
      <c r="E416" s="58">
        <v>-2585.77</v>
      </c>
      <c r="F416" s="67">
        <f t="shared" si="58"/>
        <v>53577817.469999999</v>
      </c>
      <c r="G416" s="67">
        <f t="shared" si="60"/>
        <v>54344465.770000003</v>
      </c>
      <c r="H416" s="67">
        <f t="shared" si="55"/>
        <v>670708.99000000209</v>
      </c>
      <c r="I416" s="70">
        <f t="shared" si="62"/>
        <v>1.2677105388466735E-2</v>
      </c>
      <c r="J416" s="67">
        <f t="shared" si="61"/>
        <v>-766648.30000000447</v>
      </c>
      <c r="K416" s="70">
        <f t="shared" si="63"/>
        <v>-1.4107200965865707E-2</v>
      </c>
      <c r="L416" s="70">
        <f t="shared" si="57"/>
        <v>1.0126771053884667</v>
      </c>
      <c r="M416" s="70">
        <f>PRODUCT($L$2:L416)-1</f>
        <v>0.25300532167377843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</row>
    <row r="417" spans="1:27">
      <c r="A417" s="88">
        <v>44601</v>
      </c>
      <c r="B417" s="76">
        <v>55744499.490000002</v>
      </c>
      <c r="C417" s="6"/>
      <c r="D417" s="58">
        <v>43145.82</v>
      </c>
      <c r="E417" s="58">
        <v>-2585.77</v>
      </c>
      <c r="F417" s="67">
        <f t="shared" si="58"/>
        <v>55744499.490000002</v>
      </c>
      <c r="G417" s="67">
        <f t="shared" si="60"/>
        <v>54344465.770000003</v>
      </c>
      <c r="H417" s="67">
        <f t="shared" si="55"/>
        <v>2166682.0200000033</v>
      </c>
      <c r="I417" s="70">
        <f t="shared" si="62"/>
        <v>4.0439908199194574E-2</v>
      </c>
      <c r="J417" s="67">
        <f t="shared" si="61"/>
        <v>1400033.7199999988</v>
      </c>
      <c r="K417" s="70">
        <f t="shared" si="63"/>
        <v>2.5762213321321781E-2</v>
      </c>
      <c r="L417" s="70">
        <f t="shared" si="57"/>
        <v>1.0404399081991946</v>
      </c>
      <c r="M417" s="70">
        <f>PRODUCT($L$2:L417)-1</f>
        <v>0.3036767418553683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</row>
    <row r="418" spans="1:27">
      <c r="A418" s="88">
        <v>44602</v>
      </c>
      <c r="B418" s="76">
        <v>53337155.670000002</v>
      </c>
      <c r="C418" s="6"/>
      <c r="D418" s="58">
        <v>41236.07</v>
      </c>
      <c r="E418" s="58">
        <v>-2585.77</v>
      </c>
      <c r="F418" s="67">
        <f t="shared" si="58"/>
        <v>53337155.670000002</v>
      </c>
      <c r="G418" s="67">
        <f t="shared" si="60"/>
        <v>54344465.770000003</v>
      </c>
      <c r="H418" s="67">
        <f t="shared" si="55"/>
        <v>-2407343.8200000003</v>
      </c>
      <c r="I418" s="70">
        <f t="shared" si="62"/>
        <v>-4.3185315897075249E-2</v>
      </c>
      <c r="J418" s="67">
        <f t="shared" si="61"/>
        <v>-1007310.1000000015</v>
      </c>
      <c r="K418" s="70">
        <f t="shared" si="63"/>
        <v>-1.8535651896242511E-2</v>
      </c>
      <c r="L418" s="70">
        <f t="shared" si="57"/>
        <v>0.95681468410292481</v>
      </c>
      <c r="M418" s="70">
        <f>PRODUCT($L$2:L418)-1</f>
        <v>0.24737704993067444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</row>
    <row r="419" spans="1:27">
      <c r="A419" s="88">
        <v>44603</v>
      </c>
      <c r="B419" s="76">
        <v>51384541.990000002</v>
      </c>
      <c r="C419" s="6"/>
      <c r="D419" s="58">
        <v>39339.01</v>
      </c>
      <c r="E419" s="58">
        <v>-3448.17</v>
      </c>
      <c r="F419" s="67">
        <f t="shared" si="58"/>
        <v>51384541.990000002</v>
      </c>
      <c r="G419" s="67">
        <f t="shared" si="60"/>
        <v>54344465.770000003</v>
      </c>
      <c r="H419" s="67">
        <f t="shared" si="55"/>
        <v>-1952613.6799999997</v>
      </c>
      <c r="I419" s="70">
        <f t="shared" si="62"/>
        <v>-3.6608882784843852E-2</v>
      </c>
      <c r="J419" s="67">
        <f t="shared" si="61"/>
        <v>-2959923.7800000012</v>
      </c>
      <c r="K419" s="70">
        <f t="shared" si="63"/>
        <v>-5.4465965173476127E-2</v>
      </c>
      <c r="L419" s="70">
        <f t="shared" si="57"/>
        <v>0.96339111721515613</v>
      </c>
      <c r="M419" s="70">
        <f>PRODUCT($L$2:L419)-1</f>
        <v>0.20171196972125816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</row>
    <row r="420" spans="1:27">
      <c r="A420" s="88">
        <v>44606</v>
      </c>
      <c r="B420" s="76">
        <v>51324430.270000003</v>
      </c>
      <c r="C420" s="6"/>
      <c r="D420" s="58">
        <v>33780.080000000002</v>
      </c>
      <c r="E420" s="58">
        <v>-2736.88</v>
      </c>
      <c r="F420" s="67">
        <f t="shared" si="58"/>
        <v>51324430.270000003</v>
      </c>
      <c r="G420" s="67">
        <f t="shared" si="60"/>
        <v>54344465.770000003</v>
      </c>
      <c r="H420" s="67">
        <f t="shared" si="55"/>
        <v>-60111.719999998808</v>
      </c>
      <c r="I420" s="70">
        <f t="shared" si="62"/>
        <v>-1.1698405332034917E-3</v>
      </c>
      <c r="J420" s="67">
        <f t="shared" si="61"/>
        <v>-3020035.5</v>
      </c>
      <c r="K420" s="70">
        <f t="shared" si="63"/>
        <v>-5.5572089212939657E-2</v>
      </c>
      <c r="L420" s="70">
        <f t="shared" si="57"/>
        <v>0.99883015946679654</v>
      </c>
      <c r="M420" s="70">
        <f>PRODUCT($L$2:L420)-1</f>
        <v>0.20030615834984244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</row>
    <row r="421" spans="1:27">
      <c r="A421" s="88">
        <v>44607</v>
      </c>
      <c r="B421" s="76">
        <v>52484233.469999999</v>
      </c>
      <c r="C421" s="6"/>
      <c r="D421" s="58">
        <v>31912.63</v>
      </c>
      <c r="E421" s="58">
        <v>-5660.01</v>
      </c>
      <c r="F421" s="67">
        <f t="shared" si="58"/>
        <v>52484233.469999999</v>
      </c>
      <c r="G421" s="67">
        <f t="shared" si="60"/>
        <v>54344465.770000003</v>
      </c>
      <c r="H421" s="67">
        <f t="shared" si="55"/>
        <v>1159803.1999999955</v>
      </c>
      <c r="I421" s="70">
        <f t="shared" si="62"/>
        <v>2.2597488055857096E-2</v>
      </c>
      <c r="J421" s="67">
        <f t="shared" si="61"/>
        <v>-1860232.3000000045</v>
      </c>
      <c r="K421" s="70">
        <f t="shared" si="63"/>
        <v>-3.4230390779311004E-2</v>
      </c>
      <c r="L421" s="70">
        <f t="shared" si="57"/>
        <v>1.022597488055857</v>
      </c>
      <c r="M421" s="70">
        <f>PRODUCT($L$2:L421)-1</f>
        <v>0.22743006242652464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</row>
    <row r="422" spans="1:27">
      <c r="A422" s="88">
        <v>44608</v>
      </c>
      <c r="B422" s="76">
        <v>52854204.280000001</v>
      </c>
      <c r="C422" s="6"/>
      <c r="D422" s="58">
        <v>30276.69</v>
      </c>
      <c r="E422" s="58">
        <v>-5660.01</v>
      </c>
      <c r="F422" s="67">
        <f t="shared" si="58"/>
        <v>52854204.280000001</v>
      </c>
      <c r="G422" s="67">
        <f t="shared" si="60"/>
        <v>54344465.770000003</v>
      </c>
      <c r="H422" s="67">
        <f t="shared" si="55"/>
        <v>369970.81000000238</v>
      </c>
      <c r="I422" s="70">
        <f t="shared" si="62"/>
        <v>7.0491800211101071E-3</v>
      </c>
      <c r="J422" s="67">
        <f t="shared" si="61"/>
        <v>-1490261.4900000021</v>
      </c>
      <c r="K422" s="70">
        <f t="shared" si="63"/>
        <v>-2.742250694499726E-2</v>
      </c>
      <c r="L422" s="70">
        <f t="shared" si="57"/>
        <v>1.0070491800211101</v>
      </c>
      <c r="M422" s="70">
        <f>PRODUCT($L$2:L422)-1</f>
        <v>0.23608243789989158</v>
      </c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</row>
    <row r="423" spans="1:27">
      <c r="A423" s="88">
        <v>44609</v>
      </c>
      <c r="B423" s="76">
        <v>50775235.82</v>
      </c>
      <c r="C423" s="6"/>
      <c r="D423" s="58">
        <v>28984.86</v>
      </c>
      <c r="E423" s="58">
        <v>-4570.16</v>
      </c>
      <c r="F423" s="67">
        <f t="shared" si="58"/>
        <v>50775235.82</v>
      </c>
      <c r="G423" s="67">
        <f t="shared" si="60"/>
        <v>54344465.770000003</v>
      </c>
      <c r="H423" s="67">
        <f t="shared" si="55"/>
        <v>-2078968.4600000009</v>
      </c>
      <c r="I423" s="70">
        <f t="shared" si="62"/>
        <v>-3.9334022493016346E-2</v>
      </c>
      <c r="J423" s="67">
        <f t="shared" si="61"/>
        <v>-3569229.950000003</v>
      </c>
      <c r="K423" s="70">
        <f t="shared" si="63"/>
        <v>-6.5677891933024202E-2</v>
      </c>
      <c r="L423" s="70">
        <f t="shared" si="57"/>
        <v>0.96066597750698368</v>
      </c>
      <c r="M423" s="70">
        <f>PRODUCT($L$2:L423)-1</f>
        <v>0.18746234348431479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</row>
    <row r="424" spans="1:27">
      <c r="A424" s="88">
        <v>44610</v>
      </c>
      <c r="B424" s="76">
        <v>50014385.390000001</v>
      </c>
      <c r="C424" s="6"/>
      <c r="D424" s="58">
        <v>27657.39</v>
      </c>
      <c r="E424" s="58">
        <v>-4570.16</v>
      </c>
      <c r="F424" s="67">
        <f t="shared" si="58"/>
        <v>50014385.390000001</v>
      </c>
      <c r="G424" s="67">
        <f t="shared" si="60"/>
        <v>54344465.770000003</v>
      </c>
      <c r="H424" s="67">
        <f t="shared" si="55"/>
        <v>-760850.4299999997</v>
      </c>
      <c r="I424" s="70">
        <f t="shared" si="62"/>
        <v>-1.4984675456697853E-2</v>
      </c>
      <c r="J424" s="67">
        <f t="shared" si="61"/>
        <v>-4330080.3800000027</v>
      </c>
      <c r="K424" s="70">
        <f t="shared" si="63"/>
        <v>-7.9678405494425619E-2</v>
      </c>
      <c r="L424" s="70">
        <f t="shared" si="57"/>
        <v>0.9850153245433021</v>
      </c>
      <c r="M424" s="70">
        <f>PRODUCT($L$2:L424)-1</f>
        <v>0.1696686056501524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</row>
    <row r="425" spans="1:27">
      <c r="A425" s="88">
        <v>44613</v>
      </c>
      <c r="B425" s="76">
        <v>50043422.469999999</v>
      </c>
      <c r="C425" s="6"/>
      <c r="D425" s="58">
        <v>27658.95</v>
      </c>
      <c r="E425" s="58">
        <v>-4570.16</v>
      </c>
      <c r="F425" s="67">
        <f t="shared" si="58"/>
        <v>50043422.469999999</v>
      </c>
      <c r="G425" s="67">
        <f t="shared" si="60"/>
        <v>54344465.770000003</v>
      </c>
      <c r="H425" s="67">
        <f t="shared" si="55"/>
        <v>29037.079999998212</v>
      </c>
      <c r="I425" s="70">
        <f t="shared" si="62"/>
        <v>5.8057456416937109E-4</v>
      </c>
      <c r="J425" s="67">
        <f t="shared" si="61"/>
        <v>-4301043.3000000045</v>
      </c>
      <c r="K425" s="70">
        <f t="shared" si="63"/>
        <v>-7.9144090185799931E-2</v>
      </c>
      <c r="L425" s="70">
        <f t="shared" si="57"/>
        <v>1.0005805745641694</v>
      </c>
      <c r="M425" s="70">
        <f>PRODUCT($L$2:L425)-1</f>
        <v>0.17034768549110035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</row>
    <row r="426" spans="1:27">
      <c r="A426" s="88">
        <v>44614</v>
      </c>
      <c r="B426" s="76">
        <v>49431981.479999997</v>
      </c>
      <c r="C426" s="6"/>
      <c r="D426" s="58">
        <v>22437.55</v>
      </c>
      <c r="E426" s="58">
        <v>-4570.16</v>
      </c>
      <c r="F426" s="67">
        <f t="shared" si="58"/>
        <v>49431981.479999997</v>
      </c>
      <c r="G426" s="67">
        <f t="shared" si="60"/>
        <v>54344465.770000003</v>
      </c>
      <c r="H426" s="67">
        <f t="shared" si="55"/>
        <v>-611440.99000000209</v>
      </c>
      <c r="I426" s="70">
        <f t="shared" si="62"/>
        <v>-1.2218208903808455E-2</v>
      </c>
      <c r="J426" s="67">
        <f t="shared" si="61"/>
        <v>-4912484.2900000066</v>
      </c>
      <c r="K426" s="70">
        <f t="shared" si="63"/>
        <v>-9.039530006221641E-2</v>
      </c>
      <c r="L426" s="70">
        <f t="shared" si="57"/>
        <v>0.98778179109619157</v>
      </c>
      <c r="M426" s="70">
        <f>PRODUCT($L$2:L426)-1</f>
        <v>0.15604813297968145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</row>
    <row r="427" spans="1:27">
      <c r="A427" s="88">
        <v>44615</v>
      </c>
      <c r="B427" s="76">
        <v>48146291.939999998</v>
      </c>
      <c r="C427" s="6"/>
      <c r="D427" s="58">
        <v>21161.09</v>
      </c>
      <c r="E427" s="58">
        <v>-4570.16</v>
      </c>
      <c r="F427" s="67">
        <f t="shared" si="58"/>
        <v>48146291.939999998</v>
      </c>
      <c r="G427" s="67">
        <f t="shared" si="60"/>
        <v>54344465.770000003</v>
      </c>
      <c r="H427" s="67">
        <f t="shared" si="55"/>
        <v>-1285689.5399999991</v>
      </c>
      <c r="I427" s="70">
        <f t="shared" si="62"/>
        <v>-2.6009265692094188E-2</v>
      </c>
      <c r="J427" s="67">
        <f t="shared" si="61"/>
        <v>-6198173.8300000057</v>
      </c>
      <c r="K427" s="70">
        <f t="shared" si="63"/>
        <v>-0.11405345037767578</v>
      </c>
      <c r="L427" s="70">
        <f t="shared" si="57"/>
        <v>0.97399073430790584</v>
      </c>
      <c r="M427" s="70">
        <f>PRODUCT($L$2:L427)-1</f>
        <v>0.12598016993616357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</row>
    <row r="428" spans="1:27">
      <c r="A428" s="88">
        <v>44616</v>
      </c>
      <c r="B428" s="76">
        <v>49562598.890000001</v>
      </c>
      <c r="C428" s="6"/>
      <c r="D428" s="58">
        <v>20008.77</v>
      </c>
      <c r="E428" s="59">
        <v>-947.03</v>
      </c>
      <c r="F428" s="67">
        <f t="shared" si="58"/>
        <v>49562598.890000001</v>
      </c>
      <c r="G428" s="67">
        <f t="shared" si="60"/>
        <v>54344465.770000003</v>
      </c>
      <c r="H428" s="67">
        <f t="shared" ref="H428:H491" si="64">B428-C428-F427</f>
        <v>1416306.950000003</v>
      </c>
      <c r="I428" s="70">
        <f t="shared" si="62"/>
        <v>2.9416739959226921E-2</v>
      </c>
      <c r="J428" s="67">
        <f t="shared" si="61"/>
        <v>-4781866.8800000027</v>
      </c>
      <c r="K428" s="70">
        <f t="shared" si="63"/>
        <v>-8.7991791109661599E-2</v>
      </c>
      <c r="L428" s="70">
        <f t="shared" si="57"/>
        <v>1.0294167399592269</v>
      </c>
      <c r="M428" s="70">
        <f>PRODUCT($L$2:L428)-1</f>
        <v>0.15910283579442175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</row>
    <row r="429" spans="1:27">
      <c r="A429" s="88">
        <v>44617</v>
      </c>
      <c r="B429" s="76">
        <v>50606064.689999998</v>
      </c>
      <c r="C429" s="6"/>
      <c r="D429" s="58">
        <v>18805.560000000001</v>
      </c>
      <c r="E429" s="59">
        <v>407.05</v>
      </c>
      <c r="F429" s="67">
        <f t="shared" si="58"/>
        <v>50606064.689999998</v>
      </c>
      <c r="G429" s="67">
        <f t="shared" si="60"/>
        <v>54344465.770000003</v>
      </c>
      <c r="H429" s="67">
        <f t="shared" si="64"/>
        <v>1043465.799999997</v>
      </c>
      <c r="I429" s="70">
        <f t="shared" si="62"/>
        <v>2.1053492419069491E-2</v>
      </c>
      <c r="J429" s="67">
        <f t="shared" si="61"/>
        <v>-3738401.0800000057</v>
      </c>
      <c r="K429" s="70">
        <f t="shared" si="63"/>
        <v>-6.8790833197659662E-2</v>
      </c>
      <c r="L429" s="70">
        <f t="shared" si="57"/>
        <v>1.0210534924190695</v>
      </c>
      <c r="M429" s="70">
        <f>PRODUCT($L$2:L429)-1</f>
        <v>0.18350599856074168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</row>
    <row r="430" spans="1:27">
      <c r="A430" s="88">
        <v>44620</v>
      </c>
      <c r="B430" s="76">
        <v>51209764.600000001</v>
      </c>
      <c r="C430" s="6"/>
      <c r="D430" s="58">
        <v>15120.38</v>
      </c>
      <c r="E430" s="58">
        <v>4550.6899999999996</v>
      </c>
      <c r="F430" s="67">
        <f t="shared" si="58"/>
        <v>51209764.600000001</v>
      </c>
      <c r="G430" s="67">
        <f t="shared" si="60"/>
        <v>54344465.770000003</v>
      </c>
      <c r="H430" s="67">
        <f t="shared" si="64"/>
        <v>603699.91000000387</v>
      </c>
      <c r="I430" s="70">
        <f t="shared" si="62"/>
        <v>1.1929398456452155E-2</v>
      </c>
      <c r="J430" s="67">
        <f t="shared" si="61"/>
        <v>-3134701.1700000018</v>
      </c>
      <c r="K430" s="70">
        <f t="shared" si="63"/>
        <v>-5.7682068000573739E-2</v>
      </c>
      <c r="L430" s="70">
        <f t="shared" si="57"/>
        <v>1.0119293984564521</v>
      </c>
      <c r="M430" s="70">
        <f>PRODUCT($L$2:L430)-1</f>
        <v>0.19762451319317398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</row>
    <row r="431" spans="1:27">
      <c r="A431" s="88">
        <v>44621</v>
      </c>
      <c r="B431" s="76">
        <v>51060969.640000001</v>
      </c>
      <c r="C431" s="6"/>
      <c r="D431" s="58">
        <v>-1186.18</v>
      </c>
      <c r="E431" s="58">
        <v>8419.5300000000007</v>
      </c>
      <c r="F431" s="67">
        <f t="shared" si="58"/>
        <v>51060969.640000001</v>
      </c>
      <c r="G431" s="67">
        <f t="shared" si="60"/>
        <v>51209764.600000001</v>
      </c>
      <c r="H431" s="67">
        <f t="shared" si="64"/>
        <v>-148794.96000000089</v>
      </c>
      <c r="I431" s="70">
        <f t="shared" si="62"/>
        <v>-2.9055974219416914E-3</v>
      </c>
      <c r="J431" s="67">
        <f t="shared" si="61"/>
        <v>-148794.96000000089</v>
      </c>
      <c r="K431" s="70">
        <f>I431</f>
        <v>-2.9055974219416914E-3</v>
      </c>
      <c r="L431" s="70">
        <f t="shared" si="57"/>
        <v>0.99709440257805826</v>
      </c>
      <c r="M431" s="70">
        <f>PRODUCT($L$2:L431)-1</f>
        <v>0.19414469849518556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</row>
    <row r="432" spans="1:27">
      <c r="A432" s="88">
        <v>44622</v>
      </c>
      <c r="B432" s="76">
        <v>52670314</v>
      </c>
      <c r="C432" s="6"/>
      <c r="D432" s="58">
        <v>-2339.4299999999998</v>
      </c>
      <c r="E432" s="58">
        <v>8419.52</v>
      </c>
      <c r="F432" s="67">
        <f t="shared" si="58"/>
        <v>52670314</v>
      </c>
      <c r="G432" s="67">
        <f t="shared" si="60"/>
        <v>51209764.600000001</v>
      </c>
      <c r="H432" s="67">
        <f t="shared" si="64"/>
        <v>1609344.3599999994</v>
      </c>
      <c r="I432" s="70">
        <f t="shared" si="62"/>
        <v>3.151809241670326E-2</v>
      </c>
      <c r="J432" s="67">
        <f t="shared" si="61"/>
        <v>1460549.3999999985</v>
      </c>
      <c r="K432" s="70">
        <f t="shared" ref="K432:K453" si="65">(1+K431)*(1+I432)-1</f>
        <v>2.8520916106691052E-2</v>
      </c>
      <c r="L432" s="70">
        <f t="shared" si="57"/>
        <v>1.0315180924167033</v>
      </c>
      <c r="M432" s="70">
        <f>PRODUCT($L$2:L432)-1</f>
        <v>0.23178186146127322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</row>
    <row r="433" spans="1:29">
      <c r="A433" s="88">
        <v>44623</v>
      </c>
      <c r="B433" s="76">
        <v>51854558.149999999</v>
      </c>
      <c r="C433" s="6"/>
      <c r="D433" s="58">
        <v>39650.9</v>
      </c>
      <c r="E433" s="58">
        <v>8419.5300000000007</v>
      </c>
      <c r="F433" s="67">
        <f t="shared" si="58"/>
        <v>51854558.149999999</v>
      </c>
      <c r="G433" s="67">
        <f t="shared" si="60"/>
        <v>51209764.600000001</v>
      </c>
      <c r="H433" s="67">
        <f t="shared" si="64"/>
        <v>-815755.85000000149</v>
      </c>
      <c r="I433" s="70">
        <f t="shared" si="62"/>
        <v>-1.5487962536164138E-2</v>
      </c>
      <c r="J433" s="67">
        <f t="shared" si="61"/>
        <v>644793.54999999702</v>
      </c>
      <c r="K433" s="70">
        <f t="shared" si="65"/>
        <v>1.2591222690369497E-2</v>
      </c>
      <c r="L433" s="70">
        <f t="shared" si="57"/>
        <v>0.98451203746383587</v>
      </c>
      <c r="M433" s="70">
        <f>PRODUCT($L$2:L433)-1</f>
        <v>0.21270407013823456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</row>
    <row r="434" spans="1:29">
      <c r="A434" s="88">
        <v>44624</v>
      </c>
      <c r="B434" s="76">
        <v>51803113.439999998</v>
      </c>
      <c r="C434" s="6"/>
      <c r="D434" s="58">
        <v>38457.47</v>
      </c>
      <c r="E434" s="58">
        <v>5800.41</v>
      </c>
      <c r="F434" s="67">
        <f t="shared" si="58"/>
        <v>51803113.439999998</v>
      </c>
      <c r="G434" s="67">
        <f t="shared" si="60"/>
        <v>51209764.600000001</v>
      </c>
      <c r="H434" s="67">
        <f t="shared" si="64"/>
        <v>-51444.710000000894</v>
      </c>
      <c r="I434" s="70">
        <f t="shared" si="62"/>
        <v>-9.9209619820086917E-4</v>
      </c>
      <c r="J434" s="67">
        <f t="shared" si="61"/>
        <v>593348.83999999613</v>
      </c>
      <c r="K434" s="70">
        <f t="shared" si="65"/>
        <v>1.1586634788006922E-2</v>
      </c>
      <c r="L434" s="70">
        <f t="shared" si="57"/>
        <v>0.99900790380179916</v>
      </c>
      <c r="M434" s="70">
        <f>PRODUCT($L$2:L434)-1</f>
        <v>0.21150095104070776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</row>
    <row r="435" spans="1:29">
      <c r="A435" s="88">
        <v>44627</v>
      </c>
      <c r="B435" s="76">
        <v>50099626.950000003</v>
      </c>
      <c r="C435" s="6"/>
      <c r="D435" s="58">
        <v>34218.76</v>
      </c>
      <c r="E435" s="59">
        <v>-711.3</v>
      </c>
      <c r="F435" s="67">
        <f t="shared" si="58"/>
        <v>50099626.950000003</v>
      </c>
      <c r="G435" s="67">
        <f t="shared" si="60"/>
        <v>51209764.600000001</v>
      </c>
      <c r="H435" s="67">
        <f t="shared" si="64"/>
        <v>-1703486.4899999946</v>
      </c>
      <c r="I435" s="70">
        <f t="shared" si="62"/>
        <v>-3.2883863090063623E-2</v>
      </c>
      <c r="J435" s="67">
        <f t="shared" si="61"/>
        <v>-1110137.6499999985</v>
      </c>
      <c r="K435" s="70">
        <f t="shared" si="65"/>
        <v>-2.1678241614100147E-2</v>
      </c>
      <c r="L435" s="70">
        <f t="shared" si="57"/>
        <v>0.96711613690993636</v>
      </c>
      <c r="M435" s="70">
        <f>PRODUCT($L$2:L435)-1</f>
        <v>0.17166211963320333</v>
      </c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</row>
    <row r="436" spans="1:29">
      <c r="A436" s="88">
        <v>44628</v>
      </c>
      <c r="B436" s="76">
        <v>50190634.990000002</v>
      </c>
      <c r="C436" s="6"/>
      <c r="D436" s="58">
        <v>34218.76</v>
      </c>
      <c r="E436" s="59">
        <v>-711.3</v>
      </c>
      <c r="F436" s="67">
        <f t="shared" si="58"/>
        <v>50190634.990000002</v>
      </c>
      <c r="G436" s="67">
        <f t="shared" si="60"/>
        <v>51209764.600000001</v>
      </c>
      <c r="H436" s="67">
        <f t="shared" si="64"/>
        <v>91008.039999999106</v>
      </c>
      <c r="I436" s="70">
        <f t="shared" si="62"/>
        <v>1.8165412706730563E-3</v>
      </c>
      <c r="J436" s="67">
        <f t="shared" si="61"/>
        <v>-1019129.6099999994</v>
      </c>
      <c r="K436" s="70">
        <f t="shared" si="65"/>
        <v>-1.99010797639948E-2</v>
      </c>
      <c r="L436" s="70">
        <f t="shared" si="57"/>
        <v>1.001816541270673</v>
      </c>
      <c r="M436" s="70">
        <f>PRODUCT($L$2:L436)-1</f>
        <v>0.17379049222880116</v>
      </c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</row>
    <row r="437" spans="1:29">
      <c r="A437" s="88">
        <v>44629</v>
      </c>
      <c r="B437" s="76">
        <f>52023395.07-1721657.7</f>
        <v>50301737.369999997</v>
      </c>
      <c r="C437" s="6"/>
      <c r="D437" s="58">
        <v>31413.919999999998</v>
      </c>
      <c r="E437" s="59">
        <v>-711.3</v>
      </c>
      <c r="F437" s="67">
        <f t="shared" si="58"/>
        <v>50301737.369999997</v>
      </c>
      <c r="G437" s="67">
        <f t="shared" si="60"/>
        <v>51209764.600000001</v>
      </c>
      <c r="H437" s="67">
        <f t="shared" si="64"/>
        <v>111102.37999999523</v>
      </c>
      <c r="I437" s="70">
        <f t="shared" si="62"/>
        <v>2.2136077780671895E-3</v>
      </c>
      <c r="J437" s="67">
        <f t="shared" si="61"/>
        <v>-908027.23000000417</v>
      </c>
      <c r="K437" s="70">
        <f t="shared" si="65"/>
        <v>-1.7731525170885054E-2</v>
      </c>
      <c r="L437" s="70">
        <f t="shared" si="57"/>
        <v>1.0022136077780672</v>
      </c>
      <c r="M437" s="70">
        <f>PRODUCT($L$2:L437)-1</f>
        <v>0.17638880399222012</v>
      </c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</row>
    <row r="438" spans="1:29">
      <c r="A438" s="88">
        <v>44630</v>
      </c>
      <c r="B438" s="76">
        <f>51047900-1721657.7</f>
        <v>49326242.299999997</v>
      </c>
      <c r="C438" s="6"/>
      <c r="D438" s="58">
        <v>29795.95</v>
      </c>
      <c r="E438" s="58">
        <v>-4334.43</v>
      </c>
      <c r="F438" s="67">
        <f t="shared" si="58"/>
        <v>49326242.299999997</v>
      </c>
      <c r="G438" s="67">
        <f t="shared" si="60"/>
        <v>51209764.600000001</v>
      </c>
      <c r="H438" s="67">
        <f t="shared" si="64"/>
        <v>-975495.0700000003</v>
      </c>
      <c r="I438" s="70">
        <f t="shared" si="62"/>
        <v>-1.9392870326220311E-2</v>
      </c>
      <c r="J438" s="67">
        <f t="shared" si="61"/>
        <v>-1883522.3000000045</v>
      </c>
      <c r="K438" s="70">
        <f t="shared" si="65"/>
        <v>-3.6780530328780259E-2</v>
      </c>
      <c r="L438" s="70">
        <f t="shared" si="57"/>
        <v>0.98060712967377972</v>
      </c>
      <c r="M438" s="70">
        <f>PRODUCT($L$2:L438)-1</f>
        <v>0.1535752484631816</v>
      </c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</row>
    <row r="439" spans="1:29">
      <c r="A439" s="88">
        <v>44631</v>
      </c>
      <c r="B439" s="76">
        <f>50073538.36-1721657.7</f>
        <v>48351880.659999996</v>
      </c>
      <c r="C439" s="6"/>
      <c r="D439" s="58">
        <v>28318.35</v>
      </c>
      <c r="E439" s="58">
        <v>-4334.43</v>
      </c>
      <c r="F439" s="67">
        <f t="shared" si="58"/>
        <v>48351880.659999996</v>
      </c>
      <c r="G439" s="67">
        <f t="shared" si="60"/>
        <v>51209764.600000001</v>
      </c>
      <c r="H439" s="67">
        <f t="shared" si="64"/>
        <v>-974361.6400000006</v>
      </c>
      <c r="I439" s="70">
        <f t="shared" si="62"/>
        <v>-1.9753413083323412E-2</v>
      </c>
      <c r="J439" s="67">
        <f t="shared" si="61"/>
        <v>-2857883.9400000051</v>
      </c>
      <c r="K439" s="70">
        <f t="shared" si="65"/>
        <v>-5.5807402403095563E-2</v>
      </c>
      <c r="L439" s="70">
        <f t="shared" si="57"/>
        <v>0.98024658691667654</v>
      </c>
      <c r="M439" s="70">
        <f>PRODUCT($L$2:L439)-1</f>
        <v>0.13078820005759084</v>
      </c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</row>
    <row r="440" spans="1:29">
      <c r="A440" s="88">
        <v>44634</v>
      </c>
      <c r="B440" s="76">
        <f>47802831.17-1721657.7</f>
        <v>46081173.469999999</v>
      </c>
      <c r="C440" s="6"/>
      <c r="D440" s="58">
        <v>23783.47</v>
      </c>
      <c r="E440" s="58">
        <v>-4334.43</v>
      </c>
      <c r="F440" s="67">
        <f t="shared" si="58"/>
        <v>46081173.469999999</v>
      </c>
      <c r="G440" s="67">
        <f t="shared" si="60"/>
        <v>51209764.600000001</v>
      </c>
      <c r="H440" s="67">
        <f t="shared" si="64"/>
        <v>-2270707.1899999976</v>
      </c>
      <c r="I440" s="70">
        <f t="shared" si="62"/>
        <v>-4.6962127615410063E-2</v>
      </c>
      <c r="J440" s="67">
        <f t="shared" si="61"/>
        <v>-5128591.1300000027</v>
      </c>
      <c r="K440" s="70">
        <f t="shared" si="65"/>
        <v>-0.10014869566496687</v>
      </c>
      <c r="L440" s="70">
        <f t="shared" si="57"/>
        <v>0.95303787238458992</v>
      </c>
      <c r="M440" s="70">
        <f>PRODUCT($L$2:L440)-1</f>
        <v>7.768398030048651E-2</v>
      </c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</row>
    <row r="441" spans="1:29">
      <c r="A441" s="88">
        <v>44635</v>
      </c>
      <c r="B441" s="76">
        <f>47250541.33</f>
        <v>47250541.329999998</v>
      </c>
      <c r="C441" s="6"/>
      <c r="D441" s="58">
        <v>22091.74</v>
      </c>
      <c r="E441" s="58">
        <v>4204.7299999999996</v>
      </c>
      <c r="F441" s="67">
        <f t="shared" si="58"/>
        <v>47250541.329999998</v>
      </c>
      <c r="G441" s="67">
        <f t="shared" si="60"/>
        <v>51209764.600000001</v>
      </c>
      <c r="H441" s="67">
        <f t="shared" si="64"/>
        <v>1169367.8599999994</v>
      </c>
      <c r="I441" s="70">
        <f t="shared" si="62"/>
        <v>2.537626045398534E-2</v>
      </c>
      <c r="J441" s="67">
        <f t="shared" si="61"/>
        <v>-3959223.2700000033</v>
      </c>
      <c r="K441" s="70">
        <f t="shared" si="65"/>
        <v>-7.73138345963027E-2</v>
      </c>
      <c r="L441" s="70">
        <f t="shared" si="57"/>
        <v>1.0253762604539853</v>
      </c>
      <c r="M441" s="70">
        <f>PRODUCT($L$2:L441)-1</f>
        <v>0.10503156967167926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C441" s="2"/>
    </row>
    <row r="442" spans="1:29">
      <c r="A442" s="88">
        <v>44636</v>
      </c>
      <c r="B442" s="76">
        <v>49171449.920000002</v>
      </c>
      <c r="C442" s="6"/>
      <c r="D442" s="58">
        <v>20345.650000000001</v>
      </c>
      <c r="E442" s="58">
        <v>4281.2299999999996</v>
      </c>
      <c r="F442" s="67">
        <f t="shared" si="58"/>
        <v>49171449.920000002</v>
      </c>
      <c r="G442" s="67">
        <f t="shared" si="60"/>
        <v>51209764.600000001</v>
      </c>
      <c r="H442" s="67">
        <f t="shared" si="64"/>
        <v>1920908.5900000036</v>
      </c>
      <c r="I442" s="70">
        <f t="shared" si="62"/>
        <v>4.0653684295049404E-2</v>
      </c>
      <c r="J442" s="67">
        <f t="shared" si="61"/>
        <v>-2038314.6799999997</v>
      </c>
      <c r="K442" s="70">
        <f t="shared" si="65"/>
        <v>-3.9803242524571125E-2</v>
      </c>
      <c r="L442" s="70">
        <f t="shared" si="57"/>
        <v>1.0406536842950493</v>
      </c>
      <c r="M442" s="70">
        <f>PRODUCT($L$2:L442)-1</f>
        <v>0.14995517424117444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C442" s="2"/>
    </row>
    <row r="443" spans="1:29">
      <c r="A443" s="88">
        <v>44637</v>
      </c>
      <c r="B443" s="76">
        <v>50282228.549999997</v>
      </c>
      <c r="C443" s="6"/>
      <c r="D443" s="58">
        <v>18629.36</v>
      </c>
      <c r="E443" s="58">
        <v>5892.02</v>
      </c>
      <c r="F443" s="67">
        <f t="shared" si="58"/>
        <v>50282228.549999997</v>
      </c>
      <c r="G443" s="67">
        <f t="shared" si="60"/>
        <v>51209764.600000001</v>
      </c>
      <c r="H443" s="67">
        <f t="shared" si="64"/>
        <v>1110778.6299999952</v>
      </c>
      <c r="I443" s="70">
        <f t="shared" si="62"/>
        <v>2.2589910035339368E-2</v>
      </c>
      <c r="J443" s="67">
        <f t="shared" si="61"/>
        <v>-927536.05000000447</v>
      </c>
      <c r="K443" s="70">
        <f t="shared" si="65"/>
        <v>-1.8112484156976749E-2</v>
      </c>
      <c r="L443" s="70">
        <f t="shared" si="57"/>
        <v>1.0225899100353393</v>
      </c>
      <c r="M443" s="70">
        <f>PRODUCT($L$2:L443)-1</f>
        <v>0.17593255817195552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</row>
    <row r="444" spans="1:29">
      <c r="A444" s="88">
        <v>44638</v>
      </c>
      <c r="B444" s="76">
        <v>50886616.020000003</v>
      </c>
      <c r="C444" s="6"/>
      <c r="D444" s="58">
        <v>16830.86</v>
      </c>
      <c r="E444" s="58">
        <v>-4562.97</v>
      </c>
      <c r="F444" s="67">
        <f t="shared" si="58"/>
        <v>50886616.020000003</v>
      </c>
      <c r="G444" s="67">
        <f t="shared" si="60"/>
        <v>51209764.600000001</v>
      </c>
      <c r="H444" s="67">
        <f t="shared" si="64"/>
        <v>604387.47000000626</v>
      </c>
      <c r="I444" s="70">
        <f t="shared" si="62"/>
        <v>1.2019902208570792E-2</v>
      </c>
      <c r="J444" s="67">
        <f t="shared" si="61"/>
        <v>-323148.57999999821</v>
      </c>
      <c r="K444" s="70">
        <f t="shared" si="65"/>
        <v>-6.3102922367271885E-3</v>
      </c>
      <c r="L444" s="70">
        <f t="shared" si="57"/>
        <v>1.0120199022085707</v>
      </c>
      <c r="M444" s="70">
        <f>PRODUCT($L$2:L444)-1</f>
        <v>0.19006715252505679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</row>
    <row r="445" spans="1:29">
      <c r="A445" s="88">
        <v>44641</v>
      </c>
      <c r="B445" s="76">
        <v>50805475.880000003</v>
      </c>
      <c r="C445" s="6"/>
      <c r="D445" s="58">
        <v>11674.11</v>
      </c>
      <c r="E445" s="58">
        <v>52837.49</v>
      </c>
      <c r="F445" s="67">
        <f t="shared" si="58"/>
        <v>50805475.880000003</v>
      </c>
      <c r="G445" s="67">
        <f t="shared" si="60"/>
        <v>51209764.600000001</v>
      </c>
      <c r="H445" s="67">
        <f t="shared" si="64"/>
        <v>-81140.140000000596</v>
      </c>
      <c r="I445" s="70">
        <f t="shared" si="62"/>
        <v>-1.5945281165505292E-3</v>
      </c>
      <c r="J445" s="67">
        <f t="shared" si="61"/>
        <v>-404288.71999999881</v>
      </c>
      <c r="K445" s="70">
        <f t="shared" si="65"/>
        <v>-7.8947584148825189E-3</v>
      </c>
      <c r="L445" s="70">
        <f t="shared" si="57"/>
        <v>0.99840547188344952</v>
      </c>
      <c r="M445" s="70">
        <f>PRODUCT($L$2:L445)-1</f>
        <v>0.18816955698977234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</row>
    <row r="446" spans="1:29">
      <c r="A446" s="88">
        <v>44642</v>
      </c>
      <c r="B446" s="76">
        <v>51711525.670000002</v>
      </c>
      <c r="C446" s="6"/>
      <c r="D446" s="58">
        <v>10211.09</v>
      </c>
      <c r="E446" s="58">
        <v>52837.49</v>
      </c>
      <c r="F446" s="67">
        <f t="shared" si="58"/>
        <v>51711525.670000002</v>
      </c>
      <c r="G446" s="67">
        <f t="shared" si="60"/>
        <v>51209764.600000001</v>
      </c>
      <c r="H446" s="67">
        <f t="shared" si="64"/>
        <v>906049.78999999911</v>
      </c>
      <c r="I446" s="70">
        <f t="shared" si="62"/>
        <v>1.7833703440551241E-2</v>
      </c>
      <c r="J446" s="67">
        <f t="shared" si="61"/>
        <v>501761.0700000003</v>
      </c>
      <c r="K446" s="70">
        <f t="shared" si="65"/>
        <v>9.7981522453627345E-3</v>
      </c>
      <c r="L446" s="70">
        <f t="shared" si="57"/>
        <v>1.0178337034405511</v>
      </c>
      <c r="M446" s="70">
        <f>PRODUCT($L$2:L446)-1</f>
        <v>0.20935902050621902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</row>
    <row r="447" spans="1:29">
      <c r="A447" s="88">
        <v>44643</v>
      </c>
      <c r="B447" s="76">
        <v>51182099.079999998</v>
      </c>
      <c r="C447" s="6"/>
      <c r="D447" s="58">
        <v>8753.93</v>
      </c>
      <c r="E447" s="58">
        <v>52837.49</v>
      </c>
      <c r="F447" s="67">
        <f t="shared" si="58"/>
        <v>51182099.079999998</v>
      </c>
      <c r="G447" s="67">
        <f t="shared" si="60"/>
        <v>51209764.600000001</v>
      </c>
      <c r="H447" s="67">
        <f t="shared" si="64"/>
        <v>-529426.59000000358</v>
      </c>
      <c r="I447" s="70">
        <f t="shared" si="62"/>
        <v>-1.0238077162498919E-2</v>
      </c>
      <c r="J447" s="67">
        <f t="shared" si="61"/>
        <v>-27665.520000003278</v>
      </c>
      <c r="K447" s="70">
        <f t="shared" si="65"/>
        <v>-5.4023915587408933E-4</v>
      </c>
      <c r="L447" s="70">
        <f t="shared" si="57"/>
        <v>0.98976192283750108</v>
      </c>
      <c r="M447" s="70">
        <f>PRODUCT($L$2:L447)-1</f>
        <v>0.19697750953711224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</row>
    <row r="448" spans="1:29">
      <c r="A448" s="88">
        <v>44644</v>
      </c>
      <c r="B448" s="76">
        <v>52540931.859999999</v>
      </c>
      <c r="C448" s="6"/>
      <c r="D448" s="58">
        <v>7224.25</v>
      </c>
      <c r="E448" s="58">
        <v>39235.83</v>
      </c>
      <c r="F448" s="67">
        <f t="shared" si="58"/>
        <v>52540931.859999999</v>
      </c>
      <c r="G448" s="67">
        <f t="shared" si="60"/>
        <v>51209764.600000001</v>
      </c>
      <c r="H448" s="67">
        <f t="shared" si="64"/>
        <v>1358832.7800000012</v>
      </c>
      <c r="I448" s="70">
        <f t="shared" si="62"/>
        <v>2.6548984985474755E-2</v>
      </c>
      <c r="J448" s="67">
        <f t="shared" si="61"/>
        <v>1331167.2599999979</v>
      </c>
      <c r="K448" s="70">
        <f t="shared" si="65"/>
        <v>2.5994403028362756E-2</v>
      </c>
      <c r="L448" s="70">
        <f t="shared" si="57"/>
        <v>1.0265489849854748</v>
      </c>
      <c r="M448" s="70">
        <f>PRODUCT($L$2:L448)-1</f>
        <v>0.22875604746576395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</row>
    <row r="449" spans="1:27">
      <c r="A449" s="88">
        <v>44645</v>
      </c>
      <c r="B449" s="76">
        <v>52537024.549999997</v>
      </c>
      <c r="C449" s="6"/>
      <c r="D449" s="58">
        <v>5508</v>
      </c>
      <c r="E449" s="58">
        <v>39235.83</v>
      </c>
      <c r="F449" s="67">
        <f t="shared" si="58"/>
        <v>52537024.549999997</v>
      </c>
      <c r="G449" s="67">
        <f t="shared" si="60"/>
        <v>51209764.600000001</v>
      </c>
      <c r="H449" s="67">
        <f t="shared" si="64"/>
        <v>-3907.3100000023842</v>
      </c>
      <c r="I449" s="70">
        <f t="shared" si="62"/>
        <v>-7.4366971838523162E-5</v>
      </c>
      <c r="J449" s="67">
        <f t="shared" si="61"/>
        <v>1327259.9499999955</v>
      </c>
      <c r="K449" s="70">
        <f t="shared" si="65"/>
        <v>2.5918102931486331E-2</v>
      </c>
      <c r="L449" s="70">
        <f t="shared" si="57"/>
        <v>0.99992563302816151</v>
      </c>
      <c r="M449" s="70">
        <f>PRODUCT($L$2:L449)-1</f>
        <v>0.22866466859938561</v>
      </c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</row>
    <row r="450" spans="1:27">
      <c r="A450" s="88">
        <v>44648</v>
      </c>
      <c r="B450" s="76">
        <v>53190695.810000002</v>
      </c>
      <c r="C450" s="6"/>
      <c r="D450" s="59">
        <v>205.55</v>
      </c>
      <c r="E450" s="58">
        <v>39235.83</v>
      </c>
      <c r="F450" s="67">
        <f t="shared" si="58"/>
        <v>53190695.810000002</v>
      </c>
      <c r="G450" s="67">
        <f t="shared" si="60"/>
        <v>51209764.600000001</v>
      </c>
      <c r="H450" s="67">
        <f t="shared" si="64"/>
        <v>653671.26000000536</v>
      </c>
      <c r="I450" s="70">
        <f t="shared" si="62"/>
        <v>1.244210660194317E-2</v>
      </c>
      <c r="J450" s="67">
        <f t="shared" si="61"/>
        <v>1980931.2100000009</v>
      </c>
      <c r="K450" s="70">
        <f t="shared" si="65"/>
        <v>3.8682685333023104E-2</v>
      </c>
      <c r="L450" s="70">
        <f t="shared" ref="L450:L513" si="66">1+I450</f>
        <v>1.0124421066019431</v>
      </c>
      <c r="M450" s="70">
        <f>PRODUCT($L$2:L450)-1</f>
        <v>0.24395184538414028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</row>
    <row r="451" spans="1:27">
      <c r="A451" s="88">
        <v>44649</v>
      </c>
      <c r="B451" s="76">
        <v>54109246.530000001</v>
      </c>
      <c r="C451" s="6"/>
      <c r="D451" s="58">
        <v>-1721.51</v>
      </c>
      <c r="E451" s="58">
        <v>39235.83</v>
      </c>
      <c r="F451" s="67">
        <f t="shared" ref="F451:F514" si="67">B451</f>
        <v>54109246.530000001</v>
      </c>
      <c r="G451" s="67">
        <f t="shared" si="60"/>
        <v>51209764.600000001</v>
      </c>
      <c r="H451" s="67">
        <f t="shared" si="64"/>
        <v>918550.71999999881</v>
      </c>
      <c r="I451" s="70">
        <f t="shared" si="62"/>
        <v>1.7269011168440263E-2</v>
      </c>
      <c r="J451" s="67">
        <f t="shared" si="61"/>
        <v>2899481.9299999997</v>
      </c>
      <c r="K451" s="70">
        <f t="shared" si="65"/>
        <v>5.6619708226504528E-2</v>
      </c>
      <c r="L451" s="70">
        <f t="shared" si="66"/>
        <v>1.0172690111684402</v>
      </c>
      <c r="M451" s="70">
        <f>PRODUCT($L$2:L451)-1</f>
        <v>0.2654336636950807</v>
      </c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</row>
    <row r="452" spans="1:27">
      <c r="A452" s="88">
        <v>44650</v>
      </c>
      <c r="B452" s="76">
        <v>53740033.659999996</v>
      </c>
      <c r="C452" s="6"/>
      <c r="D452" s="58">
        <v>-3667.33</v>
      </c>
      <c r="E452" s="58">
        <v>-3667.33</v>
      </c>
      <c r="F452" s="67">
        <f t="shared" si="67"/>
        <v>53740033.659999996</v>
      </c>
      <c r="G452" s="67">
        <f t="shared" si="60"/>
        <v>51209764.600000001</v>
      </c>
      <c r="H452" s="67">
        <f t="shared" si="64"/>
        <v>-369212.87000000477</v>
      </c>
      <c r="I452" s="70">
        <f t="shared" si="62"/>
        <v>-6.823470916293403E-3</v>
      </c>
      <c r="J452" s="67">
        <f t="shared" si="61"/>
        <v>2530269.0599999949</v>
      </c>
      <c r="K452" s="70">
        <f t="shared" si="65"/>
        <v>4.9409894377838492E-2</v>
      </c>
      <c r="L452" s="70">
        <f t="shared" si="66"/>
        <v>0.99317652908370657</v>
      </c>
      <c r="M452" s="70">
        <f>PRODUCT($L$2:L452)-1</f>
        <v>0.25679901389435877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</row>
    <row r="453" spans="1:27">
      <c r="A453" s="88">
        <v>44651</v>
      </c>
      <c r="B453" s="76">
        <v>52266615.549999997</v>
      </c>
      <c r="C453" s="6"/>
      <c r="D453" s="58">
        <v>-5779.84</v>
      </c>
      <c r="E453" s="58">
        <v>1056850.96</v>
      </c>
      <c r="F453" s="67">
        <f t="shared" si="67"/>
        <v>52266615.549999997</v>
      </c>
      <c r="G453" s="67">
        <f t="shared" si="60"/>
        <v>51209764.600000001</v>
      </c>
      <c r="H453" s="67">
        <f t="shared" si="64"/>
        <v>-1473418.1099999994</v>
      </c>
      <c r="I453" s="70">
        <f t="shared" si="62"/>
        <v>-2.741751371653308E-2</v>
      </c>
      <c r="J453" s="67">
        <f t="shared" si="61"/>
        <v>1056850.9499999955</v>
      </c>
      <c r="K453" s="70">
        <f t="shared" si="65"/>
        <v>2.0637684204468432E-2</v>
      </c>
      <c r="L453" s="70">
        <f t="shared" si="66"/>
        <v>0.97258248628346688</v>
      </c>
      <c r="M453" s="70">
        <f>PRODUCT($L$2:L453)-1</f>
        <v>0.22234070969198494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</row>
    <row r="454" spans="1:27">
      <c r="A454" s="88">
        <v>44652</v>
      </c>
      <c r="B454" s="76">
        <v>52206389.119999997</v>
      </c>
      <c r="C454" s="6"/>
      <c r="D454" s="58">
        <v>-2196.4</v>
      </c>
      <c r="E454" s="58">
        <v>86093.54</v>
      </c>
      <c r="F454" s="67">
        <f t="shared" si="67"/>
        <v>52206389.119999997</v>
      </c>
      <c r="G454" s="67">
        <f t="shared" si="60"/>
        <v>52266615.549999997</v>
      </c>
      <c r="H454" s="67">
        <f t="shared" si="64"/>
        <v>-60226.429999999702</v>
      </c>
      <c r="I454" s="70">
        <f t="shared" si="62"/>
        <v>-1.1522925172452591E-3</v>
      </c>
      <c r="J454" s="67">
        <f t="shared" si="61"/>
        <v>-60226.429999999702</v>
      </c>
      <c r="K454" s="70">
        <f>I454</f>
        <v>-1.1522925172452591E-3</v>
      </c>
      <c r="L454" s="70">
        <f t="shared" si="66"/>
        <v>0.99884770748275475</v>
      </c>
      <c r="M454" s="70">
        <f>PRODUCT($L$2:L454)-1</f>
        <v>0.22093221563868259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</row>
    <row r="455" spans="1:27">
      <c r="A455" s="88">
        <v>44655</v>
      </c>
      <c r="B455" s="76">
        <v>53891765.32</v>
      </c>
      <c r="C455" s="6"/>
      <c r="D455" s="58">
        <v>-9170.42</v>
      </c>
      <c r="E455" s="58">
        <v>86093.53</v>
      </c>
      <c r="F455" s="67">
        <f t="shared" si="67"/>
        <v>53891765.32</v>
      </c>
      <c r="G455" s="67">
        <f t="shared" si="60"/>
        <v>52266615.549999997</v>
      </c>
      <c r="H455" s="67">
        <f t="shared" si="64"/>
        <v>1685376.200000003</v>
      </c>
      <c r="I455" s="70">
        <f t="shared" si="62"/>
        <v>3.2282949049129775E-2</v>
      </c>
      <c r="J455" s="67">
        <f t="shared" si="61"/>
        <v>1625149.7700000033</v>
      </c>
      <c r="K455" s="70">
        <f t="shared" ref="K455:K474" si="68">(1+K454)*(1+I455)-1</f>
        <v>3.109345713126066E-2</v>
      </c>
      <c r="L455" s="70">
        <f t="shared" si="66"/>
        <v>1.0322829490491299</v>
      </c>
      <c r="M455" s="70">
        <f>PRODUCT($L$2:L455)-1</f>
        <v>0.26034750814858754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</row>
    <row r="456" spans="1:27">
      <c r="A456" s="88">
        <v>44656</v>
      </c>
      <c r="B456" s="76">
        <v>51817961.82</v>
      </c>
      <c r="C456" s="6"/>
      <c r="D456" s="58">
        <v>38273.629999999997</v>
      </c>
      <c r="E456" s="58">
        <v>86093.53</v>
      </c>
      <c r="F456" s="67">
        <f t="shared" si="67"/>
        <v>51817961.82</v>
      </c>
      <c r="G456" s="67">
        <f t="shared" si="60"/>
        <v>52266615.549999997</v>
      </c>
      <c r="H456" s="67">
        <f t="shared" si="64"/>
        <v>-2073803.5</v>
      </c>
      <c r="I456" s="70">
        <f t="shared" si="62"/>
        <v>-3.8480897548746319E-2</v>
      </c>
      <c r="J456" s="67">
        <f t="shared" si="61"/>
        <v>-448653.72999999672</v>
      </c>
      <c r="K456" s="70">
        <f t="shared" si="68"/>
        <v>-8.5839445557900351E-3</v>
      </c>
      <c r="L456" s="70">
        <f t="shared" si="66"/>
        <v>0.96151910245125372</v>
      </c>
      <c r="M456" s="70">
        <f>PRODUCT($L$2:L456)-1</f>
        <v>0.21184820481170408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</row>
    <row r="457" spans="1:27">
      <c r="A457" s="88">
        <v>44657</v>
      </c>
      <c r="B457" s="76">
        <v>50115406.890000001</v>
      </c>
      <c r="C457" s="6"/>
      <c r="D457" s="58">
        <v>35836.400000000001</v>
      </c>
      <c r="E457" s="58">
        <v>76340.320000000007</v>
      </c>
      <c r="F457" s="67">
        <f t="shared" si="67"/>
        <v>50115406.890000001</v>
      </c>
      <c r="G457" s="67">
        <f t="shared" si="60"/>
        <v>52266615.549999997</v>
      </c>
      <c r="H457" s="67">
        <f t="shared" si="64"/>
        <v>-1702554.9299999997</v>
      </c>
      <c r="I457" s="70">
        <f t="shared" si="62"/>
        <v>-3.2856462705232653E-2</v>
      </c>
      <c r="J457" s="67">
        <f t="shared" si="61"/>
        <v>-2151208.6599999964</v>
      </c>
      <c r="K457" s="70">
        <f t="shared" si="68"/>
        <v>-4.1158369206861667E-2</v>
      </c>
      <c r="L457" s="70">
        <f t="shared" si="66"/>
        <v>0.96714353729476732</v>
      </c>
      <c r="M457" s="70">
        <f>PRODUCT($L$2:L457)-1</f>
        <v>0.17203115946590519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</row>
    <row r="458" spans="1:27">
      <c r="A458" s="88">
        <v>44658</v>
      </c>
      <c r="B458" s="76">
        <v>50269401.289999999</v>
      </c>
      <c r="C458" s="6"/>
      <c r="D458" s="58">
        <v>33399.43</v>
      </c>
      <c r="E458" s="58">
        <v>2048.23</v>
      </c>
      <c r="F458" s="67">
        <f t="shared" si="67"/>
        <v>50269401.289999999</v>
      </c>
      <c r="G458" s="67">
        <f t="shared" si="60"/>
        <v>52266615.549999997</v>
      </c>
      <c r="H458" s="67">
        <f t="shared" si="64"/>
        <v>153994.39999999851</v>
      </c>
      <c r="I458" s="70">
        <f t="shared" si="62"/>
        <v>3.0727955644060923E-3</v>
      </c>
      <c r="J458" s="67">
        <f t="shared" si="61"/>
        <v>-1997214.2599999979</v>
      </c>
      <c r="K458" s="70">
        <f t="shared" si="68"/>
        <v>-3.8212044896792641E-2</v>
      </c>
      <c r="L458" s="70">
        <f t="shared" si="66"/>
        <v>1.0030727955644061</v>
      </c>
      <c r="M458" s="70">
        <f>PRODUCT($L$2:L458)-1</f>
        <v>0.17563257161405765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</row>
    <row r="459" spans="1:27">
      <c r="A459" s="88">
        <v>44659</v>
      </c>
      <c r="B459" s="76">
        <v>49863548.799999997</v>
      </c>
      <c r="C459" s="6"/>
      <c r="D459" s="58">
        <v>31004.79</v>
      </c>
      <c r="E459" s="59">
        <v>-297.37</v>
      </c>
      <c r="F459" s="67">
        <f t="shared" si="67"/>
        <v>49863548.799999997</v>
      </c>
      <c r="G459" s="67">
        <f t="shared" si="60"/>
        <v>52266615.549999997</v>
      </c>
      <c r="H459" s="67">
        <f t="shared" si="64"/>
        <v>-405852.49000000209</v>
      </c>
      <c r="I459" s="70">
        <f t="shared" si="62"/>
        <v>-8.0735493080307998E-3</v>
      </c>
      <c r="J459" s="67">
        <f t="shared" si="61"/>
        <v>-2403066.75</v>
      </c>
      <c r="K459" s="70">
        <f t="shared" si="68"/>
        <v>-4.5977087376188552E-2</v>
      </c>
      <c r="L459" s="70">
        <f t="shared" si="66"/>
        <v>0.99192645069196916</v>
      </c>
      <c r="M459" s="70">
        <f>PRODUCT($L$2:L459)-1</f>
        <v>0.16614104407900454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</row>
    <row r="460" spans="1:27">
      <c r="A460" s="88">
        <v>44662</v>
      </c>
      <c r="B460" s="76">
        <v>48015241.020000003</v>
      </c>
      <c r="C460" s="6"/>
      <c r="D460" s="58">
        <v>24750.12</v>
      </c>
      <c r="E460" s="59">
        <v>-297.38</v>
      </c>
      <c r="F460" s="67">
        <f t="shared" si="67"/>
        <v>48015241.020000003</v>
      </c>
      <c r="G460" s="67">
        <f t="shared" si="60"/>
        <v>52266615.549999997</v>
      </c>
      <c r="H460" s="67">
        <f t="shared" si="64"/>
        <v>-1848307.7799999937</v>
      </c>
      <c r="I460" s="70">
        <f t="shared" si="62"/>
        <v>-3.7067313187303545E-2</v>
      </c>
      <c r="J460" s="67">
        <f t="shared" si="61"/>
        <v>-4251374.5299999937</v>
      </c>
      <c r="K460" s="70">
        <f t="shared" si="68"/>
        <v>-8.1340153466278875E-2</v>
      </c>
      <c r="L460" s="70">
        <f t="shared" si="66"/>
        <v>0.9629326868126965</v>
      </c>
      <c r="M460" s="70">
        <f>PRODUCT($L$2:L460)-1</f>
        <v>0.12291532877755906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</row>
    <row r="461" spans="1:27">
      <c r="A461" s="88">
        <v>44663</v>
      </c>
      <c r="B461" s="76">
        <v>48280195.770000003</v>
      </c>
      <c r="C461" s="6"/>
      <c r="D461" s="58">
        <v>22814.76</v>
      </c>
      <c r="E461" s="59">
        <v>-297.38</v>
      </c>
      <c r="F461" s="67">
        <f t="shared" si="67"/>
        <v>48280195.770000003</v>
      </c>
      <c r="G461" s="67">
        <f t="shared" si="60"/>
        <v>52266615.549999997</v>
      </c>
      <c r="H461" s="67">
        <f t="shared" si="64"/>
        <v>264954.75</v>
      </c>
      <c r="I461" s="70">
        <f t="shared" si="62"/>
        <v>5.5181384987661982E-3</v>
      </c>
      <c r="J461" s="67">
        <f t="shared" si="61"/>
        <v>-3986419.7799999937</v>
      </c>
      <c r="K461" s="70">
        <f t="shared" si="68"/>
        <v>-7.6270861199850604E-2</v>
      </c>
      <c r="L461" s="70">
        <f t="shared" si="66"/>
        <v>1.0055181384987661</v>
      </c>
      <c r="M461" s="70">
        <f>PRODUCT($L$2:L461)-1</f>
        <v>0.1291117310841412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</row>
    <row r="462" spans="1:27">
      <c r="A462" s="88">
        <v>44664</v>
      </c>
      <c r="B462" s="76">
        <v>49950778.68</v>
      </c>
      <c r="C462" s="6"/>
      <c r="D462" s="58">
        <v>20874.419999999998</v>
      </c>
      <c r="E462" s="58">
        <v>3723.66</v>
      </c>
      <c r="F462" s="67">
        <f t="shared" si="67"/>
        <v>49950778.68</v>
      </c>
      <c r="G462" s="67">
        <f t="shared" si="60"/>
        <v>52266615.549999997</v>
      </c>
      <c r="H462" s="67">
        <f t="shared" si="64"/>
        <v>1670582.9099999964</v>
      </c>
      <c r="I462" s="70">
        <f t="shared" si="62"/>
        <v>3.4601825517825494E-2</v>
      </c>
      <c r="J462" s="67">
        <f t="shared" si="61"/>
        <v>-2315836.8699999973</v>
      </c>
      <c r="K462" s="70">
        <f t="shared" si="68"/>
        <v>-4.4308146713356589E-2</v>
      </c>
      <c r="L462" s="70">
        <f t="shared" si="66"/>
        <v>1.0346018255178255</v>
      </c>
      <c r="M462" s="70">
        <f>PRODUCT($L$2:L462)-1</f>
        <v>0.16818105819324458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</row>
    <row r="463" spans="1:27">
      <c r="A463" s="88">
        <v>44665</v>
      </c>
      <c r="B463" s="76">
        <v>48585550.140000001</v>
      </c>
      <c r="C463" s="6"/>
      <c r="D463" s="58">
        <v>18965.05</v>
      </c>
      <c r="E463" s="58">
        <v>3723.65</v>
      </c>
      <c r="F463" s="67">
        <f t="shared" si="67"/>
        <v>48585550.140000001</v>
      </c>
      <c r="G463" s="67">
        <f t="shared" si="60"/>
        <v>52266615.549999997</v>
      </c>
      <c r="H463" s="67">
        <f t="shared" si="64"/>
        <v>-1365228.5399999991</v>
      </c>
      <c r="I463" s="70">
        <f t="shared" si="62"/>
        <v>-2.7331476627142724E-2</v>
      </c>
      <c r="J463" s="67">
        <f t="shared" si="61"/>
        <v>-3681065.4099999964</v>
      </c>
      <c r="K463" s="70">
        <f t="shared" si="68"/>
        <v>-7.0428616264211263E-2</v>
      </c>
      <c r="L463" s="70">
        <f t="shared" si="66"/>
        <v>0.97266852337285725</v>
      </c>
      <c r="M463" s="70">
        <f>PRODUCT($L$2:L463)-1</f>
        <v>0.13625294490496498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</row>
    <row r="464" spans="1:27">
      <c r="A464" s="88">
        <v>44666</v>
      </c>
      <c r="B464" s="76">
        <v>48588748.950000003</v>
      </c>
      <c r="C464" s="6"/>
      <c r="D464" s="58">
        <v>18966.259999999998</v>
      </c>
      <c r="E464" s="58">
        <v>3723.66</v>
      </c>
      <c r="F464" s="67">
        <f t="shared" si="67"/>
        <v>48588748.950000003</v>
      </c>
      <c r="G464" s="67">
        <f t="shared" si="60"/>
        <v>52266615.549999997</v>
      </c>
      <c r="H464" s="67">
        <f t="shared" si="64"/>
        <v>3198.8100000023842</v>
      </c>
      <c r="I464" s="70">
        <f t="shared" si="62"/>
        <v>6.5838711114414982E-5</v>
      </c>
      <c r="J464" s="67">
        <f t="shared" si="61"/>
        <v>-3677866.599999994</v>
      </c>
      <c r="K464" s="70">
        <f t="shared" si="68"/>
        <v>-7.0367414482417345E-2</v>
      </c>
      <c r="L464" s="70">
        <f t="shared" si="66"/>
        <v>1.0000658387111143</v>
      </c>
      <c r="M464" s="70">
        <f>PRODUCT($L$2:L464)-1</f>
        <v>0.13632775433435729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</row>
    <row r="465" spans="1:27">
      <c r="A465" s="88">
        <v>44669</v>
      </c>
      <c r="B465" s="76">
        <v>48848249.469999999</v>
      </c>
      <c r="C465" s="6"/>
      <c r="D465" s="58">
        <v>11601.39</v>
      </c>
      <c r="E465" s="58">
        <v>3723.66</v>
      </c>
      <c r="F465" s="67">
        <f t="shared" si="67"/>
        <v>48848249.469999999</v>
      </c>
      <c r="G465" s="67">
        <f t="shared" si="60"/>
        <v>52266615.549999997</v>
      </c>
      <c r="H465" s="67">
        <f t="shared" si="64"/>
        <v>259500.51999999583</v>
      </c>
      <c r="I465" s="70">
        <f t="shared" si="62"/>
        <v>5.3407532732944714E-3</v>
      </c>
      <c r="J465" s="67">
        <f t="shared" si="61"/>
        <v>-3418366.0799999982</v>
      </c>
      <c r="K465" s="70">
        <f t="shared" si="68"/>
        <v>-6.5402476208353044E-2</v>
      </c>
      <c r="L465" s="70">
        <f t="shared" si="66"/>
        <v>1.0053407532732945</v>
      </c>
      <c r="M465" s="70">
        <f>PRODUCT($L$2:L465)-1</f>
        <v>0.14239660050785385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</row>
    <row r="466" spans="1:27">
      <c r="A466" s="88">
        <v>44670</v>
      </c>
      <c r="B466" s="76">
        <v>49647498.399999999</v>
      </c>
      <c r="C466" s="6"/>
      <c r="D466" s="58">
        <v>9762.75</v>
      </c>
      <c r="E466" s="58">
        <v>3723.66</v>
      </c>
      <c r="F466" s="67">
        <f t="shared" si="67"/>
        <v>49647498.399999999</v>
      </c>
      <c r="G466" s="67">
        <f t="shared" si="60"/>
        <v>52266615.549999997</v>
      </c>
      <c r="H466" s="67">
        <f t="shared" si="64"/>
        <v>799248.9299999997</v>
      </c>
      <c r="I466" s="70">
        <f t="shared" si="62"/>
        <v>1.6361874553782237E-2</v>
      </c>
      <c r="J466" s="67">
        <f t="shared" si="61"/>
        <v>-2619117.1499999985</v>
      </c>
      <c r="K466" s="70">
        <f t="shared" si="68"/>
        <v>-5.0110708765798706E-2</v>
      </c>
      <c r="L466" s="70">
        <f t="shared" si="66"/>
        <v>1.0163618745537821</v>
      </c>
      <c r="M466" s="70">
        <f>PRODUCT($L$2:L466)-1</f>
        <v>0.16108835037603053</v>
      </c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</row>
    <row r="467" spans="1:27">
      <c r="A467" s="88">
        <v>44671</v>
      </c>
      <c r="B467" s="76">
        <v>48987036.039999999</v>
      </c>
      <c r="C467" s="6"/>
      <c r="D467" s="58">
        <v>7906.91</v>
      </c>
      <c r="E467" s="58">
        <v>3723.66</v>
      </c>
      <c r="F467" s="67">
        <f t="shared" si="67"/>
        <v>48987036.039999999</v>
      </c>
      <c r="G467" s="67">
        <f t="shared" si="60"/>
        <v>52266615.549999997</v>
      </c>
      <c r="H467" s="67">
        <f t="shared" si="64"/>
        <v>-660462.3599999994</v>
      </c>
      <c r="I467" s="70">
        <f t="shared" si="62"/>
        <v>-1.3303034015506397E-2</v>
      </c>
      <c r="J467" s="67">
        <f t="shared" si="61"/>
        <v>-3279579.5099999979</v>
      </c>
      <c r="K467" s="70">
        <f t="shared" si="68"/>
        <v>-6.2747118318052464E-2</v>
      </c>
      <c r="L467" s="70">
        <f t="shared" si="66"/>
        <v>0.98669696598449363</v>
      </c>
      <c r="M467" s="70">
        <f>PRODUCT($L$2:L467)-1</f>
        <v>0.14564235255597002</v>
      </c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</row>
    <row r="468" spans="1:27">
      <c r="A468" s="88">
        <v>44672</v>
      </c>
      <c r="B468" s="76">
        <v>47180612.770000003</v>
      </c>
      <c r="C468" s="6"/>
      <c r="D468" s="58">
        <v>6128.37</v>
      </c>
      <c r="E468" s="58">
        <v>3723.66</v>
      </c>
      <c r="F468" s="67">
        <f t="shared" si="67"/>
        <v>47180612.770000003</v>
      </c>
      <c r="G468" s="67">
        <f t="shared" si="60"/>
        <v>52266615.549999997</v>
      </c>
      <c r="H468" s="67">
        <f t="shared" si="64"/>
        <v>-1806423.2699999958</v>
      </c>
      <c r="I468" s="70">
        <f t="shared" si="62"/>
        <v>-3.6875537203862961E-2</v>
      </c>
      <c r="J468" s="67">
        <f t="shared" si="61"/>
        <v>-5086002.7799999937</v>
      </c>
      <c r="K468" s="70">
        <f t="shared" si="68"/>
        <v>-9.7308821825942915E-2</v>
      </c>
      <c r="L468" s="70">
        <f t="shared" si="66"/>
        <v>0.96312446279613706</v>
      </c>
      <c r="M468" s="70">
        <f>PRODUCT($L$2:L468)-1</f>
        <v>0.10339617536197121</v>
      </c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</row>
    <row r="469" spans="1:27">
      <c r="A469" s="88">
        <v>44673</v>
      </c>
      <c r="B469" s="76">
        <v>44952452.520000003</v>
      </c>
      <c r="C469" s="6"/>
      <c r="D469" s="58">
        <v>4370.78</v>
      </c>
      <c r="E469" s="58">
        <v>3723.66</v>
      </c>
      <c r="F469" s="67">
        <f t="shared" si="67"/>
        <v>44952452.520000003</v>
      </c>
      <c r="G469" s="67">
        <f t="shared" si="60"/>
        <v>52266615.549999997</v>
      </c>
      <c r="H469" s="67">
        <f t="shared" si="64"/>
        <v>-2228160.25</v>
      </c>
      <c r="I469" s="70">
        <f t="shared" si="62"/>
        <v>-4.7226182942176315E-2</v>
      </c>
      <c r="J469" s="67">
        <f t="shared" si="61"/>
        <v>-7314163.0299999937</v>
      </c>
      <c r="K469" s="70">
        <f t="shared" si="68"/>
        <v>-0.1399394805466796</v>
      </c>
      <c r="L469" s="70">
        <f t="shared" si="66"/>
        <v>0.95277381705782371</v>
      </c>
      <c r="M469" s="70">
        <f>PRODUCT($L$2:L469)-1</f>
        <v>5.1286985726629153E-2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</row>
    <row r="470" spans="1:27">
      <c r="A470" s="88">
        <v>44676</v>
      </c>
      <c r="B470" s="76">
        <v>44991840.100000001</v>
      </c>
      <c r="C470" s="6"/>
      <c r="D470" s="58">
        <v>-1266.3499999999999</v>
      </c>
      <c r="E470" s="58">
        <v>3723.66</v>
      </c>
      <c r="F470" s="67">
        <f t="shared" si="67"/>
        <v>44991840.100000001</v>
      </c>
      <c r="G470" s="67">
        <f t="shared" ref="G470:G510" si="69">IF(MONTH(A470)=MONTH(A469),G469,F469)</f>
        <v>52266615.549999997</v>
      </c>
      <c r="H470" s="67">
        <f t="shared" si="64"/>
        <v>39387.579999998212</v>
      </c>
      <c r="I470" s="70">
        <f t="shared" si="62"/>
        <v>8.7620536348876851E-4</v>
      </c>
      <c r="J470" s="67">
        <f t="shared" ref="J470:J533" si="70">IF(MONTH(A470)=MONTH(A469),J469+H470,H470)</f>
        <v>-7274775.4499999955</v>
      </c>
      <c r="K470" s="70">
        <f t="shared" si="68"/>
        <v>-0.13918589090660971</v>
      </c>
      <c r="L470" s="70">
        <f t="shared" si="66"/>
        <v>1.0008762053634888</v>
      </c>
      <c r="M470" s="70">
        <f>PRODUCT($L$2:L470)-1</f>
        <v>5.2208129022088823E-2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</row>
    <row r="471" spans="1:27">
      <c r="A471" s="88">
        <v>44677</v>
      </c>
      <c r="B471" s="76">
        <v>43191275.390000001</v>
      </c>
      <c r="C471" s="6"/>
      <c r="D471" s="58">
        <v>-3150.74</v>
      </c>
      <c r="E471" s="58">
        <v>3723.66</v>
      </c>
      <c r="F471" s="67">
        <f t="shared" si="67"/>
        <v>43191275.390000001</v>
      </c>
      <c r="G471" s="67">
        <f t="shared" si="69"/>
        <v>52266615.549999997</v>
      </c>
      <c r="H471" s="67">
        <f t="shared" si="64"/>
        <v>-1800564.7100000009</v>
      </c>
      <c r="I471" s="70">
        <f t="shared" si="62"/>
        <v>-4.001980594698995E-2</v>
      </c>
      <c r="J471" s="67">
        <f t="shared" si="70"/>
        <v>-9075340.1599999964</v>
      </c>
      <c r="K471" s="70">
        <f t="shared" si="68"/>
        <v>-0.17363550450895826</v>
      </c>
      <c r="L471" s="70">
        <f t="shared" si="66"/>
        <v>0.95998019405301005</v>
      </c>
      <c r="M471" s="70">
        <f>PRODUCT($L$2:L471)-1</f>
        <v>1.0098963882779532E-2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</row>
    <row r="472" spans="1:27">
      <c r="A472" s="88">
        <v>44678</v>
      </c>
      <c r="B472" s="76">
        <v>43388100.18</v>
      </c>
      <c r="C472" s="6"/>
      <c r="D472" s="58">
        <v>-4704.33</v>
      </c>
      <c r="E472" s="58">
        <v>3723.66</v>
      </c>
      <c r="F472" s="67">
        <f t="shared" si="67"/>
        <v>43388100.18</v>
      </c>
      <c r="G472" s="67">
        <f t="shared" si="69"/>
        <v>52266615.549999997</v>
      </c>
      <c r="H472" s="67">
        <f t="shared" si="64"/>
        <v>196824.78999999911</v>
      </c>
      <c r="I472" s="70">
        <f t="shared" si="62"/>
        <v>4.5570497333720693E-3</v>
      </c>
      <c r="J472" s="67">
        <f t="shared" si="70"/>
        <v>-8878515.3699999973</v>
      </c>
      <c r="K472" s="70">
        <f t="shared" si="68"/>
        <v>-0.16986972040511272</v>
      </c>
      <c r="L472" s="70">
        <f t="shared" si="66"/>
        <v>1.004557049733372</v>
      </c>
      <c r="M472" s="70">
        <f>PRODUCT($L$2:L472)-1</f>
        <v>1.4702035096820998E-2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</row>
    <row r="473" spans="1:27">
      <c r="A473" s="88">
        <v>44679</v>
      </c>
      <c r="B473" s="76">
        <v>45268409.130000003</v>
      </c>
      <c r="C473" s="6"/>
      <c r="D473" s="58">
        <v>-5737.67</v>
      </c>
      <c r="E473" s="58">
        <v>3723.66</v>
      </c>
      <c r="F473" s="67">
        <f t="shared" si="67"/>
        <v>45268409.130000003</v>
      </c>
      <c r="G473" s="67">
        <f t="shared" si="69"/>
        <v>52266615.549999997</v>
      </c>
      <c r="H473" s="67">
        <f t="shared" si="64"/>
        <v>1880308.950000003</v>
      </c>
      <c r="I473" s="70">
        <f t="shared" si="62"/>
        <v>4.3336973552641107E-2</v>
      </c>
      <c r="J473" s="67">
        <f t="shared" si="70"/>
        <v>-6998206.4199999943</v>
      </c>
      <c r="K473" s="70">
        <f t="shared" si="68"/>
        <v>-0.1338943864330624</v>
      </c>
      <c r="L473" s="70">
        <f t="shared" si="66"/>
        <v>1.0433369735526412</v>
      </c>
      <c r="M473" s="70">
        <f>PRODUCT($L$2:L473)-1</f>
        <v>5.8676150355623236E-2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</row>
    <row r="474" spans="1:27">
      <c r="A474" s="88">
        <v>44680</v>
      </c>
      <c r="B474" s="76">
        <v>42787858.780000001</v>
      </c>
      <c r="C474" s="6"/>
      <c r="D474" s="58">
        <v>-6877.7</v>
      </c>
      <c r="E474" s="58">
        <v>-39438.26</v>
      </c>
      <c r="F474" s="67">
        <f t="shared" si="67"/>
        <v>42787858.780000001</v>
      </c>
      <c r="G474" s="67">
        <f t="shared" si="69"/>
        <v>52266615.549999997</v>
      </c>
      <c r="H474" s="67">
        <f t="shared" si="64"/>
        <v>-2480550.3500000015</v>
      </c>
      <c r="I474" s="70">
        <f t="shared" ref="I474:I537" si="71">H474/B473</f>
        <v>-5.479649931758053E-2</v>
      </c>
      <c r="J474" s="67">
        <f t="shared" si="70"/>
        <v>-9478756.7699999958</v>
      </c>
      <c r="K474" s="70">
        <f t="shared" si="68"/>
        <v>-0.18135394209583577</v>
      </c>
      <c r="L474" s="70">
        <f t="shared" si="66"/>
        <v>0.94520350068241943</v>
      </c>
      <c r="M474" s="70">
        <f>PRODUCT($L$2:L474)-1</f>
        <v>6.6440340512241569E-4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</row>
    <row r="475" spans="1:27">
      <c r="A475" s="88">
        <v>44683</v>
      </c>
      <c r="B475" s="76">
        <v>43273677.729999997</v>
      </c>
      <c r="C475" s="6"/>
      <c r="D475" s="58">
        <v>-3186.69</v>
      </c>
      <c r="E475" s="58">
        <v>52743.81</v>
      </c>
      <c r="F475" s="67">
        <f t="shared" si="67"/>
        <v>43273677.729999997</v>
      </c>
      <c r="G475" s="67">
        <f t="shared" si="69"/>
        <v>42787858.780000001</v>
      </c>
      <c r="H475" s="67">
        <f t="shared" si="64"/>
        <v>485818.94999999553</v>
      </c>
      <c r="I475" s="70">
        <f t="shared" si="71"/>
        <v>1.1354130911245274E-2</v>
      </c>
      <c r="J475" s="67">
        <f t="shared" si="70"/>
        <v>485818.94999999553</v>
      </c>
      <c r="K475" s="70">
        <f>I475</f>
        <v>1.1354130911245274E-2</v>
      </c>
      <c r="L475" s="70">
        <f t="shared" si="66"/>
        <v>1.0113541309112453</v>
      </c>
      <c r="M475" s="70">
        <f>PRODUCT($L$2:L475)-1</f>
        <v>1.2026078039607313E-2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</row>
    <row r="476" spans="1:27">
      <c r="A476" s="88">
        <v>44684</v>
      </c>
      <c r="B476" s="76">
        <v>43381998.780000001</v>
      </c>
      <c r="C476" s="6"/>
      <c r="D476" s="58">
        <v>-4260.3</v>
      </c>
      <c r="E476" s="58">
        <v>52743.81</v>
      </c>
      <c r="F476" s="67">
        <f t="shared" si="67"/>
        <v>43381998.780000001</v>
      </c>
      <c r="G476" s="67">
        <f t="shared" si="69"/>
        <v>42787858.780000001</v>
      </c>
      <c r="H476" s="67">
        <f t="shared" si="64"/>
        <v>108321.05000000447</v>
      </c>
      <c r="I476" s="70">
        <f t="shared" si="71"/>
        <v>2.5031625616814537E-3</v>
      </c>
      <c r="J476" s="67">
        <f t="shared" si="70"/>
        <v>594140</v>
      </c>
      <c r="K476" s="70">
        <f t="shared" ref="K476:K496" si="72">(1+K475)*(1+I476)-1</f>
        <v>1.3885714708343988E-2</v>
      </c>
      <c r="L476" s="70">
        <f t="shared" si="66"/>
        <v>1.0025031625616814</v>
      </c>
      <c r="M476" s="70">
        <f>PRODUCT($L$2:L476)-1</f>
        <v>1.4559343829601223E-2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</row>
    <row r="477" spans="1:27">
      <c r="A477" s="88">
        <v>44685</v>
      </c>
      <c r="B477" s="76">
        <v>45071073.350000001</v>
      </c>
      <c r="C477" s="6"/>
      <c r="D477" s="58">
        <v>51564.77</v>
      </c>
      <c r="E477" s="58">
        <v>52743.8</v>
      </c>
      <c r="F477" s="67">
        <f t="shared" si="67"/>
        <v>45071073.350000001</v>
      </c>
      <c r="G477" s="67">
        <f t="shared" si="69"/>
        <v>42787858.780000001</v>
      </c>
      <c r="H477" s="67">
        <f t="shared" si="64"/>
        <v>1689074.5700000003</v>
      </c>
      <c r="I477" s="70">
        <f t="shared" si="71"/>
        <v>3.8934918111212032E-2</v>
      </c>
      <c r="J477" s="67">
        <f t="shared" si="70"/>
        <v>2283214.5700000003</v>
      </c>
      <c r="K477" s="70">
        <f t="shared" si="72"/>
        <v>5.3361271984641023E-2</v>
      </c>
      <c r="L477" s="70">
        <f t="shared" si="66"/>
        <v>1.038934918111212</v>
      </c>
      <c r="M477" s="70">
        <f>PRODUCT($L$2:L477)-1</f>
        <v>5.4061128800571678E-2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</row>
    <row r="478" spans="1:27">
      <c r="A478" s="88">
        <v>44686</v>
      </c>
      <c r="B478" s="76">
        <v>42815529.079999998</v>
      </c>
      <c r="C478" s="6"/>
      <c r="D478" s="58">
        <v>51023.8</v>
      </c>
      <c r="E478" s="58">
        <v>52743.8</v>
      </c>
      <c r="F478" s="67">
        <f t="shared" si="67"/>
        <v>42815529.079999998</v>
      </c>
      <c r="G478" s="67">
        <f t="shared" si="69"/>
        <v>42787858.780000001</v>
      </c>
      <c r="H478" s="67">
        <f t="shared" si="64"/>
        <v>-2255544.2700000033</v>
      </c>
      <c r="I478" s="70">
        <f t="shared" si="71"/>
        <v>-5.0044165855215941E-2</v>
      </c>
      <c r="J478" s="67">
        <f t="shared" si="70"/>
        <v>27670.29999999702</v>
      </c>
      <c r="K478" s="70">
        <f t="shared" si="72"/>
        <v>6.4668578398041632E-4</v>
      </c>
      <c r="L478" s="70">
        <f t="shared" si="66"/>
        <v>0.94995583414478402</v>
      </c>
      <c r="M478" s="70">
        <f>PRODUCT($L$2:L478)-1</f>
        <v>1.3115188493397767E-3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</row>
    <row r="479" spans="1:27">
      <c r="A479" s="88">
        <v>44687</v>
      </c>
      <c r="B479" s="76">
        <v>42147032.549999997</v>
      </c>
      <c r="C479" s="6"/>
      <c r="D479" s="58">
        <v>50308.42</v>
      </c>
      <c r="E479" s="58">
        <v>-2795.05</v>
      </c>
      <c r="F479" s="67">
        <f t="shared" si="67"/>
        <v>42147032.549999997</v>
      </c>
      <c r="G479" s="67">
        <f t="shared" si="69"/>
        <v>42787858.780000001</v>
      </c>
      <c r="H479" s="67">
        <f t="shared" si="64"/>
        <v>-668496.53000000119</v>
      </c>
      <c r="I479" s="70">
        <f t="shared" si="71"/>
        <v>-1.56134128052214E-2</v>
      </c>
      <c r="J479" s="67">
        <f t="shared" si="70"/>
        <v>-640826.23000000417</v>
      </c>
      <c r="K479" s="70">
        <f t="shared" si="72"/>
        <v>-1.4976823993341548E-2</v>
      </c>
      <c r="L479" s="70">
        <f t="shared" si="66"/>
        <v>0.98438658719477856</v>
      </c>
      <c r="M479" s="70">
        <f>PRODUCT($L$2:L479)-1</f>
        <v>-1.4322371241078269E-2</v>
      </c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</row>
    <row r="480" spans="1:27">
      <c r="A480" s="88">
        <v>44690</v>
      </c>
      <c r="B480" s="76">
        <v>40264918.200000003</v>
      </c>
      <c r="C480" s="6"/>
      <c r="D480" s="58">
        <v>48102.82</v>
      </c>
      <c r="E480" s="58">
        <v>-2795.05</v>
      </c>
      <c r="F480" s="67">
        <f t="shared" si="67"/>
        <v>40264918.200000003</v>
      </c>
      <c r="G480" s="67">
        <f t="shared" si="69"/>
        <v>42787858.780000001</v>
      </c>
      <c r="H480" s="67">
        <f t="shared" si="64"/>
        <v>-1882114.349999994</v>
      </c>
      <c r="I480" s="70">
        <f t="shared" si="71"/>
        <v>-4.4655916113837867E-2</v>
      </c>
      <c r="J480" s="67">
        <f t="shared" si="70"/>
        <v>-2522940.5799999982</v>
      </c>
      <c r="K480" s="70">
        <f t="shared" si="72"/>
        <v>-5.8963936311281051E-2</v>
      </c>
      <c r="L480" s="70">
        <f t="shared" si="66"/>
        <v>0.9553440838861621</v>
      </c>
      <c r="M480" s="70">
        <f>PRODUCT($L$2:L480)-1</f>
        <v>-5.8338708746223378E-2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</row>
    <row r="481" spans="1:27">
      <c r="A481" s="88">
        <v>44691</v>
      </c>
      <c r="B481" s="76">
        <v>40558341.840000004</v>
      </c>
      <c r="C481" s="6"/>
      <c r="D481" s="58">
        <v>47306.7</v>
      </c>
      <c r="E481" s="58">
        <v>-2795.05</v>
      </c>
      <c r="F481" s="67">
        <f t="shared" si="67"/>
        <v>40558341.840000004</v>
      </c>
      <c r="G481" s="67">
        <f t="shared" si="69"/>
        <v>42787858.780000001</v>
      </c>
      <c r="H481" s="67">
        <f t="shared" si="64"/>
        <v>293423.6400000006</v>
      </c>
      <c r="I481" s="70">
        <f t="shared" si="71"/>
        <v>7.2873273588321998E-3</v>
      </c>
      <c r="J481" s="67">
        <f t="shared" si="70"/>
        <v>-2229516.9399999976</v>
      </c>
      <c r="K481" s="70">
        <f t="shared" si="72"/>
        <v>-5.2106298458714395E-2</v>
      </c>
      <c r="L481" s="70">
        <f t="shared" si="66"/>
        <v>1.0072873273588323</v>
      </c>
      <c r="M481" s="70">
        <f>PRODUCT($L$2:L481)-1</f>
        <v>-5.1476514655716343E-2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</row>
    <row r="482" spans="1:27">
      <c r="A482" s="88">
        <v>44692</v>
      </c>
      <c r="B482" s="76">
        <v>40068256.469999999</v>
      </c>
      <c r="C482" s="6"/>
      <c r="D482" s="58">
        <v>46940.92</v>
      </c>
      <c r="E482" s="58">
        <v>-2795.05</v>
      </c>
      <c r="F482" s="67">
        <f t="shared" si="67"/>
        <v>40068256.469999999</v>
      </c>
      <c r="G482" s="67">
        <f t="shared" si="69"/>
        <v>42787858.780000001</v>
      </c>
      <c r="H482" s="67">
        <f t="shared" si="64"/>
        <v>-490085.37000000477</v>
      </c>
      <c r="I482" s="70">
        <f t="shared" si="71"/>
        <v>-1.2083466625271797E-2</v>
      </c>
      <c r="J482" s="67">
        <f t="shared" si="70"/>
        <v>-2719602.3100000024</v>
      </c>
      <c r="K482" s="70">
        <f t="shared" si="72"/>
        <v>-6.3560140365593876E-2</v>
      </c>
      <c r="L482" s="70">
        <f t="shared" si="66"/>
        <v>0.98791653337472818</v>
      </c>
      <c r="M482" s="70">
        <f>PRODUCT($L$2:L482)-1</f>
        <v>-6.2937966534160505E-2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</row>
    <row r="483" spans="1:27">
      <c r="A483" s="88">
        <v>44693</v>
      </c>
      <c r="B483" s="76">
        <v>40032009.359999999</v>
      </c>
      <c r="C483" s="6"/>
      <c r="D483" s="58">
        <v>46697.99</v>
      </c>
      <c r="E483" s="59">
        <v>-806.96</v>
      </c>
      <c r="F483" s="67">
        <f t="shared" si="67"/>
        <v>40032009.359999999</v>
      </c>
      <c r="G483" s="67">
        <f t="shared" si="69"/>
        <v>42787858.780000001</v>
      </c>
      <c r="H483" s="67">
        <f t="shared" si="64"/>
        <v>-36247.109999999404</v>
      </c>
      <c r="I483" s="70">
        <f t="shared" si="71"/>
        <v>-9.0463407179043154E-4</v>
      </c>
      <c r="J483" s="67">
        <f t="shared" si="70"/>
        <v>-2755849.4200000018</v>
      </c>
      <c r="K483" s="70">
        <f t="shared" si="72"/>
        <v>-6.4407275768801786E-2</v>
      </c>
      <c r="L483" s="70">
        <f t="shared" si="66"/>
        <v>0.99909536592820958</v>
      </c>
      <c r="M483" s="70">
        <f>PRODUCT($L$2:L483)-1</f>
        <v>-6.3785664777014972E-2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</row>
    <row r="484" spans="1:27">
      <c r="A484" s="88">
        <v>44694</v>
      </c>
      <c r="B484" s="76">
        <v>41138320.950000003</v>
      </c>
      <c r="C484" s="6"/>
      <c r="D484" s="58">
        <v>46602.19</v>
      </c>
      <c r="E484" s="59">
        <v>217.36</v>
      </c>
      <c r="F484" s="67">
        <f t="shared" si="67"/>
        <v>41138320.950000003</v>
      </c>
      <c r="G484" s="67">
        <f t="shared" si="69"/>
        <v>42787858.780000001</v>
      </c>
      <c r="H484" s="67">
        <f t="shared" si="64"/>
        <v>1106311.5900000036</v>
      </c>
      <c r="I484" s="70">
        <f t="shared" si="71"/>
        <v>2.7635674743457433E-2</v>
      </c>
      <c r="J484" s="67">
        <f t="shared" si="70"/>
        <v>-1649537.8299999982</v>
      </c>
      <c r="K484" s="70">
        <f t="shared" si="72"/>
        <v>-3.8551539549603109E-2</v>
      </c>
      <c r="L484" s="70">
        <f t="shared" si="66"/>
        <v>1.0276356747434574</v>
      </c>
      <c r="M484" s="70">
        <f>PRODUCT($L$2:L484)-1</f>
        <v>-3.7912749918630362E-2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</row>
    <row r="485" spans="1:27">
      <c r="A485" s="88">
        <v>44697</v>
      </c>
      <c r="B485" s="76">
        <v>41166403.880000003</v>
      </c>
      <c r="C485" s="6"/>
      <c r="D485" s="58">
        <v>46385.11</v>
      </c>
      <c r="E485" s="58">
        <v>-3803.68</v>
      </c>
      <c r="F485" s="67">
        <f t="shared" si="67"/>
        <v>41166403.880000003</v>
      </c>
      <c r="G485" s="67">
        <f t="shared" si="69"/>
        <v>42787858.780000001</v>
      </c>
      <c r="H485" s="67">
        <f t="shared" si="64"/>
        <v>28082.929999999702</v>
      </c>
      <c r="I485" s="70">
        <f t="shared" si="71"/>
        <v>6.8264648025212363E-4</v>
      </c>
      <c r="J485" s="67">
        <f t="shared" si="70"/>
        <v>-1621454.8999999985</v>
      </c>
      <c r="K485" s="70">
        <f t="shared" si="72"/>
        <v>-3.7895210142132929E-2</v>
      </c>
      <c r="L485" s="70">
        <f t="shared" si="66"/>
        <v>1.0006826464802521</v>
      </c>
      <c r="M485" s="70">
        <f>PRODUCT($L$2:L485)-1</f>
        <v>-3.7255984443666956E-2</v>
      </c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</row>
    <row r="486" spans="1:27">
      <c r="A486" s="88">
        <v>44698</v>
      </c>
      <c r="B486" s="76">
        <v>41798442.810000002</v>
      </c>
      <c r="C486" s="6"/>
      <c r="D486" s="58">
        <v>46304.63</v>
      </c>
      <c r="E486" s="59">
        <v>-970.59</v>
      </c>
      <c r="F486" s="67">
        <f t="shared" si="67"/>
        <v>41798442.810000002</v>
      </c>
      <c r="G486" s="67">
        <f t="shared" si="69"/>
        <v>42787858.780000001</v>
      </c>
      <c r="H486" s="67">
        <f t="shared" si="64"/>
        <v>632038.9299999997</v>
      </c>
      <c r="I486" s="70">
        <f t="shared" si="71"/>
        <v>1.5353270395985818E-2</v>
      </c>
      <c r="J486" s="67">
        <f t="shared" si="70"/>
        <v>-989415.96999999881</v>
      </c>
      <c r="K486" s="70">
        <f t="shared" si="72"/>
        <v>-2.3123755154171977E-2</v>
      </c>
      <c r="L486" s="70">
        <f t="shared" si="66"/>
        <v>1.0153532703959858</v>
      </c>
      <c r="M486" s="70">
        <f>PRODUCT($L$2:L486)-1</f>
        <v>-2.2474715250713428E-2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</row>
    <row r="487" spans="1:27">
      <c r="A487" s="88">
        <v>44699</v>
      </c>
      <c r="B487" s="76">
        <v>39916343.280000001</v>
      </c>
      <c r="C487" s="6"/>
      <c r="D487" s="58">
        <v>46234.69</v>
      </c>
      <c r="E487" s="59">
        <v>-970.58</v>
      </c>
      <c r="F487" s="67">
        <f t="shared" si="67"/>
        <v>39916343.280000001</v>
      </c>
      <c r="G487" s="67">
        <f t="shared" si="69"/>
        <v>42787858.780000001</v>
      </c>
      <c r="H487" s="67">
        <f t="shared" si="64"/>
        <v>-1882099.5300000012</v>
      </c>
      <c r="I487" s="70">
        <f t="shared" si="71"/>
        <v>-4.5027981988595069E-2</v>
      </c>
      <c r="J487" s="67">
        <f t="shared" si="70"/>
        <v>-2871515.5</v>
      </c>
      <c r="K487" s="70">
        <f t="shared" si="72"/>
        <v>-6.7110521112176302E-2</v>
      </c>
      <c r="L487" s="70">
        <f t="shared" si="66"/>
        <v>0.95497201801140497</v>
      </c>
      <c r="M487" s="70">
        <f>PRODUCT($L$2:L487)-1</f>
        <v>-6.649070616580055E-2</v>
      </c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</row>
    <row r="488" spans="1:27">
      <c r="A488" s="88">
        <v>44700</v>
      </c>
      <c r="B488" s="76">
        <v>39860228.509999998</v>
      </c>
      <c r="C488" s="6"/>
      <c r="D488" s="58">
        <v>46145.56</v>
      </c>
      <c r="E488" s="59">
        <v>-10.65</v>
      </c>
      <c r="F488" s="67">
        <f t="shared" si="67"/>
        <v>39860228.509999998</v>
      </c>
      <c r="G488" s="67">
        <f t="shared" si="69"/>
        <v>42787858.780000001</v>
      </c>
      <c r="H488" s="67">
        <f t="shared" si="64"/>
        <v>-56114.770000003278</v>
      </c>
      <c r="I488" s="70">
        <f t="shared" si="71"/>
        <v>-1.4058093850525498E-3</v>
      </c>
      <c r="J488" s="67">
        <f t="shared" si="70"/>
        <v>-2927630.2700000033</v>
      </c>
      <c r="K488" s="70">
        <f t="shared" si="72"/>
        <v>-6.8421985896813586E-2</v>
      </c>
      <c r="L488" s="70">
        <f t="shared" si="66"/>
        <v>0.99859419061494747</v>
      </c>
      <c r="M488" s="70">
        <f>PRODUCT($L$2:L488)-1</f>
        <v>-6.780304229210643E-2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</row>
    <row r="489" spans="1:27">
      <c r="A489" s="88">
        <v>44701</v>
      </c>
      <c r="B489" s="76">
        <v>39773219.439999998</v>
      </c>
      <c r="C489" s="6"/>
      <c r="D489" s="58">
        <v>46049.74</v>
      </c>
      <c r="E489" s="59">
        <v>-10.66</v>
      </c>
      <c r="F489" s="67">
        <f t="shared" si="67"/>
        <v>39773219.439999998</v>
      </c>
      <c r="G489" s="67">
        <f t="shared" si="69"/>
        <v>42787858.780000001</v>
      </c>
      <c r="H489" s="67">
        <f t="shared" si="64"/>
        <v>-87009.070000000298</v>
      </c>
      <c r="I489" s="70">
        <f t="shared" si="71"/>
        <v>-2.1828542698437304E-3</v>
      </c>
      <c r="J489" s="67">
        <f t="shared" si="70"/>
        <v>-3014639.3400000036</v>
      </c>
      <c r="K489" s="70">
        <f t="shared" si="72"/>
        <v>-7.0455484942591351E-2</v>
      </c>
      <c r="L489" s="70">
        <f t="shared" si="66"/>
        <v>0.99781714573015623</v>
      </c>
      <c r="M489" s="70">
        <f>PRODUCT($L$2:L489)-1</f>
        <v>-6.9837892401574453E-2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</row>
    <row r="490" spans="1:27">
      <c r="A490" s="88">
        <v>44704</v>
      </c>
      <c r="B490" s="76">
        <v>40383287.130000003</v>
      </c>
      <c r="C490" s="6"/>
      <c r="D490" s="58">
        <v>45738.35</v>
      </c>
      <c r="E490" s="59">
        <v>-10.66</v>
      </c>
      <c r="F490" s="67">
        <f t="shared" si="67"/>
        <v>40383287.130000003</v>
      </c>
      <c r="G490" s="67">
        <f t="shared" si="69"/>
        <v>42787858.780000001</v>
      </c>
      <c r="H490" s="67">
        <f t="shared" si="64"/>
        <v>610067.69000000507</v>
      </c>
      <c r="I490" s="70">
        <f t="shared" si="71"/>
        <v>1.5338654969088544E-2</v>
      </c>
      <c r="J490" s="67">
        <f t="shared" si="70"/>
        <v>-2404571.6499999985</v>
      </c>
      <c r="K490" s="70">
        <f t="shared" si="72"/>
        <v>-5.6197522347717022E-2</v>
      </c>
      <c r="L490" s="70">
        <f t="shared" si="66"/>
        <v>1.0153386549690886</v>
      </c>
      <c r="M490" s="70">
        <f>PRODUCT($L$2:L490)-1</f>
        <v>-5.5570456767801923E-2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</row>
    <row r="491" spans="1:27">
      <c r="A491" s="88">
        <v>44705</v>
      </c>
      <c r="B491" s="76">
        <v>39855823.920000002</v>
      </c>
      <c r="C491" s="6"/>
      <c r="D491" s="58">
        <v>45670.94</v>
      </c>
      <c r="E491" s="59">
        <v>-10.66</v>
      </c>
      <c r="F491" s="67">
        <f t="shared" si="67"/>
        <v>39855823.920000002</v>
      </c>
      <c r="G491" s="67">
        <f t="shared" si="69"/>
        <v>42787858.780000001</v>
      </c>
      <c r="H491" s="67">
        <f t="shared" si="64"/>
        <v>-527463.21000000089</v>
      </c>
      <c r="I491" s="70">
        <f t="shared" si="71"/>
        <v>-1.3061423363135741E-2</v>
      </c>
      <c r="J491" s="67">
        <f t="shared" si="70"/>
        <v>-2932034.8599999994</v>
      </c>
      <c r="K491" s="70">
        <f t="shared" si="72"/>
        <v>-6.8524926079509996E-2</v>
      </c>
      <c r="L491" s="70">
        <f t="shared" si="66"/>
        <v>0.98693857663686424</v>
      </c>
      <c r="M491" s="70">
        <f>PRODUCT($L$2:L491)-1</f>
        <v>-6.7906050868610568E-2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</row>
    <row r="492" spans="1:27">
      <c r="A492" s="88">
        <v>44706</v>
      </c>
      <c r="B492" s="76">
        <v>40393549.670000002</v>
      </c>
      <c r="C492" s="6"/>
      <c r="D492" s="58">
        <v>45609.24</v>
      </c>
      <c r="E492" s="59">
        <v>-10.66</v>
      </c>
      <c r="F492" s="67">
        <f t="shared" si="67"/>
        <v>40393549.670000002</v>
      </c>
      <c r="G492" s="67">
        <f t="shared" si="69"/>
        <v>42787858.780000001</v>
      </c>
      <c r="H492" s="67">
        <f t="shared" ref="H492:H551" si="73">B492-C492-F491</f>
        <v>537725.75</v>
      </c>
      <c r="I492" s="70">
        <f t="shared" si="71"/>
        <v>1.3491773525478782E-2</v>
      </c>
      <c r="J492" s="67">
        <f t="shared" si="70"/>
        <v>-2394309.1099999994</v>
      </c>
      <c r="K492" s="70">
        <f t="shared" si="72"/>
        <v>-5.5957675337546253E-2</v>
      </c>
      <c r="L492" s="70">
        <f t="shared" si="66"/>
        <v>1.0134917735254787</v>
      </c>
      <c r="M492" s="70">
        <f>PRODUCT($L$2:L492)-1</f>
        <v>-5.5330450402460762E-2</v>
      </c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</row>
    <row r="493" spans="1:27">
      <c r="A493" s="88">
        <v>44707</v>
      </c>
      <c r="B493" s="76">
        <v>41222501.359999999</v>
      </c>
      <c r="C493" s="6"/>
      <c r="D493" s="58">
        <v>45514.18</v>
      </c>
      <c r="E493" s="59">
        <v>-10.66</v>
      </c>
      <c r="F493" s="67">
        <f t="shared" si="67"/>
        <v>41222501.359999999</v>
      </c>
      <c r="G493" s="67">
        <f t="shared" si="69"/>
        <v>42787858.780000001</v>
      </c>
      <c r="H493" s="67">
        <f t="shared" si="73"/>
        <v>828951.68999999762</v>
      </c>
      <c r="I493" s="70">
        <f t="shared" si="71"/>
        <v>2.0521882745443736E-2</v>
      </c>
      <c r="J493" s="67">
        <f t="shared" si="70"/>
        <v>-1565357.4200000018</v>
      </c>
      <c r="K493" s="70">
        <f t="shared" si="72"/>
        <v>-3.6584149444087388E-2</v>
      </c>
      <c r="L493" s="70">
        <f t="shared" si="66"/>
        <v>1.0205218827454436</v>
      </c>
      <c r="M493" s="70">
        <f>PRODUCT($L$2:L493)-1</f>
        <v>-3.594405267242895E-2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</row>
    <row r="494" spans="1:27">
      <c r="A494" s="88">
        <v>44708</v>
      </c>
      <c r="B494" s="76">
        <v>42341618.009999998</v>
      </c>
      <c r="C494" s="6"/>
      <c r="D494" s="58">
        <v>45424.01</v>
      </c>
      <c r="E494" s="59">
        <v>-10.66</v>
      </c>
      <c r="F494" s="67">
        <f t="shared" si="67"/>
        <v>42341618.009999998</v>
      </c>
      <c r="G494" s="67">
        <f t="shared" si="69"/>
        <v>42787858.780000001</v>
      </c>
      <c r="H494" s="67">
        <f t="shared" si="73"/>
        <v>1119116.6499999985</v>
      </c>
      <c r="I494" s="70">
        <f t="shared" si="71"/>
        <v>2.7148198509999357E-2</v>
      </c>
      <c r="J494" s="67">
        <f t="shared" si="70"/>
        <v>-446240.77000000328</v>
      </c>
      <c r="K494" s="70">
        <f t="shared" si="72"/>
        <v>-1.0429144685515701E-2</v>
      </c>
      <c r="L494" s="70">
        <f t="shared" si="66"/>
        <v>1.0271481985099993</v>
      </c>
      <c r="M494" s="70">
        <f>PRODUCT($L$2:L494)-1</f>
        <v>-9.7716704396346721E-3</v>
      </c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</row>
    <row r="495" spans="1:27">
      <c r="A495" s="88">
        <v>44711</v>
      </c>
      <c r="B495" s="76">
        <v>42330685.829999998</v>
      </c>
      <c r="C495" s="6"/>
      <c r="D495" s="58">
        <v>45417.45</v>
      </c>
      <c r="E495" s="59">
        <v>-10.66</v>
      </c>
      <c r="F495" s="67">
        <f t="shared" si="67"/>
        <v>42330685.829999998</v>
      </c>
      <c r="G495" s="67">
        <f t="shared" si="69"/>
        <v>42787858.780000001</v>
      </c>
      <c r="H495" s="67">
        <f t="shared" si="73"/>
        <v>-10932.179999999702</v>
      </c>
      <c r="I495" s="70">
        <f t="shared" si="71"/>
        <v>-2.5818994440452895E-4</v>
      </c>
      <c r="J495" s="67">
        <f t="shared" si="70"/>
        <v>-457172.95000000298</v>
      </c>
      <c r="K495" s="70">
        <f t="shared" si="72"/>
        <v>-1.0684641929633698E-2</v>
      </c>
      <c r="L495" s="70">
        <f t="shared" si="66"/>
        <v>0.99974181005559548</v>
      </c>
      <c r="M495" s="70">
        <f>PRODUCT($L$2:L495)-1</f>
        <v>-1.002733743699169E-2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</row>
    <row r="496" spans="1:27">
      <c r="A496" s="88">
        <v>44712</v>
      </c>
      <c r="B496" s="76">
        <v>41835160.439999998</v>
      </c>
      <c r="C496" s="6"/>
      <c r="D496" s="58">
        <v>45003.75</v>
      </c>
      <c r="E496" s="59">
        <v>-656.95</v>
      </c>
      <c r="F496" s="67">
        <f t="shared" si="67"/>
        <v>41835160.439999998</v>
      </c>
      <c r="G496" s="67">
        <f t="shared" si="69"/>
        <v>42787858.780000001</v>
      </c>
      <c r="H496" s="67">
        <f t="shared" si="73"/>
        <v>-495525.3900000006</v>
      </c>
      <c r="I496" s="70">
        <f t="shared" si="71"/>
        <v>-1.1706056263534926E-2</v>
      </c>
      <c r="J496" s="67">
        <f t="shared" si="70"/>
        <v>-952698.34000000358</v>
      </c>
      <c r="K496" s="70">
        <f t="shared" si="72"/>
        <v>-2.2265623173584603E-2</v>
      </c>
      <c r="L496" s="70">
        <f t="shared" si="66"/>
        <v>0.98829394373646506</v>
      </c>
      <c r="M496" s="70">
        <f>PRODUCT($L$2:L496)-1</f>
        <v>-2.1616013124315714E-2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</row>
    <row r="497" spans="1:27">
      <c r="A497" s="88">
        <v>44713</v>
      </c>
      <c r="B497" s="76">
        <v>41671970.409999996</v>
      </c>
      <c r="C497" s="6"/>
      <c r="D497" s="59">
        <v>-100.48</v>
      </c>
      <c r="E497" s="59">
        <v>0</v>
      </c>
      <c r="F497" s="67">
        <f t="shared" si="67"/>
        <v>41671970.409999996</v>
      </c>
      <c r="G497" s="67">
        <f t="shared" si="69"/>
        <v>41835160.439999998</v>
      </c>
      <c r="H497" s="67">
        <f t="shared" si="73"/>
        <v>-163190.03000000119</v>
      </c>
      <c r="I497" s="70">
        <f t="shared" si="71"/>
        <v>-3.9007865222376375E-3</v>
      </c>
      <c r="J497" s="67">
        <f t="shared" si="70"/>
        <v>-163190.03000000119</v>
      </c>
      <c r="K497" s="70">
        <f>I497</f>
        <v>-3.9007865222376375E-3</v>
      </c>
      <c r="L497" s="70">
        <f t="shared" si="66"/>
        <v>0.99609921347776231</v>
      </c>
      <c r="M497" s="70">
        <f>PRODUCT($L$2:L497)-1</f>
        <v>-2.5432480193893547E-2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</row>
    <row r="498" spans="1:27">
      <c r="A498" s="88">
        <v>44714</v>
      </c>
      <c r="B498" s="76">
        <v>42621634.729999997</v>
      </c>
      <c r="C498" s="6"/>
      <c r="D498" s="59">
        <v>-224.43</v>
      </c>
      <c r="E498" s="59">
        <v>0</v>
      </c>
      <c r="F498" s="67">
        <f t="shared" si="67"/>
        <v>42621634.729999997</v>
      </c>
      <c r="G498" s="67">
        <f t="shared" si="69"/>
        <v>41835160.439999998</v>
      </c>
      <c r="H498" s="67">
        <f t="shared" si="73"/>
        <v>949664.3200000003</v>
      </c>
      <c r="I498" s="70">
        <f t="shared" si="71"/>
        <v>2.2789042866379793E-2</v>
      </c>
      <c r="J498" s="67">
        <f t="shared" si="70"/>
        <v>786474.28999999911</v>
      </c>
      <c r="K498" s="70">
        <f t="shared" ref="K498:K518" si="74">(1+K497)*(1+I498)-1</f>
        <v>1.8799361152874061E-2</v>
      </c>
      <c r="L498" s="70">
        <f t="shared" si="66"/>
        <v>1.0227890428663797</v>
      </c>
      <c r="M498" s="70">
        <f>PRODUCT($L$2:L498)-1</f>
        <v>-3.2230192088508192E-3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</row>
    <row r="499" spans="1:27">
      <c r="A499" s="88">
        <v>44715</v>
      </c>
      <c r="B499" s="76">
        <v>41811303.670000002</v>
      </c>
      <c r="C499" s="6"/>
      <c r="D499" s="58">
        <v>9367.68</v>
      </c>
      <c r="E499" s="59">
        <v>0</v>
      </c>
      <c r="F499" s="67">
        <f t="shared" si="67"/>
        <v>41811303.670000002</v>
      </c>
      <c r="G499" s="67">
        <f t="shared" si="69"/>
        <v>41835160.439999998</v>
      </c>
      <c r="H499" s="67">
        <f t="shared" si="73"/>
        <v>-810331.05999999493</v>
      </c>
      <c r="I499" s="70">
        <f t="shared" si="71"/>
        <v>-1.9012200379766968E-2</v>
      </c>
      <c r="J499" s="67">
        <f t="shared" si="70"/>
        <v>-23856.769999995828</v>
      </c>
      <c r="K499" s="70">
        <f t="shared" si="74"/>
        <v>-5.7025644814290288E-4</v>
      </c>
      <c r="L499" s="70">
        <f t="shared" si="66"/>
        <v>0.98098779962023308</v>
      </c>
      <c r="M499" s="70">
        <f>PRODUCT($L$2:L499)-1</f>
        <v>-2.2173942901591248E-2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</row>
    <row r="500" spans="1:27">
      <c r="A500" s="88">
        <v>44718</v>
      </c>
      <c r="B500" s="76">
        <v>42007534.210000001</v>
      </c>
      <c r="C500" s="6"/>
      <c r="D500" s="58">
        <v>8431.56</v>
      </c>
      <c r="E500" s="59">
        <v>0</v>
      </c>
      <c r="F500" s="67">
        <f t="shared" si="67"/>
        <v>42007534.210000001</v>
      </c>
      <c r="G500" s="67">
        <f t="shared" si="69"/>
        <v>41835160.439999998</v>
      </c>
      <c r="H500" s="67">
        <f t="shared" si="73"/>
        <v>196230.53999999911</v>
      </c>
      <c r="I500" s="70">
        <f t="shared" si="71"/>
        <v>4.6932413671855041E-3</v>
      </c>
      <c r="J500" s="67">
        <f t="shared" si="70"/>
        <v>172373.77000000328</v>
      </c>
      <c r="K500" s="70">
        <f t="shared" si="74"/>
        <v>4.1203085678902518E-3</v>
      </c>
      <c r="L500" s="70">
        <f t="shared" si="66"/>
        <v>1.0046932413671854</v>
      </c>
      <c r="M500" s="70">
        <f>PRODUCT($L$2:L500)-1</f>
        <v>-1.7584769200505224E-2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</row>
    <row r="501" spans="1:27">
      <c r="A501" s="88">
        <v>44719</v>
      </c>
      <c r="B501" s="76">
        <v>42604690.950000003</v>
      </c>
      <c r="C501" s="6"/>
      <c r="D501" s="58">
        <v>8020.15</v>
      </c>
      <c r="E501" s="59">
        <v>0</v>
      </c>
      <c r="F501" s="67">
        <f t="shared" si="67"/>
        <v>42604690.950000003</v>
      </c>
      <c r="G501" s="67">
        <f t="shared" si="69"/>
        <v>41835160.439999998</v>
      </c>
      <c r="H501" s="67">
        <f t="shared" si="73"/>
        <v>597156.74000000209</v>
      </c>
      <c r="I501" s="70">
        <f t="shared" si="71"/>
        <v>1.4215467563860185E-2</v>
      </c>
      <c r="J501" s="67">
        <f t="shared" si="70"/>
        <v>769530.51000000536</v>
      </c>
      <c r="K501" s="70">
        <f t="shared" si="74"/>
        <v>1.8394348244550329E-2</v>
      </c>
      <c r="L501" s="70">
        <f t="shared" si="66"/>
        <v>1.0142154675638602</v>
      </c>
      <c r="M501" s="70">
        <f>PRODUCT($L$2:L501)-1</f>
        <v>-3.6192773528328503E-3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</row>
    <row r="502" spans="1:27">
      <c r="A502" s="88">
        <v>44720</v>
      </c>
      <c r="B502" s="76">
        <v>42230726.25</v>
      </c>
      <c r="C502" s="6"/>
      <c r="D502" s="58">
        <v>7609.56</v>
      </c>
      <c r="E502" s="58">
        <v>-1023.68</v>
      </c>
      <c r="F502" s="67">
        <f t="shared" si="67"/>
        <v>42230726.25</v>
      </c>
      <c r="G502" s="67">
        <f t="shared" si="69"/>
        <v>41835160.439999998</v>
      </c>
      <c r="H502" s="67">
        <f t="shared" si="73"/>
        <v>-373964.70000000298</v>
      </c>
      <c r="I502" s="70">
        <f t="shared" si="71"/>
        <v>-8.777547534352035E-3</v>
      </c>
      <c r="J502" s="67">
        <f t="shared" si="70"/>
        <v>395565.81000000238</v>
      </c>
      <c r="K502" s="70">
        <f t="shared" si="74"/>
        <v>9.4553434441184692E-3</v>
      </c>
      <c r="L502" s="70">
        <f t="shared" si="66"/>
        <v>0.991222452465648</v>
      </c>
      <c r="M502" s="70">
        <f>PRODUCT($L$2:L502)-1</f>
        <v>-1.2365056508180317E-2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</row>
    <row r="503" spans="1:27">
      <c r="A503" s="88">
        <v>44721</v>
      </c>
      <c r="B503" s="76">
        <v>40906282.530000001</v>
      </c>
      <c r="C503" s="6"/>
      <c r="D503" s="58">
        <v>7195.12</v>
      </c>
      <c r="E503" s="58">
        <v>48559.8</v>
      </c>
      <c r="F503" s="67">
        <f t="shared" si="67"/>
        <v>40906282.530000001</v>
      </c>
      <c r="G503" s="67">
        <f t="shared" si="69"/>
        <v>41835160.439999998</v>
      </c>
      <c r="H503" s="67">
        <f t="shared" si="73"/>
        <v>-1324443.7199999988</v>
      </c>
      <c r="I503" s="70">
        <f t="shared" si="71"/>
        <v>-3.1362087219610597E-2</v>
      </c>
      <c r="J503" s="67">
        <f t="shared" si="70"/>
        <v>-928877.90999999642</v>
      </c>
      <c r="K503" s="70">
        <f t="shared" si="74"/>
        <v>-2.2203283081277947E-2</v>
      </c>
      <c r="L503" s="70">
        <f t="shared" si="66"/>
        <v>0.96863791278038935</v>
      </c>
      <c r="M503" s="70">
        <f>PRODUCT($L$2:L503)-1</f>
        <v>-4.333934974710596E-2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</row>
    <row r="504" spans="1:27">
      <c r="A504" s="88">
        <v>44722</v>
      </c>
      <c r="B504" s="76">
        <v>39319806.829999998</v>
      </c>
      <c r="C504" s="6"/>
      <c r="D504" s="58">
        <v>6631.27</v>
      </c>
      <c r="E504" s="58">
        <v>47103.55</v>
      </c>
      <c r="F504" s="67">
        <f t="shared" si="67"/>
        <v>39319806.829999998</v>
      </c>
      <c r="G504" s="67">
        <f t="shared" si="69"/>
        <v>41835160.439999998</v>
      </c>
      <c r="H504" s="67">
        <f t="shared" si="73"/>
        <v>-1586475.700000003</v>
      </c>
      <c r="I504" s="70">
        <f t="shared" si="71"/>
        <v>-3.8783179547946148E-2</v>
      </c>
      <c r="J504" s="67">
        <f t="shared" si="70"/>
        <v>-2515353.6099999994</v>
      </c>
      <c r="K504" s="70">
        <f t="shared" si="74"/>
        <v>-6.0125348714929028E-2</v>
      </c>
      <c r="L504" s="70">
        <f t="shared" si="66"/>
        <v>0.96121682045205381</v>
      </c>
      <c r="M504" s="70">
        <f>PRODUCT($L$2:L504)-1</f>
        <v>-8.0441691512318947E-2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</row>
    <row r="505" spans="1:27">
      <c r="A505" s="88">
        <v>44725</v>
      </c>
      <c r="B505" s="76">
        <v>37084607.270000003</v>
      </c>
      <c r="C505" s="6"/>
      <c r="D505" s="58">
        <v>4711.1499999999996</v>
      </c>
      <c r="E505" s="58">
        <v>47103.55</v>
      </c>
      <c r="F505" s="67">
        <f t="shared" si="67"/>
        <v>37084607.270000003</v>
      </c>
      <c r="G505" s="67">
        <f t="shared" si="69"/>
        <v>41835160.439999998</v>
      </c>
      <c r="H505" s="67">
        <f t="shared" si="73"/>
        <v>-2235199.5599999949</v>
      </c>
      <c r="I505" s="70">
        <f t="shared" si="71"/>
        <v>-5.6846656690454425E-2</v>
      </c>
      <c r="J505" s="67">
        <f t="shared" si="70"/>
        <v>-4750553.1699999943</v>
      </c>
      <c r="K505" s="70">
        <f t="shared" si="74"/>
        <v>-0.11355408034859205</v>
      </c>
      <c r="L505" s="70">
        <f t="shared" si="66"/>
        <v>0.94315334330954559</v>
      </c>
      <c r="M505" s="70">
        <f>PRODUCT($L$2:L505)-1</f>
        <v>-0.13271550698177315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</row>
    <row r="506" spans="1:27">
      <c r="A506" s="88">
        <v>44726</v>
      </c>
      <c r="B506" s="76">
        <v>36807603.140000001</v>
      </c>
      <c r="C506" s="6"/>
      <c r="D506" s="58">
        <v>3938.28</v>
      </c>
      <c r="E506" s="58">
        <v>47103.55</v>
      </c>
      <c r="F506" s="67">
        <f t="shared" si="67"/>
        <v>36807603.140000001</v>
      </c>
      <c r="G506" s="67">
        <f t="shared" si="69"/>
        <v>41835160.439999998</v>
      </c>
      <c r="H506" s="67">
        <f t="shared" si="73"/>
        <v>-277004.13000000268</v>
      </c>
      <c r="I506" s="70">
        <f t="shared" si="71"/>
        <v>-7.469517689191984E-3</v>
      </c>
      <c r="J506" s="67">
        <f t="shared" si="70"/>
        <v>-5027557.299999997</v>
      </c>
      <c r="K506" s="70">
        <f t="shared" si="74"/>
        <v>-0.12017540382594027</v>
      </c>
      <c r="L506" s="70">
        <f t="shared" si="66"/>
        <v>0.99253048231080798</v>
      </c>
      <c r="M506" s="70">
        <f>PRODUCT($L$2:L506)-1</f>
        <v>-0.1391937038439347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</row>
    <row r="507" spans="1:27">
      <c r="A507" s="88">
        <v>44727</v>
      </c>
      <c r="B507" s="76">
        <v>37259684.049999997</v>
      </c>
      <c r="C507" s="6"/>
      <c r="D507" s="58">
        <v>3360.81</v>
      </c>
      <c r="E507" s="58">
        <v>-5781.12</v>
      </c>
      <c r="F507" s="67">
        <f t="shared" si="67"/>
        <v>37259684.049999997</v>
      </c>
      <c r="G507" s="67">
        <f t="shared" si="69"/>
        <v>41835160.439999998</v>
      </c>
      <c r="H507" s="67">
        <f t="shared" si="73"/>
        <v>452080.90999999642</v>
      </c>
      <c r="I507" s="70">
        <f t="shared" si="71"/>
        <v>1.2282269733252629E-2</v>
      </c>
      <c r="J507" s="67">
        <f t="shared" si="70"/>
        <v>-4575476.3900000006</v>
      </c>
      <c r="K507" s="70">
        <f t="shared" si="74"/>
        <v>-0.10936916081778048</v>
      </c>
      <c r="L507" s="70">
        <f t="shared" si="66"/>
        <v>1.0122822697332525</v>
      </c>
      <c r="M507" s="70">
        <f>PRODUCT($L$2:L507)-1</f>
        <v>-0.12862104872646385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</row>
    <row r="508" spans="1:27">
      <c r="A508" s="88">
        <v>44728</v>
      </c>
      <c r="B508" s="76">
        <v>36035071.659999996</v>
      </c>
      <c r="C508" s="6"/>
      <c r="D508" s="58">
        <v>2917.97</v>
      </c>
      <c r="E508" s="58">
        <v>-5781.12</v>
      </c>
      <c r="F508" s="67">
        <f t="shared" si="67"/>
        <v>36035071.659999996</v>
      </c>
      <c r="G508" s="67">
        <f t="shared" si="69"/>
        <v>41835160.439999998</v>
      </c>
      <c r="H508" s="67">
        <f t="shared" si="73"/>
        <v>-1224612.3900000006</v>
      </c>
      <c r="I508" s="70">
        <f t="shared" si="71"/>
        <v>-3.286695583238583E-2</v>
      </c>
      <c r="J508" s="67">
        <f t="shared" si="70"/>
        <v>-5800088.7800000012</v>
      </c>
      <c r="K508" s="70">
        <f t="shared" si="74"/>
        <v>-0.13864148527214326</v>
      </c>
      <c r="L508" s="70">
        <f t="shared" si="66"/>
        <v>0.96713304416761414</v>
      </c>
      <c r="M508" s="70">
        <f>PRODUCT($L$2:L508)-1</f>
        <v>-0.15726062223124182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</row>
    <row r="509" spans="1:27">
      <c r="A509" s="88">
        <v>44729</v>
      </c>
      <c r="B509" s="76">
        <v>35693410.789999999</v>
      </c>
      <c r="C509" s="6"/>
      <c r="D509" s="58">
        <v>2813.29</v>
      </c>
      <c r="E509" s="58">
        <v>-5781.12</v>
      </c>
      <c r="F509" s="67">
        <f t="shared" si="67"/>
        <v>35693410.789999999</v>
      </c>
      <c r="G509" s="67">
        <f t="shared" si="69"/>
        <v>41835160.439999998</v>
      </c>
      <c r="H509" s="67">
        <f t="shared" si="73"/>
        <v>-341660.86999999732</v>
      </c>
      <c r="I509" s="70">
        <f t="shared" si="71"/>
        <v>-9.4813428768410375E-3</v>
      </c>
      <c r="J509" s="67">
        <f t="shared" si="70"/>
        <v>-6141749.6499999985</v>
      </c>
      <c r="K509" s="70">
        <f t="shared" si="74"/>
        <v>-0.14680832069016458</v>
      </c>
      <c r="L509" s="70">
        <f t="shared" si="66"/>
        <v>0.99051865712315901</v>
      </c>
      <c r="M509" s="70">
        <f>PRODUCT($L$2:L509)-1</f>
        <v>-0.16525092322768309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</row>
    <row r="510" spans="1:27">
      <c r="A510" s="88">
        <v>44730</v>
      </c>
      <c r="B510" s="76">
        <v>35714983.859999999</v>
      </c>
      <c r="C510" s="6"/>
      <c r="D510" s="58">
        <v>2812.21</v>
      </c>
      <c r="E510" s="58">
        <v>-5781.12</v>
      </c>
      <c r="F510" s="67">
        <f t="shared" si="67"/>
        <v>35714983.859999999</v>
      </c>
      <c r="G510" s="67">
        <f t="shared" si="69"/>
        <v>41835160.439999998</v>
      </c>
      <c r="H510" s="67">
        <f t="shared" si="73"/>
        <v>21573.070000000298</v>
      </c>
      <c r="I510" s="70">
        <f t="shared" si="71"/>
        <v>6.0439923006865709E-4</v>
      </c>
      <c r="J510" s="67">
        <f t="shared" si="70"/>
        <v>-6120176.5799999982</v>
      </c>
      <c r="K510" s="70">
        <f t="shared" si="74"/>
        <v>-0.14629265229608879</v>
      </c>
      <c r="L510" s="70">
        <f t="shared" si="66"/>
        <v>1.0006043992300686</v>
      </c>
      <c r="M510" s="70">
        <f>PRODUCT($L$2:L510)-1</f>
        <v>-0.16474640152838138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</row>
    <row r="511" spans="1:27">
      <c r="A511" s="88">
        <v>44733</v>
      </c>
      <c r="B511" s="76">
        <v>36592804.049999997</v>
      </c>
      <c r="C511" s="6"/>
      <c r="D511" s="58">
        <v>2378.06</v>
      </c>
      <c r="E511" s="58">
        <v>43092.21</v>
      </c>
      <c r="F511" s="67">
        <f t="shared" si="67"/>
        <v>36592804.049999997</v>
      </c>
      <c r="G511" s="67">
        <f>IF(MONTH(A511)=MONTH(A510),G510,F510)</f>
        <v>41835160.439999998</v>
      </c>
      <c r="H511" s="67">
        <f t="shared" si="73"/>
        <v>877820.18999999762</v>
      </c>
      <c r="I511" s="70">
        <f t="shared" si="71"/>
        <v>2.4578484857811653E-2</v>
      </c>
      <c r="J511" s="67">
        <f t="shared" si="70"/>
        <v>-5242356.3900000006</v>
      </c>
      <c r="K511" s="70">
        <f t="shared" si="74"/>
        <v>-0.12530981917754569</v>
      </c>
      <c r="L511" s="70">
        <f t="shared" si="66"/>
        <v>1.0245784848578117</v>
      </c>
      <c r="M511" s="70">
        <f>PRODUCT($L$2:L511)-1</f>
        <v>-0.14421713360591404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</row>
    <row r="512" spans="1:27">
      <c r="A512" s="88">
        <v>44734</v>
      </c>
      <c r="B512" s="76">
        <v>36448126.719999999</v>
      </c>
      <c r="C512" s="6"/>
      <c r="D512" s="58">
        <v>2257.9</v>
      </c>
      <c r="E512" s="58">
        <v>43092.21</v>
      </c>
      <c r="F512" s="67">
        <f t="shared" si="67"/>
        <v>36448126.719999999</v>
      </c>
      <c r="G512" s="67">
        <f>IF(MONTH(A512)=MONTH(A511),G511,F511)</f>
        <v>41835160.439999998</v>
      </c>
      <c r="H512" s="67">
        <f t="shared" si="73"/>
        <v>-144677.32999999821</v>
      </c>
      <c r="I512" s="70">
        <f t="shared" si="71"/>
        <v>-3.9537098551483711E-3</v>
      </c>
      <c r="J512" s="67">
        <f t="shared" si="70"/>
        <v>-5387033.7199999988</v>
      </c>
      <c r="K512" s="70">
        <f t="shared" si="74"/>
        <v>-0.12876809036566494</v>
      </c>
      <c r="L512" s="70">
        <f t="shared" si="66"/>
        <v>0.99604629014485158</v>
      </c>
      <c r="M512" s="70">
        <f>PRODUCT($L$2:L512)-1</f>
        <v>-0.14760065075864348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</row>
    <row r="513" spans="1:27">
      <c r="A513" s="88">
        <v>44735</v>
      </c>
      <c r="B513" s="76">
        <v>36647696.340000004</v>
      </c>
      <c r="C513" s="6"/>
      <c r="D513" s="58">
        <v>2143.37</v>
      </c>
      <c r="E513" s="58">
        <v>43092.21</v>
      </c>
      <c r="F513" s="67">
        <f t="shared" si="67"/>
        <v>36647696.340000004</v>
      </c>
      <c r="G513" s="67">
        <f>IF(MONTH(A513)=MONTH(A512),G512,F512)</f>
        <v>41835160.439999998</v>
      </c>
      <c r="H513" s="67">
        <f t="shared" si="73"/>
        <v>199569.62000000477</v>
      </c>
      <c r="I513" s="70">
        <f t="shared" si="71"/>
        <v>5.4754424427112171E-3</v>
      </c>
      <c r="J513" s="67">
        <f t="shared" si="70"/>
        <v>-5187464.099999994</v>
      </c>
      <c r="K513" s="70">
        <f t="shared" si="74"/>
        <v>-0.12399771019020878</v>
      </c>
      <c r="L513" s="70">
        <f t="shared" si="66"/>
        <v>1.0054754424427113</v>
      </c>
      <c r="M513" s="70">
        <f>PRODUCT($L$2:L513)-1</f>
        <v>-0.14293338718366788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</row>
    <row r="514" spans="1:27">
      <c r="A514" s="88">
        <v>44736</v>
      </c>
      <c r="B514" s="76">
        <v>37795147.189999998</v>
      </c>
      <c r="C514" s="6"/>
      <c r="D514" s="58">
        <v>1905.95</v>
      </c>
      <c r="E514" s="58">
        <v>24895.89</v>
      </c>
      <c r="F514" s="67">
        <f t="shared" si="67"/>
        <v>37795147.189999998</v>
      </c>
      <c r="G514" s="67">
        <f t="shared" ref="G514:G577" si="75">IF(MONTH(A514)=MONTH(A513),G513,F513)</f>
        <v>41835160.439999998</v>
      </c>
      <c r="H514" s="67">
        <f t="shared" si="73"/>
        <v>1147450.849999994</v>
      </c>
      <c r="I514" s="70">
        <f t="shared" si="71"/>
        <v>3.1310313187341642E-2</v>
      </c>
      <c r="J514" s="67">
        <f t="shared" si="70"/>
        <v>-4040013.25</v>
      </c>
      <c r="K514" s="70">
        <f t="shared" si="74"/>
        <v>-9.6569804143435856E-2</v>
      </c>
      <c r="L514" s="70">
        <f t="shared" ref="L514:L577" si="76">1+I514</f>
        <v>1.0313103131873416</v>
      </c>
      <c r="M514" s="70">
        <f>PRODUCT($L$2:L514)-1</f>
        <v>-0.11609836311397448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</row>
    <row r="515" spans="1:27">
      <c r="A515" s="88">
        <v>44739</v>
      </c>
      <c r="B515" s="76">
        <v>37620821.590000004</v>
      </c>
      <c r="C515" s="6"/>
      <c r="D515" s="58">
        <v>1204.72</v>
      </c>
      <c r="E515" s="58">
        <v>24895.89</v>
      </c>
      <c r="F515" s="67">
        <f t="shared" ref="F515:F578" si="77">B515</f>
        <v>37620821.590000004</v>
      </c>
      <c r="G515" s="67">
        <f t="shared" si="75"/>
        <v>41835160.439999998</v>
      </c>
      <c r="H515" s="67">
        <f t="shared" si="73"/>
        <v>-174325.59999999404</v>
      </c>
      <c r="I515" s="70">
        <f t="shared" si="71"/>
        <v>-4.6123805028101027E-3</v>
      </c>
      <c r="J515" s="67">
        <f t="shared" si="70"/>
        <v>-4214338.849999994</v>
      </c>
      <c r="K515" s="70">
        <f t="shared" si="74"/>
        <v>-0.10073676796445463</v>
      </c>
      <c r="L515" s="70">
        <f t="shared" si="76"/>
        <v>0.9953876194971899</v>
      </c>
      <c r="M515" s="70">
        <f>PRODUCT($L$2:L515)-1</f>
        <v>-0.12017525379034955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</row>
    <row r="516" spans="1:27">
      <c r="A516" s="88">
        <v>44740</v>
      </c>
      <c r="B516" s="76">
        <v>36614838.630000003</v>
      </c>
      <c r="C516" s="6"/>
      <c r="D516" s="59">
        <v>861.03</v>
      </c>
      <c r="E516" s="58">
        <v>24895.89</v>
      </c>
      <c r="F516" s="67">
        <f t="shared" si="77"/>
        <v>36614838.630000003</v>
      </c>
      <c r="G516" s="67">
        <f t="shared" si="75"/>
        <v>41835160.439999998</v>
      </c>
      <c r="H516" s="67">
        <f t="shared" si="73"/>
        <v>-1005982.9600000009</v>
      </c>
      <c r="I516" s="70">
        <f t="shared" si="71"/>
        <v>-2.6740058230610288E-2</v>
      </c>
      <c r="J516" s="67">
        <f t="shared" si="70"/>
        <v>-5220321.8099999949</v>
      </c>
      <c r="K516" s="70">
        <f t="shared" si="74"/>
        <v>-0.12478311915373197</v>
      </c>
      <c r="L516" s="70">
        <f t="shared" si="76"/>
        <v>0.97325994176938968</v>
      </c>
      <c r="M516" s="70">
        <f>PRODUCT($L$2:L516)-1</f>
        <v>-0.14370181873672749</v>
      </c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</row>
    <row r="517" spans="1:27">
      <c r="A517" s="88">
        <v>44741</v>
      </c>
      <c r="B517" s="76">
        <v>36561090.090000004</v>
      </c>
      <c r="C517" s="6"/>
      <c r="D517" s="59">
        <v>375.3</v>
      </c>
      <c r="E517" s="58">
        <v>24895.89</v>
      </c>
      <c r="F517" s="67">
        <f t="shared" si="77"/>
        <v>36561090.090000004</v>
      </c>
      <c r="G517" s="67">
        <f t="shared" si="75"/>
        <v>41835160.439999998</v>
      </c>
      <c r="H517" s="67">
        <f t="shared" si="73"/>
        <v>-53748.539999999106</v>
      </c>
      <c r="I517" s="70">
        <f t="shared" si="71"/>
        <v>-1.4679441999769125E-3</v>
      </c>
      <c r="J517" s="67">
        <f t="shared" si="70"/>
        <v>-5274070.349999994</v>
      </c>
      <c r="K517" s="70">
        <f t="shared" si="74"/>
        <v>-0.12606788869769214</v>
      </c>
      <c r="L517" s="70">
        <f t="shared" si="76"/>
        <v>0.99853205580002313</v>
      </c>
      <c r="M517" s="70">
        <f>PRODUCT($L$2:L517)-1</f>
        <v>-0.1449588166853637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</row>
    <row r="518" spans="1:27">
      <c r="A518" s="88">
        <v>44742</v>
      </c>
      <c r="B518" s="76">
        <v>36005260.619999997</v>
      </c>
      <c r="C518" s="6"/>
      <c r="D518" s="59">
        <v>-398.21</v>
      </c>
      <c r="E518" s="58">
        <v>26756.400000000001</v>
      </c>
      <c r="F518" s="67">
        <f t="shared" si="77"/>
        <v>36005260.619999997</v>
      </c>
      <c r="G518" s="67">
        <f t="shared" si="75"/>
        <v>41835160.439999998</v>
      </c>
      <c r="H518" s="67">
        <f t="shared" si="73"/>
        <v>-555829.47000000626</v>
      </c>
      <c r="I518" s="70">
        <f t="shared" si="71"/>
        <v>-1.5202759781827014E-2</v>
      </c>
      <c r="J518" s="67">
        <f t="shared" si="70"/>
        <v>-5829899.8200000003</v>
      </c>
      <c r="K518" s="70">
        <f t="shared" si="74"/>
        <v>-0.13935406865144606</v>
      </c>
      <c r="L518" s="70">
        <f t="shared" si="76"/>
        <v>0.98479724021817294</v>
      </c>
      <c r="M518" s="70">
        <f>PRODUCT($L$2:L518)-1</f>
        <v>-0.15795780239886525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</row>
    <row r="519" spans="1:27">
      <c r="A519" s="88">
        <v>44743</v>
      </c>
      <c r="B519" s="76">
        <v>36443685.659999996</v>
      </c>
      <c r="C519" s="6"/>
      <c r="D519" s="59">
        <v>-785.73</v>
      </c>
      <c r="E519" s="58">
        <v>15396.18</v>
      </c>
      <c r="F519" s="67">
        <f t="shared" si="77"/>
        <v>36443685.659999996</v>
      </c>
      <c r="G519" s="67">
        <f t="shared" si="75"/>
        <v>36005260.619999997</v>
      </c>
      <c r="H519" s="67">
        <f t="shared" si="73"/>
        <v>438425.03999999911</v>
      </c>
      <c r="I519" s="70">
        <f t="shared" si="71"/>
        <v>1.2176693973337475E-2</v>
      </c>
      <c r="J519" s="67">
        <f t="shared" si="70"/>
        <v>438425.03999999911</v>
      </c>
      <c r="K519" s="70">
        <f>I519</f>
        <v>1.2176693973337475E-2</v>
      </c>
      <c r="L519" s="70">
        <f t="shared" si="76"/>
        <v>1.0121766939733374</v>
      </c>
      <c r="M519" s="70">
        <f>PRODUCT($L$2:L519)-1</f>
        <v>-0.14770451224603975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</row>
    <row r="520" spans="1:27">
      <c r="A520" s="88">
        <v>44746</v>
      </c>
      <c r="B520" s="76">
        <v>36463298.670000002</v>
      </c>
      <c r="C520" s="6"/>
      <c r="D520" s="58">
        <v>-1183.81</v>
      </c>
      <c r="E520" s="58">
        <v>42152.57</v>
      </c>
      <c r="F520" s="67">
        <f t="shared" si="77"/>
        <v>36463298.670000002</v>
      </c>
      <c r="G520" s="67">
        <f t="shared" si="75"/>
        <v>36005260.619999997</v>
      </c>
      <c r="H520" s="67">
        <f t="shared" si="73"/>
        <v>19613.010000005364</v>
      </c>
      <c r="I520" s="70">
        <f t="shared" si="71"/>
        <v>5.3817306468352869E-4</v>
      </c>
      <c r="J520" s="67">
        <f t="shared" si="70"/>
        <v>458038.05000000447</v>
      </c>
      <c r="K520" s="70">
        <f t="shared" ref="K520:K539" si="78">(1+K519)*(1+I520)-1</f>
        <v>1.2721420206734502E-2</v>
      </c>
      <c r="L520" s="70">
        <f t="shared" si="76"/>
        <v>1.0005381730646836</v>
      </c>
      <c r="M520" s="70">
        <f>PRODUCT($L$2:L520)-1</f>
        <v>-0.14724582977137923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</row>
    <row r="521" spans="1:27">
      <c r="A521" s="88">
        <v>44747</v>
      </c>
      <c r="B521" s="76">
        <v>36435168.93</v>
      </c>
      <c r="C521" s="6"/>
      <c r="D521" s="58">
        <v>-3869.59</v>
      </c>
      <c r="E521" s="58">
        <v>15396.16</v>
      </c>
      <c r="F521" s="67">
        <f t="shared" si="77"/>
        <v>36435168.93</v>
      </c>
      <c r="G521" s="67">
        <f t="shared" si="75"/>
        <v>36005260.619999997</v>
      </c>
      <c r="H521" s="67">
        <f t="shared" si="73"/>
        <v>-28129.740000002086</v>
      </c>
      <c r="I521" s="70">
        <f t="shared" si="71"/>
        <v>-7.7145351698928132E-4</v>
      </c>
      <c r="J521" s="67">
        <f t="shared" si="70"/>
        <v>429908.31000000238</v>
      </c>
      <c r="K521" s="70">
        <f t="shared" si="78"/>
        <v>1.1940152705385731E-2</v>
      </c>
      <c r="L521" s="70">
        <f t="shared" si="76"/>
        <v>0.99922854648301074</v>
      </c>
      <c r="M521" s="70">
        <f>PRODUCT($L$2:L521)-1</f>
        <v>-0.14790368997512937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</row>
    <row r="522" spans="1:27">
      <c r="A522" s="88">
        <v>44748</v>
      </c>
      <c r="B522" s="76">
        <v>36496897.829999998</v>
      </c>
      <c r="C522" s="6"/>
      <c r="D522" s="58">
        <v>6344.58</v>
      </c>
      <c r="E522" s="58">
        <v>17610.95</v>
      </c>
      <c r="F522" s="67">
        <f t="shared" si="77"/>
        <v>36496897.829999998</v>
      </c>
      <c r="G522" s="67">
        <f t="shared" si="75"/>
        <v>36005260.619999997</v>
      </c>
      <c r="H522" s="67">
        <f t="shared" si="73"/>
        <v>61728.89999999851</v>
      </c>
      <c r="I522" s="70">
        <f t="shared" si="71"/>
        <v>1.6942119883838977E-3</v>
      </c>
      <c r="J522" s="67">
        <f t="shared" si="70"/>
        <v>491637.21000000089</v>
      </c>
      <c r="K522" s="70">
        <f t="shared" si="78"/>
        <v>1.3654593843626106E-2</v>
      </c>
      <c r="L522" s="70">
        <f t="shared" si="76"/>
        <v>1.0016942119883838</v>
      </c>
      <c r="M522" s="70">
        <f>PRODUCT($L$2:L522)-1</f>
        <v>-0.1464600581914276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</row>
    <row r="523" spans="1:27">
      <c r="A523" s="88">
        <v>44749</v>
      </c>
      <c r="B523" s="76">
        <v>37380864.350000001</v>
      </c>
      <c r="C523" s="6"/>
      <c r="D523" s="58">
        <v>5862.54</v>
      </c>
      <c r="E523" s="58">
        <v>17610.939999999999</v>
      </c>
      <c r="F523" s="67">
        <f t="shared" si="77"/>
        <v>37380864.350000001</v>
      </c>
      <c r="G523" s="67">
        <f t="shared" si="75"/>
        <v>36005260.619999997</v>
      </c>
      <c r="H523" s="67">
        <f t="shared" si="73"/>
        <v>883966.52000000328</v>
      </c>
      <c r="I523" s="70">
        <f t="shared" si="71"/>
        <v>2.4220319330082726E-2</v>
      </c>
      <c r="J523" s="67">
        <f t="shared" si="70"/>
        <v>1375603.7300000042</v>
      </c>
      <c r="K523" s="70">
        <f t="shared" si="78"/>
        <v>3.8205631796923933E-2</v>
      </c>
      <c r="L523" s="70">
        <f t="shared" si="76"/>
        <v>1.0242203193300827</v>
      </c>
      <c r="M523" s="70">
        <f>PRODUCT($L$2:L523)-1</f>
        <v>-0.12578704823984377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</row>
    <row r="524" spans="1:27">
      <c r="A524" s="88">
        <v>44752</v>
      </c>
      <c r="B524" s="76">
        <v>37435186.850000001</v>
      </c>
      <c r="C524" s="6"/>
      <c r="D524" s="58">
        <v>5505.94</v>
      </c>
      <c r="E524" s="58">
        <v>1836.77</v>
      </c>
      <c r="F524" s="67">
        <f t="shared" si="77"/>
        <v>37435186.850000001</v>
      </c>
      <c r="G524" s="67">
        <f t="shared" si="75"/>
        <v>36005260.619999997</v>
      </c>
      <c r="H524" s="67">
        <f t="shared" si="73"/>
        <v>54322.5</v>
      </c>
      <c r="I524" s="70">
        <f t="shared" si="71"/>
        <v>1.4532167980754569E-3</v>
      </c>
      <c r="J524" s="67">
        <f t="shared" si="70"/>
        <v>1429926.2300000042</v>
      </c>
      <c r="K524" s="70">
        <f t="shared" si="78"/>
        <v>3.9714369660907689E-2</v>
      </c>
      <c r="L524" s="70">
        <f t="shared" si="76"/>
        <v>1.0014532167980754</v>
      </c>
      <c r="M524" s="70">
        <f>PRODUCT($L$2:L524)-1</f>
        <v>-0.12451662729325086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</row>
    <row r="525" spans="1:27">
      <c r="A525" s="88">
        <v>44753</v>
      </c>
      <c r="B525" s="76">
        <v>36730459.659999996</v>
      </c>
      <c r="C525" s="6"/>
      <c r="D525" s="58">
        <v>4358.83</v>
      </c>
      <c r="E525" s="58">
        <v>1836.77</v>
      </c>
      <c r="F525" s="67">
        <f t="shared" si="77"/>
        <v>36730459.659999996</v>
      </c>
      <c r="G525" s="67">
        <f t="shared" si="75"/>
        <v>36005260.619999997</v>
      </c>
      <c r="H525" s="67">
        <f t="shared" si="73"/>
        <v>-704727.19000000507</v>
      </c>
      <c r="I525" s="70">
        <f t="shared" si="71"/>
        <v>-1.8825261720311275E-2</v>
      </c>
      <c r="J525" s="67">
        <f t="shared" si="70"/>
        <v>725199.03999999911</v>
      </c>
      <c r="K525" s="70">
        <f t="shared" si="78"/>
        <v>2.0141474537672677E-2</v>
      </c>
      <c r="L525" s="70">
        <f t="shared" si="76"/>
        <v>0.98117473827968871</v>
      </c>
      <c r="M525" s="70">
        <f>PRODUCT($L$2:L525)-1</f>
        <v>-0.1409978309162363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</row>
    <row r="526" spans="1:27">
      <c r="A526" s="88">
        <v>44754</v>
      </c>
      <c r="B526" s="76">
        <v>36066102.479999997</v>
      </c>
      <c r="C526" s="6"/>
      <c r="D526" s="58">
        <v>3802.09</v>
      </c>
      <c r="E526" s="58">
        <v>1836.77</v>
      </c>
      <c r="F526" s="67">
        <f t="shared" si="77"/>
        <v>36066102.479999997</v>
      </c>
      <c r="G526" s="67">
        <f t="shared" si="75"/>
        <v>36005260.619999997</v>
      </c>
      <c r="H526" s="67">
        <f t="shared" si="73"/>
        <v>-664357.1799999997</v>
      </c>
      <c r="I526" s="70">
        <f t="shared" si="71"/>
        <v>-1.8087363625440667E-2</v>
      </c>
      <c r="J526" s="67">
        <f t="shared" si="70"/>
        <v>60841.859999999404</v>
      </c>
      <c r="K526" s="70">
        <f t="shared" si="78"/>
        <v>1.6898047383167025E-3</v>
      </c>
      <c r="L526" s="70">
        <f t="shared" si="76"/>
        <v>0.98191263637455939</v>
      </c>
      <c r="M526" s="70">
        <f>PRODUCT($L$2:L526)-1</f>
        <v>-0.15653491550349652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</row>
    <row r="527" spans="1:27">
      <c r="A527" s="88">
        <v>44755</v>
      </c>
      <c r="B527" s="76">
        <v>36033816.990000002</v>
      </c>
      <c r="C527" s="6"/>
      <c r="D527" s="58">
        <v>3114.16</v>
      </c>
      <c r="E527" s="58">
        <v>1836.77</v>
      </c>
      <c r="F527" s="67">
        <f t="shared" si="77"/>
        <v>36033816.990000002</v>
      </c>
      <c r="G527" s="67">
        <f t="shared" si="75"/>
        <v>36005260.619999997</v>
      </c>
      <c r="H527" s="67">
        <f t="shared" si="73"/>
        <v>-32285.489999994636</v>
      </c>
      <c r="I527" s="70">
        <f t="shared" si="71"/>
        <v>-8.9517546338416102E-4</v>
      </c>
      <c r="J527" s="67">
        <f t="shared" si="70"/>
        <v>28556.370000004768</v>
      </c>
      <c r="K527" s="70">
        <f t="shared" si="78"/>
        <v>7.9311660319292265E-4</v>
      </c>
      <c r="L527" s="70">
        <f t="shared" si="76"/>
        <v>0.99910482453661587</v>
      </c>
      <c r="M527" s="70">
        <f>PRODUCT($L$2:L527)-1</f>
        <v>-0.15728996475135903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</row>
    <row r="528" spans="1:27">
      <c r="A528" s="88">
        <v>44756</v>
      </c>
      <c r="B528" s="76">
        <v>35907116.609999999</v>
      </c>
      <c r="C528" s="6"/>
      <c r="D528" s="58">
        <v>2421.04</v>
      </c>
      <c r="E528" s="58">
        <v>4837.25</v>
      </c>
      <c r="F528" s="67">
        <f t="shared" si="77"/>
        <v>35907116.609999999</v>
      </c>
      <c r="G528" s="67">
        <f t="shared" si="75"/>
        <v>36005260.619999997</v>
      </c>
      <c r="H528" s="67">
        <f t="shared" si="73"/>
        <v>-126700.38000000268</v>
      </c>
      <c r="I528" s="70">
        <f t="shared" si="71"/>
        <v>-3.5161520644666701E-3</v>
      </c>
      <c r="J528" s="67">
        <f t="shared" si="70"/>
        <v>-98144.009999997914</v>
      </c>
      <c r="K528" s="70">
        <f t="shared" si="78"/>
        <v>-2.7258241798554517E-3</v>
      </c>
      <c r="L528" s="70">
        <f t="shared" si="76"/>
        <v>0.99648384793553335</v>
      </c>
      <c r="M528" s="70">
        <f>PRODUCT($L$2:L528)-1</f>
        <v>-0.16025306138154527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</row>
    <row r="529" spans="1:27">
      <c r="A529" s="88">
        <v>44757</v>
      </c>
      <c r="B529" s="76">
        <v>36781447.740000002</v>
      </c>
      <c r="C529" s="6"/>
      <c r="D529" s="58">
        <v>1727.18</v>
      </c>
      <c r="E529" s="58">
        <v>2622.46</v>
      </c>
      <c r="F529" s="67">
        <f t="shared" si="77"/>
        <v>36781447.740000002</v>
      </c>
      <c r="G529" s="67">
        <f t="shared" si="75"/>
        <v>36005260.619999997</v>
      </c>
      <c r="H529" s="67">
        <f t="shared" si="73"/>
        <v>874331.13000000268</v>
      </c>
      <c r="I529" s="70">
        <f t="shared" si="71"/>
        <v>2.4349800611851543E-2</v>
      </c>
      <c r="J529" s="67">
        <f t="shared" si="70"/>
        <v>776187.12000000477</v>
      </c>
      <c r="K529" s="70">
        <f t="shared" si="78"/>
        <v>2.1557603156713512E-2</v>
      </c>
      <c r="L529" s="70">
        <f t="shared" si="76"/>
        <v>1.0243498006118514</v>
      </c>
      <c r="M529" s="70">
        <f>PRODUCT($L$2:L529)-1</f>
        <v>-0.13980539086177324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</row>
    <row r="530" spans="1:27">
      <c r="A530" s="88">
        <v>44760</v>
      </c>
      <c r="B530" s="76">
        <v>36424412.950000003</v>
      </c>
      <c r="C530" s="6"/>
      <c r="D530" s="59">
        <v>-307.64999999999998</v>
      </c>
      <c r="E530" s="58">
        <v>2622.46</v>
      </c>
      <c r="F530" s="67">
        <f t="shared" si="77"/>
        <v>36424412.950000003</v>
      </c>
      <c r="G530" s="67">
        <f t="shared" si="75"/>
        <v>36005260.619999997</v>
      </c>
      <c r="H530" s="67">
        <f t="shared" si="73"/>
        <v>-357034.78999999911</v>
      </c>
      <c r="I530" s="70">
        <f t="shared" si="71"/>
        <v>-9.7069259623438382E-3</v>
      </c>
      <c r="J530" s="67">
        <f t="shared" si="70"/>
        <v>419152.33000000566</v>
      </c>
      <c r="K530" s="70">
        <f t="shared" si="78"/>
        <v>1.1641419136601883E-2</v>
      </c>
      <c r="L530" s="70">
        <f t="shared" si="76"/>
        <v>0.99029307403765621</v>
      </c>
      <c r="M530" s="70">
        <f>PRODUCT($L$2:L530)-1</f>
        <v>-0.14815523624588522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</row>
    <row r="531" spans="1:27">
      <c r="A531" s="88">
        <v>44761</v>
      </c>
      <c r="B531" s="76">
        <v>37813286.619999997</v>
      </c>
      <c r="C531" s="6"/>
      <c r="D531" s="59">
        <v>-997.5</v>
      </c>
      <c r="E531" s="58">
        <v>2622.46</v>
      </c>
      <c r="F531" s="67">
        <f t="shared" si="77"/>
        <v>37813286.619999997</v>
      </c>
      <c r="G531" s="67">
        <f t="shared" si="75"/>
        <v>36005260.619999997</v>
      </c>
      <c r="H531" s="67">
        <f t="shared" si="73"/>
        <v>1388873.6699999943</v>
      </c>
      <c r="I531" s="70">
        <f t="shared" si="71"/>
        <v>3.8130296620195611E-2</v>
      </c>
      <c r="J531" s="67">
        <f t="shared" si="70"/>
        <v>1808026</v>
      </c>
      <c r="K531" s="70">
        <f t="shared" si="78"/>
        <v>5.0215606521555989E-2</v>
      </c>
      <c r="L531" s="70">
        <f t="shared" si="76"/>
        <v>1.0381302966201955</v>
      </c>
      <c r="M531" s="70">
        <f>PRODUCT($L$2:L531)-1</f>
        <v>-0.11567414272958043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</row>
    <row r="532" spans="1:27">
      <c r="A532" s="88">
        <v>44762</v>
      </c>
      <c r="B532" s="76">
        <v>38417652.579999998</v>
      </c>
      <c r="C532" s="6"/>
      <c r="D532" s="58">
        <v>-2182.9499999999998</v>
      </c>
      <c r="E532" s="58">
        <v>2622.46</v>
      </c>
      <c r="F532" s="67">
        <f t="shared" si="77"/>
        <v>38417652.579999998</v>
      </c>
      <c r="G532" s="67">
        <f t="shared" si="75"/>
        <v>36005260.619999997</v>
      </c>
      <c r="H532" s="67">
        <f t="shared" si="73"/>
        <v>604365.96000000089</v>
      </c>
      <c r="I532" s="70">
        <f t="shared" si="71"/>
        <v>1.5982899504967733E-2</v>
      </c>
      <c r="J532" s="67">
        <f t="shared" si="70"/>
        <v>2412391.9600000009</v>
      </c>
      <c r="K532" s="70">
        <f t="shared" si="78"/>
        <v>6.7001097019138811E-2</v>
      </c>
      <c r="L532" s="70">
        <f t="shared" si="76"/>
        <v>1.0159828995049678</v>
      </c>
      <c r="M532" s="70">
        <f>PRODUCT($L$2:L532)-1</f>
        <v>-0.10154005142318279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</row>
    <row r="533" spans="1:27">
      <c r="A533" s="88">
        <v>44763</v>
      </c>
      <c r="B533" s="76">
        <v>39221722.07</v>
      </c>
      <c r="C533" s="6"/>
      <c r="D533" s="58">
        <v>-3982.17</v>
      </c>
      <c r="E533" s="58">
        <v>11347.35</v>
      </c>
      <c r="F533" s="67">
        <f t="shared" si="77"/>
        <v>39221722.07</v>
      </c>
      <c r="G533" s="67">
        <f t="shared" si="75"/>
        <v>36005260.619999997</v>
      </c>
      <c r="H533" s="67">
        <f t="shared" si="73"/>
        <v>804069.49000000209</v>
      </c>
      <c r="I533" s="70">
        <f t="shared" si="71"/>
        <v>2.0929688203245294E-2</v>
      </c>
      <c r="J533" s="67">
        <f t="shared" si="70"/>
        <v>3216461.450000003</v>
      </c>
      <c r="K533" s="70">
        <f t="shared" si="78"/>
        <v>8.9333097292270125E-2</v>
      </c>
      <c r="L533" s="70">
        <f t="shared" si="76"/>
        <v>1.0209296882032453</v>
      </c>
      <c r="M533" s="70">
        <f>PRODUCT($L$2:L533)-1</f>
        <v>-8.2735564836366238E-2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</row>
    <row r="534" spans="1:27">
      <c r="A534" s="88">
        <v>44764</v>
      </c>
      <c r="B534" s="76">
        <v>38762840.170000002</v>
      </c>
      <c r="C534" s="6"/>
      <c r="D534" s="58">
        <v>-6046.21</v>
      </c>
      <c r="E534" s="58">
        <v>11347.34</v>
      </c>
      <c r="F534" s="67">
        <f t="shared" si="77"/>
        <v>38762840.170000002</v>
      </c>
      <c r="G534" s="67">
        <f>IF(MONTH(A534)=MONTH(A533),G533,F533)</f>
        <v>36005260.619999997</v>
      </c>
      <c r="H534" s="67">
        <f t="shared" si="73"/>
        <v>-458881.89999999851</v>
      </c>
      <c r="I534" s="70">
        <f t="shared" si="71"/>
        <v>-1.169968771847958E-2</v>
      </c>
      <c r="J534" s="67">
        <f t="shared" ref="J534:J597" si="79">IF(MONTH(A534)=MONTH(A533),J533+H534,H534)</f>
        <v>2757579.5500000045</v>
      </c>
      <c r="K534" s="70">
        <f t="shared" si="78"/>
        <v>7.6588240232546401E-2</v>
      </c>
      <c r="L534" s="70">
        <f t="shared" si="76"/>
        <v>0.98830031228152038</v>
      </c>
      <c r="M534" s="70">
        <f>PRODUCT($L$2:L534)-1</f>
        <v>-9.3467272283048297E-2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</row>
    <row r="535" spans="1:27">
      <c r="A535" s="88">
        <v>44767</v>
      </c>
      <c r="B535" s="76">
        <v>38581012.07</v>
      </c>
      <c r="C535" s="6"/>
      <c r="D535" s="58">
        <v>-11793.42</v>
      </c>
      <c r="E535" s="58">
        <v>11347.34</v>
      </c>
      <c r="F535" s="67">
        <f t="shared" si="77"/>
        <v>38581012.07</v>
      </c>
      <c r="G535" s="67">
        <f>IF(MONTH(A535)=MONTH(A534),G534,F534)</f>
        <v>36005260.619999997</v>
      </c>
      <c r="H535" s="67">
        <f t="shared" si="73"/>
        <v>-181828.10000000149</v>
      </c>
      <c r="I535" s="70">
        <f t="shared" si="71"/>
        <v>-4.6907837300509524E-3</v>
      </c>
      <c r="J535" s="67">
        <f t="shared" si="79"/>
        <v>2575751.450000003</v>
      </c>
      <c r="K535" s="70">
        <f t="shared" si="78"/>
        <v>7.1538197631299427E-2</v>
      </c>
      <c r="L535" s="70">
        <f t="shared" si="76"/>
        <v>0.99530921626994906</v>
      </c>
      <c r="M535" s="70">
        <f>PRODUCT($L$2:L535)-1</f>
        <v>-9.7719621252981725E-2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</row>
    <row r="536" spans="1:27">
      <c r="A536" s="88">
        <v>44768</v>
      </c>
      <c r="B536" s="76">
        <v>37880887.649999999</v>
      </c>
      <c r="C536" s="6"/>
      <c r="D536" s="58">
        <v>-13540.63</v>
      </c>
      <c r="E536" s="58">
        <v>11347.34</v>
      </c>
      <c r="F536" s="67">
        <f t="shared" si="77"/>
        <v>37880887.649999999</v>
      </c>
      <c r="G536" s="67">
        <f>IF(MONTH(A536)=MONTH(A535),G535,F535)</f>
        <v>36005260.619999997</v>
      </c>
      <c r="H536" s="67">
        <f t="shared" si="73"/>
        <v>-700124.42000000179</v>
      </c>
      <c r="I536" s="70">
        <f t="shared" si="71"/>
        <v>-1.814686506226745E-2</v>
      </c>
      <c r="J536" s="67">
        <f t="shared" si="79"/>
        <v>1875627.0300000012</v>
      </c>
      <c r="K536" s="70">
        <f t="shared" si="78"/>
        <v>5.2093138549818896E-2</v>
      </c>
      <c r="L536" s="70">
        <f t="shared" si="76"/>
        <v>0.98185313493773252</v>
      </c>
      <c r="M536" s="70">
        <f>PRODUCT($L$2:L536)-1</f>
        <v>-0.11409318153443548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</row>
    <row r="537" spans="1:27">
      <c r="A537" s="88">
        <v>44769</v>
      </c>
      <c r="B537" s="76">
        <v>40036450.899999999</v>
      </c>
      <c r="C537" s="6"/>
      <c r="D537" s="58">
        <v>-16174.74</v>
      </c>
      <c r="E537" s="58">
        <v>11347.34</v>
      </c>
      <c r="F537" s="67">
        <f t="shared" si="77"/>
        <v>40036450.899999999</v>
      </c>
      <c r="G537" s="67">
        <f t="shared" si="75"/>
        <v>36005260.619999997</v>
      </c>
      <c r="H537" s="67">
        <f t="shared" si="73"/>
        <v>2155563.25</v>
      </c>
      <c r="I537" s="70">
        <f t="shared" si="71"/>
        <v>5.690371540171657E-2</v>
      </c>
      <c r="J537" s="67">
        <f t="shared" si="79"/>
        <v>4031190.2800000012</v>
      </c>
      <c r="K537" s="70">
        <f t="shared" si="78"/>
        <v>0.11196114708195659</v>
      </c>
      <c r="L537" s="70">
        <f t="shared" si="76"/>
        <v>1.0569037154017167</v>
      </c>
      <c r="M537" s="70">
        <f>PRODUCT($L$2:L537)-1</f>
        <v>-6.3681792064030684E-2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</row>
    <row r="538" spans="1:27">
      <c r="A538" s="88">
        <v>44770</v>
      </c>
      <c r="B538" s="76">
        <v>40757571.270000003</v>
      </c>
      <c r="C538" s="6"/>
      <c r="D538" s="58">
        <v>-18799.919999999998</v>
      </c>
      <c r="E538" s="58">
        <v>11347.34</v>
      </c>
      <c r="F538" s="67">
        <f t="shared" si="77"/>
        <v>40757571.270000003</v>
      </c>
      <c r="G538" s="67">
        <f t="shared" si="75"/>
        <v>36005260.619999997</v>
      </c>
      <c r="H538" s="67">
        <f t="shared" si="73"/>
        <v>721120.37000000477</v>
      </c>
      <c r="I538" s="70">
        <f t="shared" ref="I538:I580" si="80">H538/B537</f>
        <v>1.8011595778086434E-2</v>
      </c>
      <c r="J538" s="67">
        <f t="shared" si="79"/>
        <v>4752310.650000006</v>
      </c>
      <c r="K538" s="70">
        <f t="shared" si="78"/>
        <v>0.13198934178413402</v>
      </c>
      <c r="L538" s="70">
        <f t="shared" si="76"/>
        <v>1.0180115957780864</v>
      </c>
      <c r="M538" s="70">
        <f>PRODUCT($L$2:L538)-1</f>
        <v>-4.6817206983025716E-2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</row>
    <row r="539" spans="1:27">
      <c r="A539" s="88">
        <v>44771</v>
      </c>
      <c r="B539" s="76">
        <v>41733497.789999999</v>
      </c>
      <c r="C539" s="6"/>
      <c r="D539" s="58">
        <v>-22179.200000000001</v>
      </c>
      <c r="E539" s="58">
        <v>-19329.669999999998</v>
      </c>
      <c r="F539" s="67">
        <f t="shared" si="77"/>
        <v>41733497.789999999</v>
      </c>
      <c r="G539" s="67">
        <f t="shared" si="75"/>
        <v>36005260.619999997</v>
      </c>
      <c r="H539" s="67">
        <f t="shared" si="73"/>
        <v>975926.51999999583</v>
      </c>
      <c r="I539" s="70">
        <f t="shared" si="80"/>
        <v>2.394466818287418E-2</v>
      </c>
      <c r="J539" s="67">
        <f t="shared" si="79"/>
        <v>5728237.1700000018</v>
      </c>
      <c r="K539" s="70">
        <f t="shared" si="78"/>
        <v>0.1590944509597052</v>
      </c>
      <c r="L539" s="70">
        <f t="shared" si="76"/>
        <v>1.0239446681828741</v>
      </c>
      <c r="M539" s="70">
        <f>PRODUCT($L$2:L539)-1</f>
        <v>-2.3993561286609122E-2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</row>
    <row r="540" spans="1:27">
      <c r="A540" s="88">
        <v>44774</v>
      </c>
      <c r="B540" s="76">
        <v>41733365.299999997</v>
      </c>
      <c r="C540" s="6"/>
      <c r="D540" s="58">
        <v>-9994.5300000000007</v>
      </c>
      <c r="E540" s="58">
        <v>23125.16</v>
      </c>
      <c r="F540" s="67">
        <f t="shared" si="77"/>
        <v>41733365.299999997</v>
      </c>
      <c r="G540" s="67">
        <f t="shared" si="75"/>
        <v>41733497.789999999</v>
      </c>
      <c r="H540" s="67">
        <f t="shared" si="73"/>
        <v>-132.49000000208616</v>
      </c>
      <c r="I540" s="70">
        <f t="shared" si="80"/>
        <v>-3.1746680009609176E-6</v>
      </c>
      <c r="J540" s="67">
        <f t="shared" si="79"/>
        <v>-132.49000000208616</v>
      </c>
      <c r="K540" s="70">
        <f>I540</f>
        <v>-3.1746680009609176E-6</v>
      </c>
      <c r="L540" s="70">
        <f t="shared" si="76"/>
        <v>0.99999682533199907</v>
      </c>
      <c r="M540" s="70">
        <f>PRODUCT($L$2:L540)-1</f>
        <v>-2.3996659783018792E-2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</row>
    <row r="541" spans="1:27">
      <c r="A541" s="88">
        <v>44775</v>
      </c>
      <c r="B541" s="76">
        <v>41158973.140000001</v>
      </c>
      <c r="C541" s="6"/>
      <c r="D541" s="58">
        <v>-12634.51</v>
      </c>
      <c r="E541" s="58">
        <v>23125.18</v>
      </c>
      <c r="F541" s="67">
        <f t="shared" si="77"/>
        <v>41158973.140000001</v>
      </c>
      <c r="G541" s="67">
        <f t="shared" si="75"/>
        <v>41733497.789999999</v>
      </c>
      <c r="H541" s="67">
        <f t="shared" si="73"/>
        <v>-574392.15999999642</v>
      </c>
      <c r="I541" s="70">
        <f t="shared" si="80"/>
        <v>-1.3763379872938176E-2</v>
      </c>
      <c r="J541" s="67">
        <f t="shared" si="79"/>
        <v>-574524.64999999851</v>
      </c>
      <c r="K541" s="70">
        <f t="shared" ref="K541:K562" si="81">(1+K540)*(1+I541)-1</f>
        <v>-1.3766510846777491E-2</v>
      </c>
      <c r="L541" s="70">
        <f t="shared" si="76"/>
        <v>0.98623662012706181</v>
      </c>
      <c r="M541" s="70">
        <f>PRODUCT($L$2:L541)-1</f>
        <v>-3.7429764511681674E-2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</row>
    <row r="542" spans="1:27">
      <c r="A542" s="88">
        <v>44776</v>
      </c>
      <c r="B542" s="76">
        <v>42110320.399999999</v>
      </c>
      <c r="C542" s="6"/>
      <c r="D542" s="58">
        <v>26857.7</v>
      </c>
      <c r="E542" s="58">
        <v>14400.3</v>
      </c>
      <c r="F542" s="67">
        <f t="shared" si="77"/>
        <v>42110320.399999999</v>
      </c>
      <c r="G542" s="67">
        <f t="shared" si="75"/>
        <v>41733497.789999999</v>
      </c>
      <c r="H542" s="67">
        <f t="shared" si="73"/>
        <v>951347.25999999791</v>
      </c>
      <c r="I542" s="70">
        <f t="shared" si="80"/>
        <v>2.3113969747594096E-2</v>
      </c>
      <c r="J542" s="67">
        <f t="shared" si="79"/>
        <v>376822.6099999994</v>
      </c>
      <c r="K542" s="70">
        <f t="shared" si="81"/>
        <v>9.0292601855743726E-3</v>
      </c>
      <c r="L542" s="70">
        <f t="shared" si="76"/>
        <v>1.0231139697475942</v>
      </c>
      <c r="M542" s="70">
        <f>PRODUCT($L$2:L542)-1</f>
        <v>-1.5180945208670082E-2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</row>
    <row r="543" spans="1:27">
      <c r="A543" s="88">
        <v>44777</v>
      </c>
      <c r="B543" s="76">
        <v>42598961.960000001</v>
      </c>
      <c r="C543" s="6"/>
      <c r="D543" s="58">
        <v>24173.22</v>
      </c>
      <c r="E543" s="58">
        <v>14400.3</v>
      </c>
      <c r="F543" s="67">
        <f t="shared" si="77"/>
        <v>42598961.960000001</v>
      </c>
      <c r="G543" s="67">
        <f t="shared" si="75"/>
        <v>41733497.789999999</v>
      </c>
      <c r="H543" s="67">
        <f t="shared" si="73"/>
        <v>488641.56000000238</v>
      </c>
      <c r="I543" s="70">
        <f t="shared" si="80"/>
        <v>1.1603843318181033E-2</v>
      </c>
      <c r="J543" s="67">
        <f t="shared" si="79"/>
        <v>865464.17000000179</v>
      </c>
      <c r="K543" s="70">
        <f t="shared" si="81"/>
        <v>2.0737877624227963E-2</v>
      </c>
      <c r="L543" s="70">
        <f t="shared" si="76"/>
        <v>1.0116038433181811</v>
      </c>
      <c r="M543" s="70">
        <f>PRODUCT($L$2:L543)-1</f>
        <v>-3.7532592001122689E-3</v>
      </c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</row>
    <row r="544" spans="1:27">
      <c r="A544" s="88">
        <v>44778</v>
      </c>
      <c r="B544" s="76">
        <v>41352022.280000001</v>
      </c>
      <c r="C544" s="6"/>
      <c r="D544" s="58">
        <v>21493.38</v>
      </c>
      <c r="E544" s="58">
        <v>-10585.39</v>
      </c>
      <c r="F544" s="67">
        <f t="shared" si="77"/>
        <v>41352022.280000001</v>
      </c>
      <c r="G544" s="67">
        <f t="shared" si="75"/>
        <v>41733497.789999999</v>
      </c>
      <c r="H544" s="67">
        <f t="shared" si="73"/>
        <v>-1246939.6799999997</v>
      </c>
      <c r="I544" s="70">
        <f t="shared" si="80"/>
        <v>-2.9271597772050493E-2</v>
      </c>
      <c r="J544" s="67">
        <f t="shared" si="79"/>
        <v>-381475.50999999791</v>
      </c>
      <c r="K544" s="70">
        <f t="shared" si="81"/>
        <v>-9.1407509602848824E-3</v>
      </c>
      <c r="L544" s="70">
        <f t="shared" si="76"/>
        <v>0.97072840222794954</v>
      </c>
      <c r="M544" s="70">
        <f>PRODUCT($L$2:L544)-1</f>
        <v>-3.2914993078522747E-2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</row>
    <row r="545" spans="1:27">
      <c r="A545" s="88">
        <v>44781</v>
      </c>
      <c r="B545" s="76">
        <v>41548410.549999997</v>
      </c>
      <c r="C545" s="6"/>
      <c r="D545" s="58">
        <v>13496.82</v>
      </c>
      <c r="E545" s="58">
        <v>-10585.39</v>
      </c>
      <c r="F545" s="67">
        <f t="shared" si="77"/>
        <v>41548410.549999997</v>
      </c>
      <c r="G545" s="67">
        <f t="shared" si="75"/>
        <v>41733497.789999999</v>
      </c>
      <c r="H545" s="67">
        <f t="shared" si="73"/>
        <v>196388.26999999583</v>
      </c>
      <c r="I545" s="70">
        <f t="shared" si="80"/>
        <v>4.7491817611778437E-3</v>
      </c>
      <c r="J545" s="67">
        <f t="shared" si="79"/>
        <v>-185087.24000000209</v>
      </c>
      <c r="K545" s="70">
        <f t="shared" si="81"/>
        <v>-4.4349802868511867E-3</v>
      </c>
      <c r="L545" s="70">
        <f t="shared" si="76"/>
        <v>1.0047491817611778</v>
      </c>
      <c r="M545" s="70">
        <f>PRODUCT($L$2:L545)-1</f>
        <v>-2.8322130602142837E-2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</row>
    <row r="546" spans="1:27">
      <c r="A546" s="88">
        <v>44782</v>
      </c>
      <c r="B546" s="76">
        <v>41064825.710000001</v>
      </c>
      <c r="C546" s="6"/>
      <c r="D546" s="58">
        <v>10163.709999999999</v>
      </c>
      <c r="E546" s="58">
        <v>-10585.39</v>
      </c>
      <c r="F546" s="67">
        <f t="shared" si="77"/>
        <v>41064825.710000001</v>
      </c>
      <c r="G546" s="67">
        <f t="shared" si="75"/>
        <v>41733497.789999999</v>
      </c>
      <c r="H546" s="67">
        <f t="shared" si="73"/>
        <v>-483584.83999999613</v>
      </c>
      <c r="I546" s="70">
        <f t="shared" si="80"/>
        <v>-1.163906954799252E-2</v>
      </c>
      <c r="J546" s="67">
        <f t="shared" si="79"/>
        <v>-668672.07999999821</v>
      </c>
      <c r="K546" s="70">
        <f t="shared" si="81"/>
        <v>-1.6022430790841091E-2</v>
      </c>
      <c r="L546" s="70">
        <f t="shared" si="76"/>
        <v>0.98836093045200746</v>
      </c>
      <c r="M546" s="70">
        <f>PRODUCT($L$2:L546)-1</f>
        <v>-3.9631556902309684E-2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</row>
    <row r="547" spans="1:27">
      <c r="A547" s="88">
        <v>44783</v>
      </c>
      <c r="B547" s="76">
        <v>42539017.219999999</v>
      </c>
      <c r="C547" s="6"/>
      <c r="D547" s="58">
        <v>6594.4</v>
      </c>
      <c r="E547" s="58">
        <v>-10585.39</v>
      </c>
      <c r="F547" s="67">
        <f t="shared" si="77"/>
        <v>42539017.219999999</v>
      </c>
      <c r="G547" s="67">
        <f t="shared" si="75"/>
        <v>41733497.789999999</v>
      </c>
      <c r="H547" s="67">
        <f t="shared" si="73"/>
        <v>1474191.5099999979</v>
      </c>
      <c r="I547" s="70">
        <f t="shared" si="80"/>
        <v>3.5899129839506577E-2</v>
      </c>
      <c r="J547" s="67">
        <f t="shared" si="79"/>
        <v>805519.4299999997</v>
      </c>
      <c r="K547" s="70">
        <f t="shared" si="81"/>
        <v>1.9301507725360656E-2</v>
      </c>
      <c r="L547" s="70">
        <f t="shared" si="76"/>
        <v>1.0358991298395066</v>
      </c>
      <c r="M547" s="70">
        <f>PRODUCT($L$2:L547)-1</f>
        <v>-5.155165469780898E-3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</row>
    <row r="548" spans="1:27">
      <c r="A548" s="88">
        <v>44784</v>
      </c>
      <c r="B548" s="76">
        <v>41747161.409999996</v>
      </c>
      <c r="C548" s="6"/>
      <c r="D548" s="58">
        <v>3270.04</v>
      </c>
      <c r="E548" s="58">
        <v>-9715.68</v>
      </c>
      <c r="F548" s="67">
        <f t="shared" si="77"/>
        <v>41747161.409999996</v>
      </c>
      <c r="G548" s="67">
        <f t="shared" si="75"/>
        <v>41733497.789999999</v>
      </c>
      <c r="H548" s="67">
        <f t="shared" si="73"/>
        <v>-791855.81000000238</v>
      </c>
      <c r="I548" s="70">
        <f t="shared" si="80"/>
        <v>-1.8614812041960062E-2</v>
      </c>
      <c r="J548" s="67">
        <f t="shared" si="79"/>
        <v>13663.619999997318</v>
      </c>
      <c r="K548" s="70">
        <f t="shared" si="81"/>
        <v>3.2740174496659336E-4</v>
      </c>
      <c r="L548" s="70">
        <f t="shared" si="76"/>
        <v>0.98138518795803997</v>
      </c>
      <c r="M548" s="70">
        <f>PRODUCT($L$2:L548)-1</f>
        <v>-2.3674015075475729E-2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</row>
    <row r="549" spans="1:27">
      <c r="A549" s="88">
        <v>44785</v>
      </c>
      <c r="B549" s="76">
        <v>42900383.07</v>
      </c>
      <c r="C549" s="6"/>
      <c r="D549" s="59">
        <v>-33.43</v>
      </c>
      <c r="E549" s="58">
        <v>-6854.92</v>
      </c>
      <c r="F549" s="67">
        <f t="shared" si="77"/>
        <v>42900383.07</v>
      </c>
      <c r="G549" s="67">
        <f t="shared" si="75"/>
        <v>41733497.789999999</v>
      </c>
      <c r="H549" s="67">
        <f t="shared" si="73"/>
        <v>1153221.6600000039</v>
      </c>
      <c r="I549" s="70">
        <f t="shared" si="80"/>
        <v>2.7623953846207239E-2</v>
      </c>
      <c r="J549" s="67">
        <f t="shared" si="79"/>
        <v>1166885.2800000012</v>
      </c>
      <c r="K549" s="70">
        <f t="shared" si="81"/>
        <v>2.7960399721866036E-2</v>
      </c>
      <c r="L549" s="70">
        <f t="shared" si="76"/>
        <v>1.0276239538462073</v>
      </c>
      <c r="M549" s="70">
        <f>PRODUCT($L$2:L549)-1</f>
        <v>3.2959688709321977E-3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</row>
    <row r="550" spans="1:27">
      <c r="A550" s="88">
        <v>44788</v>
      </c>
      <c r="B550" s="76">
        <v>43467020.130000003</v>
      </c>
      <c r="C550" s="6"/>
      <c r="D550" s="58">
        <v>-11814.73</v>
      </c>
      <c r="E550" s="58">
        <v>-9855.4</v>
      </c>
      <c r="F550" s="67">
        <f t="shared" si="77"/>
        <v>43467020.130000003</v>
      </c>
      <c r="G550" s="67">
        <f t="shared" si="75"/>
        <v>41733497.789999999</v>
      </c>
      <c r="H550" s="67">
        <f t="shared" si="73"/>
        <v>566637.06000000238</v>
      </c>
      <c r="I550" s="70">
        <f t="shared" si="80"/>
        <v>1.3208205135964124E-2</v>
      </c>
      <c r="J550" s="67">
        <f t="shared" si="79"/>
        <v>1733522.3400000036</v>
      </c>
      <c r="K550" s="70">
        <f t="shared" si="81"/>
        <v>4.1537911553040097E-2</v>
      </c>
      <c r="L550" s="70">
        <f t="shared" si="76"/>
        <v>1.0132082051359641</v>
      </c>
      <c r="M550" s="70">
        <f>PRODUCT($L$2:L550)-1</f>
        <v>1.6547707839865256E-2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</row>
    <row r="551" spans="1:27">
      <c r="A551" s="88">
        <v>44789</v>
      </c>
      <c r="B551" s="76">
        <v>43170426.240000002</v>
      </c>
      <c r="C551" s="6"/>
      <c r="D551" s="58">
        <v>-15849.32</v>
      </c>
      <c r="E551" s="58">
        <v>-5412.66</v>
      </c>
      <c r="F551" s="67">
        <f t="shared" si="77"/>
        <v>43170426.240000002</v>
      </c>
      <c r="G551" s="67">
        <f t="shared" si="75"/>
        <v>41733497.789999999</v>
      </c>
      <c r="H551" s="67">
        <f t="shared" si="73"/>
        <v>-296593.8900000006</v>
      </c>
      <c r="I551" s="70">
        <f t="shared" si="80"/>
        <v>-6.823423577529711E-3</v>
      </c>
      <c r="J551" s="67">
        <f t="shared" si="79"/>
        <v>1436928.450000003</v>
      </c>
      <c r="K551" s="70">
        <f t="shared" si="81"/>
        <v>3.4431057210458027E-2</v>
      </c>
      <c r="L551" s="70">
        <f t="shared" si="76"/>
        <v>0.99317657642247026</v>
      </c>
      <c r="M551" s="70">
        <f>PRODUCT($L$2:L551)-1</f>
        <v>9.6113722425068548E-3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</row>
    <row r="552" spans="1:27">
      <c r="A552" s="88">
        <v>44790</v>
      </c>
      <c r="B552" s="76">
        <v>42234573.359999999</v>
      </c>
      <c r="C552" s="6"/>
      <c r="D552" s="58">
        <v>-19114.28</v>
      </c>
      <c r="E552" s="58">
        <v>-5412.66</v>
      </c>
      <c r="F552" s="67">
        <f t="shared" si="77"/>
        <v>42234573.359999999</v>
      </c>
      <c r="G552" s="67">
        <f t="shared" si="75"/>
        <v>41733497.789999999</v>
      </c>
      <c r="H552" s="67">
        <f>B552-C552-F551</f>
        <v>-935852.88000000268</v>
      </c>
      <c r="I552" s="70">
        <f t="shared" si="80"/>
        <v>-2.1678101457633481E-2</v>
      </c>
      <c r="J552" s="67">
        <f t="shared" si="79"/>
        <v>501075.5700000003</v>
      </c>
      <c r="K552" s="70">
        <f t="shared" si="81"/>
        <v>1.2006555801322705E-2</v>
      </c>
      <c r="L552" s="70">
        <f t="shared" si="76"/>
        <v>0.97832189854236651</v>
      </c>
      <c r="M552" s="70">
        <f>PRODUCT($L$2:L552)-1</f>
        <v>-1.2275085517746809E-2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</row>
    <row r="553" spans="1:27">
      <c r="A553" s="88">
        <v>44791</v>
      </c>
      <c r="B553" s="76">
        <v>42468569.310000002</v>
      </c>
      <c r="C553" s="6"/>
      <c r="D553" s="58">
        <v>-22336.29</v>
      </c>
      <c r="E553" s="58">
        <v>-3807.79</v>
      </c>
      <c r="F553" s="67">
        <f t="shared" si="77"/>
        <v>42468569.310000002</v>
      </c>
      <c r="G553" s="67">
        <f t="shared" si="75"/>
        <v>41733497.789999999</v>
      </c>
      <c r="H553" s="67">
        <f>B553-C553-F552</f>
        <v>233995.95000000298</v>
      </c>
      <c r="I553" s="70">
        <f t="shared" si="80"/>
        <v>5.5403886291324192E-3</v>
      </c>
      <c r="J553" s="67">
        <f t="shared" si="79"/>
        <v>735071.52000000328</v>
      </c>
      <c r="K553" s="70">
        <f t="shared" si="81"/>
        <v>1.7613465415691643E-2</v>
      </c>
      <c r="L553" s="70">
        <f t="shared" si="76"/>
        <v>1.0055403886291323</v>
      </c>
      <c r="M553" s="70">
        <f>PRODUCT($L$2:L553)-1</f>
        <v>-6.8027056328386903E-3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</row>
    <row r="554" spans="1:27">
      <c r="A554" s="88">
        <v>44792</v>
      </c>
      <c r="B554" s="76">
        <v>41087514.520000003</v>
      </c>
      <c r="C554" s="6"/>
      <c r="D554" s="58">
        <v>-25961.25</v>
      </c>
      <c r="E554" s="58">
        <v>-3807.79</v>
      </c>
      <c r="F554" s="67">
        <v>39917514.520000003</v>
      </c>
      <c r="G554" s="67">
        <f t="shared" si="75"/>
        <v>41733497.789999999</v>
      </c>
      <c r="H554" s="67">
        <f>B554-C554-F553</f>
        <v>-1381054.7899999991</v>
      </c>
      <c r="I554" s="70">
        <f>H554/B553</f>
        <v>-3.2519456445988741E-2</v>
      </c>
      <c r="J554" s="67">
        <f t="shared" si="79"/>
        <v>-645983.26999999583</v>
      </c>
      <c r="K554" s="70">
        <f t="shared" si="81"/>
        <v>-1.5478771351745579E-2</v>
      </c>
      <c r="L554" s="70">
        <f t="shared" si="76"/>
        <v>0.96748054355401125</v>
      </c>
      <c r="M554" s="70">
        <f>PRODUCT($L$2:L554)-1</f>
        <v>-3.910094178928547E-2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</row>
    <row r="555" spans="1:27">
      <c r="A555" s="88">
        <v>44795</v>
      </c>
      <c r="B555" s="76">
        <v>38353524.869999997</v>
      </c>
      <c r="C555" s="6"/>
      <c r="D555" s="58">
        <v>-35948.86</v>
      </c>
      <c r="E555" s="58">
        <v>-3807.79</v>
      </c>
      <c r="F555" s="67">
        <f t="shared" si="77"/>
        <v>38353524.869999997</v>
      </c>
      <c r="G555" s="67">
        <f t="shared" si="75"/>
        <v>41733497.789999999</v>
      </c>
      <c r="H555" s="67">
        <f>B555-C555-F554</f>
        <v>-1563989.650000006</v>
      </c>
      <c r="I555" s="70">
        <f>H555/F554</f>
        <v>-3.9180536884790139E-2</v>
      </c>
      <c r="J555" s="67">
        <f t="shared" si="79"/>
        <v>-2209972.9200000018</v>
      </c>
      <c r="K555" s="70">
        <f t="shared" si="81"/>
        <v>-5.4052841664657403E-2</v>
      </c>
      <c r="L555" s="70">
        <f t="shared" si="76"/>
        <v>0.96081946311520983</v>
      </c>
      <c r="M555" s="70">
        <f>PRODUCT($L$2:L555)-1</f>
        <v>-7.6749482782070499E-2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</row>
    <row r="556" spans="1:27">
      <c r="A556" s="88">
        <v>44796</v>
      </c>
      <c r="B556" s="76">
        <v>38390343.219999999</v>
      </c>
      <c r="C556" s="6"/>
      <c r="D556" s="58">
        <v>-39581.07</v>
      </c>
      <c r="E556" s="58">
        <v>2487.5100000000002</v>
      </c>
      <c r="F556" s="67">
        <f t="shared" si="77"/>
        <v>38390343.219999999</v>
      </c>
      <c r="G556" s="67">
        <f t="shared" si="75"/>
        <v>41733497.789999999</v>
      </c>
      <c r="H556" s="67">
        <f t="shared" ref="H556:H580" si="82">B556-C556-F555</f>
        <v>36818.35000000149</v>
      </c>
      <c r="I556" s="70">
        <f t="shared" si="80"/>
        <v>9.5997304354157771E-4</v>
      </c>
      <c r="J556" s="67">
        <f t="shared" si="79"/>
        <v>-2173154.5700000003</v>
      </c>
      <c r="K556" s="70">
        <f t="shared" si="81"/>
        <v>-5.314475789204065E-2</v>
      </c>
      <c r="L556" s="70">
        <f t="shared" si="76"/>
        <v>1.0009599730435417</v>
      </c>
      <c r="M556" s="70">
        <f>PRODUCT($L$2:L556)-1</f>
        <v>-7.5863187173105362E-2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</row>
    <row r="557" spans="1:27">
      <c r="A557" s="88">
        <v>44797</v>
      </c>
      <c r="B557" s="76">
        <v>38546869.140000001</v>
      </c>
      <c r="C557" s="6"/>
      <c r="D557" s="58">
        <v>-43192.17</v>
      </c>
      <c r="E557" s="58">
        <v>2487.5</v>
      </c>
      <c r="F557" s="67">
        <f t="shared" si="77"/>
        <v>38546869.140000001</v>
      </c>
      <c r="G557" s="67">
        <f t="shared" si="75"/>
        <v>41733497.789999999</v>
      </c>
      <c r="H557" s="67">
        <f t="shared" si="82"/>
        <v>156525.92000000179</v>
      </c>
      <c r="I557" s="70">
        <f t="shared" si="80"/>
        <v>4.0772211673913185E-3</v>
      </c>
      <c r="J557" s="67">
        <f t="shared" si="79"/>
        <v>-2016628.6499999985</v>
      </c>
      <c r="K557" s="70">
        <f t="shared" si="81"/>
        <v>-4.9284219656462569E-2</v>
      </c>
      <c r="L557" s="70">
        <f t="shared" si="76"/>
        <v>1.0040772211673914</v>
      </c>
      <c r="M557" s="70">
        <f>PRODUCT($L$2:L557)-1</f>
        <v>-7.2095276998281888E-2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</row>
    <row r="558" spans="1:27">
      <c r="A558" s="88">
        <v>44798</v>
      </c>
      <c r="B558" s="76">
        <v>39627132.600000001</v>
      </c>
      <c r="C558" s="6"/>
      <c r="D558" s="58">
        <v>-45968.24</v>
      </c>
      <c r="E558" s="58">
        <v>2487.5</v>
      </c>
      <c r="F558" s="67">
        <f t="shared" si="77"/>
        <v>39627132.600000001</v>
      </c>
      <c r="G558" s="67">
        <f t="shared" si="75"/>
        <v>41733497.789999999</v>
      </c>
      <c r="H558" s="67">
        <f t="shared" si="82"/>
        <v>1080263.4600000009</v>
      </c>
      <c r="I558" s="70">
        <f t="shared" si="80"/>
        <v>2.8024674483329539E-2</v>
      </c>
      <c r="J558" s="67">
        <f t="shared" si="79"/>
        <v>-936365.18999999762</v>
      </c>
      <c r="K558" s="70">
        <f t="shared" si="81"/>
        <v>-2.2640719386170405E-2</v>
      </c>
      <c r="L558" s="70">
        <f t="shared" si="76"/>
        <v>1.0280246744833295</v>
      </c>
      <c r="M558" s="70">
        <f>PRODUCT($L$2:L558)-1</f>
        <v>-4.6091049184614707E-2</v>
      </c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</row>
    <row r="559" spans="1:27">
      <c r="A559" s="88">
        <v>44799</v>
      </c>
      <c r="B559" s="76">
        <v>37248144.729999997</v>
      </c>
      <c r="C559" s="6"/>
      <c r="D559" s="58">
        <v>-48728.26</v>
      </c>
      <c r="E559" s="58">
        <v>3832.92</v>
      </c>
      <c r="F559" s="67">
        <f t="shared" si="77"/>
        <v>37248144.729999997</v>
      </c>
      <c r="G559" s="67">
        <f t="shared" si="75"/>
        <v>41733497.789999999</v>
      </c>
      <c r="H559" s="67">
        <f t="shared" si="82"/>
        <v>-2378987.8700000048</v>
      </c>
      <c r="I559" s="70">
        <f t="shared" si="80"/>
        <v>-6.0034317749248521E-2</v>
      </c>
      <c r="J559" s="67">
        <f t="shared" si="79"/>
        <v>-3315353.0600000024</v>
      </c>
      <c r="K559" s="70">
        <f t="shared" si="81"/>
        <v>-8.1315816993717926E-2</v>
      </c>
      <c r="L559" s="70">
        <f t="shared" si="76"/>
        <v>0.9399656822507515</v>
      </c>
      <c r="M559" s="70">
        <f>PRODUCT($L$2:L559)-1</f>
        <v>-0.10335832224171781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</row>
    <row r="560" spans="1:27">
      <c r="A560" s="88">
        <v>44802</v>
      </c>
      <c r="B560" s="76">
        <v>36734669.07</v>
      </c>
      <c r="C560" s="6"/>
      <c r="D560" s="58">
        <v>-56904.98</v>
      </c>
      <c r="E560" s="58">
        <v>3832.92</v>
      </c>
      <c r="F560" s="67">
        <f t="shared" si="77"/>
        <v>36734669.07</v>
      </c>
      <c r="G560" s="67">
        <f t="shared" si="75"/>
        <v>41733497.789999999</v>
      </c>
      <c r="H560" s="67">
        <f t="shared" si="82"/>
        <v>-513475.65999999642</v>
      </c>
      <c r="I560" s="70">
        <f t="shared" si="80"/>
        <v>-1.3785268064275921E-2</v>
      </c>
      <c r="J560" s="67">
        <f t="shared" si="79"/>
        <v>-3828828.7199999988</v>
      </c>
      <c r="K560" s="70">
        <f t="shared" si="81"/>
        <v>-9.3980124722869873E-2</v>
      </c>
      <c r="L560" s="70">
        <f t="shared" si="76"/>
        <v>0.98621473193572406</v>
      </c>
      <c r="M560" s="70">
        <f>PRODUCT($L$2:L560)-1</f>
        <v>-0.11571876812721782</v>
      </c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</row>
    <row r="561" spans="1:27">
      <c r="A561" s="88">
        <v>44803</v>
      </c>
      <c r="B561" s="76">
        <v>35965681.210000001</v>
      </c>
      <c r="C561" s="6"/>
      <c r="D561" s="58">
        <v>-59908.160000000003</v>
      </c>
      <c r="E561" s="58">
        <v>3832.92</v>
      </c>
      <c r="F561" s="67">
        <f t="shared" si="77"/>
        <v>35965681.210000001</v>
      </c>
      <c r="G561" s="67">
        <f t="shared" si="75"/>
        <v>41733497.789999999</v>
      </c>
      <c r="H561" s="67">
        <f t="shared" si="82"/>
        <v>-768987.8599999994</v>
      </c>
      <c r="I561" s="70">
        <f t="shared" si="80"/>
        <v>-2.0933572547901531E-2</v>
      </c>
      <c r="J561" s="67">
        <f t="shared" si="79"/>
        <v>-4597816.5799999982</v>
      </c>
      <c r="K561" s="70">
        <f t="shared" si="81"/>
        <v>-0.11294635751182436</v>
      </c>
      <c r="L561" s="70">
        <f t="shared" si="76"/>
        <v>0.97906642745209849</v>
      </c>
      <c r="M561" s="70">
        <f>PRODUCT($L$2:L561)-1</f>
        <v>-0.13422993344737444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</row>
    <row r="562" spans="1:27">
      <c r="A562" s="88">
        <v>44804</v>
      </c>
      <c r="B562" s="76">
        <v>35506385.530000001</v>
      </c>
      <c r="C562" s="6"/>
      <c r="D562" s="58">
        <v>-62925.58</v>
      </c>
      <c r="E562" s="59">
        <v>857.61</v>
      </c>
      <c r="F562" s="67">
        <f t="shared" si="77"/>
        <v>35506385.530000001</v>
      </c>
      <c r="G562" s="67">
        <f t="shared" si="75"/>
        <v>41733497.789999999</v>
      </c>
      <c r="H562" s="67">
        <f t="shared" si="82"/>
        <v>-459295.6799999997</v>
      </c>
      <c r="I562" s="70">
        <f t="shared" si="80"/>
        <v>-1.2770387340037253E-2</v>
      </c>
      <c r="J562" s="67">
        <f t="shared" si="79"/>
        <v>-5057112.2599999979</v>
      </c>
      <c r="K562" s="70">
        <f t="shared" si="81"/>
        <v>-0.12427437611778924</v>
      </c>
      <c r="L562" s="70">
        <f t="shared" si="76"/>
        <v>0.98722961265996279</v>
      </c>
      <c r="M562" s="70">
        <f>PRODUCT($L$2:L562)-1</f>
        <v>-0.14528615254466126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</row>
    <row r="563" spans="1:27">
      <c r="A563" s="88">
        <v>44805</v>
      </c>
      <c r="B563" s="76">
        <v>35308460.490000002</v>
      </c>
      <c r="C563" s="6"/>
      <c r="D563" s="58">
        <v>-1738.41</v>
      </c>
      <c r="E563" s="58">
        <v>33383.65</v>
      </c>
      <c r="F563" s="67">
        <f t="shared" si="77"/>
        <v>35308460.490000002</v>
      </c>
      <c r="G563" s="67">
        <f t="shared" si="75"/>
        <v>35506385.530000001</v>
      </c>
      <c r="H563" s="67">
        <f t="shared" si="82"/>
        <v>-197925.03999999911</v>
      </c>
      <c r="I563" s="70">
        <f t="shared" si="80"/>
        <v>-5.574350558233211E-3</v>
      </c>
      <c r="J563" s="67">
        <f t="shared" si="79"/>
        <v>-197925.03999999911</v>
      </c>
      <c r="K563" s="70">
        <f>I563</f>
        <v>-5.574350558233211E-3</v>
      </c>
      <c r="L563" s="70">
        <f t="shared" si="76"/>
        <v>0.99442564944176681</v>
      </c>
      <c r="M563" s="70">
        <f>PRODUCT($L$2:L563)-1</f>
        <v>-0.15005062715735351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</row>
    <row r="564" spans="1:27">
      <c r="A564" s="88">
        <v>44806</v>
      </c>
      <c r="B564" s="76">
        <v>34753018.82</v>
      </c>
      <c r="C564" s="6"/>
      <c r="D564" s="58">
        <v>-3703.38</v>
      </c>
      <c r="E564" s="58">
        <v>33383.67</v>
      </c>
      <c r="F564" s="67">
        <f t="shared" si="77"/>
        <v>34753018.82</v>
      </c>
      <c r="G564" s="67">
        <f t="shared" si="75"/>
        <v>35506385.530000001</v>
      </c>
      <c r="H564" s="67">
        <f t="shared" si="82"/>
        <v>-555441.67000000179</v>
      </c>
      <c r="I564" s="70">
        <f t="shared" si="80"/>
        <v>-1.5731121161663589E-2</v>
      </c>
      <c r="J564" s="67">
        <f t="shared" si="79"/>
        <v>-753366.71000000089</v>
      </c>
      <c r="K564" s="70">
        <f t="shared" ref="K564:K584" si="83">(1+K563)*(1+I564)-1</f>
        <v>-2.1217780935867681E-2</v>
      </c>
      <c r="L564" s="70">
        <f t="shared" si="76"/>
        <v>0.98426887883833636</v>
      </c>
      <c r="M564" s="70">
        <f>PRODUCT($L$2:L564)-1</f>
        <v>-0.16342128372282116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</row>
    <row r="565" spans="1:27">
      <c r="A565" s="88">
        <v>44809</v>
      </c>
      <c r="B565" s="76">
        <v>34763379.390000001</v>
      </c>
      <c r="C565" s="6"/>
      <c r="D565" s="58">
        <v>-3698.4</v>
      </c>
      <c r="E565" s="58">
        <v>33383.68</v>
      </c>
      <c r="F565" s="67">
        <f t="shared" si="77"/>
        <v>34763379.390000001</v>
      </c>
      <c r="G565" s="67">
        <f t="shared" si="75"/>
        <v>35506385.530000001</v>
      </c>
      <c r="H565" s="67">
        <f t="shared" si="82"/>
        <v>10360.570000000298</v>
      </c>
      <c r="I565" s="70">
        <f t="shared" si="80"/>
        <v>2.9812000084544879E-4</v>
      </c>
      <c r="J565" s="67">
        <f t="shared" si="79"/>
        <v>-743006.1400000006</v>
      </c>
      <c r="K565" s="70">
        <f t="shared" si="83"/>
        <v>-2.0925986379892847E-2</v>
      </c>
      <c r="L565" s="70">
        <f t="shared" si="76"/>
        <v>1.0002981200008454</v>
      </c>
      <c r="M565" s="70">
        <f>PRODUCT($L$2:L565)-1</f>
        <v>-0.16317188287521733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</row>
    <row r="566" spans="1:27">
      <c r="A566" s="88">
        <v>44810</v>
      </c>
      <c r="B566" s="76">
        <v>34296326.43</v>
      </c>
      <c r="C566" s="6"/>
      <c r="D566" s="58">
        <v>85216.86</v>
      </c>
      <c r="E566" s="58">
        <v>30522.92</v>
      </c>
      <c r="F566" s="67">
        <f t="shared" si="77"/>
        <v>34296326.43</v>
      </c>
      <c r="G566" s="67">
        <f t="shared" si="75"/>
        <v>35506385.530000001</v>
      </c>
      <c r="H566" s="67">
        <f t="shared" si="82"/>
        <v>-467052.96000000089</v>
      </c>
      <c r="I566" s="70">
        <f t="shared" si="80"/>
        <v>-1.3435200150142851E-2</v>
      </c>
      <c r="J566" s="67">
        <f t="shared" si="79"/>
        <v>-1210059.1000000015</v>
      </c>
      <c r="K566" s="70">
        <f t="shared" si="83"/>
        <v>-3.4080041714682707E-2</v>
      </c>
      <c r="L566" s="70">
        <f t="shared" si="76"/>
        <v>0.98656479984985712</v>
      </c>
      <c r="M566" s="70">
        <f>PRODUCT($L$2:L566)-1</f>
        <v>-0.17441483612005604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</row>
    <row r="567" spans="1:27">
      <c r="A567" s="88">
        <v>44811</v>
      </c>
      <c r="B567" s="76">
        <v>35241331.740000002</v>
      </c>
      <c r="C567" s="6"/>
      <c r="D567" s="58">
        <v>83424.66</v>
      </c>
      <c r="E567" s="58">
        <v>16558.830000000002</v>
      </c>
      <c r="F567" s="67">
        <f t="shared" si="77"/>
        <v>35241331.740000002</v>
      </c>
      <c r="G567" s="67">
        <f t="shared" si="75"/>
        <v>35506385.530000001</v>
      </c>
      <c r="H567" s="67">
        <f t="shared" si="82"/>
        <v>945005.31000000238</v>
      </c>
      <c r="I567" s="70">
        <f t="shared" si="80"/>
        <v>2.7554126297718539E-2</v>
      </c>
      <c r="J567" s="67">
        <f t="shared" si="79"/>
        <v>-265053.78999999911</v>
      </c>
      <c r="K567" s="70">
        <f t="shared" si="83"/>
        <v>-7.4649611906020263E-3</v>
      </c>
      <c r="L567" s="70">
        <f t="shared" si="76"/>
        <v>1.0275541262977186</v>
      </c>
      <c r="M567" s="70">
        <f>PRODUCT($L$2:L567)-1</f>
        <v>-0.15166655824498532</v>
      </c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</row>
    <row r="568" spans="1:27">
      <c r="A568" s="88">
        <v>44812</v>
      </c>
      <c r="B568" s="76">
        <v>35406573.350000001</v>
      </c>
      <c r="C568" s="6"/>
      <c r="D568" s="58">
        <v>81688.570000000007</v>
      </c>
      <c r="E568" s="58">
        <v>-3072.54</v>
      </c>
      <c r="F568" s="67">
        <f t="shared" si="77"/>
        <v>35406573.350000001</v>
      </c>
      <c r="G568" s="67">
        <f t="shared" si="75"/>
        <v>35506385.530000001</v>
      </c>
      <c r="H568" s="67">
        <f t="shared" si="82"/>
        <v>165241.6099999994</v>
      </c>
      <c r="I568" s="70">
        <f t="shared" si="80"/>
        <v>4.6888582763870146E-3</v>
      </c>
      <c r="J568" s="67">
        <f t="shared" si="79"/>
        <v>-99812.179999999702</v>
      </c>
      <c r="K568" s="70">
        <f t="shared" si="83"/>
        <v>-2.8111050592763975E-3</v>
      </c>
      <c r="L568" s="70">
        <f t="shared" si="76"/>
        <v>1.0046888582763871</v>
      </c>
      <c r="M568" s="70">
        <f>PRODUCT($L$2:L568)-1</f>
        <v>-0.14768884296547635</v>
      </c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</row>
    <row r="569" spans="1:27">
      <c r="A569" s="88">
        <v>44813</v>
      </c>
      <c r="B569" s="76">
        <v>36545044.159999996</v>
      </c>
      <c r="C569" s="6"/>
      <c r="D569" s="58">
        <v>79602.080000000002</v>
      </c>
      <c r="E569" s="58">
        <v>-3072.54</v>
      </c>
      <c r="F569" s="67">
        <f t="shared" si="77"/>
        <v>36545044.159999996</v>
      </c>
      <c r="G569" s="67">
        <f t="shared" si="75"/>
        <v>35506385.530000001</v>
      </c>
      <c r="H569" s="67">
        <f t="shared" si="82"/>
        <v>1138470.8099999949</v>
      </c>
      <c r="I569" s="70">
        <f t="shared" si="80"/>
        <v>3.2154221724480854E-2</v>
      </c>
      <c r="J569" s="67">
        <f t="shared" si="79"/>
        <v>1038658.6299999952</v>
      </c>
      <c r="K569" s="70">
        <f t="shared" si="83"/>
        <v>2.9252727769837561E-2</v>
      </c>
      <c r="L569" s="70">
        <f t="shared" si="76"/>
        <v>1.0321542217244808</v>
      </c>
      <c r="M569" s="70">
        <f>PRODUCT($L$2:L569)-1</f>
        <v>-0.12028344104393951</v>
      </c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</row>
    <row r="570" spans="1:27">
      <c r="A570" s="88">
        <v>44816</v>
      </c>
      <c r="B570" s="76">
        <v>37213062.560000002</v>
      </c>
      <c r="C570" s="6"/>
      <c r="D570" s="58">
        <v>73322.11</v>
      </c>
      <c r="E570" s="58">
        <v>-3072.54</v>
      </c>
      <c r="F570" s="67">
        <f t="shared" si="77"/>
        <v>37213062.560000002</v>
      </c>
      <c r="G570" s="67">
        <f t="shared" si="75"/>
        <v>35506385.530000001</v>
      </c>
      <c r="H570" s="67">
        <f t="shared" si="82"/>
        <v>668018.40000000596</v>
      </c>
      <c r="I570" s="70">
        <f t="shared" si="80"/>
        <v>1.8279315714473228E-2</v>
      </c>
      <c r="J570" s="67">
        <f t="shared" si="79"/>
        <v>1706677.0300000012</v>
      </c>
      <c r="K570" s="70">
        <f t="shared" si="83"/>
        <v>4.8066763330725015E-2</v>
      </c>
      <c r="L570" s="70">
        <f t="shared" si="76"/>
        <v>1.0182793157144732</v>
      </c>
      <c r="M570" s="70">
        <f>PRODUCT($L$2:L570)-1</f>
        <v>-0.10420282432353178</v>
      </c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</row>
    <row r="571" spans="1:27">
      <c r="A571" s="88">
        <v>44817</v>
      </c>
      <c r="B571" s="76">
        <v>34372380.340000004</v>
      </c>
      <c r="C571" s="6"/>
      <c r="D571" s="58">
        <v>71111.33</v>
      </c>
      <c r="E571" s="58">
        <v>-3072.54</v>
      </c>
      <c r="F571" s="67">
        <f t="shared" si="77"/>
        <v>34372380.340000004</v>
      </c>
      <c r="G571" s="67">
        <f t="shared" si="75"/>
        <v>35506385.530000001</v>
      </c>
      <c r="H571" s="67">
        <f t="shared" si="82"/>
        <v>-2840682.2199999988</v>
      </c>
      <c r="I571" s="70">
        <f t="shared" si="80"/>
        <v>-7.6335620467137349E-2</v>
      </c>
      <c r="J571" s="67">
        <f t="shared" si="79"/>
        <v>-1134005.1899999976</v>
      </c>
      <c r="K571" s="70">
        <f t="shared" si="83"/>
        <v>-3.1938063339110312E-2</v>
      </c>
      <c r="L571" s="70">
        <f t="shared" si="76"/>
        <v>0.92366437953286262</v>
      </c>
      <c r="M571" s="70">
        <f>PRODUCT($L$2:L571)-1</f>
        <v>-0.1725840575415043</v>
      </c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</row>
    <row r="572" spans="1:27">
      <c r="A572" s="88">
        <v>44818</v>
      </c>
      <c r="B572" s="76">
        <v>34883902.810000002</v>
      </c>
      <c r="C572" s="6"/>
      <c r="D572" s="58">
        <v>68434.75</v>
      </c>
      <c r="E572" s="59">
        <v>793.42</v>
      </c>
      <c r="F572" s="67">
        <f t="shared" si="77"/>
        <v>34883902.810000002</v>
      </c>
      <c r="G572" s="67">
        <f>IF(MONTH(A572)=MONTH(A571),G571,F571)</f>
        <v>35506385.530000001</v>
      </c>
      <c r="H572" s="67">
        <f t="shared" si="82"/>
        <v>511522.46999999881</v>
      </c>
      <c r="I572" s="70">
        <f t="shared" si="80"/>
        <v>1.4881787788340258E-2</v>
      </c>
      <c r="J572" s="67">
        <f t="shared" si="79"/>
        <v>-622482.71999999881</v>
      </c>
      <c r="K572" s="70">
        <f t="shared" si="83"/>
        <v>-1.753157103175329E-2</v>
      </c>
      <c r="L572" s="70">
        <f t="shared" si="76"/>
        <v>1.0148817877883403</v>
      </c>
      <c r="M572" s="70">
        <f>PRODUCT($L$2:L572)-1</f>
        <v>-0.16027062907314737</v>
      </c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</row>
    <row r="573" spans="1:27">
      <c r="A573" s="88">
        <v>44819</v>
      </c>
      <c r="B573" s="76">
        <v>34100843.579999998</v>
      </c>
      <c r="C573" s="6"/>
      <c r="D573" s="58">
        <v>65712.149999999994</v>
      </c>
      <c r="E573" s="58">
        <v>-7288.89</v>
      </c>
      <c r="F573" s="67">
        <f t="shared" si="77"/>
        <v>34100843.579999998</v>
      </c>
      <c r="G573" s="67">
        <f>IF(MONTH(A573)=MONTH(A572),G572,F572)</f>
        <v>35506385.530000001</v>
      </c>
      <c r="H573" s="67">
        <f t="shared" si="82"/>
        <v>-783059.23000000417</v>
      </c>
      <c r="I573" s="70">
        <f t="shared" si="80"/>
        <v>-2.2447580887524098E-2</v>
      </c>
      <c r="J573" s="67">
        <f t="shared" si="79"/>
        <v>-1405541.950000003</v>
      </c>
      <c r="K573" s="70">
        <f t="shared" si="83"/>
        <v>-3.958561056045673E-2</v>
      </c>
      <c r="L573" s="70">
        <f t="shared" si="76"/>
        <v>0.97755241911247592</v>
      </c>
      <c r="M573" s="70">
        <f>PRODUCT($L$2:L573)-1</f>
        <v>-0.17912052205065765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</row>
    <row r="574" spans="1:27">
      <c r="A574" s="88">
        <v>44820</v>
      </c>
      <c r="B574" s="76">
        <v>33837711.649999999</v>
      </c>
      <c r="C574" s="6"/>
      <c r="D574" s="58">
        <v>63593.64</v>
      </c>
      <c r="E574" s="58">
        <v>-5476.21</v>
      </c>
      <c r="F574" s="67">
        <f t="shared" si="77"/>
        <v>33837711.649999999</v>
      </c>
      <c r="G574" s="67">
        <f>IF(MONTH(A574)=MONTH(A573),G573,F573)</f>
        <v>35506385.530000001</v>
      </c>
      <c r="H574" s="67">
        <f t="shared" si="82"/>
        <v>-263131.9299999997</v>
      </c>
      <c r="I574" s="70">
        <f t="shared" si="80"/>
        <v>-7.7162879968847888E-3</v>
      </c>
      <c r="J574" s="67">
        <f t="shared" si="79"/>
        <v>-1668673.8800000027</v>
      </c>
      <c r="K574" s="70">
        <f t="shared" si="83"/>
        <v>-4.6996444585724606E-2</v>
      </c>
      <c r="L574" s="70">
        <f t="shared" si="76"/>
        <v>0.99228371200311516</v>
      </c>
      <c r="M574" s="70">
        <f>PRODUCT($L$2:L574)-1</f>
        <v>-0.18545466451324721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</row>
    <row r="575" spans="1:27">
      <c r="A575" s="88">
        <v>44823</v>
      </c>
      <c r="B575" s="76">
        <v>34025953.32</v>
      </c>
      <c r="C575" s="6"/>
      <c r="D575" s="58">
        <v>61332.81</v>
      </c>
      <c r="E575" s="58">
        <v>50026.67</v>
      </c>
      <c r="F575" s="67">
        <f t="shared" si="77"/>
        <v>34025953.32</v>
      </c>
      <c r="G575" s="67">
        <f t="shared" si="75"/>
        <v>35506385.530000001</v>
      </c>
      <c r="H575" s="67">
        <f t="shared" si="82"/>
        <v>188241.67000000179</v>
      </c>
      <c r="I575" s="70">
        <f t="shared" si="80"/>
        <v>5.5630732936989783E-3</v>
      </c>
      <c r="J575" s="67">
        <f t="shared" si="79"/>
        <v>-1480432.2100000009</v>
      </c>
      <c r="K575" s="70">
        <f t="shared" si="83"/>
        <v>-4.1694815957799336E-2</v>
      </c>
      <c r="L575" s="70">
        <f t="shared" si="76"/>
        <v>1.0055630732936989</v>
      </c>
      <c r="M575" s="70">
        <f>PRODUCT($L$2:L575)-1</f>
        <v>-0.18092328911089384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</row>
    <row r="576" spans="1:27">
      <c r="A576" s="88">
        <v>44824</v>
      </c>
      <c r="B576" s="76">
        <v>33766995.030000001</v>
      </c>
      <c r="C576" s="6"/>
      <c r="D576" s="58">
        <v>60472.42</v>
      </c>
      <c r="E576" s="58">
        <v>50026.67</v>
      </c>
      <c r="F576" s="67">
        <f t="shared" si="77"/>
        <v>33766995.030000001</v>
      </c>
      <c r="G576" s="67">
        <f t="shared" si="75"/>
        <v>35506385.530000001</v>
      </c>
      <c r="H576" s="67">
        <f t="shared" si="82"/>
        <v>-258958.28999999911</v>
      </c>
      <c r="I576" s="70">
        <f t="shared" si="80"/>
        <v>-7.6106108641425451E-3</v>
      </c>
      <c r="J576" s="67">
        <f t="shared" si="79"/>
        <v>-1739390.5</v>
      </c>
      <c r="K576" s="70">
        <f t="shared" si="83"/>
        <v>-4.8988103802634964E-2</v>
      </c>
      <c r="L576" s="70">
        <f t="shared" si="76"/>
        <v>0.9923893891358575</v>
      </c>
      <c r="M576" s="70">
        <f>PRODUCT($L$2:L576)-1</f>
        <v>-0.18715696322535258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</row>
    <row r="577" spans="1:27">
      <c r="A577" s="88">
        <v>44825</v>
      </c>
      <c r="B577" s="76">
        <v>33262549.32</v>
      </c>
      <c r="C577" s="6"/>
      <c r="D577" s="58">
        <v>59526.02</v>
      </c>
      <c r="E577" s="58">
        <v>50026.67</v>
      </c>
      <c r="F577" s="67">
        <f t="shared" si="77"/>
        <v>33262549.32</v>
      </c>
      <c r="G577" s="67">
        <f t="shared" si="75"/>
        <v>35506385.530000001</v>
      </c>
      <c r="H577" s="67">
        <f t="shared" si="82"/>
        <v>-504445.71000000089</v>
      </c>
      <c r="I577" s="70">
        <f t="shared" si="80"/>
        <v>-1.4939016917313204E-2</v>
      </c>
      <c r="J577" s="67">
        <f t="shared" si="79"/>
        <v>-2243836.2100000009</v>
      </c>
      <c r="K577" s="70">
        <f t="shared" si="83"/>
        <v>-6.3195286608493606E-2</v>
      </c>
      <c r="L577" s="70">
        <f t="shared" si="76"/>
        <v>0.98506098308268675</v>
      </c>
      <c r="M577" s="70">
        <f>PRODUCT($L$2:L577)-1</f>
        <v>-0.19930003910284932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</row>
    <row r="578" spans="1:27">
      <c r="A578" s="88">
        <v>44826</v>
      </c>
      <c r="B578" s="76">
        <v>32899720.149999999</v>
      </c>
      <c r="C578" s="6"/>
      <c r="D578" s="58">
        <v>59882.34</v>
      </c>
      <c r="E578" s="58">
        <v>30308.13</v>
      </c>
      <c r="F578" s="67">
        <f t="shared" si="77"/>
        <v>32899720.149999999</v>
      </c>
      <c r="G578" s="67">
        <f>IF(MONTH(A578)=MONTH(A577),G577,F577)</f>
        <v>35506385.530000001</v>
      </c>
      <c r="H578" s="67">
        <f t="shared" si="82"/>
        <v>-362829.17000000179</v>
      </c>
      <c r="I578" s="70">
        <f t="shared" si="80"/>
        <v>-1.0908038542368759E-2</v>
      </c>
      <c r="J578" s="67">
        <f t="shared" si="79"/>
        <v>-2606665.3800000027</v>
      </c>
      <c r="K578" s="70">
        <f t="shared" si="83"/>
        <v>-7.3413988528840846E-2</v>
      </c>
      <c r="L578" s="70">
        <f t="shared" ref="L578:L641" si="84">1+I578</f>
        <v>0.98909196145763123</v>
      </c>
      <c r="M578" s="70">
        <f>PRODUCT($L$2:L578)-1</f>
        <v>-0.20803410513718856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</row>
    <row r="579" spans="1:27">
      <c r="A579" s="88">
        <v>44827</v>
      </c>
      <c r="B579" s="76">
        <v>32367803.120000001</v>
      </c>
      <c r="C579" s="6"/>
      <c r="D579" s="58">
        <v>60467.01</v>
      </c>
      <c r="E579" s="58">
        <v>31246.5</v>
      </c>
      <c r="F579" s="67">
        <f>B579</f>
        <v>32367803.120000001</v>
      </c>
      <c r="G579" s="67">
        <f>IF(MONTH(A579)=MONTH(A578),G578,F578)</f>
        <v>35506385.530000001</v>
      </c>
      <c r="H579" s="67">
        <f t="shared" si="82"/>
        <v>-531917.02999999747</v>
      </c>
      <c r="I579" s="70">
        <f t="shared" si="80"/>
        <v>-1.6167828406285015E-2</v>
      </c>
      <c r="J579" s="67">
        <f t="shared" si="79"/>
        <v>-3138582.41</v>
      </c>
      <c r="K579" s="70">
        <f t="shared" si="83"/>
        <v>-8.8394872165970639E-2</v>
      </c>
      <c r="L579" s="70">
        <f t="shared" si="84"/>
        <v>0.98383217159371494</v>
      </c>
      <c r="M579" s="70">
        <f>PRODUCT($L$2:L579)-1</f>
        <v>-0.22083847382896049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</row>
    <row r="580" spans="1:27">
      <c r="A580" s="88">
        <v>44830</v>
      </c>
      <c r="B580" s="76">
        <v>32241071.18</v>
      </c>
      <c r="C580" s="6"/>
      <c r="D580" s="58">
        <v>62265.22</v>
      </c>
      <c r="E580" s="58">
        <v>31246.5</v>
      </c>
      <c r="F580" s="67">
        <f>B580</f>
        <v>32241071.18</v>
      </c>
      <c r="G580" s="67">
        <f>IF(MONTH(A580)=MONTH(A579),G579,F579)</f>
        <v>35506385.530000001</v>
      </c>
      <c r="H580" s="67">
        <f t="shared" si="82"/>
        <v>-126731.94000000134</v>
      </c>
      <c r="I580" s="70">
        <f t="shared" si="80"/>
        <v>-3.9153704540946721E-3</v>
      </c>
      <c r="J580" s="67">
        <f t="shared" si="79"/>
        <v>-3265314.3500000015</v>
      </c>
      <c r="K580" s="70">
        <f t="shared" si="83"/>
        <v>-9.1964143949293198E-2</v>
      </c>
      <c r="L580" s="70">
        <f t="shared" si="84"/>
        <v>0.99608462954590538</v>
      </c>
      <c r="M580" s="70">
        <f>PRODUCT($L$2:L580)-1</f>
        <v>-0.2238891798474979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</row>
    <row r="581" spans="1:27">
      <c r="A581" s="88">
        <v>44831</v>
      </c>
      <c r="B581" s="76">
        <v>32241255.690000001</v>
      </c>
      <c r="C581" s="6"/>
      <c r="D581" s="58">
        <v>62811.040000000001</v>
      </c>
      <c r="E581" s="58">
        <v>31246.5</v>
      </c>
      <c r="F581" s="67">
        <f>B581</f>
        <v>32241255.690000001</v>
      </c>
      <c r="G581" s="67">
        <f>IF(MONTH(A581)=MONTH(A580),G580,F580)</f>
        <v>35506385.530000001</v>
      </c>
      <c r="H581" s="67">
        <f>B581-C581-F580</f>
        <v>184.51000000163913</v>
      </c>
      <c r="I581" s="70">
        <f>H581/B580</f>
        <v>5.7228247464710675E-6</v>
      </c>
      <c r="J581" s="67">
        <f t="shared" si="79"/>
        <v>-3265129.84</v>
      </c>
      <c r="K581" s="70">
        <f t="shared" si="83"/>
        <v>-9.1958947419225501E-2</v>
      </c>
      <c r="L581" s="70">
        <f t="shared" si="84"/>
        <v>1.0000057228247465</v>
      </c>
      <c r="M581" s="70">
        <f>PRODUCT($L$2:L581)-1</f>
        <v>-0.2238847383012903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</row>
    <row r="582" spans="1:27">
      <c r="A582" s="88">
        <v>44832</v>
      </c>
      <c r="B582" s="76">
        <v>32832931.329999998</v>
      </c>
      <c r="C582" s="6"/>
      <c r="D582" s="58">
        <v>63363.83</v>
      </c>
      <c r="E582" s="58">
        <v>31246.5</v>
      </c>
      <c r="F582" s="67">
        <f>B582</f>
        <v>32832931.329999998</v>
      </c>
      <c r="G582" s="67">
        <f>IF(MONTH(A582)=MONTH(A581),G581,F581)</f>
        <v>35506385.530000001</v>
      </c>
      <c r="H582" s="67">
        <f>B582-C582-F581</f>
        <v>591675.63999999687</v>
      </c>
      <c r="I582" s="70">
        <f>H582/B581</f>
        <v>1.8351507326171291E-2</v>
      </c>
      <c r="J582" s="67">
        <f t="shared" si="79"/>
        <v>-2673454.200000003</v>
      </c>
      <c r="K582" s="70">
        <f t="shared" si="83"/>
        <v>-7.5295025390325065E-2</v>
      </c>
      <c r="L582" s="70">
        <f t="shared" si="84"/>
        <v>1.0183515073261713</v>
      </c>
      <c r="M582" s="70">
        <f>PRODUCT($L$2:L582)-1</f>
        <v>-0.20964185339027308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</row>
    <row r="583" spans="1:27">
      <c r="A583" s="88">
        <v>44833</v>
      </c>
      <c r="B583" s="76">
        <v>31899988.48</v>
      </c>
      <c r="C583" s="6"/>
      <c r="D583" s="58">
        <v>63927.05</v>
      </c>
      <c r="E583" s="58">
        <v>31246.5</v>
      </c>
      <c r="F583" s="67">
        <f t="shared" ref="F583:F646" si="85">B583</f>
        <v>31899988.48</v>
      </c>
      <c r="G583" s="67">
        <f t="shared" ref="G583:G646" si="86">IF(MONTH(A583)=MONTH(A582),G582,F582)</f>
        <v>35506385.530000001</v>
      </c>
      <c r="H583" s="67">
        <f t="shared" ref="H583:H646" si="87">B583-C583-F582</f>
        <v>-932942.84999999776</v>
      </c>
      <c r="I583" s="70">
        <f t="shared" ref="I583:I646" si="88">H583/B582</f>
        <v>-2.8414850950196833E-2</v>
      </c>
      <c r="J583" s="67">
        <f t="shared" si="79"/>
        <v>-3606397.0500000007</v>
      </c>
      <c r="K583" s="70">
        <f t="shared" si="83"/>
        <v>-0.1015703794167645</v>
      </c>
      <c r="L583" s="70">
        <f t="shared" si="84"/>
        <v>0.9715851490498032</v>
      </c>
      <c r="M583" s="70">
        <f>PRODUCT($L$2:L583)-1</f>
        <v>-0.2320997623234623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</row>
    <row r="584" spans="1:27">
      <c r="A584" s="88">
        <v>44834</v>
      </c>
      <c r="B584" s="76">
        <v>31436821.699999999</v>
      </c>
      <c r="C584" s="6"/>
      <c r="D584" s="58">
        <v>64407.39</v>
      </c>
      <c r="E584" s="58">
        <v>28888.07</v>
      </c>
      <c r="F584" s="67">
        <f t="shared" si="85"/>
        <v>31436821.699999999</v>
      </c>
      <c r="G584" s="67">
        <f t="shared" si="86"/>
        <v>35506385.530000001</v>
      </c>
      <c r="H584" s="67">
        <f t="shared" si="87"/>
        <v>-463166.78000000119</v>
      </c>
      <c r="I584" s="70">
        <f t="shared" si="88"/>
        <v>-1.4519340039586158E-2</v>
      </c>
      <c r="J584" s="67">
        <f t="shared" si="79"/>
        <v>-4069563.8300000019</v>
      </c>
      <c r="K584" s="70">
        <f t="shared" si="83"/>
        <v>-0.1146149845796488</v>
      </c>
      <c r="L584" s="70">
        <f t="shared" si="84"/>
        <v>0.9854806599604139</v>
      </c>
      <c r="M584" s="70">
        <f>PRODUCT($L$2:L584)-1</f>
        <v>-0.24324916699076693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</row>
    <row r="585" spans="1:27">
      <c r="A585" s="88">
        <v>44837</v>
      </c>
      <c r="B585" s="76">
        <v>32100529.039999999</v>
      </c>
      <c r="C585" s="6"/>
      <c r="D585" s="58">
        <v>1576.43</v>
      </c>
      <c r="E585" s="59">
        <v>-523.15</v>
      </c>
      <c r="F585" s="67">
        <f t="shared" si="85"/>
        <v>32100529.039999999</v>
      </c>
      <c r="G585" s="67">
        <f t="shared" si="86"/>
        <v>31436821.699999999</v>
      </c>
      <c r="H585" s="67">
        <f t="shared" si="87"/>
        <v>663707.33999999985</v>
      </c>
      <c r="I585" s="70">
        <f t="shared" si="88"/>
        <v>2.1112418625957974E-2</v>
      </c>
      <c r="J585" s="67">
        <f t="shared" si="79"/>
        <v>663707.33999999985</v>
      </c>
      <c r="K585" s="70">
        <f>I585</f>
        <v>2.1112418625957974E-2</v>
      </c>
      <c r="L585" s="70">
        <f t="shared" si="84"/>
        <v>1.0211124186259579</v>
      </c>
      <c r="M585" s="70">
        <f>PRODUCT($L$2:L585)-1</f>
        <v>-0.22727232660873364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</row>
    <row r="586" spans="1:27">
      <c r="A586" s="88">
        <v>44838</v>
      </c>
      <c r="B586" s="76">
        <v>32913974.739999998</v>
      </c>
      <c r="C586" s="6"/>
      <c r="D586" s="58">
        <v>2047.79</v>
      </c>
      <c r="E586" s="59">
        <v>-523.15</v>
      </c>
      <c r="F586" s="67">
        <f t="shared" si="85"/>
        <v>32913974.739999998</v>
      </c>
      <c r="G586" s="67">
        <f t="shared" si="86"/>
        <v>31436821.699999999</v>
      </c>
      <c r="H586" s="67">
        <f t="shared" si="87"/>
        <v>813445.69999999925</v>
      </c>
      <c r="I586" s="70">
        <f t="shared" si="88"/>
        <v>2.5340569901087191E-2</v>
      </c>
      <c r="J586" s="67">
        <f t="shared" si="79"/>
        <v>1477153.0399999991</v>
      </c>
      <c r="K586" s="70">
        <f t="shared" ref="K586:K605" si="89">(1+K585)*(1+I586)-1</f>
        <v>4.6987989247017081E-2</v>
      </c>
      <c r="L586" s="70">
        <f t="shared" si="84"/>
        <v>1.0253405699010871</v>
      </c>
      <c r="M586" s="70">
        <f>PRODUCT($L$2:L586)-1</f>
        <v>-0.20769096698665779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</row>
    <row r="587" spans="1:27">
      <c r="A587" s="88">
        <v>44839</v>
      </c>
      <c r="B587" s="76">
        <v>32874929.140000001</v>
      </c>
      <c r="C587" s="6"/>
      <c r="D587" s="58">
        <v>32936.69</v>
      </c>
      <c r="E587" s="59">
        <v>-523.15</v>
      </c>
      <c r="F587" s="67">
        <f t="shared" si="85"/>
        <v>32874929.140000001</v>
      </c>
      <c r="G587" s="67">
        <f t="shared" si="86"/>
        <v>31436821.699999999</v>
      </c>
      <c r="H587" s="67">
        <f t="shared" si="87"/>
        <v>-39045.599999997765</v>
      </c>
      <c r="I587" s="70">
        <f t="shared" si="88"/>
        <v>-1.1862924580951953E-3</v>
      </c>
      <c r="J587" s="67">
        <f t="shared" si="79"/>
        <v>1438107.4400000013</v>
      </c>
      <c r="K587" s="70">
        <f t="shared" si="89"/>
        <v>4.5745955291657037E-2</v>
      </c>
      <c r="L587" s="70">
        <f t="shared" si="84"/>
        <v>0.99881370754190479</v>
      </c>
      <c r="M587" s="70">
        <f>PRODUCT($L$2:L587)-1</f>
        <v>-0.20863087721700224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</row>
    <row r="588" spans="1:27">
      <c r="A588" s="88">
        <v>44840</v>
      </c>
      <c r="B588" s="76">
        <v>32700550.510000002</v>
      </c>
      <c r="C588" s="6"/>
      <c r="D588" s="58">
        <v>33632.589999999997</v>
      </c>
      <c r="E588" s="58">
        <v>1684.76</v>
      </c>
      <c r="F588" s="67">
        <f t="shared" si="85"/>
        <v>32700550.510000002</v>
      </c>
      <c r="G588" s="67">
        <f t="shared" si="86"/>
        <v>31436821.699999999</v>
      </c>
      <c r="H588" s="67">
        <f t="shared" si="87"/>
        <v>-174378.62999999896</v>
      </c>
      <c r="I588" s="70">
        <f t="shared" si="88"/>
        <v>-5.3043043608518928E-3</v>
      </c>
      <c r="J588" s="67">
        <f t="shared" si="79"/>
        <v>1263728.8100000024</v>
      </c>
      <c r="K588" s="70">
        <f t="shared" si="89"/>
        <v>4.0199000460660272E-2</v>
      </c>
      <c r="L588" s="70">
        <f t="shared" si="84"/>
        <v>0.99469569563914806</v>
      </c>
      <c r="M588" s="70">
        <f>PRODUCT($L$2:L588)-1</f>
        <v>-0.21282853990602368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</row>
    <row r="589" spans="1:27">
      <c r="A589" s="88">
        <v>44841</v>
      </c>
      <c r="B589" s="76">
        <v>31814835.41</v>
      </c>
      <c r="C589" s="6"/>
      <c r="D589" s="58">
        <v>34322.93</v>
      </c>
      <c r="E589" s="58">
        <v>-1206.49</v>
      </c>
      <c r="F589" s="67">
        <f t="shared" si="85"/>
        <v>31814835.41</v>
      </c>
      <c r="G589" s="67">
        <f t="shared" si="86"/>
        <v>31436821.699999999</v>
      </c>
      <c r="H589" s="67">
        <f t="shared" si="87"/>
        <v>-885715.10000000149</v>
      </c>
      <c r="I589" s="70">
        <f t="shared" si="88"/>
        <v>-2.7085632693833246E-2</v>
      </c>
      <c r="J589" s="67">
        <f t="shared" si="79"/>
        <v>378013.71000000089</v>
      </c>
      <c r="K589" s="70">
        <f t="shared" si="89"/>
        <v>1.2024552405690336E-2</v>
      </c>
      <c r="L589" s="70">
        <f t="shared" si="84"/>
        <v>0.97291436730616676</v>
      </c>
      <c r="M589" s="70">
        <f>PRODUCT($L$2:L589)-1</f>
        <v>-0.23414957694119753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</row>
    <row r="590" spans="1:27">
      <c r="A590" s="88">
        <v>44844</v>
      </c>
      <c r="B590" s="76">
        <v>31547707.670000002</v>
      </c>
      <c r="C590" s="6"/>
      <c r="D590" s="58">
        <v>36401.160000000003</v>
      </c>
      <c r="E590" s="58">
        <v>-1206.5</v>
      </c>
      <c r="F590" s="67">
        <f t="shared" si="85"/>
        <v>31547707.670000002</v>
      </c>
      <c r="G590" s="67">
        <f t="shared" si="86"/>
        <v>31436821.699999999</v>
      </c>
      <c r="H590" s="67">
        <f t="shared" si="87"/>
        <v>-267127.73999999836</v>
      </c>
      <c r="I590" s="70">
        <f t="shared" si="88"/>
        <v>-8.3963263225317556E-3</v>
      </c>
      <c r="J590" s="67">
        <f t="shared" si="79"/>
        <v>110885.97000000253</v>
      </c>
      <c r="K590" s="70">
        <f t="shared" si="89"/>
        <v>3.5272640172780978E-3</v>
      </c>
      <c r="L590" s="70">
        <f t="shared" si="84"/>
        <v>0.99160367367746827</v>
      </c>
      <c r="M590" s="70">
        <f>PRODUCT($L$2:L590)-1</f>
        <v>-0.24057990700744825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</row>
    <row r="591" spans="1:27">
      <c r="A591" s="88">
        <v>44845</v>
      </c>
      <c r="B591" s="76">
        <v>31250778.620000001</v>
      </c>
      <c r="C591" s="6"/>
      <c r="D591" s="58">
        <v>37093.01</v>
      </c>
      <c r="E591" s="58">
        <v>-1206.5</v>
      </c>
      <c r="F591" s="67">
        <f t="shared" si="85"/>
        <v>31250778.620000001</v>
      </c>
      <c r="G591" s="67">
        <f t="shared" si="86"/>
        <v>31436821.699999999</v>
      </c>
      <c r="H591" s="67">
        <f t="shared" si="87"/>
        <v>-296929.05000000075</v>
      </c>
      <c r="I591" s="70">
        <f t="shared" si="88"/>
        <v>-9.4120642014938749E-3</v>
      </c>
      <c r="J591" s="67">
        <f t="shared" si="79"/>
        <v>-186043.07999999821</v>
      </c>
      <c r="K591" s="70">
        <f t="shared" si="89"/>
        <v>-5.9179990196019938E-3</v>
      </c>
      <c r="L591" s="70">
        <f t="shared" si="84"/>
        <v>0.99058793579850613</v>
      </c>
      <c r="M591" s="70">
        <f>PRODUCT($L$2:L591)-1</f>
        <v>-0.24772761767859863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</row>
    <row r="592" spans="1:27">
      <c r="A592" s="88">
        <v>44846</v>
      </c>
      <c r="B592" s="76">
        <v>31275194.649999999</v>
      </c>
      <c r="C592" s="6"/>
      <c r="D592" s="58">
        <v>37745.379999999997</v>
      </c>
      <c r="E592" s="58">
        <v>-1206.5</v>
      </c>
      <c r="F592" s="67">
        <f t="shared" si="85"/>
        <v>31275194.649999999</v>
      </c>
      <c r="G592" s="67">
        <f t="shared" si="86"/>
        <v>31436821.699999999</v>
      </c>
      <c r="H592" s="67">
        <f t="shared" si="87"/>
        <v>24416.029999997467</v>
      </c>
      <c r="I592" s="70">
        <f t="shared" si="88"/>
        <v>7.8129349341624391E-4</v>
      </c>
      <c r="J592" s="67">
        <f t="shared" si="79"/>
        <v>-161627.05000000075</v>
      </c>
      <c r="K592" s="70">
        <f t="shared" si="89"/>
        <v>-5.1413292203138505E-3</v>
      </c>
      <c r="L592" s="70">
        <f t="shared" si="84"/>
        <v>1.0007812934934162</v>
      </c>
      <c r="M592" s="70">
        <f>PRODUCT($L$2:L592)-1</f>
        <v>-0.2471398721610143</v>
      </c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</row>
    <row r="593" spans="1:27">
      <c r="A593" s="88">
        <v>44847</v>
      </c>
      <c r="B593" s="76">
        <v>31877771.649999999</v>
      </c>
      <c r="C593" s="6"/>
      <c r="D593" s="58">
        <v>38537.39</v>
      </c>
      <c r="E593" s="58">
        <v>-1206.5</v>
      </c>
      <c r="F593" s="67">
        <f t="shared" si="85"/>
        <v>31877771.649999999</v>
      </c>
      <c r="G593" s="67">
        <f t="shared" si="86"/>
        <v>31436821.699999999</v>
      </c>
      <c r="H593" s="67">
        <f t="shared" si="87"/>
        <v>602577</v>
      </c>
      <c r="I593" s="70">
        <f t="shared" si="88"/>
        <v>1.926693044578701E-2</v>
      </c>
      <c r="J593" s="67">
        <f t="shared" si="79"/>
        <v>440949.94999999925</v>
      </c>
      <c r="K593" s="70">
        <f t="shared" si="89"/>
        <v>1.4026543592986496E-2</v>
      </c>
      <c r="L593" s="70">
        <f t="shared" si="84"/>
        <v>1.0192669304457871</v>
      </c>
      <c r="M593" s="70">
        <f>PRODUCT($L$2:L593)-1</f>
        <v>-0.23263456844253416</v>
      </c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</row>
    <row r="594" spans="1:27">
      <c r="A594" s="88">
        <v>44848</v>
      </c>
      <c r="B594" s="76">
        <v>31118426.989999998</v>
      </c>
      <c r="C594" s="6"/>
      <c r="D594" s="58">
        <v>39431.89</v>
      </c>
      <c r="E594" s="58">
        <v>-1206.5</v>
      </c>
      <c r="F594" s="67">
        <f t="shared" si="85"/>
        <v>31118426.989999998</v>
      </c>
      <c r="G594" s="67">
        <f t="shared" si="86"/>
        <v>31436821.699999999</v>
      </c>
      <c r="H594" s="67">
        <f t="shared" si="87"/>
        <v>-759344.66000000015</v>
      </c>
      <c r="I594" s="70">
        <f t="shared" si="88"/>
        <v>-2.3820506286862751E-2</v>
      </c>
      <c r="J594" s="67">
        <f t="shared" si="79"/>
        <v>-318394.71000000089</v>
      </c>
      <c r="K594" s="70">
        <f t="shared" si="89"/>
        <v>-1.012808206371596E-2</v>
      </c>
      <c r="L594" s="70">
        <f t="shared" si="84"/>
        <v>0.97617949371313728</v>
      </c>
      <c r="M594" s="70">
        <f>PRODUCT($L$2:L594)-1</f>
        <v>-0.25091360152926989</v>
      </c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</row>
    <row r="595" spans="1:27">
      <c r="A595" s="88">
        <v>44851</v>
      </c>
      <c r="B595" s="76">
        <v>31756714.460000001</v>
      </c>
      <c r="C595" s="6"/>
      <c r="D595" s="58">
        <v>42050.41</v>
      </c>
      <c r="E595" s="58">
        <v>-4057.9</v>
      </c>
      <c r="F595" s="67">
        <f t="shared" si="85"/>
        <v>31756714.460000001</v>
      </c>
      <c r="G595" s="67">
        <f t="shared" si="86"/>
        <v>31436821.699999999</v>
      </c>
      <c r="H595" s="67">
        <f t="shared" si="87"/>
        <v>638287.47000000253</v>
      </c>
      <c r="I595" s="70">
        <f t="shared" si="88"/>
        <v>2.0511559604382258E-2</v>
      </c>
      <c r="J595" s="67">
        <f t="shared" si="79"/>
        <v>319892.76000000164</v>
      </c>
      <c r="K595" s="70">
        <f t="shared" si="89"/>
        <v>1.0175734781738388E-2</v>
      </c>
      <c r="L595" s="70">
        <f t="shared" si="84"/>
        <v>1.0205115596043823</v>
      </c>
      <c r="M595" s="70">
        <f>PRODUCT($L$2:L595)-1</f>
        <v>-0.23554867121820544</v>
      </c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</row>
    <row r="596" spans="1:27">
      <c r="A596" s="88">
        <v>44852</v>
      </c>
      <c r="B596" s="76">
        <v>31968564.100000001</v>
      </c>
      <c r="C596" s="6"/>
      <c r="D596" s="58">
        <v>42929.49</v>
      </c>
      <c r="E596" s="58">
        <v>-4057.9</v>
      </c>
      <c r="F596" s="67">
        <f t="shared" si="85"/>
        <v>31968564.100000001</v>
      </c>
      <c r="G596" s="67">
        <f t="shared" si="86"/>
        <v>31436821.699999999</v>
      </c>
      <c r="H596" s="67">
        <f t="shared" si="87"/>
        <v>211849.6400000006</v>
      </c>
      <c r="I596" s="70">
        <f t="shared" si="88"/>
        <v>6.6710188255413305E-3</v>
      </c>
      <c r="J596" s="67">
        <f t="shared" si="79"/>
        <v>531742.40000000224</v>
      </c>
      <c r="K596" s="70">
        <f t="shared" si="89"/>
        <v>1.6914636125572535E-2</v>
      </c>
      <c r="L596" s="70">
        <f t="shared" si="84"/>
        <v>1.0066710188255414</v>
      </c>
      <c r="M596" s="70">
        <f>PRODUCT($L$2:L596)-1</f>
        <v>-0.23044900201269192</v>
      </c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</row>
    <row r="597" spans="1:27">
      <c r="A597" s="88">
        <v>44853</v>
      </c>
      <c r="B597" s="76">
        <v>31995109.329999998</v>
      </c>
      <c r="C597" s="6"/>
      <c r="D597" s="58">
        <v>43770.02</v>
      </c>
      <c r="E597" s="58">
        <v>-4057.9</v>
      </c>
      <c r="F597" s="67">
        <f t="shared" si="85"/>
        <v>31995109.329999998</v>
      </c>
      <c r="G597" s="67">
        <f t="shared" si="86"/>
        <v>31436821.699999999</v>
      </c>
      <c r="H597" s="67">
        <f t="shared" si="87"/>
        <v>26545.229999996722</v>
      </c>
      <c r="I597" s="70">
        <f t="shared" si="88"/>
        <v>8.3035415406714245E-4</v>
      </c>
      <c r="J597" s="67">
        <f t="shared" si="79"/>
        <v>558287.62999999896</v>
      </c>
      <c r="K597" s="70">
        <f t="shared" si="89"/>
        <v>1.7759035418011049E-2</v>
      </c>
      <c r="L597" s="70">
        <f t="shared" si="84"/>
        <v>1.0008303541540671</v>
      </c>
      <c r="M597" s="70">
        <f>PRODUCT($L$2:L597)-1</f>
        <v>-0.22981000214474667</v>
      </c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</row>
    <row r="598" spans="1:27">
      <c r="A598" s="88">
        <v>44854</v>
      </c>
      <c r="B598" s="76">
        <v>31855554.079999998</v>
      </c>
      <c r="C598" s="6"/>
      <c r="D598" s="58">
        <v>44572.29</v>
      </c>
      <c r="E598" s="58">
        <v>-6378.07</v>
      </c>
      <c r="F598" s="67">
        <f t="shared" si="85"/>
        <v>31855554.079999998</v>
      </c>
      <c r="G598" s="67">
        <f t="shared" si="86"/>
        <v>31436821.699999999</v>
      </c>
      <c r="H598" s="67">
        <f t="shared" si="87"/>
        <v>-139555.25</v>
      </c>
      <c r="I598" s="70">
        <f t="shared" si="88"/>
        <v>-4.3617681865255253E-3</v>
      </c>
      <c r="J598" s="67">
        <f t="shared" ref="J598:J661" si="90">IF(MONTH(A598)=MONTH(A597),J597+H598,H598)</f>
        <v>418732.37999999896</v>
      </c>
      <c r="K598" s="70">
        <f t="shared" si="89"/>
        <v>1.3319806435775794E-2</v>
      </c>
      <c r="L598" s="70">
        <f t="shared" si="84"/>
        <v>0.99563823181347444</v>
      </c>
      <c r="M598" s="70">
        <f>PRODUCT($L$2:L598)-1</f>
        <v>-0.23316939237497192</v>
      </c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</row>
    <row r="599" spans="1:27">
      <c r="A599" s="88">
        <v>44855</v>
      </c>
      <c r="B599" s="76">
        <v>32547587.129999999</v>
      </c>
      <c r="C599" s="6"/>
      <c r="D599" s="58">
        <v>45354.17</v>
      </c>
      <c r="E599" s="58">
        <v>-6378.07</v>
      </c>
      <c r="F599" s="67">
        <f t="shared" si="85"/>
        <v>32547587.129999999</v>
      </c>
      <c r="G599" s="67">
        <f t="shared" si="86"/>
        <v>31436821.699999999</v>
      </c>
      <c r="H599" s="67">
        <f t="shared" si="87"/>
        <v>692033.05000000075</v>
      </c>
      <c r="I599" s="70">
        <f t="shared" si="88"/>
        <v>2.1724093960571938E-2</v>
      </c>
      <c r="J599" s="67">
        <f t="shared" si="90"/>
        <v>1110765.4299999997</v>
      </c>
      <c r="K599" s="70">
        <f t="shared" si="89"/>
        <v>3.5333261122895143E-2</v>
      </c>
      <c r="L599" s="70">
        <f t="shared" si="84"/>
        <v>1.0217240939605718</v>
      </c>
      <c r="M599" s="70">
        <f>PRODUCT($L$2:L599)-1</f>
        <v>-0.21651069220308339</v>
      </c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</row>
    <row r="600" spans="1:27">
      <c r="A600" s="88">
        <v>44858</v>
      </c>
      <c r="B600" s="76">
        <v>32880346.879999999</v>
      </c>
      <c r="C600" s="6"/>
      <c r="D600" s="58">
        <v>47733.26</v>
      </c>
      <c r="E600" s="58">
        <v>-6378.07</v>
      </c>
      <c r="F600" s="67">
        <f t="shared" si="85"/>
        <v>32880346.879999999</v>
      </c>
      <c r="G600" s="67">
        <f t="shared" si="86"/>
        <v>31436821.699999999</v>
      </c>
      <c r="H600" s="67">
        <f t="shared" si="87"/>
        <v>332759.75</v>
      </c>
      <c r="I600" s="70">
        <f t="shared" si="88"/>
        <v>1.0223791664522076E-2</v>
      </c>
      <c r="J600" s="67">
        <f t="shared" si="90"/>
        <v>1443525.1799999997</v>
      </c>
      <c r="K600" s="70">
        <f t="shared" si="89"/>
        <v>4.5918292687965767E-2</v>
      </c>
      <c r="L600" s="70">
        <f t="shared" si="84"/>
        <v>1.010223791664522</v>
      </c>
      <c r="M600" s="70">
        <f>PRODUCT($L$2:L600)-1</f>
        <v>-0.20850046074878714</v>
      </c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</row>
    <row r="601" spans="1:27">
      <c r="A601" s="88">
        <v>44859</v>
      </c>
      <c r="B601" s="76">
        <v>33364250.210000001</v>
      </c>
      <c r="C601" s="6"/>
      <c r="D601" s="58">
        <v>48457.89</v>
      </c>
      <c r="E601" s="58">
        <v>-6378.07</v>
      </c>
      <c r="F601" s="67">
        <f t="shared" si="85"/>
        <v>33364250.210000001</v>
      </c>
      <c r="G601" s="67">
        <f t="shared" si="86"/>
        <v>31436821.699999999</v>
      </c>
      <c r="H601" s="67">
        <f t="shared" si="87"/>
        <v>483903.33000000194</v>
      </c>
      <c r="I601" s="70">
        <f t="shared" si="88"/>
        <v>1.4717099298436658E-2</v>
      </c>
      <c r="J601" s="67">
        <f t="shared" si="90"/>
        <v>1927428.5100000016</v>
      </c>
      <c r="K601" s="70">
        <f t="shared" si="89"/>
        <v>6.1311176059505978E-2</v>
      </c>
      <c r="L601" s="70">
        <f t="shared" si="84"/>
        <v>1.0147170992984367</v>
      </c>
      <c r="M601" s="70">
        <f>PRODUCT($L$2:L601)-1</f>
        <v>-0.19685188343496018</v>
      </c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</row>
    <row r="602" spans="1:27">
      <c r="A602" s="88">
        <v>44860</v>
      </c>
      <c r="B602" s="76">
        <v>32785794.010000002</v>
      </c>
      <c r="C602" s="6"/>
      <c r="D602" s="58">
        <v>49162.6</v>
      </c>
      <c r="E602" s="58">
        <v>-6378.07</v>
      </c>
      <c r="F602" s="67">
        <f t="shared" si="85"/>
        <v>32785794.010000002</v>
      </c>
      <c r="G602" s="67">
        <f t="shared" si="86"/>
        <v>31436821.699999999</v>
      </c>
      <c r="H602" s="67">
        <f t="shared" si="87"/>
        <v>-578456.19999999925</v>
      </c>
      <c r="I602" s="70">
        <f t="shared" si="88"/>
        <v>-1.7337605261892659E-2</v>
      </c>
      <c r="J602" s="67">
        <f t="shared" si="90"/>
        <v>1348972.3100000024</v>
      </c>
      <c r="K602" s="70">
        <f t="shared" si="89"/>
        <v>4.2910581828951244E-2</v>
      </c>
      <c r="L602" s="70">
        <f t="shared" si="84"/>
        <v>0.98266239473810735</v>
      </c>
      <c r="M602" s="70">
        <f>PRODUCT($L$2:L602)-1</f>
        <v>-0.21077654844679738</v>
      </c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</row>
    <row r="603" spans="1:27">
      <c r="A603" s="88">
        <v>44861</v>
      </c>
      <c r="B603" s="76">
        <v>32439784.52</v>
      </c>
      <c r="C603" s="6"/>
      <c r="D603" s="58">
        <v>49932.02</v>
      </c>
      <c r="E603" s="58">
        <v>-6378.07</v>
      </c>
      <c r="F603" s="67">
        <f t="shared" si="85"/>
        <v>32439784.52</v>
      </c>
      <c r="G603" s="67">
        <f t="shared" si="86"/>
        <v>31436821.699999999</v>
      </c>
      <c r="H603" s="67">
        <f t="shared" si="87"/>
        <v>-346009.49000000209</v>
      </c>
      <c r="I603" s="70">
        <f t="shared" si="88"/>
        <v>-1.0553640698604575E-2</v>
      </c>
      <c r="J603" s="67">
        <f t="shared" si="90"/>
        <v>1002962.8200000003</v>
      </c>
      <c r="K603" s="70">
        <f t="shared" si="89"/>
        <v>3.1904078267555924E-2</v>
      </c>
      <c r="L603" s="70">
        <f t="shared" si="84"/>
        <v>0.98944635930139546</v>
      </c>
      <c r="M603" s="70">
        <f>PRODUCT($L$2:L603)-1</f>
        <v>-0.21910572918540239</v>
      </c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</row>
    <row r="604" spans="1:27">
      <c r="A604" s="88">
        <v>44862</v>
      </c>
      <c r="B604" s="76">
        <v>33348753.600000001</v>
      </c>
      <c r="C604" s="6"/>
      <c r="D604" s="58">
        <v>50619.51</v>
      </c>
      <c r="E604" s="58">
        <v>-6378.07</v>
      </c>
      <c r="F604" s="67">
        <f t="shared" si="85"/>
        <v>33348753.600000001</v>
      </c>
      <c r="G604" s="67">
        <f t="shared" si="86"/>
        <v>31436821.699999999</v>
      </c>
      <c r="H604" s="67">
        <f t="shared" si="87"/>
        <v>908969.08000000194</v>
      </c>
      <c r="I604" s="70">
        <f t="shared" si="88"/>
        <v>2.8020194753130931E-2</v>
      </c>
      <c r="J604" s="67">
        <f t="shared" si="90"/>
        <v>1911931.9000000022</v>
      </c>
      <c r="K604" s="70">
        <f t="shared" si="89"/>
        <v>6.0818231507162812E-2</v>
      </c>
      <c r="L604" s="70">
        <f t="shared" si="84"/>
        <v>1.0280201947531309</v>
      </c>
      <c r="M604" s="70">
        <f>PRODUCT($L$2:L604)-1</f>
        <v>-0.1972249196355732</v>
      </c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</row>
    <row r="605" spans="1:27">
      <c r="A605" s="88">
        <v>44865</v>
      </c>
      <c r="B605" s="76">
        <v>32916994.829999998</v>
      </c>
      <c r="C605" s="6"/>
      <c r="D605" s="58">
        <v>52707.18</v>
      </c>
      <c r="E605" s="58">
        <v>-41123.660000000003</v>
      </c>
      <c r="F605" s="67">
        <f t="shared" si="85"/>
        <v>32916994.829999998</v>
      </c>
      <c r="G605" s="67">
        <f t="shared" si="86"/>
        <v>31436821.699999999</v>
      </c>
      <c r="H605" s="67">
        <f t="shared" si="87"/>
        <v>-431758.77000000328</v>
      </c>
      <c r="I605" s="70">
        <f t="shared" si="88"/>
        <v>-1.2946773818857303E-2</v>
      </c>
      <c r="J605" s="67">
        <f t="shared" si="90"/>
        <v>1480173.129999999</v>
      </c>
      <c r="K605" s="70">
        <f t="shared" si="89"/>
        <v>4.7084057800919288E-2</v>
      </c>
      <c r="L605" s="70">
        <f t="shared" si="84"/>
        <v>0.98705322618114266</v>
      </c>
      <c r="M605" s="70">
        <f>PRODUCT($L$2:L605)-1</f>
        <v>-0.20761826702846642</v>
      </c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</row>
    <row r="606" spans="1:27">
      <c r="A606" s="88">
        <v>44866</v>
      </c>
      <c r="B606" s="76">
        <v>32619285.949999999</v>
      </c>
      <c r="C606" s="6"/>
      <c r="D606" s="59">
        <v>618.33000000000004</v>
      </c>
      <c r="E606" s="58">
        <v>-2207.89</v>
      </c>
      <c r="F606" s="67">
        <f t="shared" si="85"/>
        <v>32619285.949999999</v>
      </c>
      <c r="G606" s="67">
        <f t="shared" si="86"/>
        <v>32916994.829999998</v>
      </c>
      <c r="H606" s="67">
        <f t="shared" si="87"/>
        <v>-297708.87999999896</v>
      </c>
      <c r="I606" s="70">
        <f t="shared" si="88"/>
        <v>-9.0442302384381723E-3</v>
      </c>
      <c r="J606" s="67">
        <f t="shared" si="90"/>
        <v>-297708.87999999896</v>
      </c>
      <c r="K606" s="70">
        <f>I606</f>
        <v>-9.0442302384381723E-3</v>
      </c>
      <c r="L606" s="70">
        <f t="shared" si="84"/>
        <v>0.99095576976156186</v>
      </c>
      <c r="M606" s="70">
        <f>PRODUCT($L$2:L606)-1</f>
        <v>-0.21478474985819362</v>
      </c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</row>
    <row r="607" spans="1:27">
      <c r="A607" s="88">
        <v>44867</v>
      </c>
      <c r="B607" s="76">
        <v>31735400.239999998</v>
      </c>
      <c r="C607" s="6"/>
      <c r="D607" s="58">
        <v>1259.95</v>
      </c>
      <c r="E607" s="58">
        <v>-2207.89</v>
      </c>
      <c r="F607" s="67">
        <f t="shared" si="85"/>
        <v>31735400.239999998</v>
      </c>
      <c r="G607" s="67">
        <f t="shared" si="86"/>
        <v>32916994.829999998</v>
      </c>
      <c r="H607" s="67">
        <f t="shared" si="87"/>
        <v>-883885.71000000089</v>
      </c>
      <c r="I607" s="70">
        <f t="shared" si="88"/>
        <v>-2.7097028161648062E-2</v>
      </c>
      <c r="J607" s="67">
        <f t="shared" si="90"/>
        <v>-1181594.5899999999</v>
      </c>
      <c r="K607" s="70">
        <f t="shared" ref="K607:K627" si="91">(1+K606)*(1+I607)-1</f>
        <v>-3.5896186638614824E-2</v>
      </c>
      <c r="L607" s="70">
        <f t="shared" si="84"/>
        <v>0.97290297183835195</v>
      </c>
      <c r="M607" s="70">
        <f>PRODUCT($L$2:L607)-1</f>
        <v>-0.23606174960424164</v>
      </c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</row>
    <row r="608" spans="1:27">
      <c r="A608" s="88">
        <v>44868</v>
      </c>
      <c r="B608" s="76">
        <v>31346885.84</v>
      </c>
      <c r="C608" s="6"/>
      <c r="D608" s="58">
        <v>-20832.75</v>
      </c>
      <c r="E608" s="58">
        <v>-2207.89</v>
      </c>
      <c r="F608" s="67">
        <f t="shared" si="85"/>
        <v>31346885.84</v>
      </c>
      <c r="G608" s="67">
        <f t="shared" si="86"/>
        <v>32916994.829999998</v>
      </c>
      <c r="H608" s="67">
        <f t="shared" si="87"/>
        <v>-388514.39999999851</v>
      </c>
      <c r="I608" s="70">
        <f t="shared" si="88"/>
        <v>-1.2242303454875177E-2</v>
      </c>
      <c r="J608" s="67">
        <f t="shared" si="90"/>
        <v>-1570108.9899999984</v>
      </c>
      <c r="K608" s="70">
        <f t="shared" si="91"/>
        <v>-4.7699038083787282E-2</v>
      </c>
      <c r="L608" s="70">
        <f t="shared" si="84"/>
        <v>0.9877576965451248</v>
      </c>
      <c r="M608" s="70">
        <f>PRODUCT($L$2:L608)-1</f>
        <v>-0.24541411348637299</v>
      </c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</row>
    <row r="609" spans="1:27">
      <c r="A609" s="88">
        <v>44869</v>
      </c>
      <c r="B609" s="76">
        <v>31668901.239999998</v>
      </c>
      <c r="C609" s="6"/>
      <c r="D609" s="58">
        <v>-20012.62</v>
      </c>
      <c r="E609" s="58">
        <v>-2207.89</v>
      </c>
      <c r="F609" s="67">
        <f t="shared" si="85"/>
        <v>31668901.239999998</v>
      </c>
      <c r="G609" s="67">
        <f t="shared" si="86"/>
        <v>32916994.829999998</v>
      </c>
      <c r="H609" s="67">
        <f t="shared" si="87"/>
        <v>322015.39999999851</v>
      </c>
      <c r="I609" s="70">
        <f t="shared" si="88"/>
        <v>1.0272644040100875E-2</v>
      </c>
      <c r="J609" s="67">
        <f t="shared" si="90"/>
        <v>-1248093.5899999999</v>
      </c>
      <c r="K609" s="70">
        <f t="shared" si="91"/>
        <v>-3.7916389282976359E-2</v>
      </c>
      <c r="L609" s="70">
        <f t="shared" si="84"/>
        <v>1.0102726440401009</v>
      </c>
      <c r="M609" s="70">
        <f>PRODUCT($L$2:L609)-1</f>
        <v>-0.23766252127653453</v>
      </c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</row>
    <row r="610" spans="1:27">
      <c r="A610" s="88">
        <v>44872</v>
      </c>
      <c r="B610" s="76">
        <v>31875600.620000001</v>
      </c>
      <c r="C610" s="6"/>
      <c r="D610" s="58">
        <v>-17464.39</v>
      </c>
      <c r="E610" s="58">
        <v>-2207.89</v>
      </c>
      <c r="F610" s="67">
        <f t="shared" si="85"/>
        <v>31875600.620000001</v>
      </c>
      <c r="G610" s="67">
        <f t="shared" si="86"/>
        <v>32916994.829999998</v>
      </c>
      <c r="H610" s="67">
        <f t="shared" si="87"/>
        <v>206699.38000000268</v>
      </c>
      <c r="I610" s="70">
        <f t="shared" si="88"/>
        <v>6.5268882691429525E-3</v>
      </c>
      <c r="J610" s="67">
        <f t="shared" si="90"/>
        <v>-1041394.2099999972</v>
      </c>
      <c r="K610" s="70">
        <f t="shared" si="91"/>
        <v>-3.1636977050252701E-2</v>
      </c>
      <c r="L610" s="70">
        <f t="shared" si="84"/>
        <v>1.0065268882691429</v>
      </c>
      <c r="M610" s="70">
        <f>PRODUCT($L$2:L610)-1</f>
        <v>-0.23268682972952637</v>
      </c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</row>
    <row r="611" spans="1:27">
      <c r="A611" s="88">
        <v>44873</v>
      </c>
      <c r="B611" s="76">
        <v>32008445.5</v>
      </c>
      <c r="C611" s="6"/>
      <c r="D611" s="58">
        <v>-16548.150000000001</v>
      </c>
      <c r="E611" s="58">
        <v>-2207.89</v>
      </c>
      <c r="F611" s="67">
        <f t="shared" si="85"/>
        <v>32008445.5</v>
      </c>
      <c r="G611" s="67">
        <f t="shared" si="86"/>
        <v>32916994.829999998</v>
      </c>
      <c r="H611" s="67">
        <f t="shared" si="87"/>
        <v>132844.87999999896</v>
      </c>
      <c r="I611" s="70">
        <f t="shared" si="88"/>
        <v>4.1676039797238166E-3</v>
      </c>
      <c r="J611" s="67">
        <f t="shared" si="90"/>
        <v>-908549.32999999821</v>
      </c>
      <c r="K611" s="70">
        <f t="shared" si="91"/>
        <v>-2.7601223461989899E-2</v>
      </c>
      <c r="L611" s="70">
        <f t="shared" si="84"/>
        <v>1.0041676039797238</v>
      </c>
      <c r="M611" s="70">
        <f>PRODUCT($L$2:L611)-1</f>
        <v>-0.22948897230741261</v>
      </c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</row>
    <row r="612" spans="1:27">
      <c r="A612" s="88">
        <v>44874</v>
      </c>
      <c r="B612" s="76">
        <v>31287161.68</v>
      </c>
      <c r="C612" s="6"/>
      <c r="F612" s="67">
        <f t="shared" si="85"/>
        <v>31287161.68</v>
      </c>
      <c r="G612" s="67">
        <f t="shared" si="86"/>
        <v>32916994.829999998</v>
      </c>
      <c r="H612" s="67">
        <f t="shared" si="87"/>
        <v>-721283.8200000003</v>
      </c>
      <c r="I612" s="70">
        <f t="shared" si="88"/>
        <v>-2.2534172114044099E-2</v>
      </c>
      <c r="J612" s="67">
        <f t="shared" si="90"/>
        <v>-1629833.1499999985</v>
      </c>
      <c r="K612" s="70">
        <f t="shared" si="91"/>
        <v>-4.9513424855983312E-2</v>
      </c>
      <c r="L612" s="70">
        <f t="shared" si="84"/>
        <v>0.97746582788595593</v>
      </c>
      <c r="M612" s="70">
        <f>PRODUCT($L$2:L612)-1</f>
        <v>-0.24685180042120636</v>
      </c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</row>
    <row r="613" spans="1:27">
      <c r="A613" s="88">
        <v>44875</v>
      </c>
      <c r="B613" s="76">
        <v>33095509.710000001</v>
      </c>
      <c r="C613" s="6"/>
      <c r="D613" s="58">
        <v>-14901.63</v>
      </c>
      <c r="E613" s="58">
        <v>-1750.8</v>
      </c>
      <c r="F613" s="67">
        <f t="shared" si="85"/>
        <v>33095509.710000001</v>
      </c>
      <c r="G613" s="67">
        <f t="shared" si="86"/>
        <v>32916994.829999998</v>
      </c>
      <c r="H613" s="67">
        <f t="shared" si="87"/>
        <v>1808348.0300000012</v>
      </c>
      <c r="I613" s="70">
        <f t="shared" si="88"/>
        <v>5.7798404613863368E-2</v>
      </c>
      <c r="J613" s="67">
        <f t="shared" si="90"/>
        <v>178514.88000000268</v>
      </c>
      <c r="K613" s="70">
        <f t="shared" si="91"/>
        <v>5.4231827942357036E-3</v>
      </c>
      <c r="L613" s="70">
        <f t="shared" si="84"/>
        <v>1.0577984046138633</v>
      </c>
      <c r="M613" s="70">
        <f>PRODUCT($L$2:L613)-1</f>
        <v>-0.20332103604774854</v>
      </c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</row>
    <row r="614" spans="1:27">
      <c r="A614" s="88">
        <v>44876</v>
      </c>
      <c r="B614" s="76">
        <v>33532721.390000001</v>
      </c>
      <c r="C614" s="6"/>
      <c r="D614" s="58">
        <v>-14215.99</v>
      </c>
      <c r="E614" s="58">
        <v>-1750.8</v>
      </c>
      <c r="F614" s="67">
        <f t="shared" si="85"/>
        <v>33532721.390000001</v>
      </c>
      <c r="G614" s="67">
        <f t="shared" si="86"/>
        <v>32916994.829999998</v>
      </c>
      <c r="H614" s="67">
        <f t="shared" si="87"/>
        <v>437211.6799999997</v>
      </c>
      <c r="I614" s="70">
        <f t="shared" si="88"/>
        <v>1.3210604212809379E-2</v>
      </c>
      <c r="J614" s="67">
        <f t="shared" si="90"/>
        <v>615726.56000000238</v>
      </c>
      <c r="K614" s="70">
        <f t="shared" si="91"/>
        <v>1.8705430528513256E-2</v>
      </c>
      <c r="L614" s="70">
        <f t="shared" si="84"/>
        <v>1.0132106042128093</v>
      </c>
      <c r="M614" s="70">
        <f>PRODUCT($L$2:L614)-1</f>
        <v>-0.19279642557030441</v>
      </c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</row>
    <row r="615" spans="1:27">
      <c r="A615" s="88">
        <v>44879</v>
      </c>
      <c r="B615" s="76">
        <v>33188590.559999999</v>
      </c>
      <c r="C615" s="6"/>
      <c r="D615" s="58">
        <v>-12087.11</v>
      </c>
      <c r="E615" s="58">
        <v>-1045.79</v>
      </c>
      <c r="F615" s="67">
        <f t="shared" si="85"/>
        <v>33188590.559999999</v>
      </c>
      <c r="G615" s="67">
        <f t="shared" si="86"/>
        <v>32916994.829999998</v>
      </c>
      <c r="H615" s="67">
        <f t="shared" si="87"/>
        <v>-344130.83000000194</v>
      </c>
      <c r="I615" s="70">
        <f t="shared" si="88"/>
        <v>-1.0262538074306946E-2</v>
      </c>
      <c r="J615" s="67">
        <f t="shared" si="90"/>
        <v>271595.73000000045</v>
      </c>
      <c r="K615" s="70">
        <f t="shared" si="91"/>
        <v>8.2509272612110163E-3</v>
      </c>
      <c r="L615" s="70">
        <f t="shared" si="84"/>
        <v>0.98973746192569301</v>
      </c>
      <c r="M615" s="70">
        <f>PRODUCT($L$2:L615)-1</f>
        <v>-0.20108038298660591</v>
      </c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</row>
    <row r="616" spans="1:27">
      <c r="A616" s="88">
        <v>44880</v>
      </c>
      <c r="B616" s="76">
        <v>33662278.579999998</v>
      </c>
      <c r="C616" s="6"/>
      <c r="D616" s="58">
        <v>-11496.38</v>
      </c>
      <c r="E616" s="58">
        <v>-1045.79</v>
      </c>
      <c r="F616" s="67">
        <f t="shared" si="85"/>
        <v>33662278.579999998</v>
      </c>
      <c r="G616" s="67">
        <f t="shared" si="86"/>
        <v>32916994.829999998</v>
      </c>
      <c r="H616" s="67">
        <f t="shared" si="87"/>
        <v>473688.01999999955</v>
      </c>
      <c r="I616" s="70">
        <f t="shared" si="88"/>
        <v>1.4272616342162606E-2</v>
      </c>
      <c r="J616" s="67">
        <f t="shared" si="90"/>
        <v>745283.75</v>
      </c>
      <c r="K616" s="70">
        <f t="shared" si="91"/>
        <v>2.264130592264002E-2</v>
      </c>
      <c r="L616" s="70">
        <f t="shared" si="84"/>
        <v>1.0142726163421627</v>
      </c>
      <c r="M616" s="70">
        <f>PRODUCT($L$2:L616)-1</f>
        <v>-0.18967770980474619</v>
      </c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</row>
    <row r="617" spans="1:27">
      <c r="A617" s="88">
        <v>44881</v>
      </c>
      <c r="B617" s="76">
        <v>33223803.280000001</v>
      </c>
      <c r="C617" s="6"/>
      <c r="D617" s="58">
        <v>-10986.02</v>
      </c>
      <c r="E617" s="58">
        <v>100.36</v>
      </c>
      <c r="F617" s="67">
        <f t="shared" si="85"/>
        <v>33223803.280000001</v>
      </c>
      <c r="G617" s="67">
        <f t="shared" si="86"/>
        <v>32916994.829999998</v>
      </c>
      <c r="H617" s="67">
        <f t="shared" si="87"/>
        <v>-438475.29999999702</v>
      </c>
      <c r="I617" s="70">
        <f t="shared" si="88"/>
        <v>-1.3025716573461885E-2</v>
      </c>
      <c r="J617" s="67">
        <f t="shared" si="90"/>
        <v>306808.45000000298</v>
      </c>
      <c r="K617" s="70">
        <f t="shared" si="91"/>
        <v>9.3206701153767391E-3</v>
      </c>
      <c r="L617" s="70">
        <f t="shared" si="84"/>
        <v>0.98697428342653815</v>
      </c>
      <c r="M617" s="70">
        <f>PRODUCT($L$2:L617)-1</f>
        <v>-0.20023273828998811</v>
      </c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</row>
    <row r="618" spans="1:27">
      <c r="A618" s="88">
        <v>44882</v>
      </c>
      <c r="B618" s="76">
        <v>33068433.52</v>
      </c>
      <c r="C618" s="6"/>
      <c r="D618" s="58">
        <v>-10934.26</v>
      </c>
      <c r="E618" s="59">
        <v>100.36</v>
      </c>
      <c r="F618" s="67">
        <f t="shared" si="85"/>
        <v>33068433.52</v>
      </c>
      <c r="G618" s="67">
        <f t="shared" si="86"/>
        <v>32916994.829999998</v>
      </c>
      <c r="H618" s="67">
        <f t="shared" si="87"/>
        <v>-155369.76000000164</v>
      </c>
      <c r="I618" s="70">
        <f t="shared" si="88"/>
        <v>-4.6764591847174471E-3</v>
      </c>
      <c r="J618" s="67">
        <f t="shared" si="90"/>
        <v>151438.69000000134</v>
      </c>
      <c r="K618" s="70">
        <f t="shared" si="91"/>
        <v>4.6006231972903766E-3</v>
      </c>
      <c r="L618" s="70">
        <f t="shared" si="84"/>
        <v>0.99532354081528251</v>
      </c>
      <c r="M618" s="70">
        <f>PRODUCT($L$2:L618)-1</f>
        <v>-0.20397281724664829</v>
      </c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</row>
    <row r="619" spans="1:27">
      <c r="A619" s="88">
        <v>44883</v>
      </c>
      <c r="B619" s="76">
        <v>33098047.399999999</v>
      </c>
      <c r="C619" s="6"/>
      <c r="D619" s="58">
        <v>-10883.31</v>
      </c>
      <c r="E619" s="59">
        <v>100.36</v>
      </c>
      <c r="F619" s="67">
        <f t="shared" si="85"/>
        <v>33098047.399999999</v>
      </c>
      <c r="G619" s="67">
        <f t="shared" si="86"/>
        <v>32916994.829999998</v>
      </c>
      <c r="H619" s="67">
        <f t="shared" si="87"/>
        <v>29613.879999998957</v>
      </c>
      <c r="I619" s="70">
        <f t="shared" si="88"/>
        <v>8.9553319730395736E-4</v>
      </c>
      <c r="J619" s="67">
        <f t="shared" si="90"/>
        <v>181052.5700000003</v>
      </c>
      <c r="K619" s="70">
        <f t="shared" si="91"/>
        <v>5.5002764053957431E-3</v>
      </c>
      <c r="L619" s="70">
        <f t="shared" si="84"/>
        <v>1.000895533197304</v>
      </c>
      <c r="M619" s="70">
        <f>PRODUCT($L$2:L619)-1</f>
        <v>-0.20325994847853635</v>
      </c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</row>
    <row r="620" spans="1:27">
      <c r="A620" s="88">
        <v>44886</v>
      </c>
      <c r="B620" s="76">
        <v>32709841.850000001</v>
      </c>
      <c r="C620" s="6"/>
      <c r="D620" s="58">
        <v>-11840.56</v>
      </c>
      <c r="E620" s="59">
        <v>100.36</v>
      </c>
      <c r="F620" s="67">
        <f t="shared" si="85"/>
        <v>32709841.850000001</v>
      </c>
      <c r="G620" s="67">
        <f t="shared" si="86"/>
        <v>32916994.829999998</v>
      </c>
      <c r="H620" s="67">
        <f t="shared" si="87"/>
        <v>-388205.54999999702</v>
      </c>
      <c r="I620" s="70">
        <f t="shared" si="88"/>
        <v>-1.1728956252567245E-2</v>
      </c>
      <c r="J620" s="67">
        <f t="shared" si="90"/>
        <v>-207152.97999999672</v>
      </c>
      <c r="K620" s="70">
        <f t="shared" si="91"/>
        <v>-6.2931923485073371E-3</v>
      </c>
      <c r="L620" s="70">
        <f t="shared" si="84"/>
        <v>0.9882710437474328</v>
      </c>
      <c r="M620" s="70">
        <f>PRODUCT($L$2:L620)-1</f>
        <v>-0.21260487768749969</v>
      </c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</row>
    <row r="621" spans="1:27">
      <c r="A621" s="88">
        <v>44887</v>
      </c>
      <c r="B621" s="76">
        <v>33198270.260000002</v>
      </c>
      <c r="C621" s="6"/>
      <c r="D621" s="58">
        <v>-12204.33</v>
      </c>
      <c r="E621" s="59">
        <v>100.36</v>
      </c>
      <c r="F621" s="67">
        <f t="shared" si="85"/>
        <v>33198270.260000002</v>
      </c>
      <c r="G621" s="67">
        <f t="shared" si="86"/>
        <v>32916994.829999998</v>
      </c>
      <c r="H621" s="67">
        <f t="shared" si="87"/>
        <v>488428.41000000015</v>
      </c>
      <c r="I621" s="70">
        <f t="shared" si="88"/>
        <v>1.4932154433513414E-2</v>
      </c>
      <c r="J621" s="67">
        <f t="shared" si="90"/>
        <v>281275.43000000343</v>
      </c>
      <c r="K621" s="70">
        <f t="shared" si="91"/>
        <v>8.5449911649784216E-3</v>
      </c>
      <c r="L621" s="70">
        <f t="shared" si="84"/>
        <v>1.0149321544335135</v>
      </c>
      <c r="M621" s="70">
        <f>PRODUCT($L$2:L621)-1</f>
        <v>-0.20084737212093418</v>
      </c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</row>
    <row r="622" spans="1:27">
      <c r="A622" s="88">
        <v>44888</v>
      </c>
      <c r="B622" s="76">
        <v>33527921.300000001</v>
      </c>
      <c r="C622" s="6"/>
      <c r="D622" s="58">
        <v>-12706.51</v>
      </c>
      <c r="E622" s="59">
        <v>100.36</v>
      </c>
      <c r="F622" s="67">
        <f t="shared" si="85"/>
        <v>33527921.300000001</v>
      </c>
      <c r="G622" s="67">
        <f t="shared" si="86"/>
        <v>32916994.829999998</v>
      </c>
      <c r="H622" s="67">
        <f t="shared" si="87"/>
        <v>329651.03999999911</v>
      </c>
      <c r="I622" s="70">
        <f t="shared" si="88"/>
        <v>9.929765539537453E-3</v>
      </c>
      <c r="J622" s="67">
        <f t="shared" si="90"/>
        <v>610926.47000000253</v>
      </c>
      <c r="K622" s="70">
        <f t="shared" si="91"/>
        <v>1.8559606463321554E-2</v>
      </c>
      <c r="L622" s="70">
        <f t="shared" si="84"/>
        <v>1.0099297655395374</v>
      </c>
      <c r="M622" s="70">
        <f>PRODUCT($L$2:L622)-1</f>
        <v>-0.19291197389578985</v>
      </c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</row>
    <row r="623" spans="1:27">
      <c r="A623" s="88">
        <v>44889</v>
      </c>
      <c r="B623" s="76">
        <v>33681205.659999996</v>
      </c>
      <c r="C623" s="6"/>
      <c r="D623" s="58">
        <v>-12717.19</v>
      </c>
      <c r="E623" s="59">
        <v>100.36</v>
      </c>
      <c r="F623" s="67">
        <f t="shared" si="85"/>
        <v>33681205.659999996</v>
      </c>
      <c r="G623" s="67">
        <f t="shared" si="86"/>
        <v>32916994.829999998</v>
      </c>
      <c r="H623" s="67">
        <f t="shared" si="87"/>
        <v>153284.35999999568</v>
      </c>
      <c r="I623" s="70">
        <f t="shared" si="88"/>
        <v>4.571842036625029E-3</v>
      </c>
      <c r="J623" s="67">
        <f t="shared" si="90"/>
        <v>764210.82999999821</v>
      </c>
      <c r="K623" s="70">
        <f t="shared" si="91"/>
        <v>2.3216300088958697E-2</v>
      </c>
      <c r="L623" s="70">
        <f t="shared" si="84"/>
        <v>1.004571842036625</v>
      </c>
      <c r="M623" s="70">
        <f>PRODUCT($L$2:L623)-1</f>
        <v>-0.1892220949307899</v>
      </c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</row>
    <row r="624" spans="1:27">
      <c r="A624" s="88">
        <v>44890</v>
      </c>
      <c r="B624" s="76">
        <v>33472422.18</v>
      </c>
      <c r="C624" s="6"/>
      <c r="D624" s="58">
        <v>-14318.87</v>
      </c>
      <c r="E624" s="59">
        <v>721.6</v>
      </c>
      <c r="F624" s="67">
        <f t="shared" si="85"/>
        <v>33472422.18</v>
      </c>
      <c r="G624" s="67">
        <f t="shared" si="86"/>
        <v>32916994.829999998</v>
      </c>
      <c r="H624" s="67">
        <f t="shared" si="87"/>
        <v>-208783.47999999672</v>
      </c>
      <c r="I624" s="70">
        <f t="shared" si="88"/>
        <v>-6.1988125397764264E-3</v>
      </c>
      <c r="J624" s="67">
        <f t="shared" si="90"/>
        <v>555427.35000000149</v>
      </c>
      <c r="K624" s="70">
        <f t="shared" si="91"/>
        <v>1.6873574057063578E-2</v>
      </c>
      <c r="L624" s="70">
        <f t="shared" si="84"/>
        <v>0.99380118746022361</v>
      </c>
      <c r="M624" s="70">
        <f>PRODUCT($L$2:L624)-1</f>
        <v>-0.19424795517570659</v>
      </c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</row>
    <row r="625" spans="1:29">
      <c r="A625" s="88">
        <v>44893</v>
      </c>
      <c r="B625" s="76">
        <v>32887644.649999999</v>
      </c>
      <c r="C625" s="6"/>
      <c r="D625" s="58">
        <v>-16833.14</v>
      </c>
      <c r="E625" s="59">
        <v>721.6</v>
      </c>
      <c r="F625" s="67">
        <f t="shared" si="85"/>
        <v>32887644.649999999</v>
      </c>
      <c r="G625" s="67">
        <f t="shared" si="86"/>
        <v>32916994.829999998</v>
      </c>
      <c r="H625" s="67">
        <f t="shared" si="87"/>
        <v>-584777.53000000119</v>
      </c>
      <c r="I625" s="70">
        <f t="shared" si="88"/>
        <v>-1.7470427651017431E-2</v>
      </c>
      <c r="J625" s="67">
        <f t="shared" si="90"/>
        <v>-29350.179999999702</v>
      </c>
      <c r="K625" s="70">
        <f t="shared" si="91"/>
        <v>-8.9164214873194148E-4</v>
      </c>
      <c r="L625" s="70">
        <f t="shared" si="84"/>
        <v>0.98252957234898253</v>
      </c>
      <c r="M625" s="70">
        <f>PRODUCT($L$2:L625)-1</f>
        <v>-0.20832478797946874</v>
      </c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</row>
    <row r="626" spans="1:29">
      <c r="A626" s="88">
        <v>44894</v>
      </c>
      <c r="B626" s="76">
        <v>32705656.760000002</v>
      </c>
      <c r="C626" s="6"/>
      <c r="D626" s="58">
        <v>-17857.259999999998</v>
      </c>
      <c r="E626" s="59">
        <v>721.6</v>
      </c>
      <c r="F626" s="67">
        <f t="shared" si="85"/>
        <v>32705656.760000002</v>
      </c>
      <c r="G626" s="67">
        <f t="shared" si="86"/>
        <v>32916994.829999998</v>
      </c>
      <c r="H626" s="67">
        <f t="shared" si="87"/>
        <v>-181987.88999999687</v>
      </c>
      <c r="I626" s="70">
        <f t="shared" si="88"/>
        <v>-5.5336249201414578E-3</v>
      </c>
      <c r="J626" s="67">
        <f t="shared" si="90"/>
        <v>-211338.06999999657</v>
      </c>
      <c r="K626" s="70">
        <f t="shared" si="91"/>
        <v>-6.4203330556592553E-3</v>
      </c>
      <c r="L626" s="70">
        <f t="shared" si="84"/>
        <v>0.99446637507985858</v>
      </c>
      <c r="M626" s="70">
        <f>PRODUCT($L$2:L626)-1</f>
        <v>-0.21270562166136375</v>
      </c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</row>
    <row r="627" spans="1:29">
      <c r="A627" s="88">
        <v>44895</v>
      </c>
      <c r="B627" s="76">
        <v>34026786.07</v>
      </c>
      <c r="C627" s="6"/>
      <c r="D627" s="58">
        <v>-19188.32</v>
      </c>
      <c r="E627" s="58">
        <v>1002.07</v>
      </c>
      <c r="F627" s="67">
        <f t="shared" si="85"/>
        <v>34026786.07</v>
      </c>
      <c r="G627" s="67">
        <f t="shared" si="86"/>
        <v>32916994.829999998</v>
      </c>
      <c r="H627" s="67">
        <f t="shared" si="87"/>
        <v>1321129.3099999987</v>
      </c>
      <c r="I627" s="70">
        <f t="shared" si="88"/>
        <v>4.0394520119093877E-2</v>
      </c>
      <c r="J627" s="67">
        <f t="shared" si="90"/>
        <v>1109791.2400000021</v>
      </c>
      <c r="K627" s="70">
        <f t="shared" si="91"/>
        <v>3.3714840790646461E-2</v>
      </c>
      <c r="L627" s="70">
        <f t="shared" si="84"/>
        <v>1.0403945201190938</v>
      </c>
      <c r="M627" s="70">
        <f>PRODUCT($L$2:L627)-1</f>
        <v>-0.18090324305591421</v>
      </c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</row>
    <row r="628" spans="1:29">
      <c r="A628" s="88">
        <v>44896</v>
      </c>
      <c r="B628" s="76">
        <v>34331980.990000002</v>
      </c>
      <c r="C628" s="6"/>
      <c r="D628" s="58">
        <v>-2504.63</v>
      </c>
      <c r="E628" s="58">
        <v>42338.78</v>
      </c>
      <c r="F628" s="67">
        <f t="shared" si="85"/>
        <v>34331980.990000002</v>
      </c>
      <c r="G628" s="67">
        <f t="shared" si="86"/>
        <v>34026786.07</v>
      </c>
      <c r="H628" s="67">
        <f t="shared" si="87"/>
        <v>305194.92000000179</v>
      </c>
      <c r="I628" s="70">
        <f t="shared" si="88"/>
        <v>8.9692549678995238E-3</v>
      </c>
      <c r="J628" s="67">
        <f t="shared" si="90"/>
        <v>305194.92000000179</v>
      </c>
      <c r="K628" s="70">
        <f>I628</f>
        <v>8.9692549678995238E-3</v>
      </c>
      <c r="L628" s="70">
        <f t="shared" si="84"/>
        <v>1.0089692549678995</v>
      </c>
      <c r="M628" s="70">
        <f>PRODUCT($L$2:L628)-1</f>
        <v>-0.1735565553995031</v>
      </c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spans="1:29">
      <c r="A629" s="88">
        <v>44897</v>
      </c>
      <c r="B629" s="76">
        <v>34396339.380000003</v>
      </c>
      <c r="C629" s="6"/>
      <c r="D629" s="58">
        <v>-4955.57</v>
      </c>
      <c r="E629" s="58">
        <v>42338.81</v>
      </c>
      <c r="F629" s="67">
        <f t="shared" si="85"/>
        <v>34396339.380000003</v>
      </c>
      <c r="G629" s="67">
        <f t="shared" si="86"/>
        <v>34026786.07</v>
      </c>
      <c r="H629" s="67">
        <f t="shared" si="87"/>
        <v>64358.390000000596</v>
      </c>
      <c r="I629" s="70">
        <f t="shared" si="88"/>
        <v>1.8745900511463783E-3</v>
      </c>
      <c r="J629" s="67">
        <f t="shared" si="90"/>
        <v>369553.31000000238</v>
      </c>
      <c r="K629" s="70">
        <f t="shared" ref="K629:K636" si="92">(1+K628)*(1+I629)-1</f>
        <v>1.0860658695174719E-2</v>
      </c>
      <c r="L629" s="70">
        <f t="shared" si="84"/>
        <v>1.0018745900511463</v>
      </c>
      <c r="M629" s="70">
        <f>PRODUCT($L$2:L629)-1</f>
        <v>-0.17200731274041992</v>
      </c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</row>
    <row r="630" spans="1:29">
      <c r="A630" s="88">
        <v>44900</v>
      </c>
      <c r="B630" s="76">
        <v>33711344.520000003</v>
      </c>
      <c r="C630" s="6"/>
      <c r="D630" s="58">
        <v>-12593.54</v>
      </c>
      <c r="E630" s="58">
        <v>43031.839999999997</v>
      </c>
      <c r="F630" s="67">
        <f t="shared" si="85"/>
        <v>33711344.520000003</v>
      </c>
      <c r="G630" s="67">
        <f t="shared" si="86"/>
        <v>34026786.07</v>
      </c>
      <c r="H630" s="67">
        <f t="shared" si="87"/>
        <v>-684994.8599999994</v>
      </c>
      <c r="I630" s="70">
        <f t="shared" si="88"/>
        <v>-1.9914760475886414E-2</v>
      </c>
      <c r="J630" s="67">
        <f t="shared" si="90"/>
        <v>-315441.54999999702</v>
      </c>
      <c r="K630" s="70">
        <f t="shared" si="92"/>
        <v>-9.2703891972364394E-3</v>
      </c>
      <c r="L630" s="70">
        <f t="shared" si="84"/>
        <v>0.98008523952411364</v>
      </c>
      <c r="M630" s="70">
        <f>PRODUCT($L$2:L630)-1</f>
        <v>-0.18849658878297992</v>
      </c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</row>
    <row r="631" spans="1:29">
      <c r="A631" s="88">
        <v>44901</v>
      </c>
      <c r="B631" s="76">
        <v>33296999.859999999</v>
      </c>
      <c r="C631" s="6"/>
      <c r="D631" s="58">
        <v>-15046.07</v>
      </c>
      <c r="E631" s="58">
        <v>42333.61</v>
      </c>
      <c r="F631" s="67">
        <f t="shared" si="85"/>
        <v>33296999.859999999</v>
      </c>
      <c r="G631" s="67">
        <f t="shared" si="86"/>
        <v>34026786.07</v>
      </c>
      <c r="H631" s="67">
        <f t="shared" si="87"/>
        <v>-414344.66000000387</v>
      </c>
      <c r="I631" s="70">
        <f t="shared" si="88"/>
        <v>-1.2290956231490105E-2</v>
      </c>
      <c r="J631" s="67">
        <f t="shared" si="90"/>
        <v>-729786.21000000089</v>
      </c>
      <c r="K631" s="70">
        <f t="shared" si="92"/>
        <v>-2.1447403480854499E-2</v>
      </c>
      <c r="L631" s="70">
        <f t="shared" si="84"/>
        <v>0.98770904376850988</v>
      </c>
      <c r="M631" s="70">
        <f>PRODUCT($L$2:L631)-1</f>
        <v>-0.19847074169195322</v>
      </c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C631" s="72">
        <f>STDEV(I628:I640)*SQRT(252)</f>
        <v>0.26078534220304361</v>
      </c>
    </row>
    <row r="632" spans="1:29">
      <c r="A632" s="88">
        <v>44902</v>
      </c>
      <c r="B632" s="76">
        <v>33379791.850000001</v>
      </c>
      <c r="C632" s="6"/>
      <c r="D632" s="58">
        <v>-17564.61</v>
      </c>
      <c r="E632" s="59">
        <v>693.07</v>
      </c>
      <c r="F632" s="67">
        <f t="shared" si="85"/>
        <v>33379791.850000001</v>
      </c>
      <c r="G632" s="67">
        <f t="shared" si="86"/>
        <v>34026786.07</v>
      </c>
      <c r="H632" s="67">
        <f t="shared" si="87"/>
        <v>82791.990000002086</v>
      </c>
      <c r="I632" s="70">
        <f t="shared" si="88"/>
        <v>2.4864699627025824E-3</v>
      </c>
      <c r="J632" s="67">
        <f t="shared" si="90"/>
        <v>-646994.21999999881</v>
      </c>
      <c r="K632" s="70">
        <f t="shared" si="92"/>
        <v>-1.9014261842685065E-2</v>
      </c>
      <c r="L632" s="70">
        <f t="shared" si="84"/>
        <v>1.0024864699627025</v>
      </c>
      <c r="M632" s="70">
        <f>PRODUCT($L$2:L632)-1</f>
        <v>-0.196477763266943</v>
      </c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</row>
    <row r="633" spans="1:29">
      <c r="A633" s="88">
        <v>44903</v>
      </c>
      <c r="B633" s="76">
        <v>33597053.609999999</v>
      </c>
      <c r="C633" s="6"/>
      <c r="D633" s="58">
        <v>-20132.52</v>
      </c>
      <c r="E633" s="59">
        <v>-453.08</v>
      </c>
      <c r="F633" s="67">
        <f t="shared" si="85"/>
        <v>33597053.609999999</v>
      </c>
      <c r="G633" s="67">
        <f t="shared" si="86"/>
        <v>34026786.07</v>
      </c>
      <c r="H633" s="67">
        <f t="shared" si="87"/>
        <v>217261.75999999791</v>
      </c>
      <c r="I633" s="70">
        <f t="shared" si="88"/>
        <v>6.5087811504731686E-3</v>
      </c>
      <c r="J633" s="67">
        <f t="shared" si="90"/>
        <v>-429732.46000000089</v>
      </c>
      <c r="K633" s="70">
        <f t="shared" si="92"/>
        <v>-1.2629240361283767E-2</v>
      </c>
      <c r="L633" s="70">
        <f t="shared" si="84"/>
        <v>1.0065087811504732</v>
      </c>
      <c r="M633" s="70">
        <f>PRODUCT($L$2:L633)-1</f>
        <v>-0.19124781287850889</v>
      </c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</row>
    <row r="634" spans="1:29">
      <c r="A634" s="88">
        <v>44904</v>
      </c>
      <c r="B634" s="76">
        <v>32995664.079999998</v>
      </c>
      <c r="C634" s="6"/>
      <c r="F634" s="67">
        <f t="shared" si="85"/>
        <v>32995664.079999998</v>
      </c>
      <c r="G634" s="67">
        <f t="shared" si="86"/>
        <v>34026786.07</v>
      </c>
      <c r="H634" s="67">
        <f t="shared" si="87"/>
        <v>-601389.53000000119</v>
      </c>
      <c r="I634" s="70">
        <f t="shared" si="88"/>
        <v>-1.7900067576788952E-2</v>
      </c>
      <c r="J634" s="67">
        <f t="shared" si="90"/>
        <v>-1031121.9900000021</v>
      </c>
      <c r="K634" s="70">
        <f t="shared" si="92"/>
        <v>-3.0303243682162195E-2</v>
      </c>
      <c r="L634" s="70">
        <f t="shared" si="84"/>
        <v>0.98209993242321103</v>
      </c>
      <c r="M634" s="70">
        <f>PRODUCT($L$2:L634)-1</f>
        <v>-0.20572453168085947</v>
      </c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</row>
    <row r="635" spans="1:29">
      <c r="A635" s="88">
        <v>44907</v>
      </c>
      <c r="B635" s="76">
        <v>33333489.649999999</v>
      </c>
      <c r="C635" s="6"/>
      <c r="D635" s="58">
        <v>-30969.43</v>
      </c>
      <c r="E635" s="58">
        <v>-1615.18</v>
      </c>
      <c r="F635" s="67">
        <f t="shared" si="85"/>
        <v>33333489.649999999</v>
      </c>
      <c r="G635" s="67">
        <f t="shared" si="86"/>
        <v>34026786.07</v>
      </c>
      <c r="H635" s="67">
        <f t="shared" si="87"/>
        <v>337825.5700000003</v>
      </c>
      <c r="I635" s="70">
        <f t="shared" si="88"/>
        <v>1.0238483734739255E-2</v>
      </c>
      <c r="J635" s="67">
        <f t="shared" si="90"/>
        <v>-693296.42000000179</v>
      </c>
      <c r="K635" s="70">
        <f t="shared" si="92"/>
        <v>-2.0375019214972534E-2</v>
      </c>
      <c r="L635" s="70">
        <f t="shared" si="84"/>
        <v>1.0102384837347393</v>
      </c>
      <c r="M635" s="70">
        <f>PRODUCT($L$2:L635)-1</f>
        <v>-0.19759235521757146</v>
      </c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</row>
    <row r="636" spans="1:29">
      <c r="A636" s="88">
        <v>44908</v>
      </c>
      <c r="B636" s="76">
        <v>33766617.25</v>
      </c>
      <c r="C636" s="6"/>
      <c r="D636" s="58">
        <v>-34246.31</v>
      </c>
      <c r="E636" s="58">
        <v>15802.98</v>
      </c>
      <c r="F636" s="67">
        <f t="shared" si="85"/>
        <v>33766617.25</v>
      </c>
      <c r="G636" s="67">
        <f>IF(MONTH(A636)=MONTH(A635),G635,F635)</f>
        <v>34026786.07</v>
      </c>
      <c r="H636" s="67">
        <f t="shared" si="87"/>
        <v>433127.60000000149</v>
      </c>
      <c r="I636" s="70">
        <f t="shared" si="88"/>
        <v>1.299376706572939E-2</v>
      </c>
      <c r="J636" s="67">
        <f t="shared" si="90"/>
        <v>-260168.8200000003</v>
      </c>
      <c r="K636" s="70">
        <f t="shared" si="92"/>
        <v>-7.6460004028822137E-3</v>
      </c>
      <c r="L636" s="70">
        <f t="shared" si="84"/>
        <v>1.0129937670657294</v>
      </c>
      <c r="M636" s="70">
        <f>PRODUCT($L$2:L636)-1</f>
        <v>-0.18716605718950807</v>
      </c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</row>
    <row r="637" spans="1:29">
      <c r="A637" s="88">
        <v>44909</v>
      </c>
      <c r="B637" s="76">
        <v>33261696.800000001</v>
      </c>
      <c r="C637" s="6">
        <v>-100000</v>
      </c>
      <c r="D637" s="58">
        <v>-37558.44</v>
      </c>
      <c r="E637" s="58">
        <v>18557.919999999998</v>
      </c>
      <c r="F637" s="67">
        <f t="shared" si="85"/>
        <v>33261696.800000001</v>
      </c>
      <c r="G637" s="67">
        <f>IF(MONTH(A637)=MONTH(A636),G636,F636)</f>
        <v>34026786.07</v>
      </c>
      <c r="H637" s="67">
        <f t="shared" si="87"/>
        <v>-404920.44999999925</v>
      </c>
      <c r="I637" s="70">
        <f t="shared" si="88"/>
        <v>-1.1991738674977851E-2</v>
      </c>
      <c r="J637" s="67">
        <f t="shared" si="90"/>
        <v>-665089.26999999955</v>
      </c>
      <c r="K637" s="70">
        <v>-1.9599999999999999E-2</v>
      </c>
      <c r="L637" s="70">
        <f t="shared" si="84"/>
        <v>0.98800826132502217</v>
      </c>
      <c r="M637" s="70">
        <f>PRODUCT($L$2:L637)-1</f>
        <v>-0.19691334941784333</v>
      </c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</row>
    <row r="638" spans="1:29">
      <c r="A638" s="88">
        <v>44910</v>
      </c>
      <c r="B638" s="76">
        <v>31951809.23</v>
      </c>
      <c r="C638" s="6"/>
      <c r="D638" s="58">
        <v>-40661.17</v>
      </c>
      <c r="E638" s="58">
        <v>61626.52</v>
      </c>
      <c r="F638" s="67">
        <f t="shared" si="85"/>
        <v>31951809.23</v>
      </c>
      <c r="G638" s="67">
        <f>IF(MONTH(A638)=MONTH(A637),G637,F637)</f>
        <v>34026786.07</v>
      </c>
      <c r="H638" s="67">
        <f t="shared" si="87"/>
        <v>-1309887.5700000003</v>
      </c>
      <c r="I638" s="70">
        <f t="shared" si="88"/>
        <v>-3.9381261210943402E-2</v>
      </c>
      <c r="J638" s="67">
        <f t="shared" si="90"/>
        <v>-1974976.8399999999</v>
      </c>
      <c r="K638" s="70">
        <f t="shared" ref="K638:K649" si="93">(1+K637)*(1+I638)-1</f>
        <v>-5.8209388491208935E-2</v>
      </c>
      <c r="L638" s="70">
        <f t="shared" si="84"/>
        <v>0.96061873878905657</v>
      </c>
      <c r="M638" s="70">
        <f>PRODUCT($L$2:L638)-1</f>
        <v>-0.22853991457944089</v>
      </c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</row>
    <row r="639" spans="1:29">
      <c r="A639" s="88">
        <v>44911</v>
      </c>
      <c r="B639" s="76">
        <v>31318385.23</v>
      </c>
      <c r="C639" s="6"/>
      <c r="D639" s="58">
        <v>-44919.57</v>
      </c>
      <c r="E639" s="58">
        <v>61626.54</v>
      </c>
      <c r="F639" s="67">
        <f t="shared" si="85"/>
        <v>31318385.23</v>
      </c>
      <c r="G639" s="67">
        <f t="shared" si="86"/>
        <v>34026786.07</v>
      </c>
      <c r="H639" s="67">
        <f t="shared" si="87"/>
        <v>-633424</v>
      </c>
      <c r="I639" s="70">
        <f t="shared" si="88"/>
        <v>-1.982435471620397E-2</v>
      </c>
      <c r="J639" s="67">
        <f t="shared" si="90"/>
        <v>-2608400.84</v>
      </c>
      <c r="K639" s="70">
        <f t="shared" si="93"/>
        <v>-7.6879779642149759E-2</v>
      </c>
      <c r="L639" s="70">
        <f t="shared" si="84"/>
        <v>0.98017564528379608</v>
      </c>
      <c r="M639" s="70">
        <f>PRODUCT($L$2:L639)-1</f>
        <v>-0.24383361296221107</v>
      </c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</row>
    <row r="640" spans="1:29">
      <c r="A640" s="88">
        <v>44914</v>
      </c>
      <c r="B640" s="76">
        <v>30473279.579999998</v>
      </c>
      <c r="C640" s="6"/>
      <c r="D640" s="58">
        <v>-57274.58</v>
      </c>
      <c r="E640" s="58">
        <v>92081.81</v>
      </c>
      <c r="F640" s="67">
        <f t="shared" si="85"/>
        <v>30473279.579999998</v>
      </c>
      <c r="G640" s="67">
        <f t="shared" si="86"/>
        <v>34026786.07</v>
      </c>
      <c r="H640" s="67">
        <f t="shared" si="87"/>
        <v>-845105.65000000224</v>
      </c>
      <c r="I640" s="70">
        <f t="shared" si="88"/>
        <v>-2.698433025181874E-2</v>
      </c>
      <c r="J640" s="67">
        <f t="shared" si="90"/>
        <v>-3453506.4900000021</v>
      </c>
      <c r="K640" s="70">
        <f t="shared" si="93"/>
        <v>-0.10178956053041777</v>
      </c>
      <c r="L640" s="70">
        <f t="shared" si="84"/>
        <v>0.97301566974818121</v>
      </c>
      <c r="M640" s="70">
        <f>PRODUCT($L$2:L640)-1</f>
        <v>-0.26423825647536336</v>
      </c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</row>
    <row r="641" spans="1:27">
      <c r="A641" s="88">
        <v>44915</v>
      </c>
      <c r="B641" s="76">
        <v>29790685.82</v>
      </c>
      <c r="C641" s="6"/>
      <c r="D641" s="58">
        <v>-61989.120000000003</v>
      </c>
      <c r="E641" s="58">
        <v>92081.81</v>
      </c>
      <c r="F641" s="67">
        <f t="shared" si="85"/>
        <v>29790685.82</v>
      </c>
      <c r="G641" s="67">
        <f t="shared" si="86"/>
        <v>34026786.07</v>
      </c>
      <c r="H641" s="67">
        <f t="shared" si="87"/>
        <v>-682593.75999999791</v>
      </c>
      <c r="I641" s="70">
        <f t="shared" si="88"/>
        <v>-2.239974723455735E-2</v>
      </c>
      <c r="J641" s="67">
        <f t="shared" si="90"/>
        <v>-4136100.25</v>
      </c>
      <c r="K641" s="70">
        <f t="shared" si="93"/>
        <v>-0.12190924733797714</v>
      </c>
      <c r="L641" s="70">
        <f t="shared" si="84"/>
        <v>0.9776002527654426</v>
      </c>
      <c r="M641" s="70">
        <f>PRODUCT($L$2:L641)-1</f>
        <v>-0.28071913355517253</v>
      </c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</row>
    <row r="642" spans="1:27">
      <c r="A642" s="88">
        <v>44916</v>
      </c>
      <c r="B642" s="76">
        <v>30255737.199999999</v>
      </c>
      <c r="C642" s="6"/>
      <c r="D642" s="58">
        <v>-65374.93</v>
      </c>
      <c r="E642" s="58">
        <v>48320.14</v>
      </c>
      <c r="F642" s="67">
        <f t="shared" si="85"/>
        <v>30255737.199999999</v>
      </c>
      <c r="G642" s="67">
        <f t="shared" si="86"/>
        <v>34026786.07</v>
      </c>
      <c r="H642" s="67">
        <f t="shared" si="87"/>
        <v>465051.37999999896</v>
      </c>
      <c r="I642" s="70">
        <f t="shared" si="88"/>
        <v>1.5610630208713972E-2</v>
      </c>
      <c r="J642" s="67">
        <f t="shared" si="90"/>
        <v>-3671048.870000001</v>
      </c>
      <c r="K642" s="70">
        <f t="shared" si="93"/>
        <v>-0.10820169730847895</v>
      </c>
      <c r="L642" s="70">
        <f t="shared" ref="L642:L705" si="94">1+I642</f>
        <v>1.015610630208714</v>
      </c>
      <c r="M642" s="70">
        <f>PRODUCT($L$2:L642)-1</f>
        <v>-0.26949070593289892</v>
      </c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</row>
    <row r="643" spans="1:27">
      <c r="A643" s="88">
        <v>44917</v>
      </c>
      <c r="B643" s="77">
        <v>29477526.16</v>
      </c>
      <c r="C643" s="6"/>
      <c r="D643" s="58">
        <v>-69285.5</v>
      </c>
      <c r="E643" s="58">
        <v>42320.18</v>
      </c>
      <c r="F643" s="67">
        <f t="shared" si="85"/>
        <v>29477526.16</v>
      </c>
      <c r="G643" s="67">
        <f t="shared" si="86"/>
        <v>34026786.07</v>
      </c>
      <c r="H643" s="67">
        <f>B643-C643-F642</f>
        <v>-778211.03999999911</v>
      </c>
      <c r="I643" s="70">
        <f t="shared" si="88"/>
        <v>-2.5721106541076087E-2</v>
      </c>
      <c r="J643" s="67">
        <f t="shared" si="90"/>
        <v>-4449259.91</v>
      </c>
      <c r="K643" s="70">
        <f t="shared" si="93"/>
        <v>-0.13113973646515842</v>
      </c>
      <c r="L643" s="70">
        <f t="shared" si="94"/>
        <v>0.97427889345892393</v>
      </c>
      <c r="M643" s="70">
        <f>PRODUCT($L$2:L643)-1</f>
        <v>-0.2882802133148451</v>
      </c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</row>
    <row r="644" spans="1:27">
      <c r="A644" s="88">
        <v>44918</v>
      </c>
      <c r="B644" s="77">
        <v>29210239.190000001</v>
      </c>
      <c r="C644" s="6"/>
      <c r="D644" s="58">
        <v>-72708.37</v>
      </c>
      <c r="E644" s="58">
        <v>54597.45</v>
      </c>
      <c r="F644" s="67">
        <f t="shared" si="85"/>
        <v>29210239.190000001</v>
      </c>
      <c r="G644" s="67">
        <f t="shared" si="86"/>
        <v>34026786.07</v>
      </c>
      <c r="H644" s="67">
        <f t="shared" si="87"/>
        <v>-267286.96999999881</v>
      </c>
      <c r="I644" s="70">
        <f t="shared" si="88"/>
        <v>-9.0674830903109543E-3</v>
      </c>
      <c r="J644" s="67">
        <f t="shared" si="90"/>
        <v>-4716546.879999999</v>
      </c>
      <c r="K644" s="70">
        <f t="shared" si="93"/>
        <v>-0.13901811221260363</v>
      </c>
      <c r="L644" s="70">
        <f t="shared" si="94"/>
        <v>0.99093251690968909</v>
      </c>
      <c r="M644" s="70">
        <f>PRODUCT($L$2:L644)-1</f>
        <v>-0.29473372044565238</v>
      </c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</row>
    <row r="645" spans="1:27">
      <c r="A645" s="88">
        <v>44921</v>
      </c>
      <c r="B645" s="76">
        <v>29165038.93</v>
      </c>
      <c r="C645" s="6"/>
      <c r="F645" s="67">
        <f t="shared" si="85"/>
        <v>29165038.93</v>
      </c>
      <c r="G645" s="67">
        <f>IF(MONTH(A645)=MONTH(A644),G644,F644)</f>
        <v>34026786.07</v>
      </c>
      <c r="H645" s="67">
        <f>B645-C645-F644</f>
        <v>-45200.260000001639</v>
      </c>
      <c r="I645" s="70">
        <f>H645/B644</f>
        <v>-1.5474114986184623E-3</v>
      </c>
      <c r="J645" s="67">
        <f t="shared" si="90"/>
        <v>-4761747.1400000006</v>
      </c>
      <c r="K645" s="70">
        <f t="shared" si="93"/>
        <v>-0.14035040548586808</v>
      </c>
      <c r="L645" s="70">
        <f t="shared" si="94"/>
        <v>0.99845258850138152</v>
      </c>
      <c r="M645" s="70">
        <f>PRODUCT($L$2:L645)-1</f>
        <v>-0.29582505759622268</v>
      </c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</row>
    <row r="646" spans="1:27">
      <c r="A646" s="88">
        <v>44922</v>
      </c>
      <c r="B646" s="76">
        <v>28314820.699999999</v>
      </c>
      <c r="C646" s="6"/>
      <c r="D646" s="58">
        <v>-86474.8</v>
      </c>
      <c r="E646" s="58">
        <v>54597.440000000002</v>
      </c>
      <c r="F646" s="67">
        <f t="shared" si="85"/>
        <v>28314820.699999999</v>
      </c>
      <c r="G646" s="67">
        <f t="shared" si="86"/>
        <v>34026786.07</v>
      </c>
      <c r="H646" s="67">
        <f t="shared" si="87"/>
        <v>-850218.23000000045</v>
      </c>
      <c r="I646" s="70">
        <f t="shared" si="88"/>
        <v>-2.9151966230548779E-2</v>
      </c>
      <c r="J646" s="67">
        <f t="shared" si="90"/>
        <v>-5611965.370000001</v>
      </c>
      <c r="K646" s="70">
        <f t="shared" si="93"/>
        <v>-0.16541088143524907</v>
      </c>
      <c r="L646" s="70">
        <f t="shared" si="94"/>
        <v>0.97084803376945117</v>
      </c>
      <c r="M646" s="70">
        <f>PRODUCT($L$2:L646)-1</f>
        <v>-0.31635314173757623</v>
      </c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</row>
    <row r="647" spans="1:27">
      <c r="A647" s="88">
        <v>44923</v>
      </c>
      <c r="B647" s="77">
        <v>27689520.780000001</v>
      </c>
      <c r="C647" s="6"/>
      <c r="D647" s="58">
        <v>-89836.06</v>
      </c>
      <c r="E647" s="58">
        <v>65654.91</v>
      </c>
      <c r="F647" s="67">
        <f t="shared" ref="F647:F669" si="95">B647</f>
        <v>27689520.780000001</v>
      </c>
      <c r="G647" s="67">
        <f t="shared" ref="G647:G710" si="96">IF(MONTH(A647)=MONTH(A646),G646,F646)</f>
        <v>34026786.07</v>
      </c>
      <c r="H647" s="67">
        <f t="shared" ref="H647:H669" si="97">B647-C647-F646</f>
        <v>-625299.91999999806</v>
      </c>
      <c r="I647" s="70">
        <f t="shared" ref="I647:I670" si="98">H647/B646</f>
        <v>-2.2083838235288492E-2</v>
      </c>
      <c r="J647" s="67">
        <f t="shared" si="90"/>
        <v>-6237265.2899999991</v>
      </c>
      <c r="K647" s="70">
        <f t="shared" si="93"/>
        <v>-0.18384181252256504</v>
      </c>
      <c r="L647" s="70">
        <f t="shared" si="94"/>
        <v>0.97791616176471152</v>
      </c>
      <c r="M647" s="70">
        <f>PRODUCT($L$2:L647)-1</f>
        <v>-0.33145068836550673</v>
      </c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</row>
    <row r="648" spans="1:27">
      <c r="A648" s="88">
        <v>44924</v>
      </c>
      <c r="B648" s="77">
        <v>28441569.670000002</v>
      </c>
      <c r="C648" s="6"/>
      <c r="D648" s="58">
        <v>-93271.16</v>
      </c>
      <c r="E648" s="58">
        <v>76530.31</v>
      </c>
      <c r="F648" s="67">
        <f t="shared" si="95"/>
        <v>28441569.670000002</v>
      </c>
      <c r="G648" s="67">
        <f t="shared" si="96"/>
        <v>34026786.07</v>
      </c>
      <c r="H648" s="67">
        <f t="shared" si="97"/>
        <v>752048.8900000006</v>
      </c>
      <c r="I648" s="70">
        <f t="shared" si="98"/>
        <v>2.7160054374910009E-2</v>
      </c>
      <c r="J648" s="67">
        <f t="shared" si="90"/>
        <v>-5485216.3999999985</v>
      </c>
      <c r="K648" s="70">
        <f t="shared" si="93"/>
        <v>-0.16167491177214999</v>
      </c>
      <c r="L648" s="70">
        <f t="shared" si="94"/>
        <v>1.02716005437491</v>
      </c>
      <c r="M648" s="70">
        <f>PRODUCT($L$2:L648)-1</f>
        <v>-0.31329285270920526</v>
      </c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</row>
    <row r="649" spans="1:27" s="47" customFormat="1">
      <c r="A649" s="90">
        <v>44925</v>
      </c>
      <c r="B649" s="82">
        <v>28363439.039999999</v>
      </c>
      <c r="C649" s="61"/>
      <c r="D649" s="62">
        <v>-96658.82</v>
      </c>
      <c r="E649" s="62">
        <v>13215.72</v>
      </c>
      <c r="F649" s="80">
        <f t="shared" si="95"/>
        <v>28363439.039999999</v>
      </c>
      <c r="G649" s="80">
        <f t="shared" si="96"/>
        <v>34026786.07</v>
      </c>
      <c r="H649" s="80">
        <f t="shared" si="97"/>
        <v>-78130.630000002682</v>
      </c>
      <c r="I649" s="81">
        <f t="shared" si="98"/>
        <v>-2.747057595854648E-3</v>
      </c>
      <c r="J649" s="80">
        <f t="shared" si="90"/>
        <v>-5563347.0300000012</v>
      </c>
      <c r="K649" s="81">
        <f t="shared" si="93"/>
        <v>-0.16397783907356189</v>
      </c>
      <c r="L649" s="81">
        <f t="shared" si="94"/>
        <v>0.9972529424041453</v>
      </c>
      <c r="M649" s="81">
        <f>PRODUCT($L$2:L649)-1</f>
        <v>-0.31517927679429814</v>
      </c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</row>
    <row r="650" spans="1:27">
      <c r="A650" s="88">
        <v>44929</v>
      </c>
      <c r="B650" s="76">
        <v>28386653.73</v>
      </c>
      <c r="C650" s="6"/>
      <c r="D650" s="58">
        <v>-13647.95</v>
      </c>
      <c r="E650" s="59">
        <v>-280.48</v>
      </c>
      <c r="F650" s="67">
        <f t="shared" si="95"/>
        <v>28386653.73</v>
      </c>
      <c r="G650" s="67">
        <f t="shared" si="96"/>
        <v>28363439.039999999</v>
      </c>
      <c r="H650" s="67">
        <f t="shared" si="97"/>
        <v>23214.690000001341</v>
      </c>
      <c r="I650" s="70">
        <f t="shared" si="98"/>
        <v>8.1847232866446304E-4</v>
      </c>
      <c r="J650" s="67">
        <f t="shared" si="90"/>
        <v>23214.690000001341</v>
      </c>
      <c r="K650" s="70">
        <f>I650</f>
        <v>8.1847232866446304E-4</v>
      </c>
      <c r="L650" s="70">
        <f t="shared" si="94"/>
        <v>1.0008184723286644</v>
      </c>
      <c r="M650" s="70">
        <f>PRODUCT($L$2:L650)-1</f>
        <v>-0.31461876998225835</v>
      </c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>
        <f>4.5%/252</f>
        <v>1.7857142857142857E-4</v>
      </c>
      <c r="Y650" s="70">
        <f>I650-X650</f>
        <v>6.399009000930345E-4</v>
      </c>
      <c r="Z650" s="70">
        <f>IF(Y650&lt;0,Y650,0)</f>
        <v>0</v>
      </c>
      <c r="AA650" s="70">
        <f>Z650^2</f>
        <v>0</v>
      </c>
    </row>
    <row r="651" spans="1:27">
      <c r="A651" s="88">
        <v>44930</v>
      </c>
      <c r="B651" s="76">
        <v>28712512.960000001</v>
      </c>
      <c r="C651" s="6"/>
      <c r="F651" s="67">
        <f t="shared" si="95"/>
        <v>28712512.960000001</v>
      </c>
      <c r="G651" s="67">
        <f t="shared" si="96"/>
        <v>28363439.039999999</v>
      </c>
      <c r="H651" s="67">
        <f t="shared" si="97"/>
        <v>325859.23000000045</v>
      </c>
      <c r="I651" s="70">
        <f t="shared" si="98"/>
        <v>1.1479311126257235E-2</v>
      </c>
      <c r="J651" s="67">
        <f t="shared" si="90"/>
        <v>349073.92000000179</v>
      </c>
      <c r="K651" s="70">
        <f t="shared" ref="K651:K670" si="99">(1+K650)*(1+I651)-1</f>
        <v>1.2307178953430586E-2</v>
      </c>
      <c r="L651" s="70">
        <f t="shared" si="94"/>
        <v>1.0114793111262572</v>
      </c>
      <c r="M651" s="70">
        <f>PRODUCT($L$2:L651)-1</f>
        <v>-0.30675106560278786</v>
      </c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>
        <f t="shared" ref="X651:X714" si="100">4.5%/252</f>
        <v>1.7857142857142857E-4</v>
      </c>
      <c r="Y651" s="70">
        <f t="shared" ref="Y651:Y714" si="101">I651-X651</f>
        <v>1.1300739697685806E-2</v>
      </c>
      <c r="Z651" s="70">
        <f t="shared" ref="Z651:Z714" si="102">IF(Y651&lt;0,Y651,0)</f>
        <v>0</v>
      </c>
      <c r="AA651" s="70">
        <f t="shared" ref="AA651:AA714" si="103">Z651^2</f>
        <v>0</v>
      </c>
    </row>
    <row r="652" spans="1:27">
      <c r="A652" s="88">
        <v>44931</v>
      </c>
      <c r="B652" s="76">
        <v>28525250.670000002</v>
      </c>
      <c r="C652" s="6"/>
      <c r="D652" s="58">
        <v>79779.100000000006</v>
      </c>
      <c r="E652" s="58">
        <v>-12680.08</v>
      </c>
      <c r="F652" s="67">
        <f t="shared" si="95"/>
        <v>28525250.670000002</v>
      </c>
      <c r="G652" s="67">
        <f t="shared" si="96"/>
        <v>28363439.039999999</v>
      </c>
      <c r="H652" s="67">
        <f t="shared" si="97"/>
        <v>-187262.28999999911</v>
      </c>
      <c r="I652" s="70">
        <f t="shared" si="98"/>
        <v>-6.5219749403640876E-3</v>
      </c>
      <c r="J652" s="67">
        <f t="shared" si="90"/>
        <v>161811.63000000268</v>
      </c>
      <c r="K652" s="70">
        <f t="shared" si="99"/>
        <v>5.7049369003456807E-3</v>
      </c>
      <c r="L652" s="70">
        <f t="shared" si="94"/>
        <v>0.99347802505963589</v>
      </c>
      <c r="M652" s="70">
        <f>PRODUCT($L$2:L652)-1</f>
        <v>-0.31127241778036063</v>
      </c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>
        <f t="shared" si="100"/>
        <v>1.7857142857142857E-4</v>
      </c>
      <c r="Y652" s="70">
        <f t="shared" si="101"/>
        <v>-6.7005463689355166E-3</v>
      </c>
      <c r="Z652" s="70">
        <f t="shared" si="102"/>
        <v>-6.7005463689355166E-3</v>
      </c>
      <c r="AA652" s="70">
        <f t="shared" si="103"/>
        <v>4.4897321642254938E-5</v>
      </c>
    </row>
    <row r="653" spans="1:27">
      <c r="A653" s="88">
        <v>44932</v>
      </c>
      <c r="B653" s="76">
        <v>29802963.640000001</v>
      </c>
      <c r="C653" s="6"/>
      <c r="D653" s="58">
        <v>75602.38</v>
      </c>
      <c r="E653" s="58">
        <v>-12680.08</v>
      </c>
      <c r="F653" s="67">
        <f t="shared" si="95"/>
        <v>29802963.640000001</v>
      </c>
      <c r="G653" s="67">
        <f t="shared" si="96"/>
        <v>28363439.039999999</v>
      </c>
      <c r="H653" s="67">
        <f t="shared" si="97"/>
        <v>1277712.9699999988</v>
      </c>
      <c r="I653" s="70">
        <f t="shared" si="98"/>
        <v>4.479234853293574E-2</v>
      </c>
      <c r="J653" s="67">
        <f t="shared" si="90"/>
        <v>1439524.6000000015</v>
      </c>
      <c r="K653" s="70">
        <f t="shared" si="99"/>
        <v>5.0752822955280052E-2</v>
      </c>
      <c r="L653" s="70">
        <f t="shared" si="94"/>
        <v>1.0447923485329358</v>
      </c>
      <c r="M653" s="70">
        <f>PRODUCT($L$2:L653)-1</f>
        <v>-0.28042269187333235</v>
      </c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>
        <f t="shared" si="100"/>
        <v>1.7857142857142857E-4</v>
      </c>
      <c r="Y653" s="70">
        <f t="shared" si="101"/>
        <v>4.4613777104364309E-2</v>
      </c>
      <c r="Z653" s="70">
        <f t="shared" si="102"/>
        <v>0</v>
      </c>
      <c r="AA653" s="70">
        <f t="shared" si="103"/>
        <v>0</v>
      </c>
    </row>
    <row r="654" spans="1:27">
      <c r="A654" s="88">
        <v>44935</v>
      </c>
      <c r="B654" s="76">
        <v>29749847.16</v>
      </c>
      <c r="C654" s="6"/>
      <c r="D654" s="58">
        <v>63007.3</v>
      </c>
      <c r="E654" s="58">
        <v>-12322.48</v>
      </c>
      <c r="F654" s="67">
        <f t="shared" si="95"/>
        <v>29749847.16</v>
      </c>
      <c r="G654" s="67">
        <f t="shared" si="96"/>
        <v>28363439.039999999</v>
      </c>
      <c r="H654" s="67">
        <f t="shared" si="97"/>
        <v>-53116.480000000447</v>
      </c>
      <c r="I654" s="70">
        <f t="shared" si="98"/>
        <v>-1.7822549677143601E-3</v>
      </c>
      <c r="J654" s="67">
        <f t="shared" si="90"/>
        <v>1386408.120000001</v>
      </c>
      <c r="K654" s="70">
        <f t="shared" si="99"/>
        <v>4.8880113516728052E-2</v>
      </c>
      <c r="L654" s="70">
        <f t="shared" si="94"/>
        <v>0.99821774503228566</v>
      </c>
      <c r="M654" s="70">
        <f>PRODUCT($L$2:L654)-1</f>
        <v>-0.28170516210539565</v>
      </c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>
        <f t="shared" si="100"/>
        <v>1.7857142857142857E-4</v>
      </c>
      <c r="Y654" s="70">
        <f t="shared" si="101"/>
        <v>-1.9608263962857886E-3</v>
      </c>
      <c r="Z654" s="70">
        <f t="shared" si="102"/>
        <v>-1.9608263962857886E-3</v>
      </c>
      <c r="AA654" s="70">
        <f t="shared" si="103"/>
        <v>3.8448401563711127E-6</v>
      </c>
    </row>
    <row r="655" spans="1:27">
      <c r="A655" s="88">
        <v>44936</v>
      </c>
      <c r="B655" s="76">
        <v>29897270.829999998</v>
      </c>
      <c r="C655" s="6"/>
      <c r="D655" s="58">
        <v>58367.85</v>
      </c>
      <c r="E655" s="58">
        <v>-12322.48</v>
      </c>
      <c r="F655" s="67">
        <f t="shared" si="95"/>
        <v>29897270.829999998</v>
      </c>
      <c r="G655" s="67">
        <f t="shared" si="96"/>
        <v>28363439.039999999</v>
      </c>
      <c r="H655" s="67">
        <f t="shared" si="97"/>
        <v>147423.66999999806</v>
      </c>
      <c r="I655" s="70">
        <f t="shared" si="98"/>
        <v>4.9554429374755165E-3</v>
      </c>
      <c r="J655" s="67">
        <f t="shared" si="90"/>
        <v>1533831.7899999991</v>
      </c>
      <c r="K655" s="70">
        <f t="shared" si="99"/>
        <v>5.4077779067512877E-2</v>
      </c>
      <c r="L655" s="70">
        <f t="shared" si="94"/>
        <v>1.0049554429374754</v>
      </c>
      <c r="M655" s="70">
        <f>PRODUCT($L$2:L655)-1</f>
        <v>-0.27814569302392578</v>
      </c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>
        <f t="shared" si="100"/>
        <v>1.7857142857142857E-4</v>
      </c>
      <c r="Y655" s="70">
        <f t="shared" si="101"/>
        <v>4.7768715089040875E-3</v>
      </c>
      <c r="Z655" s="70">
        <f t="shared" si="102"/>
        <v>0</v>
      </c>
      <c r="AA655" s="70">
        <f t="shared" si="103"/>
        <v>0</v>
      </c>
    </row>
    <row r="656" spans="1:27">
      <c r="A656" s="88">
        <v>44937</v>
      </c>
      <c r="B656" s="76">
        <v>30855301.079999998</v>
      </c>
      <c r="C656" s="6"/>
      <c r="D656" s="58">
        <v>52701.37</v>
      </c>
      <c r="E656" s="58">
        <v>-12322.48</v>
      </c>
      <c r="F656" s="67">
        <f t="shared" si="95"/>
        <v>30855301.079999998</v>
      </c>
      <c r="G656" s="67">
        <f t="shared" si="96"/>
        <v>28363439.039999999</v>
      </c>
      <c r="H656" s="67">
        <f t="shared" si="97"/>
        <v>958030.25</v>
      </c>
      <c r="I656" s="70">
        <f t="shared" si="98"/>
        <v>3.2044070358377925E-2</v>
      </c>
      <c r="J656" s="67">
        <f t="shared" si="90"/>
        <v>2491862.0399999991</v>
      </c>
      <c r="K656" s="70">
        <f t="shared" si="99"/>
        <v>8.7854721583155104E-2</v>
      </c>
      <c r="L656" s="70">
        <f t="shared" si="94"/>
        <v>1.032044070358378</v>
      </c>
      <c r="M656" s="70">
        <f>PRODUCT($L$2:L656)-1</f>
        <v>-0.25501454282268632</v>
      </c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>
        <f t="shared" si="100"/>
        <v>1.7857142857142857E-4</v>
      </c>
      <c r="Y656" s="70">
        <f t="shared" si="101"/>
        <v>3.1865498929806495E-2</v>
      </c>
      <c r="Z656" s="70">
        <f t="shared" si="102"/>
        <v>0</v>
      </c>
      <c r="AA656" s="70">
        <f t="shared" si="103"/>
        <v>0</v>
      </c>
    </row>
    <row r="657" spans="1:29">
      <c r="A657" s="88">
        <v>44938</v>
      </c>
      <c r="B657" s="76">
        <v>31477553.09</v>
      </c>
      <c r="C657" s="6"/>
      <c r="D657" s="58">
        <v>46878.45</v>
      </c>
      <c r="E657" s="58">
        <v>-9482.7999999999993</v>
      </c>
      <c r="F657" s="67">
        <f t="shared" si="95"/>
        <v>31477553.09</v>
      </c>
      <c r="G657" s="67">
        <f t="shared" si="96"/>
        <v>28363439.039999999</v>
      </c>
      <c r="H657" s="67">
        <f t="shared" si="97"/>
        <v>622252.01000000164</v>
      </c>
      <c r="I657" s="70">
        <f t="shared" si="98"/>
        <v>2.016677809711399E-2</v>
      </c>
      <c r="J657" s="67">
        <f t="shared" si="90"/>
        <v>3114114.0500000007</v>
      </c>
      <c r="K657" s="70">
        <f t="shared" si="99"/>
        <v>0.10979324635522025</v>
      </c>
      <c r="L657" s="70">
        <f t="shared" si="94"/>
        <v>1.020166778097114</v>
      </c>
      <c r="M657" s="70">
        <f>PRODUCT($L$2:L657)-1</f>
        <v>-0.23999058642221438</v>
      </c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>
        <f t="shared" si="100"/>
        <v>1.7857142857142857E-4</v>
      </c>
      <c r="Y657" s="70">
        <f t="shared" si="101"/>
        <v>1.9988206668542563E-2</v>
      </c>
      <c r="Z657" s="70">
        <f t="shared" si="102"/>
        <v>0</v>
      </c>
      <c r="AA657" s="70">
        <f t="shared" si="103"/>
        <v>0</v>
      </c>
    </row>
    <row r="658" spans="1:29">
      <c r="A658" s="88">
        <v>44939</v>
      </c>
      <c r="B658" s="76">
        <v>31686232.84</v>
      </c>
      <c r="C658" s="6"/>
      <c r="D658" s="58">
        <v>41083.94</v>
      </c>
      <c r="E658" s="58">
        <v>-9482.81</v>
      </c>
      <c r="F658" s="67">
        <f t="shared" si="95"/>
        <v>31686232.84</v>
      </c>
      <c r="G658" s="67">
        <f t="shared" si="96"/>
        <v>28363439.039999999</v>
      </c>
      <c r="H658" s="67">
        <f t="shared" si="97"/>
        <v>208679.75</v>
      </c>
      <c r="I658" s="70">
        <f t="shared" si="98"/>
        <v>6.6294781364786195E-3</v>
      </c>
      <c r="J658" s="67">
        <f t="shared" si="90"/>
        <v>3322793.8000000007</v>
      </c>
      <c r="K658" s="70">
        <f t="shared" si="99"/>
        <v>0.11715059641794379</v>
      </c>
      <c r="L658" s="70">
        <f t="shared" si="94"/>
        <v>1.0066294781364786</v>
      </c>
      <c r="M658" s="70">
        <f>PRODUCT($L$2:L658)-1</f>
        <v>-0.23495212063138249</v>
      </c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>
        <f t="shared" si="100"/>
        <v>1.7857142857142857E-4</v>
      </c>
      <c r="Y658" s="70">
        <f t="shared" si="101"/>
        <v>6.4509067079071905E-3</v>
      </c>
      <c r="Z658" s="70">
        <f t="shared" si="102"/>
        <v>0</v>
      </c>
      <c r="AA658" s="70">
        <f t="shared" si="103"/>
        <v>0</v>
      </c>
    </row>
    <row r="659" spans="1:29">
      <c r="A659" s="88">
        <v>44942</v>
      </c>
      <c r="B659" s="76">
        <v>31654533.460000001</v>
      </c>
      <c r="C659" s="6"/>
      <c r="D659" s="58">
        <v>41088.400000000001</v>
      </c>
      <c r="E659" s="58">
        <v>-9482.81</v>
      </c>
      <c r="F659" s="67">
        <f t="shared" si="95"/>
        <v>31654533.460000001</v>
      </c>
      <c r="G659" s="67">
        <f t="shared" si="96"/>
        <v>28363439.039999999</v>
      </c>
      <c r="H659" s="67">
        <f t="shared" si="97"/>
        <v>-31699.379999998957</v>
      </c>
      <c r="I659" s="70">
        <f t="shared" si="98"/>
        <v>-1.0004149171050198E-3</v>
      </c>
      <c r="J659" s="67">
        <f t="shared" si="90"/>
        <v>3291094.4200000018</v>
      </c>
      <c r="K659" s="70">
        <f t="shared" si="99"/>
        <v>0.11603298229663461</v>
      </c>
      <c r="L659" s="70">
        <f t="shared" si="94"/>
        <v>0.99899958508289499</v>
      </c>
      <c r="M659" s="70">
        <f>PRODUCT($L$2:L659)-1</f>
        <v>-0.23571748594220243</v>
      </c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>
        <f t="shared" si="100"/>
        <v>1.7857142857142857E-4</v>
      </c>
      <c r="Y659" s="70">
        <f t="shared" si="101"/>
        <v>-1.1789863456764483E-3</v>
      </c>
      <c r="Z659" s="70">
        <f t="shared" si="102"/>
        <v>-1.1789863456764483E-3</v>
      </c>
      <c r="AA659" s="70">
        <f t="shared" si="103"/>
        <v>1.3900088032915056E-6</v>
      </c>
    </row>
    <row r="660" spans="1:29">
      <c r="A660" s="88">
        <v>44943</v>
      </c>
      <c r="B660" s="76">
        <v>31509777.969999999</v>
      </c>
      <c r="C660" s="6"/>
      <c r="D660" s="58">
        <v>17760.03</v>
      </c>
      <c r="E660" s="58">
        <v>-11376.43</v>
      </c>
      <c r="F660" s="67">
        <f t="shared" si="95"/>
        <v>31509777.969999999</v>
      </c>
      <c r="G660" s="67">
        <f t="shared" si="96"/>
        <v>28363439.039999999</v>
      </c>
      <c r="H660" s="67">
        <f t="shared" si="97"/>
        <v>-144755.49000000209</v>
      </c>
      <c r="I660" s="70">
        <f t="shared" si="98"/>
        <v>-4.5729781543904667E-3</v>
      </c>
      <c r="J660" s="67">
        <f t="shared" si="90"/>
        <v>3146338.9299999997</v>
      </c>
      <c r="K660" s="70">
        <f t="shared" si="99"/>
        <v>0.11092938784901274</v>
      </c>
      <c r="L660" s="70">
        <f t="shared" si="94"/>
        <v>0.99542702184560949</v>
      </c>
      <c r="M660" s="70">
        <f>PRODUCT($L$2:L660)-1</f>
        <v>-0.23921253318277136</v>
      </c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>
        <f t="shared" si="100"/>
        <v>1.7857142857142857E-4</v>
      </c>
      <c r="Y660" s="70">
        <f t="shared" si="101"/>
        <v>-4.7515495829618956E-3</v>
      </c>
      <c r="Z660" s="70">
        <f t="shared" si="102"/>
        <v>-4.7515495829618956E-3</v>
      </c>
      <c r="AA660" s="70">
        <f t="shared" si="103"/>
        <v>2.2577223439345365E-5</v>
      </c>
      <c r="AC660" s="72"/>
    </row>
    <row r="661" spans="1:29">
      <c r="A661" s="88">
        <v>44944</v>
      </c>
      <c r="B661" s="76">
        <v>31675584.059999999</v>
      </c>
      <c r="C661" s="6"/>
      <c r="D661" s="58">
        <v>11856.56</v>
      </c>
      <c r="E661" s="58">
        <v>-11376.43</v>
      </c>
      <c r="F661" s="67">
        <f t="shared" si="95"/>
        <v>31675584.059999999</v>
      </c>
      <c r="G661" s="67">
        <f t="shared" si="96"/>
        <v>28363439.039999999</v>
      </c>
      <c r="H661" s="67">
        <f t="shared" si="97"/>
        <v>165806.08999999985</v>
      </c>
      <c r="I661" s="70">
        <f t="shared" si="98"/>
        <v>5.2620519940782011E-3</v>
      </c>
      <c r="J661" s="67">
        <f t="shared" si="90"/>
        <v>3312145.0199999996</v>
      </c>
      <c r="K661" s="70">
        <f t="shared" si="99"/>
        <v>0.11677515604962374</v>
      </c>
      <c r="L661" s="70">
        <f t="shared" si="94"/>
        <v>1.0052620519940783</v>
      </c>
      <c r="M661" s="70">
        <f>PRODUCT($L$2:L661)-1</f>
        <v>-0.23520922997593596</v>
      </c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>
        <f t="shared" si="100"/>
        <v>1.7857142857142857E-4</v>
      </c>
      <c r="Y661" s="70">
        <f t="shared" si="101"/>
        <v>5.0834805655067721E-3</v>
      </c>
      <c r="Z661" s="70">
        <f t="shared" si="102"/>
        <v>0</v>
      </c>
      <c r="AA661" s="70">
        <f t="shared" si="103"/>
        <v>0</v>
      </c>
    </row>
    <row r="662" spans="1:29">
      <c r="A662" s="88">
        <v>44945</v>
      </c>
      <c r="B662" s="76">
        <v>31521202.66</v>
      </c>
      <c r="C662" s="6"/>
      <c r="D662" s="58">
        <v>5611.41</v>
      </c>
      <c r="E662" s="58">
        <v>-11376.43</v>
      </c>
      <c r="F662" s="67">
        <f t="shared" si="95"/>
        <v>31521202.66</v>
      </c>
      <c r="G662" s="67">
        <f t="shared" si="96"/>
        <v>28363439.039999999</v>
      </c>
      <c r="H662" s="67">
        <f t="shared" si="97"/>
        <v>-154381.39999999851</v>
      </c>
      <c r="I662" s="70">
        <f t="shared" si="98"/>
        <v>-4.8738296256059157E-3</v>
      </c>
      <c r="J662" s="67">
        <f t="shared" ref="J662:J725" si="104">IF(MONTH(A662)=MONTH(A661),J661+H662,H662)</f>
        <v>3157763.620000001</v>
      </c>
      <c r="K662" s="70">
        <f t="shared" si="99"/>
        <v>0.11133218420892854</v>
      </c>
      <c r="L662" s="70">
        <f t="shared" si="94"/>
        <v>0.9951261703743941</v>
      </c>
      <c r="M662" s="70">
        <f>PRODUCT($L$2:L662)-1</f>
        <v>-0.23893668988826922</v>
      </c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>
        <f t="shared" si="100"/>
        <v>1.7857142857142857E-4</v>
      </c>
      <c r="Y662" s="70">
        <f t="shared" si="101"/>
        <v>-5.0524010541773447E-3</v>
      </c>
      <c r="Z662" s="70">
        <f t="shared" si="102"/>
        <v>-5.0524010541773447E-3</v>
      </c>
      <c r="AA662" s="70">
        <f t="shared" si="103"/>
        <v>2.5526756412252342E-5</v>
      </c>
    </row>
    <row r="663" spans="1:29">
      <c r="A663" s="88">
        <v>44946</v>
      </c>
      <c r="B663" s="76">
        <v>31987105.25</v>
      </c>
      <c r="C663" s="6"/>
      <c r="D663" s="59">
        <v>-797.52</v>
      </c>
      <c r="E663" s="58">
        <v>-11376.43</v>
      </c>
      <c r="F663" s="67">
        <f t="shared" si="95"/>
        <v>31987105.25</v>
      </c>
      <c r="G663" s="67">
        <f t="shared" si="96"/>
        <v>28363439.039999999</v>
      </c>
      <c r="H663" s="67">
        <f t="shared" si="97"/>
        <v>465902.58999999985</v>
      </c>
      <c r="I663" s="70">
        <f t="shared" si="98"/>
        <v>1.4780609579698055E-2</v>
      </c>
      <c r="J663" s="67">
        <f t="shared" si="104"/>
        <v>3623666.2100000009</v>
      </c>
      <c r="K663" s="70">
        <f t="shared" si="99"/>
        <v>0.12775835133707392</v>
      </c>
      <c r="L663" s="70">
        <f t="shared" si="94"/>
        <v>1.0147806095796981</v>
      </c>
      <c r="M663" s="70">
        <f>PRODUCT($L$2:L663)-1</f>
        <v>-0.22768771023607504</v>
      </c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>
        <f t="shared" si="100"/>
        <v>1.7857142857142857E-4</v>
      </c>
      <c r="Y663" s="70">
        <f t="shared" si="101"/>
        <v>1.4602038151126626E-2</v>
      </c>
      <c r="Z663" s="70">
        <f t="shared" si="102"/>
        <v>0</v>
      </c>
      <c r="AA663" s="70">
        <f t="shared" si="103"/>
        <v>0</v>
      </c>
    </row>
    <row r="664" spans="1:29">
      <c r="A664" s="88">
        <v>44949</v>
      </c>
      <c r="B664" s="76">
        <v>32533725.460000001</v>
      </c>
      <c r="C664" s="6"/>
      <c r="D664" s="58"/>
      <c r="E664" s="58"/>
      <c r="F664" s="67">
        <f t="shared" si="95"/>
        <v>32533725.460000001</v>
      </c>
      <c r="G664" s="67">
        <f t="shared" si="96"/>
        <v>28363439.039999999</v>
      </c>
      <c r="H664" s="67">
        <f t="shared" si="97"/>
        <v>546620.21000000089</v>
      </c>
      <c r="I664" s="70">
        <f t="shared" si="98"/>
        <v>1.7088767668340381E-2</v>
      </c>
      <c r="J664" s="67">
        <f t="shared" si="104"/>
        <v>4170286.4200000018</v>
      </c>
      <c r="K664" s="70">
        <f t="shared" si="99"/>
        <v>0.14703035178910384</v>
      </c>
      <c r="L664" s="70">
        <f t="shared" si="94"/>
        <v>1.0170887676683404</v>
      </c>
      <c r="M664" s="70">
        <f>PRODUCT($L$2:L664)-1</f>
        <v>-0.21448984494889534</v>
      </c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>
        <f t="shared" si="100"/>
        <v>1.7857142857142857E-4</v>
      </c>
      <c r="Y664" s="70">
        <f t="shared" si="101"/>
        <v>1.6910196239768954E-2</v>
      </c>
      <c r="Z664" s="70">
        <f t="shared" si="102"/>
        <v>0</v>
      </c>
      <c r="AA664" s="70">
        <f t="shared" si="103"/>
        <v>0</v>
      </c>
    </row>
    <row r="665" spans="1:29">
      <c r="A665" s="88">
        <v>44950</v>
      </c>
      <c r="B665" s="76">
        <v>32713068.890000001</v>
      </c>
      <c r="C665" s="6"/>
      <c r="D665" s="58">
        <v>-26490.89</v>
      </c>
      <c r="E665" s="58">
        <v>17971.599999999999</v>
      </c>
      <c r="F665" s="67">
        <f t="shared" si="95"/>
        <v>32713068.890000001</v>
      </c>
      <c r="G665" s="67">
        <f t="shared" si="96"/>
        <v>28363439.039999999</v>
      </c>
      <c r="H665" s="67">
        <f t="shared" si="97"/>
        <v>179343.4299999997</v>
      </c>
      <c r="I665" s="70">
        <f t="shared" si="98"/>
        <v>5.5125389872887828E-3</v>
      </c>
      <c r="J665" s="67">
        <f t="shared" si="104"/>
        <v>4349629.8500000015</v>
      </c>
      <c r="K665" s="70">
        <f t="shared" si="99"/>
        <v>0.15335340132294473</v>
      </c>
      <c r="L665" s="70">
        <f t="shared" si="94"/>
        <v>1.0055125389872888</v>
      </c>
      <c r="M665" s="70">
        <f>PRODUCT($L$2:L665)-1</f>
        <v>-0.2101596895942649</v>
      </c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>
        <f t="shared" si="100"/>
        <v>1.7857142857142857E-4</v>
      </c>
      <c r="Y665" s="70">
        <f t="shared" si="101"/>
        <v>5.3339675587173539E-3</v>
      </c>
      <c r="Z665" s="70">
        <f t="shared" si="102"/>
        <v>0</v>
      </c>
      <c r="AA665" s="70">
        <f t="shared" si="103"/>
        <v>0</v>
      </c>
    </row>
    <row r="666" spans="1:29">
      <c r="A666" s="88">
        <v>44951</v>
      </c>
      <c r="B666" s="76">
        <v>32710854.170000002</v>
      </c>
      <c r="C666" s="6"/>
      <c r="D666" s="58">
        <v>-33632.089999999997</v>
      </c>
      <c r="E666" s="58">
        <v>17971.599999999999</v>
      </c>
      <c r="F666" s="67">
        <f t="shared" si="95"/>
        <v>32710854.170000002</v>
      </c>
      <c r="G666" s="67">
        <f t="shared" si="96"/>
        <v>28363439.039999999</v>
      </c>
      <c r="H666" s="67">
        <f t="shared" si="97"/>
        <v>-2214.7199999988079</v>
      </c>
      <c r="I666" s="70">
        <f t="shared" si="98"/>
        <v>-6.7701382815716865E-5</v>
      </c>
      <c r="J666" s="67">
        <f t="shared" si="104"/>
        <v>4347415.1300000027</v>
      </c>
      <c r="K666" s="70">
        <f t="shared" si="99"/>
        <v>0.1532753177027999</v>
      </c>
      <c r="L666" s="70">
        <f t="shared" si="94"/>
        <v>0.99993229861718425</v>
      </c>
      <c r="M666" s="70">
        <f>PRODUCT($L$2:L666)-1</f>
        <v>-0.21021316287548297</v>
      </c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>
        <f t="shared" si="100"/>
        <v>1.7857142857142857E-4</v>
      </c>
      <c r="Y666" s="70">
        <f t="shared" si="101"/>
        <v>-2.4627281138714542E-4</v>
      </c>
      <c r="Z666" s="70">
        <f t="shared" si="102"/>
        <v>-2.4627281138714542E-4</v>
      </c>
      <c r="AA666" s="70">
        <f t="shared" si="103"/>
        <v>6.0650297628528499E-8</v>
      </c>
    </row>
    <row r="667" spans="1:29">
      <c r="A667" s="88">
        <v>44952</v>
      </c>
      <c r="B667" s="76">
        <v>33620401.020000003</v>
      </c>
      <c r="C667" s="6"/>
      <c r="D667" s="58">
        <v>-39678.379999999997</v>
      </c>
      <c r="E667" s="58">
        <v>17971.599999999999</v>
      </c>
      <c r="F667" s="67">
        <f t="shared" si="95"/>
        <v>33620401.020000003</v>
      </c>
      <c r="G667" s="67">
        <f t="shared" si="96"/>
        <v>28363439.039999999</v>
      </c>
      <c r="H667" s="67">
        <f t="shared" si="97"/>
        <v>909546.85000000149</v>
      </c>
      <c r="I667" s="70">
        <f t="shared" si="98"/>
        <v>2.7805658796711312E-2</v>
      </c>
      <c r="J667" s="67">
        <f t="shared" si="104"/>
        <v>5256961.9800000042</v>
      </c>
      <c r="K667" s="70">
        <f t="shared" si="99"/>
        <v>0.18534289768551271</v>
      </c>
      <c r="L667" s="70">
        <f t="shared" si="94"/>
        <v>1.0278056587967113</v>
      </c>
      <c r="M667" s="70">
        <f>PRODUCT($L$2:L667)-1</f>
        <v>-0.18825261956026484</v>
      </c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>
        <f t="shared" si="100"/>
        <v>1.7857142857142857E-4</v>
      </c>
      <c r="Y667" s="70">
        <f t="shared" si="101"/>
        <v>2.7627087368139885E-2</v>
      </c>
      <c r="Z667" s="70">
        <f t="shared" si="102"/>
        <v>0</v>
      </c>
      <c r="AA667" s="70">
        <f t="shared" si="103"/>
        <v>0</v>
      </c>
    </row>
    <row r="668" spans="1:29">
      <c r="A668" s="88">
        <v>44953</v>
      </c>
      <c r="B668" s="76">
        <v>33641327.280000001</v>
      </c>
      <c r="C668" s="6"/>
      <c r="D668" s="58">
        <v>-45791.79</v>
      </c>
      <c r="E668" s="58">
        <v>17627.07</v>
      </c>
      <c r="F668" s="67">
        <f t="shared" si="95"/>
        <v>33641327.280000001</v>
      </c>
      <c r="G668" s="67">
        <f t="shared" si="96"/>
        <v>28363439.039999999</v>
      </c>
      <c r="H668" s="67">
        <f t="shared" si="97"/>
        <v>20926.259999997914</v>
      </c>
      <c r="I668" s="70">
        <f t="shared" si="98"/>
        <v>6.2242743587589456E-4</v>
      </c>
      <c r="J668" s="67">
        <f t="shared" si="104"/>
        <v>5277888.2400000021</v>
      </c>
      <c r="K668" s="70">
        <f t="shared" si="99"/>
        <v>0.18608068762595287</v>
      </c>
      <c r="L668" s="70">
        <f t="shared" si="94"/>
        <v>1.0006224274358759</v>
      </c>
      <c r="M668" s="70">
        <f>PRODUCT($L$2:L668)-1</f>
        <v>-0.18774736571967876</v>
      </c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>
        <f t="shared" si="100"/>
        <v>1.7857142857142857E-4</v>
      </c>
      <c r="Y668" s="70">
        <f t="shared" si="101"/>
        <v>4.4385600730446602E-4</v>
      </c>
      <c r="Z668" s="70">
        <f t="shared" si="102"/>
        <v>0</v>
      </c>
      <c r="AA668" s="70">
        <f t="shared" si="103"/>
        <v>0</v>
      </c>
    </row>
    <row r="669" spans="1:29">
      <c r="A669" s="88">
        <v>44956</v>
      </c>
      <c r="B669" s="76">
        <v>32566427.809999999</v>
      </c>
      <c r="C669" s="6"/>
      <c r="D669" s="58">
        <v>-66064.19</v>
      </c>
      <c r="E669" s="58">
        <v>17627.07</v>
      </c>
      <c r="F669" s="67">
        <f t="shared" si="95"/>
        <v>32566427.809999999</v>
      </c>
      <c r="G669" s="67">
        <f t="shared" si="96"/>
        <v>28363439.039999999</v>
      </c>
      <c r="H669" s="67">
        <f t="shared" si="97"/>
        <v>-1074899.4700000025</v>
      </c>
      <c r="I669" s="70">
        <f t="shared" si="98"/>
        <v>-3.1951755679956111E-2</v>
      </c>
      <c r="J669" s="67">
        <f t="shared" si="104"/>
        <v>4202988.7699999996</v>
      </c>
      <c r="K669" s="70">
        <f t="shared" si="99"/>
        <v>0.14818332727821404</v>
      </c>
      <c r="L669" s="70">
        <f t="shared" si="94"/>
        <v>0.96804824432004388</v>
      </c>
      <c r="M669" s="70">
        <f>PRODUCT($L$2:L669)-1</f>
        <v>-0.21370026344060433</v>
      </c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>
        <f t="shared" si="100"/>
        <v>1.7857142857142857E-4</v>
      </c>
      <c r="Y669" s="70">
        <f t="shared" si="101"/>
        <v>-3.2130327108527541E-2</v>
      </c>
      <c r="Z669" s="70">
        <f t="shared" si="102"/>
        <v>-3.2130327108527541E-2</v>
      </c>
      <c r="AA669" s="70">
        <f t="shared" si="103"/>
        <v>1.0323579201009798E-3</v>
      </c>
    </row>
    <row r="670" spans="1:29">
      <c r="A670" s="88">
        <v>44957</v>
      </c>
      <c r="B670" s="76">
        <v>33228535.77</v>
      </c>
      <c r="C670" s="6"/>
      <c r="D670" s="58">
        <v>-73563.990000000005</v>
      </c>
      <c r="E670" s="58">
        <v>3933.82</v>
      </c>
      <c r="F670" s="67">
        <f>B670</f>
        <v>33228535.77</v>
      </c>
      <c r="G670" s="67">
        <f t="shared" si="96"/>
        <v>28363439.039999999</v>
      </c>
      <c r="H670" s="67">
        <f>B670-C670-F669</f>
        <v>662107.96000000089</v>
      </c>
      <c r="I670" s="70">
        <f t="shared" si="98"/>
        <v>2.0330997426641031E-2</v>
      </c>
      <c r="J670" s="67">
        <f t="shared" si="104"/>
        <v>4865096.7300000004</v>
      </c>
      <c r="K670" s="70">
        <f t="shared" si="99"/>
        <v>0.17152703955041959</v>
      </c>
      <c r="L670" s="70">
        <f t="shared" si="94"/>
        <v>1.020330997426641</v>
      </c>
      <c r="M670" s="70">
        <f>PRODUCT($L$2:L670)-1</f>
        <v>-0.1977140055200467</v>
      </c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>
        <f t="shared" si="100"/>
        <v>1.7857142857142857E-4</v>
      </c>
      <c r="Y670" s="70">
        <f t="shared" si="101"/>
        <v>2.0152425998069604E-2</v>
      </c>
      <c r="Z670" s="70">
        <f t="shared" si="102"/>
        <v>0</v>
      </c>
      <c r="AA670" s="70">
        <f t="shared" si="103"/>
        <v>0</v>
      </c>
    </row>
    <row r="671" spans="1:29">
      <c r="A671" s="88">
        <v>44958</v>
      </c>
      <c r="B671" s="76">
        <v>34582746.859999999</v>
      </c>
      <c r="C671" s="6"/>
      <c r="D671" s="58">
        <v>-7592.05</v>
      </c>
      <c r="E671" s="58">
        <v>59312.32</v>
      </c>
      <c r="F671" s="67">
        <f>B671</f>
        <v>34582746.859999999</v>
      </c>
      <c r="G671" s="67">
        <f t="shared" si="96"/>
        <v>33228535.77</v>
      </c>
      <c r="H671" s="67">
        <f>B671-C671-F670</f>
        <v>1354211.0899999999</v>
      </c>
      <c r="I671" s="70">
        <f>H671/B670</f>
        <v>4.07544617485864E-2</v>
      </c>
      <c r="J671" s="67">
        <f t="shared" si="104"/>
        <v>1354211.0899999999</v>
      </c>
      <c r="K671" s="70">
        <f>I671</f>
        <v>4.07544617485864E-2</v>
      </c>
      <c r="L671" s="70">
        <f t="shared" si="94"/>
        <v>1.0407544617485864</v>
      </c>
      <c r="M671" s="70">
        <f>PRODUCT($L$2:L671)-1</f>
        <v>-0.16501727164658686</v>
      </c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>
        <f t="shared" si="100"/>
        <v>1.7857142857142857E-4</v>
      </c>
      <c r="Y671" s="70">
        <f t="shared" si="101"/>
        <v>4.0575890320014969E-2</v>
      </c>
      <c r="Z671" s="70">
        <f t="shared" si="102"/>
        <v>0</v>
      </c>
      <c r="AA671" s="70">
        <f t="shared" si="103"/>
        <v>0</v>
      </c>
    </row>
    <row r="672" spans="1:29">
      <c r="A672" s="88">
        <v>44959</v>
      </c>
      <c r="B672" s="76">
        <v>35819082.82</v>
      </c>
      <c r="C672" s="6"/>
      <c r="D672" s="58">
        <v>-15093.08</v>
      </c>
      <c r="E672" s="58">
        <v>43657.55</v>
      </c>
      <c r="F672" s="67">
        <f t="shared" ref="F672:F735" si="105">B672</f>
        <v>35819082.82</v>
      </c>
      <c r="G672" s="67">
        <f t="shared" si="96"/>
        <v>33228535.77</v>
      </c>
      <c r="H672" s="67">
        <f t="shared" ref="H672:H735" si="106">B672-C672-F671</f>
        <v>1236335.9600000009</v>
      </c>
      <c r="I672" s="70">
        <f>H672/B671</f>
        <v>3.57500798014979E-2</v>
      </c>
      <c r="J672" s="67">
        <f t="shared" si="104"/>
        <v>2590547.0500000007</v>
      </c>
      <c r="K672" s="70">
        <f t="shared" ref="K672:K690" si="107">(1+K671)*(1+I672)-1</f>
        <v>7.7961516809863296E-2</v>
      </c>
      <c r="L672" s="70">
        <f t="shared" si="94"/>
        <v>1.0357500798014978</v>
      </c>
      <c r="M672" s="70">
        <f>PRODUCT($L$2:L672)-1</f>
        <v>-0.13516657247508002</v>
      </c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>
        <f t="shared" si="100"/>
        <v>1.7857142857142857E-4</v>
      </c>
      <c r="Y672" s="70">
        <f t="shared" si="101"/>
        <v>3.5571508372926469E-2</v>
      </c>
      <c r="Z672" s="70">
        <f t="shared" si="102"/>
        <v>0</v>
      </c>
      <c r="AA672" s="70">
        <f t="shared" si="103"/>
        <v>0</v>
      </c>
    </row>
    <row r="673" spans="1:27">
      <c r="A673" s="88">
        <v>44960</v>
      </c>
      <c r="B673" s="76">
        <v>34682592.420000002</v>
      </c>
      <c r="C673" s="6"/>
      <c r="D673" s="58">
        <v>151962.76</v>
      </c>
      <c r="E673" s="58">
        <v>43657.55</v>
      </c>
      <c r="F673" s="67">
        <f t="shared" si="105"/>
        <v>34682592.420000002</v>
      </c>
      <c r="G673" s="67">
        <f t="shared" si="96"/>
        <v>33228535.77</v>
      </c>
      <c r="H673" s="67">
        <f t="shared" si="106"/>
        <v>-1136490.3999999985</v>
      </c>
      <c r="I673" s="70">
        <f t="shared" ref="I673:I736" si="108">H673/B672</f>
        <v>-3.1728629281524368E-2</v>
      </c>
      <c r="J673" s="67">
        <f t="shared" si="104"/>
        <v>1454056.6500000022</v>
      </c>
      <c r="K673" s="70">
        <f t="shared" si="107"/>
        <v>4.3759275463253422E-2</v>
      </c>
      <c r="L673" s="70">
        <f t="shared" si="94"/>
        <v>0.96827137071847558</v>
      </c>
      <c r="M673" s="70">
        <f>PRODUCT($L$2:L673)-1</f>
        <v>-0.16260655168728833</v>
      </c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>
        <f t="shared" si="100"/>
        <v>1.7857142857142857E-4</v>
      </c>
      <c r="Y673" s="70">
        <f t="shared" si="101"/>
        <v>-3.1907200710095798E-2</v>
      </c>
      <c r="Z673" s="70">
        <f t="shared" si="102"/>
        <v>-3.1907200710095798E-2</v>
      </c>
      <c r="AA673" s="70">
        <f t="shared" si="103"/>
        <v>1.0180694571543377E-3</v>
      </c>
    </row>
    <row r="674" spans="1:27">
      <c r="A674" s="88">
        <v>44963</v>
      </c>
      <c r="B674" s="76">
        <v>33954697.359999999</v>
      </c>
      <c r="C674" s="6"/>
      <c r="D674" s="58">
        <v>128398.62</v>
      </c>
      <c r="E674" s="58">
        <v>43657.55</v>
      </c>
      <c r="F674" s="67">
        <f t="shared" si="105"/>
        <v>33954697.359999999</v>
      </c>
      <c r="G674" s="67">
        <f t="shared" si="96"/>
        <v>33228535.77</v>
      </c>
      <c r="H674" s="67">
        <f t="shared" si="106"/>
        <v>-727895.06000000238</v>
      </c>
      <c r="I674" s="70">
        <f t="shared" si="108"/>
        <v>-2.0987331373195035E-2</v>
      </c>
      <c r="J674" s="67">
        <f t="shared" si="104"/>
        <v>726161.58999999985</v>
      </c>
      <c r="K674" s="70">
        <f t="shared" si="107"/>
        <v>2.1853553675260207E-2</v>
      </c>
      <c r="L674" s="70">
        <f t="shared" si="94"/>
        <v>0.97901266862680492</v>
      </c>
      <c r="M674" s="70">
        <f>PRODUCT($L$2:L674)-1</f>
        <v>-0.18018120547676975</v>
      </c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>
        <f t="shared" si="100"/>
        <v>1.7857142857142857E-4</v>
      </c>
      <c r="Y674" s="70">
        <f t="shared" si="101"/>
        <v>-2.1165902801766463E-2</v>
      </c>
      <c r="Z674" s="70">
        <f t="shared" si="102"/>
        <v>-2.1165902801766463E-2</v>
      </c>
      <c r="AA674" s="70">
        <f t="shared" si="103"/>
        <v>4.4799544141382538E-4</v>
      </c>
    </row>
    <row r="675" spans="1:27">
      <c r="A675" s="88">
        <v>44964</v>
      </c>
      <c r="B675" s="76">
        <v>34597484.479999997</v>
      </c>
      <c r="C675" s="6"/>
      <c r="D675" s="58">
        <v>119881.95</v>
      </c>
      <c r="E675" s="58">
        <v>-17519.830000000002</v>
      </c>
      <c r="F675" s="67">
        <f t="shared" si="105"/>
        <v>34597484.479999997</v>
      </c>
      <c r="G675" s="67">
        <f t="shared" si="96"/>
        <v>33228535.77</v>
      </c>
      <c r="H675" s="67">
        <f t="shared" si="106"/>
        <v>642787.11999999732</v>
      </c>
      <c r="I675" s="70">
        <f t="shared" si="108"/>
        <v>1.8930727409669876E-2</v>
      </c>
      <c r="J675" s="67">
        <f t="shared" si="104"/>
        <v>1368948.7099999972</v>
      </c>
      <c r="K675" s="70">
        <f t="shared" si="107"/>
        <v>4.1197984752489036E-2</v>
      </c>
      <c r="L675" s="70">
        <f t="shared" si="94"/>
        <v>1.0189307274096699</v>
      </c>
      <c r="M675" s="70">
        <f>PRODUCT($L$2:L675)-1</f>
        <v>-0.16466143935232624</v>
      </c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>
        <f t="shared" si="100"/>
        <v>1.7857142857142857E-4</v>
      </c>
      <c r="Y675" s="70">
        <f t="shared" si="101"/>
        <v>1.8752155981098449E-2</v>
      </c>
      <c r="Z675" s="70">
        <f t="shared" si="102"/>
        <v>0</v>
      </c>
      <c r="AA675" s="70">
        <f t="shared" si="103"/>
        <v>0</v>
      </c>
    </row>
    <row r="676" spans="1:27">
      <c r="A676" s="88">
        <v>44965</v>
      </c>
      <c r="B676" s="76">
        <v>34045238.390000001</v>
      </c>
      <c r="C676" s="6"/>
      <c r="D676" s="58">
        <v>112114.69</v>
      </c>
      <c r="E676" s="58">
        <v>-17519.830000000002</v>
      </c>
      <c r="F676" s="67">
        <f t="shared" si="105"/>
        <v>34045238.390000001</v>
      </c>
      <c r="G676" s="67">
        <f t="shared" si="96"/>
        <v>33228535.77</v>
      </c>
      <c r="H676" s="67">
        <f t="shared" si="106"/>
        <v>-552246.08999999613</v>
      </c>
      <c r="I676" s="70">
        <f t="shared" si="108"/>
        <v>-1.5962030138903214E-2</v>
      </c>
      <c r="J676" s="67">
        <f t="shared" si="104"/>
        <v>816702.62000000104</v>
      </c>
      <c r="K676" s="70">
        <f t="shared" si="107"/>
        <v>2.4578351139304511E-2</v>
      </c>
      <c r="L676" s="70">
        <f t="shared" si="94"/>
        <v>0.98403796986109682</v>
      </c>
      <c r="M676" s="70">
        <f>PRODUCT($L$2:L676)-1</f>
        <v>-0.17799513863357241</v>
      </c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>
        <f t="shared" si="100"/>
        <v>1.7857142857142857E-4</v>
      </c>
      <c r="Y676" s="70">
        <f t="shared" si="101"/>
        <v>-1.6140601567474641E-2</v>
      </c>
      <c r="Z676" s="70">
        <f t="shared" si="102"/>
        <v>-1.6140601567474641E-2</v>
      </c>
      <c r="AA676" s="70">
        <f t="shared" si="103"/>
        <v>2.6051901895996485E-4</v>
      </c>
    </row>
    <row r="677" spans="1:27">
      <c r="A677" s="88">
        <v>44966</v>
      </c>
      <c r="B677" s="76">
        <v>33468018.940000001</v>
      </c>
      <c r="C677" s="6"/>
      <c r="D677" s="58">
        <v>105880.54</v>
      </c>
      <c r="E677" s="58">
        <v>-15972.87</v>
      </c>
      <c r="F677" s="67">
        <f t="shared" si="105"/>
        <v>33468018.940000001</v>
      </c>
      <c r="G677" s="67">
        <f t="shared" si="96"/>
        <v>33228535.77</v>
      </c>
      <c r="H677" s="67">
        <f t="shared" si="106"/>
        <v>-577219.44999999925</v>
      </c>
      <c r="I677" s="70">
        <f t="shared" si="108"/>
        <v>-1.6954484012940384E-2</v>
      </c>
      <c r="J677" s="67">
        <f t="shared" si="104"/>
        <v>239483.17000000179</v>
      </c>
      <c r="K677" s="70">
        <f t="shared" si="107"/>
        <v>7.2071538649083333E-3</v>
      </c>
      <c r="L677" s="70">
        <f t="shared" si="94"/>
        <v>0.98304551598705958</v>
      </c>
      <c r="M677" s="70">
        <f>PRODUCT($L$2:L677)-1</f>
        <v>-0.19193180691416878</v>
      </c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>
        <f t="shared" si="100"/>
        <v>1.7857142857142857E-4</v>
      </c>
      <c r="Y677" s="70">
        <f t="shared" si="101"/>
        <v>-1.7133055441511811E-2</v>
      </c>
      <c r="Z677" s="70">
        <f t="shared" si="102"/>
        <v>-1.7133055441511811E-2</v>
      </c>
      <c r="AA677" s="70">
        <f t="shared" si="103"/>
        <v>2.935415887619175E-4</v>
      </c>
    </row>
    <row r="678" spans="1:27">
      <c r="A678" s="88">
        <v>44967</v>
      </c>
      <c r="B678" s="76">
        <v>33130639.780000001</v>
      </c>
      <c r="C678" s="6"/>
      <c r="D678" s="58">
        <v>99671.9</v>
      </c>
      <c r="E678" s="58">
        <v>-15972.86</v>
      </c>
      <c r="F678" s="67">
        <f t="shared" si="105"/>
        <v>33130639.780000001</v>
      </c>
      <c r="G678" s="67">
        <f t="shared" si="96"/>
        <v>33228535.77</v>
      </c>
      <c r="H678" s="67">
        <f t="shared" si="106"/>
        <v>-337379.16000000015</v>
      </c>
      <c r="I678" s="70">
        <f t="shared" si="108"/>
        <v>-1.0080643273354145E-2</v>
      </c>
      <c r="J678" s="67">
        <f t="shared" si="104"/>
        <v>-97895.989999998361</v>
      </c>
      <c r="K678" s="70">
        <f t="shared" si="107"/>
        <v>-2.9461421555740941E-3</v>
      </c>
      <c r="L678" s="70">
        <f t="shared" si="94"/>
        <v>0.98991935672664588</v>
      </c>
      <c r="M678" s="70">
        <f>PRODUCT($L$2:L678)-1</f>
        <v>-0.20007765410921086</v>
      </c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>
        <f t="shared" si="100"/>
        <v>1.7857142857142857E-4</v>
      </c>
      <c r="Y678" s="70">
        <f t="shared" si="101"/>
        <v>-1.0259214701925574E-2</v>
      </c>
      <c r="Z678" s="70">
        <f t="shared" si="102"/>
        <v>-1.0259214701925574E-2</v>
      </c>
      <c r="AA678" s="70">
        <f t="shared" si="103"/>
        <v>1.0525148630020585E-4</v>
      </c>
    </row>
    <row r="679" spans="1:27">
      <c r="A679" s="88">
        <v>44970</v>
      </c>
      <c r="B679" s="76">
        <v>33730061.060000002</v>
      </c>
      <c r="C679" s="6"/>
      <c r="D679" s="58">
        <v>81000.179999999993</v>
      </c>
      <c r="E679" s="58">
        <v>-15972.86</v>
      </c>
      <c r="F679" s="67">
        <f t="shared" si="105"/>
        <v>33730061.060000002</v>
      </c>
      <c r="G679" s="67">
        <f t="shared" si="96"/>
        <v>33228535.77</v>
      </c>
      <c r="H679" s="67">
        <f t="shared" si="106"/>
        <v>599421.28000000119</v>
      </c>
      <c r="I679" s="70">
        <f t="shared" si="108"/>
        <v>1.8092656344108823E-2</v>
      </c>
      <c r="J679" s="67">
        <f t="shared" si="104"/>
        <v>501525.29000000283</v>
      </c>
      <c r="K679" s="70">
        <f t="shared" si="107"/>
        <v>1.5093210650973132E-2</v>
      </c>
      <c r="L679" s="70">
        <f t="shared" si="94"/>
        <v>1.0180926563441088</v>
      </c>
      <c r="M679" s="70">
        <f>PRODUCT($L$2:L679)-1</f>
        <v>-0.18560493400303546</v>
      </c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>
        <f t="shared" si="100"/>
        <v>1.7857142857142857E-4</v>
      </c>
      <c r="Y679" s="70">
        <f t="shared" si="101"/>
        <v>1.7914084915537396E-2</v>
      </c>
      <c r="Z679" s="70">
        <f t="shared" si="102"/>
        <v>0</v>
      </c>
      <c r="AA679" s="70">
        <f t="shared" si="103"/>
        <v>0</v>
      </c>
    </row>
    <row r="680" spans="1:27">
      <c r="A680" s="88">
        <v>44971</v>
      </c>
      <c r="B680" s="76">
        <v>34005955.280000001</v>
      </c>
      <c r="C680" s="6"/>
      <c r="D680" s="58">
        <v>74448.7</v>
      </c>
      <c r="E680" s="58">
        <v>-14282.95</v>
      </c>
      <c r="F680" s="67">
        <f t="shared" si="105"/>
        <v>34005955.280000001</v>
      </c>
      <c r="G680" s="67">
        <f t="shared" si="96"/>
        <v>33228535.77</v>
      </c>
      <c r="H680" s="67">
        <f t="shared" si="106"/>
        <v>275894.21999999881</v>
      </c>
      <c r="I680" s="70">
        <f t="shared" si="108"/>
        <v>8.1794758541714543E-3</v>
      </c>
      <c r="J680" s="67">
        <f t="shared" si="104"/>
        <v>777419.51000000164</v>
      </c>
      <c r="K680" s="70">
        <f t="shared" si="107"/>
        <v>2.3396141057226316E-2</v>
      </c>
      <c r="L680" s="70">
        <f t="shared" si="94"/>
        <v>1.0081794758541716</v>
      </c>
      <c r="M680" s="70">
        <f>PRODUCT($L$2:L680)-1</f>
        <v>-0.17894360922495689</v>
      </c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>
        <f t="shared" si="100"/>
        <v>1.7857142857142857E-4</v>
      </c>
      <c r="Y680" s="70">
        <f t="shared" si="101"/>
        <v>8.0009044256000254E-3</v>
      </c>
      <c r="Z680" s="70">
        <f t="shared" si="102"/>
        <v>0</v>
      </c>
      <c r="AA680" s="70">
        <f t="shared" si="103"/>
        <v>0</v>
      </c>
    </row>
    <row r="681" spans="1:27">
      <c r="A681" s="88">
        <v>44972</v>
      </c>
      <c r="B681" s="76">
        <v>34090614.549999997</v>
      </c>
      <c r="C681" s="6"/>
      <c r="D681" s="58">
        <v>68127.94</v>
      </c>
      <c r="E681" s="58">
        <v>-17122.62</v>
      </c>
      <c r="F681" s="67">
        <f t="shared" si="105"/>
        <v>34090614.549999997</v>
      </c>
      <c r="G681" s="67">
        <f t="shared" si="96"/>
        <v>33228535.77</v>
      </c>
      <c r="H681" s="67">
        <f t="shared" si="106"/>
        <v>84659.269999995828</v>
      </c>
      <c r="I681" s="70">
        <f t="shared" si="108"/>
        <v>2.4895424728675884E-3</v>
      </c>
      <c r="J681" s="67">
        <f t="shared" si="104"/>
        <v>862078.77999999747</v>
      </c>
      <c r="K681" s="70">
        <f t="shared" si="107"/>
        <v>2.5943929216956985E-2</v>
      </c>
      <c r="L681" s="70">
        <f t="shared" si="94"/>
        <v>1.0024895424728675</v>
      </c>
      <c r="M681" s="70">
        <f>PRODUCT($L$2:L681)-1</f>
        <v>-0.17689955446750316</v>
      </c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>
        <f t="shared" si="100"/>
        <v>1.7857142857142857E-4</v>
      </c>
      <c r="Y681" s="70">
        <f t="shared" si="101"/>
        <v>2.3109710442961598E-3</v>
      </c>
      <c r="Z681" s="70">
        <f t="shared" si="102"/>
        <v>0</v>
      </c>
      <c r="AA681" s="70">
        <f t="shared" si="103"/>
        <v>0</v>
      </c>
    </row>
    <row r="682" spans="1:27">
      <c r="A682" s="88">
        <v>44973</v>
      </c>
      <c r="B682" s="76">
        <v>32893981.469999999</v>
      </c>
      <c r="C682" s="6"/>
      <c r="D682" s="58">
        <v>61033.19</v>
      </c>
      <c r="E682" s="58">
        <v>-17122.62</v>
      </c>
      <c r="F682" s="67">
        <f t="shared" si="105"/>
        <v>32893981.469999999</v>
      </c>
      <c r="G682" s="67">
        <f t="shared" si="96"/>
        <v>33228535.77</v>
      </c>
      <c r="H682" s="67">
        <f t="shared" si="106"/>
        <v>-1196633.0799999982</v>
      </c>
      <c r="I682" s="70">
        <f t="shared" si="108"/>
        <v>-3.5101540285961151E-2</v>
      </c>
      <c r="J682" s="67">
        <f t="shared" si="104"/>
        <v>-334554.30000000075</v>
      </c>
      <c r="K682" s="70">
        <f t="shared" si="107"/>
        <v>-1.0068282945589258E-2</v>
      </c>
      <c r="L682" s="70">
        <f t="shared" si="94"/>
        <v>0.96489845971403887</v>
      </c>
      <c r="M682" s="70">
        <f>PRODUCT($L$2:L682)-1</f>
        <v>-0.20579164791575466</v>
      </c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>
        <f t="shared" si="100"/>
        <v>1.7857142857142857E-4</v>
      </c>
      <c r="Y682" s="70">
        <f t="shared" si="101"/>
        <v>-3.5280111714532582E-2</v>
      </c>
      <c r="Z682" s="70">
        <f t="shared" si="102"/>
        <v>-3.5280111714532582E-2</v>
      </c>
      <c r="AA682" s="70">
        <f t="shared" si="103"/>
        <v>1.244686282589899E-3</v>
      </c>
    </row>
    <row r="683" spans="1:27">
      <c r="A683" s="88">
        <v>44974</v>
      </c>
      <c r="B683" s="76">
        <v>32320596.5</v>
      </c>
      <c r="C683" s="6"/>
      <c r="D683" s="58">
        <v>53891</v>
      </c>
      <c r="E683" s="58">
        <v>-17122.62</v>
      </c>
      <c r="F683" s="67">
        <f t="shared" si="105"/>
        <v>32320596.5</v>
      </c>
      <c r="G683" s="67">
        <f t="shared" si="96"/>
        <v>33228535.77</v>
      </c>
      <c r="H683" s="67">
        <f t="shared" si="106"/>
        <v>-573384.96999999881</v>
      </c>
      <c r="I683" s="70">
        <f t="shared" si="108"/>
        <v>-1.743130336845778E-2</v>
      </c>
      <c r="J683" s="67">
        <f t="shared" si="104"/>
        <v>-907939.26999999955</v>
      </c>
      <c r="K683" s="70">
        <f t="shared" si="107"/>
        <v>-2.7324083019622969E-2</v>
      </c>
      <c r="L683" s="70">
        <f t="shared" si="94"/>
        <v>0.98256869663154223</v>
      </c>
      <c r="M683" s="70">
        <f>PRODUCT($L$2:L683)-1</f>
        <v>-0.21963573463869801</v>
      </c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>
        <f t="shared" si="100"/>
        <v>1.7857142857142857E-4</v>
      </c>
      <c r="Y683" s="70">
        <f t="shared" si="101"/>
        <v>-1.7609874797029208E-2</v>
      </c>
      <c r="Z683" s="70">
        <f t="shared" si="102"/>
        <v>-1.7609874797029208E-2</v>
      </c>
      <c r="AA683" s="70">
        <f t="shared" si="103"/>
        <v>3.1010769036704446E-4</v>
      </c>
    </row>
    <row r="684" spans="1:27">
      <c r="A684" s="88">
        <v>44977</v>
      </c>
      <c r="B684" s="76">
        <v>32304984.170000002</v>
      </c>
      <c r="C684" s="6"/>
      <c r="D684" s="58">
        <v>53892.35</v>
      </c>
      <c r="E684" s="58">
        <v>-17122.62</v>
      </c>
      <c r="F684" s="67">
        <f t="shared" si="105"/>
        <v>32304984.170000002</v>
      </c>
      <c r="G684" s="67">
        <f t="shared" si="96"/>
        <v>33228535.77</v>
      </c>
      <c r="H684" s="67">
        <f t="shared" si="106"/>
        <v>-15612.329999998212</v>
      </c>
      <c r="I684" s="70">
        <f t="shared" si="108"/>
        <v>-4.8304584972614018E-4</v>
      </c>
      <c r="J684" s="67">
        <f t="shared" si="104"/>
        <v>-923551.59999999776</v>
      </c>
      <c r="K684" s="70">
        <f t="shared" si="107"/>
        <v>-2.7793930084448859E-2</v>
      </c>
      <c r="L684" s="70">
        <f t="shared" si="94"/>
        <v>0.99951695415027386</v>
      </c>
      <c r="M684" s="70">
        <f>PRODUCT($L$2:L684)-1</f>
        <v>-0.22001268635835536</v>
      </c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>
        <f t="shared" si="100"/>
        <v>1.7857142857142857E-4</v>
      </c>
      <c r="Y684" s="70">
        <f t="shared" si="101"/>
        <v>-6.6161727829756878E-4</v>
      </c>
      <c r="Z684" s="70">
        <f t="shared" si="102"/>
        <v>-6.6161727829756878E-4</v>
      </c>
      <c r="AA684" s="70">
        <f t="shared" si="103"/>
        <v>4.3773742294188255E-7</v>
      </c>
    </row>
    <row r="685" spans="1:27">
      <c r="A685" s="88">
        <v>44978</v>
      </c>
      <c r="B685" s="76">
        <v>31138879.870000001</v>
      </c>
      <c r="C685" s="6"/>
      <c r="D685" s="58">
        <v>21944.16</v>
      </c>
      <c r="E685" s="58">
        <v>-17122.62</v>
      </c>
      <c r="F685" s="67">
        <f t="shared" si="105"/>
        <v>31138879.870000001</v>
      </c>
      <c r="G685" s="67">
        <f t="shared" si="96"/>
        <v>33228535.77</v>
      </c>
      <c r="H685" s="67">
        <f t="shared" si="106"/>
        <v>-1166104.3000000007</v>
      </c>
      <c r="I685" s="70">
        <f t="shared" si="108"/>
        <v>-3.6096730271203865E-2</v>
      </c>
      <c r="J685" s="67">
        <f t="shared" si="104"/>
        <v>-2089655.8999999985</v>
      </c>
      <c r="K685" s="70">
        <f t="shared" si="107"/>
        <v>-6.2887390358217665E-2</v>
      </c>
      <c r="L685" s="70">
        <f t="shared" si="94"/>
        <v>0.96390326972879614</v>
      </c>
      <c r="M685" s="70">
        <f>PRODUCT($L$2:L685)-1</f>
        <v>-0.24816767803383866</v>
      </c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>
        <f t="shared" si="100"/>
        <v>1.7857142857142857E-4</v>
      </c>
      <c r="Y685" s="70">
        <f t="shared" si="101"/>
        <v>-3.6275301699775296E-2</v>
      </c>
      <c r="Z685" s="70">
        <f t="shared" si="102"/>
        <v>-3.6275301699775296E-2</v>
      </c>
      <c r="AA685" s="70">
        <f t="shared" si="103"/>
        <v>1.3158975134097205E-3</v>
      </c>
    </row>
    <row r="686" spans="1:27">
      <c r="A686" s="88">
        <v>44979</v>
      </c>
      <c r="B686" s="76">
        <v>31118413.120000001</v>
      </c>
      <c r="C686" s="6"/>
      <c r="D686" s="58">
        <v>13290.21</v>
      </c>
      <c r="E686" s="58">
        <v>-14133.58</v>
      </c>
      <c r="F686" s="67">
        <f t="shared" si="105"/>
        <v>31118413.120000001</v>
      </c>
      <c r="G686" s="67">
        <f t="shared" si="96"/>
        <v>33228535.77</v>
      </c>
      <c r="H686" s="67">
        <f t="shared" si="106"/>
        <v>-20466.75</v>
      </c>
      <c r="I686" s="70">
        <f t="shared" si="108"/>
        <v>-6.5727316093082053E-4</v>
      </c>
      <c r="J686" s="67">
        <f t="shared" si="104"/>
        <v>-2110122.6499999985</v>
      </c>
      <c r="K686" s="70">
        <f t="shared" si="107"/>
        <v>-6.3503329325305002E-2</v>
      </c>
      <c r="L686" s="70">
        <f t="shared" si="94"/>
        <v>0.99934272683906922</v>
      </c>
      <c r="M686" s="70">
        <f>PRODUCT($L$2:L686)-1</f>
        <v>-0.24866183724058732</v>
      </c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>
        <f t="shared" si="100"/>
        <v>1.7857142857142857E-4</v>
      </c>
      <c r="Y686" s="70">
        <f t="shared" si="101"/>
        <v>-8.3584458950224907E-4</v>
      </c>
      <c r="Z686" s="70">
        <f t="shared" si="102"/>
        <v>-8.3584458950224907E-4</v>
      </c>
      <c r="AA686" s="70">
        <f t="shared" si="103"/>
        <v>6.9863617780018325E-7</v>
      </c>
    </row>
    <row r="687" spans="1:27">
      <c r="A687" s="88">
        <v>44980</v>
      </c>
      <c r="B687" s="76">
        <v>31490875.280000001</v>
      </c>
      <c r="C687" s="6"/>
      <c r="D687" s="58">
        <v>8836.9</v>
      </c>
      <c r="E687" s="58">
        <v>-14133.58</v>
      </c>
      <c r="F687" s="67">
        <f t="shared" si="105"/>
        <v>31490875.280000001</v>
      </c>
      <c r="G687" s="67">
        <f t="shared" si="96"/>
        <v>33228535.77</v>
      </c>
      <c r="H687" s="67">
        <f t="shared" si="106"/>
        <v>372462.16000000015</v>
      </c>
      <c r="I687" s="70">
        <f t="shared" si="108"/>
        <v>1.1969188742488169E-2</v>
      </c>
      <c r="J687" s="67">
        <f t="shared" si="104"/>
        <v>-1737660.4899999984</v>
      </c>
      <c r="K687" s="70">
        <f t="shared" si="107"/>
        <v>-5.2294223917287774E-2</v>
      </c>
      <c r="L687" s="70">
        <f t="shared" si="94"/>
        <v>1.0119691887424882</v>
      </c>
      <c r="M687" s="70">
        <f>PRODUCT($L$2:L687)-1</f>
        <v>-0.2396689289610856</v>
      </c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>
        <f t="shared" si="100"/>
        <v>1.7857142857142857E-4</v>
      </c>
      <c r="Y687" s="70">
        <f t="shared" si="101"/>
        <v>1.179061731391674E-2</v>
      </c>
      <c r="Z687" s="70">
        <f t="shared" si="102"/>
        <v>0</v>
      </c>
      <c r="AA687" s="70">
        <f t="shared" si="103"/>
        <v>0</v>
      </c>
    </row>
    <row r="688" spans="1:27">
      <c r="A688" s="88">
        <v>44981</v>
      </c>
      <c r="B688" s="76">
        <v>30948688.559999999</v>
      </c>
      <c r="C688" s="6"/>
      <c r="D688" s="58">
        <v>5670.16</v>
      </c>
      <c r="E688" s="58">
        <v>-13994.19</v>
      </c>
      <c r="F688" s="67">
        <f t="shared" si="105"/>
        <v>30948688.559999999</v>
      </c>
      <c r="G688" s="67">
        <f t="shared" si="96"/>
        <v>33228535.77</v>
      </c>
      <c r="H688" s="67">
        <f t="shared" si="106"/>
        <v>-542186.72000000253</v>
      </c>
      <c r="I688" s="70">
        <f t="shared" si="108"/>
        <v>-1.7217264213178214E-2</v>
      </c>
      <c r="J688" s="67">
        <f t="shared" si="104"/>
        <v>-2279847.2100000009</v>
      </c>
      <c r="K688" s="70">
        <f t="shared" si="107"/>
        <v>-6.8611124660458933E-2</v>
      </c>
      <c r="L688" s="70">
        <f t="shared" si="94"/>
        <v>0.98278273578682174</v>
      </c>
      <c r="M688" s="70">
        <f>PRODUCT($L$2:L688)-1</f>
        <v>-0.25275974990065142</v>
      </c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>
        <f t="shared" si="100"/>
        <v>1.7857142857142857E-4</v>
      </c>
      <c r="Y688" s="70">
        <f t="shared" si="101"/>
        <v>-1.7395835641749641E-2</v>
      </c>
      <c r="Z688" s="70">
        <f t="shared" si="102"/>
        <v>-1.7395835641749641E-2</v>
      </c>
      <c r="AA688" s="70">
        <f t="shared" si="103"/>
        <v>3.0261509767476715E-4</v>
      </c>
    </row>
    <row r="689" spans="1:30">
      <c r="A689" s="88">
        <v>44984</v>
      </c>
      <c r="B689" s="76">
        <v>31163950.370000001</v>
      </c>
      <c r="C689" s="6"/>
      <c r="D689" s="58">
        <v>-1220.4000000000001</v>
      </c>
      <c r="E689" s="58">
        <v>-14759.09</v>
      </c>
      <c r="F689" s="67">
        <f t="shared" si="105"/>
        <v>31163950.370000001</v>
      </c>
      <c r="G689" s="67">
        <f t="shared" si="96"/>
        <v>33228535.77</v>
      </c>
      <c r="H689" s="67">
        <f t="shared" si="106"/>
        <v>215261.81000000238</v>
      </c>
      <c r="I689" s="70">
        <f t="shared" si="108"/>
        <v>6.9554420563790889E-3</v>
      </c>
      <c r="J689" s="67">
        <f t="shared" si="104"/>
        <v>-2064585.3999999985</v>
      </c>
      <c r="K689" s="70">
        <f t="shared" si="107"/>
        <v>-6.213290330607868E-2</v>
      </c>
      <c r="L689" s="70">
        <f t="shared" si="94"/>
        <v>1.0069554420563791</v>
      </c>
      <c r="M689" s="70">
        <f>PRODUCT($L$2:L689)-1</f>
        <v>-0.24756236363889117</v>
      </c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>
        <f t="shared" si="100"/>
        <v>1.7857142857142857E-4</v>
      </c>
      <c r="Y689" s="70">
        <f t="shared" si="101"/>
        <v>6.77687062780766E-3</v>
      </c>
      <c r="Z689" s="70">
        <f t="shared" si="102"/>
        <v>0</v>
      </c>
      <c r="AA689" s="70">
        <f t="shared" si="103"/>
        <v>0</v>
      </c>
    </row>
    <row r="690" spans="1:30">
      <c r="A690" s="88">
        <v>44985</v>
      </c>
      <c r="B690" s="76">
        <v>31065306.52</v>
      </c>
      <c r="C690" s="6"/>
      <c r="D690" s="58">
        <v>-3831.8</v>
      </c>
      <c r="E690" s="58">
        <v>-16158.43</v>
      </c>
      <c r="F690" s="67">
        <f t="shared" si="105"/>
        <v>31065306.52</v>
      </c>
      <c r="G690" s="67">
        <f t="shared" si="96"/>
        <v>33228535.77</v>
      </c>
      <c r="H690" s="67">
        <f t="shared" si="106"/>
        <v>-98643.85000000149</v>
      </c>
      <c r="I690" s="70">
        <f t="shared" si="108"/>
        <v>-3.1653191854316733E-3</v>
      </c>
      <c r="J690" s="67">
        <f t="shared" si="104"/>
        <v>-2163229.25</v>
      </c>
      <c r="K690" s="70">
        <f t="shared" si="107"/>
        <v>-6.5101552020629061E-2</v>
      </c>
      <c r="L690" s="70">
        <f t="shared" si="94"/>
        <v>0.99683468081456827</v>
      </c>
      <c r="M690" s="70">
        <f>PRODUCT($L$2:L690)-1</f>
        <v>-0.2499440689251059</v>
      </c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>
        <f t="shared" si="100"/>
        <v>1.7857142857142857E-4</v>
      </c>
      <c r="Y690" s="70">
        <f t="shared" si="101"/>
        <v>-3.3438906140031018E-3</v>
      </c>
      <c r="Z690" s="70">
        <f t="shared" si="102"/>
        <v>-3.3438906140031018E-3</v>
      </c>
      <c r="AA690" s="70">
        <f t="shared" si="103"/>
        <v>1.118160443841804E-5</v>
      </c>
      <c r="AD690" s="73"/>
    </row>
    <row r="691" spans="1:30">
      <c r="A691" s="88">
        <v>44986</v>
      </c>
      <c r="B691" s="76">
        <v>30754660.91</v>
      </c>
      <c r="C691" s="6"/>
      <c r="D691" s="58">
        <v>-2737.47</v>
      </c>
      <c r="E691" s="58">
        <v>13502.92</v>
      </c>
      <c r="F691" s="67">
        <f t="shared" si="105"/>
        <v>30754660.91</v>
      </c>
      <c r="G691" s="67">
        <f t="shared" si="96"/>
        <v>31065306.52</v>
      </c>
      <c r="H691" s="67">
        <f t="shared" si="106"/>
        <v>-310645.6099999994</v>
      </c>
      <c r="I691" s="70">
        <f t="shared" si="108"/>
        <v>-9.9997600152441513E-3</v>
      </c>
      <c r="J691" s="67">
        <f t="shared" si="104"/>
        <v>-310645.6099999994</v>
      </c>
      <c r="K691" s="70">
        <f>I691</f>
        <v>-9.9997600152441513E-3</v>
      </c>
      <c r="L691" s="70">
        <f t="shared" si="94"/>
        <v>0.99000023998475584</v>
      </c>
      <c r="M691" s="70">
        <f>PRODUCT($L$2:L691)-1</f>
        <v>-0.25744444823386536</v>
      </c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>
        <f t="shared" si="100"/>
        <v>1.7857142857142857E-4</v>
      </c>
      <c r="Y691" s="70">
        <f t="shared" si="101"/>
        <v>-1.017833144381558E-2</v>
      </c>
      <c r="Z691" s="70">
        <f t="shared" si="102"/>
        <v>-1.017833144381558E-2</v>
      </c>
      <c r="AA691" s="70">
        <f t="shared" si="103"/>
        <v>1.0359843098016496E-4</v>
      </c>
    </row>
    <row r="692" spans="1:30">
      <c r="A692" s="88">
        <v>44987</v>
      </c>
      <c r="B692" s="76">
        <v>31136137.59</v>
      </c>
      <c r="C692" s="6"/>
      <c r="D692" s="58">
        <v>-5332.97</v>
      </c>
      <c r="E692" s="58">
        <v>13502.91</v>
      </c>
      <c r="F692" s="67">
        <f t="shared" si="105"/>
        <v>31136137.59</v>
      </c>
      <c r="G692" s="67">
        <f t="shared" si="96"/>
        <v>31065306.52</v>
      </c>
      <c r="H692" s="67">
        <f t="shared" si="106"/>
        <v>381476.6799999997</v>
      </c>
      <c r="I692" s="70">
        <f t="shared" si="108"/>
        <v>1.2403865583702827E-2</v>
      </c>
      <c r="J692" s="67">
        <f t="shared" si="104"/>
        <v>70831.070000000298</v>
      </c>
      <c r="K692" s="70">
        <f t="shared" ref="K692:K713" si="109">(1+K691)*(1+I692)-1</f>
        <v>2.2800698893603588E-3</v>
      </c>
      <c r="L692" s="70">
        <f t="shared" si="94"/>
        <v>1.0124038655837029</v>
      </c>
      <c r="M692" s="70">
        <f>PRODUCT($L$2:L692)-1</f>
        <v>-0.24823388898132592</v>
      </c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>
        <f t="shared" si="100"/>
        <v>1.7857142857142857E-4</v>
      </c>
      <c r="Y692" s="70">
        <f t="shared" si="101"/>
        <v>1.2225294155131398E-2</v>
      </c>
      <c r="Z692" s="70">
        <f t="shared" si="102"/>
        <v>0</v>
      </c>
      <c r="AA692" s="70">
        <f t="shared" si="103"/>
        <v>0</v>
      </c>
    </row>
    <row r="693" spans="1:30">
      <c r="A693" s="88">
        <v>44988</v>
      </c>
      <c r="B693" s="76">
        <v>32045726.23</v>
      </c>
      <c r="C693" s="6"/>
      <c r="D693" s="58">
        <v>165905.46</v>
      </c>
      <c r="E693" s="58">
        <v>13502.91</v>
      </c>
      <c r="F693" s="67">
        <f t="shared" si="105"/>
        <v>32045726.23</v>
      </c>
      <c r="G693" s="67">
        <f t="shared" si="96"/>
        <v>31065306.52</v>
      </c>
      <c r="H693" s="67">
        <f t="shared" si="106"/>
        <v>909588.6400000006</v>
      </c>
      <c r="I693" s="70">
        <f t="shared" si="108"/>
        <v>2.9213277895204746E-2</v>
      </c>
      <c r="J693" s="67">
        <f t="shared" si="104"/>
        <v>980419.71000000089</v>
      </c>
      <c r="K693" s="70">
        <f t="shared" si="109"/>
        <v>3.1559956099863617E-2</v>
      </c>
      <c r="L693" s="70">
        <f t="shared" si="94"/>
        <v>1.0292132778952048</v>
      </c>
      <c r="M693" s="70">
        <f>PRODUCT($L$2:L693)-1</f>
        <v>-0.22627233666794</v>
      </c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>
        <f t="shared" si="100"/>
        <v>1.7857142857142857E-4</v>
      </c>
      <c r="Y693" s="70">
        <f t="shared" si="101"/>
        <v>2.9034706466633319E-2</v>
      </c>
      <c r="Z693" s="70">
        <f t="shared" si="102"/>
        <v>0</v>
      </c>
      <c r="AA693" s="70">
        <f t="shared" si="103"/>
        <v>0</v>
      </c>
    </row>
    <row r="694" spans="1:30">
      <c r="A694" s="88">
        <v>44991</v>
      </c>
      <c r="B694" s="76">
        <v>32132100.52</v>
      </c>
      <c r="C694" s="6"/>
      <c r="D694" s="58">
        <v>156777.39000000001</v>
      </c>
      <c r="E694" s="58">
        <v>13502.91</v>
      </c>
      <c r="F694" s="67">
        <f t="shared" si="105"/>
        <v>32132100.52</v>
      </c>
      <c r="G694" s="67">
        <f t="shared" si="96"/>
        <v>31065306.52</v>
      </c>
      <c r="H694" s="67">
        <f t="shared" si="106"/>
        <v>86374.289999999106</v>
      </c>
      <c r="I694" s="70">
        <f t="shared" si="108"/>
        <v>2.695345063490518E-3</v>
      </c>
      <c r="J694" s="67">
        <f t="shared" si="104"/>
        <v>1066794</v>
      </c>
      <c r="K694" s="70">
        <f t="shared" si="109"/>
        <v>3.4340366135231948E-2</v>
      </c>
      <c r="L694" s="70">
        <f t="shared" si="94"/>
        <v>1.0026953450634906</v>
      </c>
      <c r="M694" s="70">
        <f>PRODUCT($L$2:L694)-1</f>
        <v>-0.22418687363009182</v>
      </c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>
        <f t="shared" si="100"/>
        <v>1.7857142857142857E-4</v>
      </c>
      <c r="Y694" s="70">
        <f t="shared" si="101"/>
        <v>2.5167736349190895E-3</v>
      </c>
      <c r="Z694" s="70">
        <f t="shared" si="102"/>
        <v>0</v>
      </c>
      <c r="AA694" s="70">
        <f t="shared" si="103"/>
        <v>0</v>
      </c>
    </row>
    <row r="695" spans="1:30">
      <c r="A695" s="88">
        <v>44992</v>
      </c>
      <c r="B695" s="76">
        <v>31467975.460000001</v>
      </c>
      <c r="C695" s="6"/>
      <c r="D695" s="58">
        <v>153753.14000000001</v>
      </c>
      <c r="E695" s="58">
        <v>-1689.91</v>
      </c>
      <c r="F695" s="67">
        <f t="shared" si="105"/>
        <v>31467975.460000001</v>
      </c>
      <c r="G695" s="67">
        <f t="shared" si="96"/>
        <v>31065306.52</v>
      </c>
      <c r="H695" s="67">
        <f t="shared" si="106"/>
        <v>-664125.05999999866</v>
      </c>
      <c r="I695" s="70">
        <f t="shared" si="108"/>
        <v>-2.0668585285503728E-2</v>
      </c>
      <c r="J695" s="67">
        <f t="shared" si="104"/>
        <v>402668.94000000134</v>
      </c>
      <c r="K695" s="70">
        <f t="shared" si="109"/>
        <v>1.2962014063526706E-2</v>
      </c>
      <c r="L695" s="70">
        <f t="shared" si="94"/>
        <v>0.97933141471449625</v>
      </c>
      <c r="M695" s="70">
        <f>PRODUCT($L$2:L695)-1</f>
        <v>-0.24022183339808156</v>
      </c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>
        <f t="shared" si="100"/>
        <v>1.7857142857142857E-4</v>
      </c>
      <c r="Y695" s="70">
        <f t="shared" si="101"/>
        <v>-2.0847156714075155E-2</v>
      </c>
      <c r="Z695" s="70">
        <f t="shared" si="102"/>
        <v>-2.0847156714075155E-2</v>
      </c>
      <c r="AA695" s="70">
        <f t="shared" si="103"/>
        <v>4.3460394306120881E-4</v>
      </c>
    </row>
    <row r="696" spans="1:30">
      <c r="A696" s="88">
        <v>44993</v>
      </c>
      <c r="B696" s="76">
        <v>31492549.07</v>
      </c>
      <c r="C696" s="6"/>
      <c r="D696" s="58">
        <v>150312.68</v>
      </c>
      <c r="E696" s="58">
        <v>-1689.91</v>
      </c>
      <c r="F696" s="67">
        <f t="shared" si="105"/>
        <v>31492549.07</v>
      </c>
      <c r="G696" s="67">
        <f t="shared" si="96"/>
        <v>31065306.52</v>
      </c>
      <c r="H696" s="67">
        <f t="shared" si="106"/>
        <v>24573.609999999404</v>
      </c>
      <c r="I696" s="70">
        <f t="shared" si="108"/>
        <v>7.8090851542819283E-4</v>
      </c>
      <c r="J696" s="67">
        <f t="shared" si="104"/>
        <v>427242.55000000075</v>
      </c>
      <c r="K696" s="70">
        <f t="shared" si="109"/>
        <v>1.3753044726114272E-2</v>
      </c>
      <c r="L696" s="70">
        <f t="shared" si="94"/>
        <v>1.0007809085154282</v>
      </c>
      <c r="M696" s="70">
        <f>PRODUCT($L$2:L696)-1</f>
        <v>-0.23962851615794567</v>
      </c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>
        <f t="shared" si="100"/>
        <v>1.7857142857142857E-4</v>
      </c>
      <c r="Y696" s="70">
        <f t="shared" si="101"/>
        <v>6.0233708685676428E-4</v>
      </c>
      <c r="Z696" s="70">
        <f t="shared" si="102"/>
        <v>0</v>
      </c>
      <c r="AA696" s="70">
        <f t="shared" si="103"/>
        <v>0</v>
      </c>
    </row>
    <row r="697" spans="1:30">
      <c r="A697" s="88">
        <v>44994</v>
      </c>
      <c r="B697" s="76">
        <v>30710204.129999999</v>
      </c>
      <c r="C697" s="6"/>
      <c r="D697" s="58">
        <v>146862.66</v>
      </c>
      <c r="E697" s="59">
        <v>-292.20999999999998</v>
      </c>
      <c r="F697" s="67">
        <f t="shared" si="105"/>
        <v>30710204.129999999</v>
      </c>
      <c r="G697" s="67">
        <f t="shared" si="96"/>
        <v>31065306.52</v>
      </c>
      <c r="H697" s="67">
        <f t="shared" si="106"/>
        <v>-782344.94000000134</v>
      </c>
      <c r="I697" s="70">
        <f t="shared" si="108"/>
        <v>-2.4842223418023283E-2</v>
      </c>
      <c r="J697" s="67">
        <f t="shared" si="104"/>
        <v>-355102.3900000006</v>
      </c>
      <c r="K697" s="70">
        <f t="shared" si="109"/>
        <v>-1.1430834901673292E-2</v>
      </c>
      <c r="L697" s="70">
        <f t="shared" si="94"/>
        <v>0.97515777658197667</v>
      </c>
      <c r="M697" s="70">
        <f>PRODUCT($L$2:L697)-1</f>
        <v>-0.2585178344402439</v>
      </c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>
        <f t="shared" si="100"/>
        <v>1.7857142857142857E-4</v>
      </c>
      <c r="Y697" s="70">
        <f t="shared" si="101"/>
        <v>-2.502079484659471E-2</v>
      </c>
      <c r="Z697" s="70">
        <f t="shared" si="102"/>
        <v>-2.502079484659471E-2</v>
      </c>
      <c r="AA697" s="70">
        <f t="shared" si="103"/>
        <v>6.2604017475538043E-4</v>
      </c>
    </row>
    <row r="698" spans="1:30">
      <c r="A698" s="88">
        <v>44995</v>
      </c>
      <c r="B698" s="76">
        <v>30284840.649999999</v>
      </c>
      <c r="C698" s="6"/>
      <c r="D698" s="58">
        <v>143351.20000000001</v>
      </c>
      <c r="E698" s="58">
        <v>-1213.67</v>
      </c>
      <c r="F698" s="67">
        <f t="shared" si="105"/>
        <v>30284840.649999999</v>
      </c>
      <c r="G698" s="67">
        <f t="shared" si="96"/>
        <v>31065306.52</v>
      </c>
      <c r="H698" s="67">
        <f t="shared" si="106"/>
        <v>-425363.48000000045</v>
      </c>
      <c r="I698" s="70">
        <f t="shared" si="108"/>
        <v>-1.3850884162130135E-2</v>
      </c>
      <c r="J698" s="67">
        <f t="shared" si="104"/>
        <v>-780465.87000000104</v>
      </c>
      <c r="K698" s="70">
        <f t="shared" si="109"/>
        <v>-2.5123391893703828E-2</v>
      </c>
      <c r="L698" s="70">
        <f t="shared" si="94"/>
        <v>0.98614911583786991</v>
      </c>
      <c r="M698" s="70">
        <f>PRODUCT($L$2:L698)-1</f>
        <v>-0.26878801802369745</v>
      </c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>
        <f t="shared" si="100"/>
        <v>1.7857142857142857E-4</v>
      </c>
      <c r="Y698" s="70">
        <f t="shared" si="101"/>
        <v>-1.4029455590701564E-2</v>
      </c>
      <c r="Z698" s="70">
        <f t="shared" si="102"/>
        <v>-1.4029455590701564E-2</v>
      </c>
      <c r="AA698" s="70">
        <f t="shared" si="103"/>
        <v>1.9682562417146736E-4</v>
      </c>
    </row>
    <row r="699" spans="1:30">
      <c r="A699" s="88">
        <v>44998</v>
      </c>
      <c r="B699" s="76">
        <v>30312689.32</v>
      </c>
      <c r="C699" s="6"/>
      <c r="D699" s="58">
        <v>133640.79</v>
      </c>
      <c r="E699" s="58">
        <v>-1213.67</v>
      </c>
      <c r="F699" s="67">
        <f t="shared" si="105"/>
        <v>30312689.32</v>
      </c>
      <c r="G699" s="67">
        <f t="shared" si="96"/>
        <v>31065306.52</v>
      </c>
      <c r="H699" s="67">
        <f t="shared" si="106"/>
        <v>27848.670000001788</v>
      </c>
      <c r="I699" s="70">
        <f t="shared" si="108"/>
        <v>9.1955808260136217E-4</v>
      </c>
      <c r="J699" s="67">
        <f t="shared" si="104"/>
        <v>-752617.19999999925</v>
      </c>
      <c r="K699" s="70">
        <f t="shared" si="109"/>
        <v>-2.4226936229180707E-2</v>
      </c>
      <c r="L699" s="70">
        <f t="shared" si="94"/>
        <v>1.0009195580826014</v>
      </c>
      <c r="M699" s="70">
        <f>PRODUCT($L$2:L699)-1</f>
        <v>-0.26811562613557616</v>
      </c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>
        <f t="shared" si="100"/>
        <v>1.7857142857142857E-4</v>
      </c>
      <c r="Y699" s="70">
        <f t="shared" si="101"/>
        <v>7.4098665402993363E-4</v>
      </c>
      <c r="Z699" s="70">
        <f t="shared" si="102"/>
        <v>0</v>
      </c>
      <c r="AA699" s="70">
        <f t="shared" si="103"/>
        <v>0</v>
      </c>
    </row>
    <row r="700" spans="1:30">
      <c r="A700" s="88">
        <v>44999</v>
      </c>
      <c r="B700" s="76">
        <v>31058844.579999998</v>
      </c>
      <c r="C700" s="6"/>
      <c r="D700" s="58">
        <v>130440.54</v>
      </c>
      <c r="E700" s="58">
        <v>3097.72</v>
      </c>
      <c r="F700" s="67">
        <f t="shared" si="105"/>
        <v>31058844.579999998</v>
      </c>
      <c r="G700" s="67">
        <f t="shared" si="96"/>
        <v>31065306.52</v>
      </c>
      <c r="H700" s="67">
        <f t="shared" si="106"/>
        <v>746155.25999999791</v>
      </c>
      <c r="I700" s="70">
        <f t="shared" si="108"/>
        <v>2.4615277520351597E-2</v>
      </c>
      <c r="J700" s="67">
        <f t="shared" si="104"/>
        <v>-6461.9400000013411</v>
      </c>
      <c r="K700" s="70">
        <f t="shared" si="109"/>
        <v>-2.0801146757820632E-4</v>
      </c>
      <c r="L700" s="70">
        <f t="shared" si="94"/>
        <v>1.0246152775203516</v>
      </c>
      <c r="M700" s="70">
        <f>PRODUCT($L$2:L700)-1</f>
        <v>-0.25010008916009452</v>
      </c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>
        <f t="shared" si="100"/>
        <v>1.7857142857142857E-4</v>
      </c>
      <c r="Y700" s="70">
        <f t="shared" si="101"/>
        <v>2.4436706091780169E-2</v>
      </c>
      <c r="Z700" s="70">
        <f t="shared" si="102"/>
        <v>0</v>
      </c>
      <c r="AA700" s="70">
        <f t="shared" si="103"/>
        <v>0</v>
      </c>
    </row>
    <row r="701" spans="1:30">
      <c r="A701" s="88">
        <v>45000</v>
      </c>
      <c r="B701" s="76">
        <v>31103104.41</v>
      </c>
      <c r="C701" s="6"/>
      <c r="D701" s="58">
        <v>127288.74</v>
      </c>
      <c r="E701" s="58">
        <v>3097.71</v>
      </c>
      <c r="F701" s="67">
        <f t="shared" si="105"/>
        <v>31103104.41</v>
      </c>
      <c r="G701" s="67">
        <f t="shared" si="96"/>
        <v>31065306.52</v>
      </c>
      <c r="H701" s="67">
        <f t="shared" si="106"/>
        <v>44259.830000001937</v>
      </c>
      <c r="I701" s="70">
        <f t="shared" si="108"/>
        <v>1.4250314394664433E-3</v>
      </c>
      <c r="J701" s="67">
        <f t="shared" si="104"/>
        <v>37797.890000000596</v>
      </c>
      <c r="K701" s="70">
        <f t="shared" si="109"/>
        <v>1.2167235490070372E-3</v>
      </c>
      <c r="L701" s="70">
        <f t="shared" si="94"/>
        <v>1.0014250314394664</v>
      </c>
      <c r="M701" s="70">
        <f>PRODUCT($L$2:L701)-1</f>
        <v>-0.24903145821069461</v>
      </c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>
        <f t="shared" si="100"/>
        <v>1.7857142857142857E-4</v>
      </c>
      <c r="Y701" s="70">
        <f t="shared" si="101"/>
        <v>1.2464600108950147E-3</v>
      </c>
      <c r="Z701" s="70">
        <f t="shared" si="102"/>
        <v>0</v>
      </c>
      <c r="AA701" s="70">
        <f t="shared" si="103"/>
        <v>0</v>
      </c>
    </row>
    <row r="702" spans="1:30">
      <c r="A702" s="88">
        <v>45001</v>
      </c>
      <c r="B702" s="76">
        <v>32182814.579999998</v>
      </c>
      <c r="C702" s="6"/>
      <c r="D702" s="58">
        <v>124082.48</v>
      </c>
      <c r="E702" s="58">
        <v>3097.72</v>
      </c>
      <c r="F702" s="67">
        <f t="shared" si="105"/>
        <v>32182814.579999998</v>
      </c>
      <c r="G702" s="67">
        <f t="shared" si="96"/>
        <v>31065306.52</v>
      </c>
      <c r="H702" s="67">
        <f t="shared" si="106"/>
        <v>1079710.1699999981</v>
      </c>
      <c r="I702" s="70">
        <f t="shared" si="108"/>
        <v>3.4713903659496413E-2</v>
      </c>
      <c r="J702" s="67">
        <f t="shared" si="104"/>
        <v>1117508.0599999987</v>
      </c>
      <c r="K702" s="70">
        <f t="shared" si="109"/>
        <v>3.5972864432563867E-2</v>
      </c>
      <c r="L702" s="70">
        <f t="shared" si="94"/>
        <v>1.0347139036594963</v>
      </c>
      <c r="M702" s="70">
        <f>PRODUCT($L$2:L702)-1</f>
        <v>-0.22296240859970817</v>
      </c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>
        <f t="shared" si="100"/>
        <v>1.7857142857142857E-4</v>
      </c>
      <c r="Y702" s="70">
        <f t="shared" si="101"/>
        <v>3.4535332230924982E-2</v>
      </c>
      <c r="Z702" s="70">
        <f t="shared" si="102"/>
        <v>0</v>
      </c>
      <c r="AA702" s="70">
        <f t="shared" si="103"/>
        <v>0</v>
      </c>
    </row>
    <row r="703" spans="1:30">
      <c r="A703" s="88">
        <v>45002</v>
      </c>
      <c r="B703" s="76">
        <v>31891607.329999998</v>
      </c>
      <c r="C703" s="6"/>
      <c r="D703" s="58">
        <v>120288.73</v>
      </c>
      <c r="E703" s="58">
        <v>3097.72</v>
      </c>
      <c r="F703" s="67">
        <f t="shared" si="105"/>
        <v>31891607.329999998</v>
      </c>
      <c r="G703" s="67">
        <f t="shared" si="96"/>
        <v>31065306.52</v>
      </c>
      <c r="H703" s="67">
        <f t="shared" si="106"/>
        <v>-291207.25</v>
      </c>
      <c r="I703" s="70">
        <f t="shared" si="108"/>
        <v>-9.0485326967322081E-3</v>
      </c>
      <c r="J703" s="67">
        <f t="shared" si="104"/>
        <v>826300.80999999866</v>
      </c>
      <c r="K703" s="70">
        <f t="shared" si="109"/>
        <v>2.6598830095818426E-2</v>
      </c>
      <c r="L703" s="70">
        <f t="shared" si="94"/>
        <v>0.99095146730326777</v>
      </c>
      <c r="M703" s="70">
        <f>PRODUCT($L$2:L703)-1</f>
        <v>-0.22999345865208376</v>
      </c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>
        <f t="shared" si="100"/>
        <v>1.7857142857142857E-4</v>
      </c>
      <c r="Y703" s="70">
        <f t="shared" si="101"/>
        <v>-9.2271041253036371E-3</v>
      </c>
      <c r="Z703" s="70">
        <f t="shared" si="102"/>
        <v>-9.2271041253036371E-3</v>
      </c>
      <c r="AA703" s="70">
        <f t="shared" si="103"/>
        <v>8.5139450539195401E-5</v>
      </c>
    </row>
    <row r="704" spans="1:30">
      <c r="A704" s="88">
        <v>45005</v>
      </c>
      <c r="B704" s="76">
        <v>31976228.32</v>
      </c>
      <c r="C704" s="6"/>
      <c r="D704" s="58">
        <v>109489.63</v>
      </c>
      <c r="E704" s="58">
        <v>56742.11</v>
      </c>
      <c r="F704" s="67">
        <f t="shared" si="105"/>
        <v>31976228.32</v>
      </c>
      <c r="G704" s="67">
        <f t="shared" si="96"/>
        <v>31065306.52</v>
      </c>
      <c r="H704" s="67">
        <f t="shared" si="106"/>
        <v>84620.990000002086</v>
      </c>
      <c r="I704" s="70">
        <f t="shared" si="108"/>
        <v>2.6533937008687636E-3</v>
      </c>
      <c r="J704" s="67">
        <f t="shared" si="104"/>
        <v>910921.80000000075</v>
      </c>
      <c r="K704" s="70">
        <f t="shared" si="109"/>
        <v>2.932280096491402E-2</v>
      </c>
      <c r="L704" s="70">
        <f t="shared" si="94"/>
        <v>1.0026533937008688</v>
      </c>
      <c r="M704" s="70">
        <f>PRODUCT($L$2:L704)-1</f>
        <v>-0.22795032814564342</v>
      </c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>
        <f t="shared" si="100"/>
        <v>1.7857142857142857E-4</v>
      </c>
      <c r="Y704" s="70">
        <f t="shared" si="101"/>
        <v>2.4748222722973351E-3</v>
      </c>
      <c r="Z704" s="70">
        <f t="shared" si="102"/>
        <v>0</v>
      </c>
      <c r="AA704" s="70">
        <f t="shared" si="103"/>
        <v>0</v>
      </c>
      <c r="AD704" t="s">
        <v>77</v>
      </c>
    </row>
    <row r="705" spans="1:27">
      <c r="A705" s="88">
        <v>45006</v>
      </c>
      <c r="B705" s="76">
        <v>32024429.82</v>
      </c>
      <c r="C705" s="6"/>
      <c r="D705" s="58">
        <v>106097.91</v>
      </c>
      <c r="E705" s="58">
        <v>56742.11</v>
      </c>
      <c r="F705" s="67">
        <f t="shared" si="105"/>
        <v>32024429.82</v>
      </c>
      <c r="G705" s="67">
        <f t="shared" si="96"/>
        <v>31065306.52</v>
      </c>
      <c r="H705" s="67">
        <f t="shared" si="106"/>
        <v>48201.5</v>
      </c>
      <c r="I705" s="70">
        <f t="shared" si="108"/>
        <v>1.5074166820935435E-3</v>
      </c>
      <c r="J705" s="67">
        <f t="shared" si="104"/>
        <v>959123.30000000075</v>
      </c>
      <c r="K705" s="70">
        <f t="shared" si="109"/>
        <v>3.0874419326347935E-2</v>
      </c>
      <c r="L705" s="70">
        <f t="shared" si="94"/>
        <v>1.0015074166820936</v>
      </c>
      <c r="M705" s="70">
        <f>PRODUCT($L$2:L705)-1</f>
        <v>-0.22678652759088525</v>
      </c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>
        <f t="shared" si="100"/>
        <v>1.7857142857142857E-4</v>
      </c>
      <c r="Y705" s="70">
        <f t="shared" si="101"/>
        <v>1.3288452535221149E-3</v>
      </c>
      <c r="Z705" s="70">
        <f t="shared" si="102"/>
        <v>0</v>
      </c>
      <c r="AA705" s="70">
        <f t="shared" si="103"/>
        <v>0</v>
      </c>
    </row>
    <row r="706" spans="1:27">
      <c r="A706" s="88">
        <v>45007</v>
      </c>
      <c r="B706" s="76">
        <v>31685502.600000001</v>
      </c>
      <c r="C706" s="6"/>
      <c r="D706" s="58">
        <v>102571.89</v>
      </c>
      <c r="E706" s="58">
        <v>56742.11</v>
      </c>
      <c r="F706" s="67">
        <f t="shared" si="105"/>
        <v>31685502.600000001</v>
      </c>
      <c r="G706" s="67">
        <f t="shared" si="96"/>
        <v>31065306.52</v>
      </c>
      <c r="H706" s="67">
        <f t="shared" si="106"/>
        <v>-338927.21999999881</v>
      </c>
      <c r="I706" s="70">
        <f t="shared" si="108"/>
        <v>-1.0583395923206442E-2</v>
      </c>
      <c r="J706" s="67">
        <f t="shared" si="104"/>
        <v>620196.08000000194</v>
      </c>
      <c r="K706" s="70">
        <f t="shared" si="109"/>
        <v>1.996426719951172E-2</v>
      </c>
      <c r="L706" s="70">
        <f t="shared" ref="L706:L769" si="110">1+I706</f>
        <v>0.98941660407679355</v>
      </c>
      <c r="M706" s="70">
        <f>PRODUCT($L$2:L706)-1</f>
        <v>-0.23496975190254821</v>
      </c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>
        <f t="shared" si="100"/>
        <v>1.7857142857142857E-4</v>
      </c>
      <c r="Y706" s="70">
        <f t="shared" si="101"/>
        <v>-1.0761967351777871E-2</v>
      </c>
      <c r="Z706" s="70">
        <f t="shared" si="102"/>
        <v>-1.0761967351777871E-2</v>
      </c>
      <c r="AA706" s="70">
        <f t="shared" si="103"/>
        <v>1.1581994128073281E-4</v>
      </c>
    </row>
    <row r="707" spans="1:27">
      <c r="A707" s="88">
        <v>45008</v>
      </c>
      <c r="B707" s="76">
        <v>32446787.420000002</v>
      </c>
      <c r="C707" s="6"/>
      <c r="D707" s="58">
        <v>100778.59</v>
      </c>
      <c r="E707" s="58">
        <v>47166.13</v>
      </c>
      <c r="F707" s="67">
        <f t="shared" si="105"/>
        <v>32446787.420000002</v>
      </c>
      <c r="G707" s="67">
        <f t="shared" si="96"/>
        <v>31065306.52</v>
      </c>
      <c r="H707" s="67">
        <f t="shared" si="106"/>
        <v>761284.8200000003</v>
      </c>
      <c r="I707" s="70">
        <f t="shared" si="108"/>
        <v>2.4026281975404115E-2</v>
      </c>
      <c r="J707" s="67">
        <f t="shared" si="104"/>
        <v>1381480.9000000022</v>
      </c>
      <c r="K707" s="70">
        <f t="shared" si="109"/>
        <v>4.4470216288083453E-2</v>
      </c>
      <c r="L707" s="70">
        <f t="shared" si="110"/>
        <v>1.024026281975404</v>
      </c>
      <c r="M707" s="70">
        <f>PRODUCT($L$2:L707)-1</f>
        <v>-0.2165889194420455</v>
      </c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>
        <f t="shared" si="100"/>
        <v>1.7857142857142857E-4</v>
      </c>
      <c r="Y707" s="70">
        <f t="shared" si="101"/>
        <v>2.3847710546832688E-2</v>
      </c>
      <c r="Z707" s="70">
        <f t="shared" si="102"/>
        <v>0</v>
      </c>
      <c r="AA707" s="70">
        <f t="shared" si="103"/>
        <v>0</v>
      </c>
    </row>
    <row r="708" spans="1:27">
      <c r="A708" s="88">
        <v>45009</v>
      </c>
      <c r="B708" s="77">
        <v>32808667.73</v>
      </c>
      <c r="C708" s="6"/>
      <c r="D708" s="58">
        <v>98737.49</v>
      </c>
      <c r="E708" s="58">
        <v>45576.43</v>
      </c>
      <c r="F708" s="67">
        <f t="shared" si="105"/>
        <v>32808667.73</v>
      </c>
      <c r="G708" s="67">
        <f t="shared" si="96"/>
        <v>31065306.52</v>
      </c>
      <c r="H708" s="67">
        <f t="shared" si="106"/>
        <v>361880.30999999866</v>
      </c>
      <c r="I708" s="70">
        <f t="shared" si="108"/>
        <v>1.1153039754466966E-2</v>
      </c>
      <c r="J708" s="67">
        <f t="shared" si="104"/>
        <v>1743361.2100000009</v>
      </c>
      <c r="K708" s="70">
        <f t="shared" si="109"/>
        <v>5.6119234132701257E-2</v>
      </c>
      <c r="L708" s="70">
        <f t="shared" si="110"/>
        <v>1.011153039754467</v>
      </c>
      <c r="M708" s="70">
        <f>PRODUCT($L$2:L708)-1</f>
        <v>-0.2078515045164927</v>
      </c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>
        <f t="shared" si="100"/>
        <v>1.7857142857142857E-4</v>
      </c>
      <c r="Y708" s="70">
        <f t="shared" si="101"/>
        <v>1.0974468325895537E-2</v>
      </c>
      <c r="Z708" s="70">
        <f t="shared" si="102"/>
        <v>0</v>
      </c>
      <c r="AA708" s="70">
        <f t="shared" si="103"/>
        <v>0</v>
      </c>
    </row>
    <row r="709" spans="1:27">
      <c r="A709" s="88">
        <v>45012</v>
      </c>
      <c r="B709" s="76">
        <v>32065636.18</v>
      </c>
      <c r="C709" s="6"/>
      <c r="D709" s="58">
        <v>92458.31</v>
      </c>
      <c r="E709" s="58">
        <v>45576.43</v>
      </c>
      <c r="F709" s="67">
        <f t="shared" si="105"/>
        <v>32065636.18</v>
      </c>
      <c r="G709" s="67">
        <f t="shared" si="96"/>
        <v>31065306.52</v>
      </c>
      <c r="H709" s="67">
        <f t="shared" si="106"/>
        <v>-743031.55000000075</v>
      </c>
      <c r="I709" s="70">
        <f t="shared" si="108"/>
        <v>-2.2647416107072774E-2</v>
      </c>
      <c r="J709" s="67">
        <f t="shared" si="104"/>
        <v>1000329.6600000001</v>
      </c>
      <c r="K709" s="70">
        <f t="shared" si="109"/>
        <v>3.2200862378614969E-2</v>
      </c>
      <c r="L709" s="70">
        <f t="shared" si="110"/>
        <v>0.97735258389292723</v>
      </c>
      <c r="M709" s="70">
        <f>PRODUCT($L$2:L709)-1</f>
        <v>-0.22579162111229933</v>
      </c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>
        <f t="shared" si="100"/>
        <v>1.7857142857142857E-4</v>
      </c>
      <c r="Y709" s="70">
        <f t="shared" si="101"/>
        <v>-2.2825987535644202E-2</v>
      </c>
      <c r="Z709" s="70">
        <f t="shared" si="102"/>
        <v>-2.2825987535644202E-2</v>
      </c>
      <c r="AA709" s="70">
        <f t="shared" si="103"/>
        <v>5.2102570697738445E-4</v>
      </c>
    </row>
    <row r="710" spans="1:27">
      <c r="A710" s="88">
        <v>45013</v>
      </c>
      <c r="B710" s="77">
        <v>31759735.469999999</v>
      </c>
      <c r="C710" s="6"/>
      <c r="F710" s="67">
        <f t="shared" si="105"/>
        <v>31759735.469999999</v>
      </c>
      <c r="G710" s="67">
        <f t="shared" si="96"/>
        <v>31065306.52</v>
      </c>
      <c r="H710" s="67">
        <f t="shared" si="106"/>
        <v>-305900.71000000089</v>
      </c>
      <c r="I710" s="70">
        <f t="shared" si="108"/>
        <v>-9.5398297505414065E-3</v>
      </c>
      <c r="J710" s="67">
        <f t="shared" si="104"/>
        <v>694428.94999999925</v>
      </c>
      <c r="K710" s="70">
        <f t="shared" si="109"/>
        <v>2.235384188316103E-2</v>
      </c>
      <c r="L710" s="70">
        <f t="shared" si="110"/>
        <v>0.99046017024945865</v>
      </c>
      <c r="M710" s="70">
        <f>PRODUCT($L$2:L710)-1</f>
        <v>-0.23317743723833062</v>
      </c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>
        <f t="shared" si="100"/>
        <v>1.7857142857142857E-4</v>
      </c>
      <c r="Y710" s="70">
        <f t="shared" si="101"/>
        <v>-9.7184011791128355E-3</v>
      </c>
      <c r="Z710" s="70">
        <f t="shared" si="102"/>
        <v>-9.7184011791128355E-3</v>
      </c>
      <c r="AA710" s="70">
        <f t="shared" si="103"/>
        <v>9.4447321478181748E-5</v>
      </c>
    </row>
    <row r="711" spans="1:27">
      <c r="A711" s="88">
        <v>45014</v>
      </c>
      <c r="B711" s="77">
        <v>32329844.32</v>
      </c>
      <c r="C711" s="6"/>
      <c r="F711" s="67">
        <f t="shared" si="105"/>
        <v>32329844.32</v>
      </c>
      <c r="G711" s="67">
        <f t="shared" ref="G711:G774" si="111">IF(MONTH(A711)=MONTH(A710),G710,F710)</f>
        <v>31065306.52</v>
      </c>
      <c r="H711" s="67">
        <f t="shared" si="106"/>
        <v>570108.85000000149</v>
      </c>
      <c r="I711" s="70">
        <f t="shared" si="108"/>
        <v>1.7950680053318513E-2</v>
      </c>
      <c r="J711" s="67">
        <f t="shared" si="104"/>
        <v>1264537.8000000007</v>
      </c>
      <c r="K711" s="70">
        <f t="shared" si="109"/>
        <v>4.0705788600086557E-2</v>
      </c>
      <c r="L711" s="70">
        <f t="shared" si="110"/>
        <v>1.0179506800533185</v>
      </c>
      <c r="M711" s="70">
        <f>PRODUCT($L$2:L711)-1</f>
        <v>-0.21941245075653015</v>
      </c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>
        <f t="shared" si="100"/>
        <v>1.7857142857142857E-4</v>
      </c>
      <c r="Y711" s="70">
        <f t="shared" si="101"/>
        <v>1.7772108624747086E-2</v>
      </c>
      <c r="Z711" s="70">
        <f t="shared" si="102"/>
        <v>0</v>
      </c>
      <c r="AA711" s="70">
        <f t="shared" si="103"/>
        <v>0</v>
      </c>
    </row>
    <row r="712" spans="1:27">
      <c r="A712" s="88">
        <v>45015</v>
      </c>
      <c r="B712" s="77">
        <v>32687407.739999998</v>
      </c>
      <c r="C712" s="6"/>
      <c r="D712" s="58">
        <v>83994.83</v>
      </c>
      <c r="E712" s="58">
        <v>43043.83</v>
      </c>
      <c r="F712" s="67">
        <f t="shared" si="105"/>
        <v>32687407.739999998</v>
      </c>
      <c r="G712" s="67">
        <f t="shared" si="111"/>
        <v>31065306.52</v>
      </c>
      <c r="H712" s="67">
        <f t="shared" si="106"/>
        <v>357563.41999999806</v>
      </c>
      <c r="I712" s="70">
        <f t="shared" si="108"/>
        <v>1.1059855917054353E-2</v>
      </c>
      <c r="J712" s="67">
        <f t="shared" si="104"/>
        <v>1622101.2199999988</v>
      </c>
      <c r="K712" s="70">
        <f t="shared" si="109"/>
        <v>5.221584467404794E-2</v>
      </c>
      <c r="L712" s="70">
        <f t="shared" si="110"/>
        <v>1.0110598559170543</v>
      </c>
      <c r="M712" s="70">
        <f>PRODUCT($L$2:L712)-1</f>
        <v>-0.21077926493125088</v>
      </c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>
        <f t="shared" si="100"/>
        <v>1.7857142857142857E-4</v>
      </c>
      <c r="Y712" s="70">
        <f t="shared" si="101"/>
        <v>1.0881284488482924E-2</v>
      </c>
      <c r="Z712" s="70">
        <f t="shared" si="102"/>
        <v>0</v>
      </c>
      <c r="AA712" s="70">
        <f t="shared" si="103"/>
        <v>0</v>
      </c>
    </row>
    <row r="713" spans="1:27">
      <c r="A713" s="88">
        <v>45016</v>
      </c>
      <c r="B713" s="76">
        <v>33494639.600000001</v>
      </c>
      <c r="C713" s="6"/>
      <c r="D713" s="58"/>
      <c r="F713" s="67">
        <f t="shared" si="105"/>
        <v>33494639.600000001</v>
      </c>
      <c r="G713" s="67">
        <f t="shared" si="111"/>
        <v>31065306.52</v>
      </c>
      <c r="H713" s="67">
        <f t="shared" si="106"/>
        <v>807231.86000000313</v>
      </c>
      <c r="I713" s="70">
        <f t="shared" si="108"/>
        <v>2.46954994541272E-2</v>
      </c>
      <c r="J713" s="67">
        <f t="shared" si="104"/>
        <v>2429333.0800000019</v>
      </c>
      <c r="K713" s="70">
        <f t="shared" si="109"/>
        <v>7.8200840491819967E-2</v>
      </c>
      <c r="L713" s="70">
        <f t="shared" si="110"/>
        <v>1.0246954994541273</v>
      </c>
      <c r="M713" s="70">
        <f>PRODUCT($L$2:L713)-1</f>
        <v>-0.19128906469917462</v>
      </c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>
        <f t="shared" si="100"/>
        <v>1.7857142857142857E-4</v>
      </c>
      <c r="Y713" s="70">
        <f t="shared" si="101"/>
        <v>2.4516928025555773E-2</v>
      </c>
      <c r="Z713" s="70">
        <f t="shared" si="102"/>
        <v>0</v>
      </c>
      <c r="AA713" s="70">
        <f t="shared" si="103"/>
        <v>0</v>
      </c>
    </row>
    <row r="714" spans="1:27">
      <c r="A714" s="88">
        <v>45019</v>
      </c>
      <c r="B714" s="76">
        <v>33714348.659999996</v>
      </c>
      <c r="C714" s="6"/>
      <c r="F714" s="67">
        <f t="shared" si="105"/>
        <v>33714348.659999996</v>
      </c>
      <c r="G714" s="67">
        <f t="shared" si="111"/>
        <v>33494639.600000001</v>
      </c>
      <c r="H714" s="67">
        <f t="shared" si="106"/>
        <v>219709.05999999493</v>
      </c>
      <c r="I714" s="70">
        <f t="shared" si="108"/>
        <v>6.5595290059486094E-3</v>
      </c>
      <c r="J714" s="67">
        <f t="shared" si="104"/>
        <v>219709.05999999493</v>
      </c>
      <c r="K714" s="70">
        <f>I714</f>
        <v>6.5595290059486094E-3</v>
      </c>
      <c r="L714" s="70">
        <f t="shared" si="110"/>
        <v>1.0065595290059486</v>
      </c>
      <c r="M714" s="70">
        <f>PRODUCT($L$2:L714)-1</f>
        <v>-0.18598430186164105</v>
      </c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>
        <f t="shared" si="100"/>
        <v>1.7857142857142857E-4</v>
      </c>
      <c r="Y714" s="70">
        <f t="shared" si="101"/>
        <v>6.3809575773771804E-3</v>
      </c>
      <c r="Z714" s="70">
        <f t="shared" si="102"/>
        <v>0</v>
      </c>
      <c r="AA714" s="70">
        <f t="shared" si="103"/>
        <v>0</v>
      </c>
    </row>
    <row r="715" spans="1:27">
      <c r="A715" s="88">
        <v>45020</v>
      </c>
      <c r="B715" s="76">
        <v>33813155.119999997</v>
      </c>
      <c r="C715" s="6"/>
      <c r="D715" s="58">
        <v>-11343.17</v>
      </c>
      <c r="E715" s="58">
        <v>5266.49</v>
      </c>
      <c r="F715" s="67">
        <f t="shared" si="105"/>
        <v>33813155.119999997</v>
      </c>
      <c r="G715" s="67">
        <f t="shared" si="111"/>
        <v>33494639.600000001</v>
      </c>
      <c r="H715" s="67">
        <f t="shared" si="106"/>
        <v>98806.460000000894</v>
      </c>
      <c r="I715" s="70">
        <f t="shared" si="108"/>
        <v>2.9306946130396015E-3</v>
      </c>
      <c r="J715" s="67">
        <f t="shared" si="104"/>
        <v>318515.51999999583</v>
      </c>
      <c r="K715" s="70">
        <f t="shared" ref="K715:K733" si="112">(1+K714)*(1+I715)-1</f>
        <v>9.5094475953099167E-3</v>
      </c>
      <c r="L715" s="70">
        <f t="shared" si="110"/>
        <v>1.0029306946130396</v>
      </c>
      <c r="M715" s="70">
        <f>PRODUCT($L$2:L715)-1</f>
        <v>-0.1835986704401773</v>
      </c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>
        <f t="shared" ref="X715:X778" si="113">4.5%/252</f>
        <v>1.7857142857142857E-4</v>
      </c>
      <c r="Y715" s="70">
        <f t="shared" ref="Y715:Y778" si="114">I715-X715</f>
        <v>2.7521231844681729E-3</v>
      </c>
      <c r="Z715" s="70">
        <f t="shared" ref="Z715:Z778" si="115">IF(Y715&lt;0,Y715,0)</f>
        <v>0</v>
      </c>
      <c r="AA715" s="70">
        <f t="shared" ref="AA715:AA778" si="116">Z715^2</f>
        <v>0</v>
      </c>
    </row>
    <row r="716" spans="1:27">
      <c r="A716" s="88">
        <v>45021</v>
      </c>
      <c r="B716" s="76">
        <v>33742888.710000001</v>
      </c>
      <c r="C716" s="6"/>
      <c r="F716" s="67">
        <f t="shared" si="105"/>
        <v>33742888.710000001</v>
      </c>
      <c r="G716" s="67">
        <f t="shared" si="111"/>
        <v>33494639.600000001</v>
      </c>
      <c r="H716" s="67">
        <f t="shared" si="106"/>
        <v>-70266.409999996424</v>
      </c>
      <c r="I716" s="70">
        <f t="shared" si="108"/>
        <v>-2.078079071610648E-3</v>
      </c>
      <c r="J716" s="67">
        <f t="shared" si="104"/>
        <v>248249.1099999994</v>
      </c>
      <c r="K716" s="70">
        <f t="shared" si="112"/>
        <v>7.4116071396688188E-3</v>
      </c>
      <c r="L716" s="70">
        <f t="shared" si="110"/>
        <v>0.99792192092838938</v>
      </c>
      <c r="M716" s="70">
        <f>PRODUCT($L$2:L716)-1</f>
        <v>-0.18529521695717066</v>
      </c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>
        <f t="shared" si="113"/>
        <v>1.7857142857142857E-4</v>
      </c>
      <c r="Y716" s="70">
        <f t="shared" si="114"/>
        <v>-2.2566505001820765E-3</v>
      </c>
      <c r="Z716" s="70">
        <f t="shared" si="115"/>
        <v>-2.2566505001820765E-3</v>
      </c>
      <c r="AA716" s="70">
        <f t="shared" si="116"/>
        <v>5.0924714799720164E-6</v>
      </c>
    </row>
    <row r="717" spans="1:27">
      <c r="A717" s="88">
        <v>45022</v>
      </c>
      <c r="B717" s="76">
        <v>34097411.109999999</v>
      </c>
      <c r="C717" s="6"/>
      <c r="F717" s="67">
        <f t="shared" si="105"/>
        <v>34097411.109999999</v>
      </c>
      <c r="G717" s="67">
        <f t="shared" si="111"/>
        <v>33494639.600000001</v>
      </c>
      <c r="H717" s="67">
        <f t="shared" si="106"/>
        <v>354522.39999999851</v>
      </c>
      <c r="I717" s="70">
        <f t="shared" si="108"/>
        <v>1.0506581195430749E-2</v>
      </c>
      <c r="J717" s="67">
        <f t="shared" si="104"/>
        <v>602771.50999999791</v>
      </c>
      <c r="K717" s="70">
        <f t="shared" si="112"/>
        <v>1.7996058987301167E-2</v>
      </c>
      <c r="L717" s="70">
        <f t="shared" si="110"/>
        <v>1.0105065811954308</v>
      </c>
      <c r="M717" s="70">
        <f>PRODUCT($L$2:L717)-1</f>
        <v>-0.17673545500382537</v>
      </c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>
        <f t="shared" si="113"/>
        <v>1.7857142857142857E-4</v>
      </c>
      <c r="Y717" s="70">
        <f t="shared" si="114"/>
        <v>1.032800976685932E-2</v>
      </c>
      <c r="Z717" s="70">
        <f t="shared" si="115"/>
        <v>0</v>
      </c>
      <c r="AA717" s="70">
        <f t="shared" si="116"/>
        <v>0</v>
      </c>
    </row>
    <row r="718" spans="1:27">
      <c r="A718" s="88">
        <v>45023</v>
      </c>
      <c r="B718" s="76">
        <v>33973450.829999998</v>
      </c>
      <c r="C718" s="6"/>
      <c r="D718" s="58">
        <v>75314.63</v>
      </c>
      <c r="E718" s="59">
        <v>197.47</v>
      </c>
      <c r="F718" s="67">
        <f t="shared" si="105"/>
        <v>33973450.829999998</v>
      </c>
      <c r="G718" s="67">
        <f t="shared" si="111"/>
        <v>33494639.600000001</v>
      </c>
      <c r="H718" s="67">
        <f t="shared" si="106"/>
        <v>-123960.28000000119</v>
      </c>
      <c r="I718" s="70">
        <f t="shared" si="108"/>
        <v>-3.6354748341479348E-3</v>
      </c>
      <c r="J718" s="67">
        <f t="shared" si="104"/>
        <v>478811.22999999672</v>
      </c>
      <c r="K718" s="70">
        <f t="shared" si="112"/>
        <v>1.4295159933590984E-2</v>
      </c>
      <c r="L718" s="70">
        <f t="shared" si="110"/>
        <v>0.99636452516585206</v>
      </c>
      <c r="M718" s="70">
        <f>PRODUCT($L$2:L718)-1</f>
        <v>-0.17972841253900518</v>
      </c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>
        <f t="shared" si="113"/>
        <v>1.7857142857142857E-4</v>
      </c>
      <c r="Y718" s="70">
        <f t="shared" si="114"/>
        <v>-3.8140462627193634E-3</v>
      </c>
      <c r="Z718" s="70">
        <f t="shared" si="115"/>
        <v>-3.8140462627193634E-3</v>
      </c>
      <c r="AA718" s="70">
        <f t="shared" si="116"/>
        <v>1.4546948894163544E-5</v>
      </c>
    </row>
    <row r="719" spans="1:27">
      <c r="A719" s="88">
        <v>45026</v>
      </c>
      <c r="B719" s="76">
        <v>33827710.270000003</v>
      </c>
      <c r="C719" s="6"/>
      <c r="D719" s="58">
        <v>62768.22</v>
      </c>
      <c r="E719" s="58">
        <v>-1581.32</v>
      </c>
      <c r="F719" s="67">
        <f t="shared" si="105"/>
        <v>33827710.270000003</v>
      </c>
      <c r="G719" s="67">
        <f t="shared" si="111"/>
        <v>33494639.600000001</v>
      </c>
      <c r="H719" s="67">
        <f t="shared" si="106"/>
        <v>-145740.55999999493</v>
      </c>
      <c r="I719" s="70">
        <f t="shared" si="108"/>
        <v>-4.2898368119643543E-3</v>
      </c>
      <c r="J719" s="67">
        <f t="shared" si="104"/>
        <v>333070.67000000179</v>
      </c>
      <c r="K719" s="70">
        <f t="shared" si="112"/>
        <v>9.943999218310573E-3</v>
      </c>
      <c r="L719" s="70">
        <f t="shared" si="110"/>
        <v>0.99571016318803562</v>
      </c>
      <c r="M719" s="70">
        <f>PRODUCT($L$2:L719)-1</f>
        <v>-0.18324724379070378</v>
      </c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>
        <f t="shared" si="113"/>
        <v>1.7857142857142857E-4</v>
      </c>
      <c r="Y719" s="70">
        <f t="shared" si="114"/>
        <v>-4.4684082405357832E-3</v>
      </c>
      <c r="Z719" s="70">
        <f t="shared" si="115"/>
        <v>-4.4684082405357832E-3</v>
      </c>
      <c r="AA719" s="70">
        <f t="shared" si="116"/>
        <v>1.9966672204088092E-5</v>
      </c>
    </row>
    <row r="720" spans="1:27">
      <c r="A720" s="88">
        <v>45027</v>
      </c>
      <c r="B720" s="76">
        <v>33429616.559999999</v>
      </c>
      <c r="C720" s="6"/>
      <c r="D720" s="58">
        <v>58831.9</v>
      </c>
      <c r="E720" s="58">
        <v>-1581.32</v>
      </c>
      <c r="F720" s="67">
        <f t="shared" si="105"/>
        <v>33429616.559999999</v>
      </c>
      <c r="G720" s="67">
        <f t="shared" si="111"/>
        <v>33494639.600000001</v>
      </c>
      <c r="H720" s="67">
        <f t="shared" si="106"/>
        <v>-398093.71000000462</v>
      </c>
      <c r="I720" s="70">
        <f t="shared" si="108"/>
        <v>-1.1768272425847657E-2</v>
      </c>
      <c r="J720" s="67">
        <f t="shared" si="104"/>
        <v>-65023.040000002831</v>
      </c>
      <c r="K720" s="70">
        <f t="shared" si="112"/>
        <v>-1.9412968993405277E-3</v>
      </c>
      <c r="L720" s="70">
        <f t="shared" si="110"/>
        <v>0.98823172757415234</v>
      </c>
      <c r="M720" s="70">
        <f>PRODUCT($L$2:L720)-1</f>
        <v>-0.19285901273033668</v>
      </c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>
        <f t="shared" si="113"/>
        <v>1.7857142857142857E-4</v>
      </c>
      <c r="Y720" s="70">
        <f t="shared" si="114"/>
        <v>-1.1946843854419086E-2</v>
      </c>
      <c r="Z720" s="70">
        <f t="shared" si="115"/>
        <v>-1.1946843854419086E-2</v>
      </c>
      <c r="AA720" s="70">
        <f t="shared" si="116"/>
        <v>1.4272707808187109E-4</v>
      </c>
    </row>
    <row r="721" spans="1:30">
      <c r="A721" s="88">
        <v>45028</v>
      </c>
      <c r="B721" s="76">
        <v>33094894.449999999</v>
      </c>
      <c r="C721" s="6"/>
      <c r="D721" s="58">
        <v>54898.61</v>
      </c>
      <c r="E721" s="58">
        <v>-1581.32</v>
      </c>
      <c r="F721" s="67">
        <f t="shared" si="105"/>
        <v>33094894.449999999</v>
      </c>
      <c r="G721" s="67">
        <f t="shared" si="111"/>
        <v>33494639.600000001</v>
      </c>
      <c r="H721" s="67">
        <f t="shared" si="106"/>
        <v>-334722.1099999994</v>
      </c>
      <c r="I721" s="70">
        <f t="shared" si="108"/>
        <v>-1.0012741528136733E-2</v>
      </c>
      <c r="J721" s="67">
        <f t="shared" si="104"/>
        <v>-399745.15000000224</v>
      </c>
      <c r="K721" s="70">
        <f t="shared" si="112"/>
        <v>-1.1934600723394806E-2</v>
      </c>
      <c r="L721" s="70">
        <f t="shared" si="110"/>
        <v>0.98998725847186331</v>
      </c>
      <c r="M721" s="70">
        <f>PRODUCT($L$2:L721)-1</f>
        <v>-0.20094070681263287</v>
      </c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>
        <f t="shared" si="113"/>
        <v>1.7857142857142857E-4</v>
      </c>
      <c r="Y721" s="70">
        <f t="shared" si="114"/>
        <v>-1.0191312956708162E-2</v>
      </c>
      <c r="Z721" s="70">
        <f t="shared" si="115"/>
        <v>-1.0191312956708162E-2</v>
      </c>
      <c r="AA721" s="70">
        <f t="shared" si="116"/>
        <v>1.0386285978156765E-4</v>
      </c>
    </row>
    <row r="722" spans="1:30">
      <c r="A722" s="88">
        <v>45029</v>
      </c>
      <c r="B722" s="76">
        <v>33923510.170000002</v>
      </c>
      <c r="C722" s="6"/>
      <c r="D722" s="58">
        <v>47955.8</v>
      </c>
      <c r="E722" s="58">
        <v>1325.7</v>
      </c>
      <c r="F722" s="67">
        <f t="shared" si="105"/>
        <v>33923510.170000002</v>
      </c>
      <c r="G722" s="67">
        <f t="shared" si="111"/>
        <v>33494639.600000001</v>
      </c>
      <c r="H722" s="67">
        <f t="shared" si="106"/>
        <v>828615.72000000253</v>
      </c>
      <c r="I722" s="70">
        <f t="shared" si="108"/>
        <v>2.5037569503413314E-2</v>
      </c>
      <c r="J722" s="67">
        <f t="shared" si="104"/>
        <v>428870.5700000003</v>
      </c>
      <c r="K722" s="70">
        <f t="shared" si="112"/>
        <v>1.2804155384910976E-2</v>
      </c>
      <c r="L722" s="70">
        <f t="shared" si="110"/>
        <v>1.0250375695034133</v>
      </c>
      <c r="M722" s="70">
        <f>PRODUCT($L$2:L722)-1</f>
        <v>-0.18093420422210582</v>
      </c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>
        <f t="shared" si="113"/>
        <v>1.7857142857142857E-4</v>
      </c>
      <c r="Y722" s="70">
        <f t="shared" si="114"/>
        <v>2.4858998074841886E-2</v>
      </c>
      <c r="Z722" s="70">
        <f t="shared" si="115"/>
        <v>0</v>
      </c>
      <c r="AA722" s="70">
        <f t="shared" si="116"/>
        <v>0</v>
      </c>
    </row>
    <row r="723" spans="1:30">
      <c r="A723" s="88">
        <v>45030</v>
      </c>
      <c r="B723" s="76">
        <v>33246349.300000001</v>
      </c>
      <c r="C723" s="6"/>
      <c r="D723" s="58">
        <v>41095.64</v>
      </c>
      <c r="E723" s="58">
        <v>1128.23</v>
      </c>
      <c r="F723" s="67">
        <f t="shared" si="105"/>
        <v>33246349.300000001</v>
      </c>
      <c r="G723" s="67">
        <f t="shared" si="111"/>
        <v>33494639.600000001</v>
      </c>
      <c r="H723" s="67">
        <f t="shared" si="106"/>
        <v>-677160.87000000104</v>
      </c>
      <c r="I723" s="70">
        <f t="shared" si="108"/>
        <v>-1.9961403363229879E-2</v>
      </c>
      <c r="J723" s="67">
        <f t="shared" si="104"/>
        <v>-248290.30000000075</v>
      </c>
      <c r="K723" s="70">
        <f t="shared" si="112"/>
        <v>-7.4128368886825502E-3</v>
      </c>
      <c r="L723" s="70">
        <f t="shared" si="110"/>
        <v>0.98003859663677018</v>
      </c>
      <c r="M723" s="70">
        <f>PRODUCT($L$2:L723)-1</f>
        <v>-0.19728390695265319</v>
      </c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>
        <f t="shared" si="113"/>
        <v>1.7857142857142857E-4</v>
      </c>
      <c r="Y723" s="70">
        <f t="shared" si="114"/>
        <v>-2.0139974791801307E-2</v>
      </c>
      <c r="Z723" s="70">
        <f t="shared" si="115"/>
        <v>-2.0139974791801307E-2</v>
      </c>
      <c r="AA723" s="70">
        <f t="shared" si="116"/>
        <v>4.0561858461439206E-4</v>
      </c>
      <c r="AD723" s="72"/>
    </row>
    <row r="724" spans="1:30">
      <c r="A724" s="88">
        <v>45033</v>
      </c>
      <c r="B724" s="76">
        <v>32821361.620000001</v>
      </c>
      <c r="C724" s="6"/>
      <c r="D724" s="58">
        <v>19745.39</v>
      </c>
      <c r="E724" s="58">
        <v>1128.23</v>
      </c>
      <c r="F724" s="67">
        <f t="shared" si="105"/>
        <v>32821361.620000001</v>
      </c>
      <c r="G724" s="67">
        <f t="shared" si="111"/>
        <v>33494639.600000001</v>
      </c>
      <c r="H724" s="67">
        <f t="shared" si="106"/>
        <v>-424987.6799999997</v>
      </c>
      <c r="I724" s="70">
        <f t="shared" si="108"/>
        <v>-1.2782987875303341E-2</v>
      </c>
      <c r="J724" s="67">
        <f t="shared" si="104"/>
        <v>-673277.98000000045</v>
      </c>
      <c r="K724" s="70">
        <f t="shared" si="112"/>
        <v>-2.010106655991617E-2</v>
      </c>
      <c r="L724" s="70">
        <f t="shared" si="110"/>
        <v>0.9872170121246967</v>
      </c>
      <c r="M724" s="70">
        <f>PRODUCT($L$2:L724)-1</f>
        <v>-0.20754501703738826</v>
      </c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>
        <f t="shared" si="113"/>
        <v>1.7857142857142857E-4</v>
      </c>
      <c r="Y724" s="70">
        <f t="shared" si="114"/>
        <v>-1.296155930387477E-2</v>
      </c>
      <c r="Z724" s="70">
        <f t="shared" si="115"/>
        <v>-1.296155930387477E-2</v>
      </c>
      <c r="AA724" s="70">
        <f t="shared" si="116"/>
        <v>1.680020195878626E-4</v>
      </c>
    </row>
    <row r="725" spans="1:30">
      <c r="A725" s="88">
        <v>45034</v>
      </c>
      <c r="B725" s="76">
        <v>32946413.510000002</v>
      </c>
      <c r="C725" s="6"/>
      <c r="D725" s="58">
        <v>12294.7</v>
      </c>
      <c r="E725" s="58">
        <v>1128.23</v>
      </c>
      <c r="F725" s="67">
        <f t="shared" si="105"/>
        <v>32946413.510000002</v>
      </c>
      <c r="G725" s="67">
        <f t="shared" si="111"/>
        <v>33494639.600000001</v>
      </c>
      <c r="H725" s="67">
        <f t="shared" si="106"/>
        <v>125051.8900000006</v>
      </c>
      <c r="I725" s="70">
        <f t="shared" si="108"/>
        <v>3.8100762377816485E-3</v>
      </c>
      <c r="J725" s="67">
        <f t="shared" si="104"/>
        <v>-548226.08999999985</v>
      </c>
      <c r="K725" s="70">
        <f t="shared" si="112"/>
        <v>-1.6367576918188464E-2</v>
      </c>
      <c r="L725" s="70">
        <f t="shared" si="110"/>
        <v>1.0038100762377817</v>
      </c>
      <c r="M725" s="70">
        <f>PRODUCT($L$2:L725)-1</f>
        <v>-0.20452570313729068</v>
      </c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>
        <f t="shared" si="113"/>
        <v>1.7857142857142857E-4</v>
      </c>
      <c r="Y725" s="70">
        <f t="shared" si="114"/>
        <v>3.6315048092102199E-3</v>
      </c>
      <c r="Z725" s="70">
        <f t="shared" si="115"/>
        <v>0</v>
      </c>
      <c r="AA725" s="70">
        <f t="shared" si="116"/>
        <v>0</v>
      </c>
    </row>
    <row r="726" spans="1:30">
      <c r="A726" s="88">
        <v>45035</v>
      </c>
      <c r="B726" s="76">
        <v>32642517.800000001</v>
      </c>
      <c r="C726" s="6"/>
      <c r="D726" s="58">
        <v>4688.54</v>
      </c>
      <c r="E726" s="58">
        <v>1128.23</v>
      </c>
      <c r="F726" s="67">
        <f t="shared" si="105"/>
        <v>32642517.800000001</v>
      </c>
      <c r="G726" s="67">
        <f t="shared" si="111"/>
        <v>33494639.600000001</v>
      </c>
      <c r="H726" s="67">
        <f t="shared" si="106"/>
        <v>-303895.71000000089</v>
      </c>
      <c r="I726" s="70">
        <f t="shared" si="108"/>
        <v>-9.2239390459833044E-3</v>
      </c>
      <c r="J726" s="67">
        <f t="shared" ref="J726:J789" si="117">IF(MONTH(A726)=MONTH(A725),J725+H726,H726)</f>
        <v>-852121.80000000075</v>
      </c>
      <c r="K726" s="70">
        <f t="shared" si="112"/>
        <v>-2.5440542432347946E-2</v>
      </c>
      <c r="L726" s="70">
        <f t="shared" si="110"/>
        <v>0.99077606095401671</v>
      </c>
      <c r="M726" s="70">
        <f>PRODUCT($L$2:L726)-1</f>
        <v>-0.21186310956419874</v>
      </c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>
        <f t="shared" si="113"/>
        <v>1.7857142857142857E-4</v>
      </c>
      <c r="Y726" s="70">
        <f t="shared" si="114"/>
        <v>-9.4025104745547334E-3</v>
      </c>
      <c r="Z726" s="70">
        <f t="shared" si="115"/>
        <v>-9.4025104745547334E-3</v>
      </c>
      <c r="AA726" s="70">
        <f t="shared" si="116"/>
        <v>8.8407203224111471E-5</v>
      </c>
    </row>
    <row r="727" spans="1:30">
      <c r="A727" s="88">
        <v>45036</v>
      </c>
      <c r="B727" s="76">
        <v>32681566.48</v>
      </c>
      <c r="C727" s="6"/>
      <c r="D727" s="58">
        <v>-1761.41</v>
      </c>
      <c r="E727" s="58">
        <v>1128.23</v>
      </c>
      <c r="F727" s="67">
        <f t="shared" si="105"/>
        <v>32681566.48</v>
      </c>
      <c r="G727" s="67">
        <f t="shared" si="111"/>
        <v>33494639.600000001</v>
      </c>
      <c r="H727" s="67">
        <f t="shared" si="106"/>
        <v>39048.679999999702</v>
      </c>
      <c r="I727" s="70">
        <f t="shared" si="108"/>
        <v>1.1962520856770339E-3</v>
      </c>
      <c r="J727" s="67">
        <f t="shared" si="117"/>
        <v>-813073.12000000104</v>
      </c>
      <c r="K727" s="70">
        <f t="shared" si="112"/>
        <v>-2.4274723648616381E-2</v>
      </c>
      <c r="L727" s="70">
        <f t="shared" si="110"/>
        <v>1.001196252085677</v>
      </c>
      <c r="M727" s="70">
        <f>PRODUCT($L$2:L727)-1</f>
        <v>-0.21092029916521593</v>
      </c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>
        <f t="shared" si="113"/>
        <v>1.7857142857142857E-4</v>
      </c>
      <c r="Y727" s="70">
        <f t="shared" si="114"/>
        <v>1.0176806571056054E-3</v>
      </c>
      <c r="Z727" s="70">
        <f t="shared" si="115"/>
        <v>0</v>
      </c>
      <c r="AA727" s="70">
        <f t="shared" si="116"/>
        <v>0</v>
      </c>
    </row>
    <row r="728" spans="1:30">
      <c r="A728" s="88">
        <v>45037</v>
      </c>
      <c r="B728" s="76">
        <v>32519473.73</v>
      </c>
      <c r="C728" s="6">
        <v>-100000</v>
      </c>
      <c r="D728" s="58">
        <v>-8421.0400000000009</v>
      </c>
      <c r="E728" s="58">
        <v>1128.23</v>
      </c>
      <c r="F728" s="67">
        <f t="shared" si="105"/>
        <v>32519473.73</v>
      </c>
      <c r="G728" s="67">
        <f t="shared" si="111"/>
        <v>33494639.600000001</v>
      </c>
      <c r="H728" s="67">
        <f t="shared" si="106"/>
        <v>-62092.75</v>
      </c>
      <c r="I728" s="70">
        <f>H728/B727</f>
        <v>-1.8999318786631185E-3</v>
      </c>
      <c r="J728" s="67">
        <f t="shared" si="117"/>
        <v>-875165.87000000104</v>
      </c>
      <c r="K728" s="70">
        <f t="shared" si="112"/>
        <v>-2.6128535205973691E-2</v>
      </c>
      <c r="L728" s="70">
        <f t="shared" si="110"/>
        <v>0.99810006812133689</v>
      </c>
      <c r="M728" s="70">
        <f>PRODUCT($L$2:L728)-1</f>
        <v>-0.21241949684363792</v>
      </c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>
        <f t="shared" si="113"/>
        <v>1.7857142857142857E-4</v>
      </c>
      <c r="Y728" s="70">
        <f t="shared" si="114"/>
        <v>-2.078503307234547E-3</v>
      </c>
      <c r="Z728" s="70">
        <f t="shared" si="115"/>
        <v>-2.078503307234547E-3</v>
      </c>
      <c r="AA728" s="70">
        <f t="shared" si="116"/>
        <v>4.3201759981849498E-6</v>
      </c>
    </row>
    <row r="729" spans="1:30">
      <c r="A729" s="88">
        <v>45040</v>
      </c>
      <c r="B729" s="76">
        <v>32806350.289999999</v>
      </c>
      <c r="C729" s="6"/>
      <c r="D729" s="58">
        <v>-28382.080000000002</v>
      </c>
      <c r="E729" s="58">
        <v>1128.23</v>
      </c>
      <c r="F729" s="67">
        <f t="shared" si="105"/>
        <v>32806350.289999999</v>
      </c>
      <c r="G729" s="67">
        <f t="shared" si="111"/>
        <v>33494639.600000001</v>
      </c>
      <c r="H729" s="67">
        <f t="shared" si="106"/>
        <v>286876.55999999866</v>
      </c>
      <c r="I729" s="70">
        <f t="shared" si="108"/>
        <v>8.8216851964411751E-3</v>
      </c>
      <c r="J729" s="67">
        <f t="shared" si="117"/>
        <v>-588289.31000000238</v>
      </c>
      <c r="K729" s="70">
        <f t="shared" si="112"/>
        <v>-1.7537347721763852E-2</v>
      </c>
      <c r="L729" s="70">
        <f t="shared" si="110"/>
        <v>1.0088216851964411</v>
      </c>
      <c r="M729" s="70">
        <f>PRODUCT($L$2:L729)-1</f>
        <v>-0.20547170957793781</v>
      </c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>
        <f t="shared" si="113"/>
        <v>1.7857142857142857E-4</v>
      </c>
      <c r="Y729" s="70">
        <f t="shared" si="114"/>
        <v>8.6431137678697461E-3</v>
      </c>
      <c r="Z729" s="70">
        <f t="shared" si="115"/>
        <v>0</v>
      </c>
      <c r="AA729" s="70">
        <f t="shared" si="116"/>
        <v>0</v>
      </c>
    </row>
    <row r="730" spans="1:30">
      <c r="A730" s="88">
        <v>45041</v>
      </c>
      <c r="B730" s="76">
        <v>32577017.649999999</v>
      </c>
      <c r="C730" s="6"/>
      <c r="D730" s="58">
        <v>-35952.25</v>
      </c>
      <c r="E730" s="58">
        <v>1128.23</v>
      </c>
      <c r="F730" s="67">
        <f t="shared" si="105"/>
        <v>32577017.649999999</v>
      </c>
      <c r="G730" s="67">
        <f t="shared" si="111"/>
        <v>33494639.600000001</v>
      </c>
      <c r="H730" s="67">
        <f t="shared" si="106"/>
        <v>-229332.6400000006</v>
      </c>
      <c r="I730" s="70">
        <f t="shared" si="108"/>
        <v>-6.990495375826843E-3</v>
      </c>
      <c r="J730" s="67">
        <f t="shared" si="117"/>
        <v>-817621.95000000298</v>
      </c>
      <c r="K730" s="70">
        <f t="shared" si="112"/>
        <v>-2.4405248349437469E-2</v>
      </c>
      <c r="L730" s="70">
        <f t="shared" si="110"/>
        <v>0.99300950462417314</v>
      </c>
      <c r="M730" s="70">
        <f>PRODUCT($L$2:L730)-1</f>
        <v>-0.21102585591809686</v>
      </c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>
        <f t="shared" si="113"/>
        <v>1.7857142857142857E-4</v>
      </c>
      <c r="Y730" s="70">
        <f t="shared" si="114"/>
        <v>-7.1690668043982719E-3</v>
      </c>
      <c r="Z730" s="70">
        <f t="shared" si="115"/>
        <v>-7.1690668043982719E-3</v>
      </c>
      <c r="AA730" s="70">
        <f t="shared" si="116"/>
        <v>5.1395518845925254E-5</v>
      </c>
    </row>
    <row r="731" spans="1:30">
      <c r="A731" s="88">
        <v>45042</v>
      </c>
      <c r="B731" s="76">
        <v>32183010.960000001</v>
      </c>
      <c r="C731" s="6"/>
      <c r="D731" s="58">
        <v>-44396.87</v>
      </c>
      <c r="E731" s="58">
        <v>1128.23</v>
      </c>
      <c r="F731" s="67">
        <f t="shared" si="105"/>
        <v>32183010.960000001</v>
      </c>
      <c r="G731" s="67">
        <f t="shared" si="111"/>
        <v>33494639.600000001</v>
      </c>
      <c r="H731" s="67">
        <f t="shared" si="106"/>
        <v>-394006.68999999762</v>
      </c>
      <c r="I731" s="70">
        <f t="shared" si="108"/>
        <v>-1.2094621252108313E-2</v>
      </c>
      <c r="J731" s="67">
        <f t="shared" si="117"/>
        <v>-1211628.6400000006</v>
      </c>
      <c r="K731" s="70">
        <f t="shared" si="112"/>
        <v>-3.6204697366195693E-2</v>
      </c>
      <c r="L731" s="70">
        <f t="shared" si="110"/>
        <v>0.98790537874789164</v>
      </c>
      <c r="M731" s="70">
        <f>PRODUCT($L$2:L731)-1</f>
        <v>-0.22056819936847383</v>
      </c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>
        <f t="shared" si="113"/>
        <v>1.7857142857142857E-4</v>
      </c>
      <c r="Y731" s="70">
        <f t="shared" si="114"/>
        <v>-1.2273192680679742E-2</v>
      </c>
      <c r="Z731" s="70">
        <f t="shared" si="115"/>
        <v>-1.2273192680679742E-2</v>
      </c>
      <c r="AA731" s="70">
        <f t="shared" si="116"/>
        <v>1.5063125857709078E-4</v>
      </c>
    </row>
    <row r="732" spans="1:30">
      <c r="A732" s="88">
        <v>45043</v>
      </c>
      <c r="B732" s="76">
        <v>33298391.190000001</v>
      </c>
      <c r="C732" s="6"/>
      <c r="D732" s="58">
        <v>-55192.45</v>
      </c>
      <c r="E732" s="58">
        <v>1128.23</v>
      </c>
      <c r="F732" s="67">
        <f t="shared" si="105"/>
        <v>33298391.190000001</v>
      </c>
      <c r="G732" s="67">
        <f t="shared" si="111"/>
        <v>33494639.600000001</v>
      </c>
      <c r="H732" s="67">
        <f t="shared" si="106"/>
        <v>1115380.2300000004</v>
      </c>
      <c r="I732" s="70">
        <f t="shared" si="108"/>
        <v>3.4657423178530357E-2</v>
      </c>
      <c r="J732" s="67">
        <f t="shared" si="117"/>
        <v>-96248.410000000149</v>
      </c>
      <c r="K732" s="70">
        <f t="shared" si="112"/>
        <v>-2.8020357053362144E-3</v>
      </c>
      <c r="L732" s="70">
        <f t="shared" si="110"/>
        <v>1.0346574231785304</v>
      </c>
      <c r="M732" s="70">
        <f>PRODUCT($L$2:L732)-1</f>
        <v>-0.19355510161518308</v>
      </c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>
        <f t="shared" si="113"/>
        <v>1.7857142857142857E-4</v>
      </c>
      <c r="Y732" s="70">
        <f t="shared" si="114"/>
        <v>3.4478851749958926E-2</v>
      </c>
      <c r="Z732" s="70">
        <f t="shared" si="115"/>
        <v>0</v>
      </c>
      <c r="AA732" s="70">
        <f t="shared" si="116"/>
        <v>0</v>
      </c>
    </row>
    <row r="733" spans="1:30">
      <c r="A733" s="88">
        <v>45044</v>
      </c>
      <c r="B733" s="76">
        <v>34143767.259999998</v>
      </c>
      <c r="C733" s="6"/>
      <c r="D733" s="58">
        <v>-66663.88</v>
      </c>
      <c r="E733" s="58">
        <v>-42940.18</v>
      </c>
      <c r="F733" s="67">
        <f t="shared" si="105"/>
        <v>34143767.259999998</v>
      </c>
      <c r="G733" s="67">
        <f t="shared" si="111"/>
        <v>33494639.600000001</v>
      </c>
      <c r="H733" s="67">
        <f t="shared" si="106"/>
        <v>845376.06999999657</v>
      </c>
      <c r="I733" s="70">
        <f t="shared" si="108"/>
        <v>2.5387895324320519E-2</v>
      </c>
      <c r="J733" s="67">
        <f t="shared" si="117"/>
        <v>749127.65999999642</v>
      </c>
      <c r="K733" s="70">
        <f t="shared" si="112"/>
        <v>2.2514721829802298E-2</v>
      </c>
      <c r="L733" s="70">
        <f t="shared" si="110"/>
        <v>1.0253878953243205</v>
      </c>
      <c r="M733" s="70">
        <f>PRODUCT($L$2:L733)-1</f>
        <v>-0.17308116295015707</v>
      </c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>
        <f t="shared" si="113"/>
        <v>1.7857142857142857E-4</v>
      </c>
      <c r="Y733" s="70">
        <f t="shared" si="114"/>
        <v>2.5209323895749092E-2</v>
      </c>
      <c r="Z733" s="70">
        <f t="shared" si="115"/>
        <v>0</v>
      </c>
      <c r="AA733" s="70">
        <f t="shared" si="116"/>
        <v>0</v>
      </c>
    </row>
    <row r="734" spans="1:30">
      <c r="A734" s="88">
        <v>45047</v>
      </c>
      <c r="B734" s="76">
        <v>33131323.48</v>
      </c>
      <c r="C734" s="6"/>
      <c r="D734" s="58">
        <v>-36877.620000000003</v>
      </c>
      <c r="E734" s="58">
        <v>128204.11</v>
      </c>
      <c r="F734" s="67">
        <f t="shared" si="105"/>
        <v>33131323.48</v>
      </c>
      <c r="G734" s="67">
        <f t="shared" si="111"/>
        <v>34143767.259999998</v>
      </c>
      <c r="H734" s="67">
        <f t="shared" si="106"/>
        <v>-1012443.7799999975</v>
      </c>
      <c r="I734" s="70">
        <f t="shared" si="108"/>
        <v>-2.965237468643633E-2</v>
      </c>
      <c r="J734" s="67">
        <f t="shared" si="117"/>
        <v>-1012443.7799999975</v>
      </c>
      <c r="K734" s="70">
        <f>I734</f>
        <v>-2.965237468643633E-2</v>
      </c>
      <c r="L734" s="70">
        <f t="shared" si="110"/>
        <v>0.97034762531356367</v>
      </c>
      <c r="M734" s="70">
        <f>PRODUCT($L$2:L734)-1</f>
        <v>-0.1976012701416312</v>
      </c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>
        <f t="shared" si="113"/>
        <v>1.7857142857142857E-4</v>
      </c>
      <c r="Y734" s="70">
        <f t="shared" si="114"/>
        <v>-2.9830946115007757E-2</v>
      </c>
      <c r="Z734" s="70">
        <f t="shared" si="115"/>
        <v>-2.9830946115007757E-2</v>
      </c>
      <c r="AA734" s="70">
        <f t="shared" si="116"/>
        <v>8.8988534611649645E-4</v>
      </c>
    </row>
    <row r="735" spans="1:30">
      <c r="A735" s="88">
        <v>45048</v>
      </c>
      <c r="B735" s="76">
        <v>33588655.18</v>
      </c>
      <c r="C735" s="6"/>
      <c r="D735" s="58">
        <v>-49193.47</v>
      </c>
      <c r="E735" s="58">
        <v>128204.09</v>
      </c>
      <c r="F735" s="67">
        <f t="shared" si="105"/>
        <v>33588655.18</v>
      </c>
      <c r="G735" s="67">
        <f t="shared" si="111"/>
        <v>34143767.259999998</v>
      </c>
      <c r="H735" s="67">
        <f t="shared" si="106"/>
        <v>457331.69999999925</v>
      </c>
      <c r="I735" s="70">
        <f t="shared" si="108"/>
        <v>1.3803604926198356E-2</v>
      </c>
      <c r="J735" s="67">
        <f t="shared" si="117"/>
        <v>-555112.07999999821</v>
      </c>
      <c r="K735" s="70">
        <f t="shared" ref="K735:K756" si="118">(1+K734)*(1+I735)-1</f>
        <v>-1.6258079425533256E-2</v>
      </c>
      <c r="L735" s="70">
        <f t="shared" si="110"/>
        <v>1.0138036049261983</v>
      </c>
      <c r="M735" s="70">
        <f>PRODUCT($L$2:L735)-1</f>
        <v>-0.18652527508138295</v>
      </c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>
        <f t="shared" si="113"/>
        <v>1.7857142857142857E-4</v>
      </c>
      <c r="Y735" s="70">
        <f t="shared" si="114"/>
        <v>1.3625033497626927E-2</v>
      </c>
      <c r="Z735" s="70">
        <f t="shared" si="115"/>
        <v>0</v>
      </c>
      <c r="AA735" s="70">
        <f t="shared" si="116"/>
        <v>0</v>
      </c>
    </row>
    <row r="736" spans="1:30">
      <c r="A736" s="88">
        <v>45049</v>
      </c>
      <c r="B736" s="76">
        <v>33292679.780000001</v>
      </c>
      <c r="C736" s="6"/>
      <c r="D736" s="58">
        <v>131978.01999999999</v>
      </c>
      <c r="E736" s="58">
        <v>128204.11</v>
      </c>
      <c r="F736" s="67">
        <f t="shared" ref="F736:F799" si="119">B736</f>
        <v>33292679.780000001</v>
      </c>
      <c r="G736" s="67">
        <f t="shared" si="111"/>
        <v>34143767.259999998</v>
      </c>
      <c r="H736" s="67">
        <f t="shared" ref="H736:H799" si="120">B736-C736-F735</f>
        <v>-295975.39999999851</v>
      </c>
      <c r="I736" s="70">
        <f t="shared" si="108"/>
        <v>-8.8117669020650116E-3</v>
      </c>
      <c r="J736" s="67">
        <f t="shared" si="117"/>
        <v>-851087.47999999672</v>
      </c>
      <c r="K736" s="70">
        <f t="shared" si="118"/>
        <v>-2.4926583921425216E-2</v>
      </c>
      <c r="L736" s="70">
        <f t="shared" si="110"/>
        <v>0.99118823309793502</v>
      </c>
      <c r="M736" s="70">
        <f>PRODUCT($L$2:L736)-1</f>
        <v>-0.19369342473808726</v>
      </c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>
        <f t="shared" si="113"/>
        <v>1.7857142857142857E-4</v>
      </c>
      <c r="Y736" s="70">
        <f t="shared" si="114"/>
        <v>-8.9903383306364406E-3</v>
      </c>
      <c r="Z736" s="70">
        <f t="shared" si="115"/>
        <v>-8.9903383306364406E-3</v>
      </c>
      <c r="AA736" s="70">
        <f t="shared" si="116"/>
        <v>8.0826183299310817E-5</v>
      </c>
    </row>
    <row r="737" spans="1:27">
      <c r="A737" s="88">
        <v>45050</v>
      </c>
      <c r="B737" s="76">
        <v>33227342.780000001</v>
      </c>
      <c r="C737" s="6"/>
      <c r="D737" s="58">
        <v>122274.64</v>
      </c>
      <c r="E737" s="58">
        <v>98932.25</v>
      </c>
      <c r="F737" s="67">
        <f t="shared" si="119"/>
        <v>33227342.780000001</v>
      </c>
      <c r="G737" s="67">
        <f t="shared" si="111"/>
        <v>34143767.259999998</v>
      </c>
      <c r="H737" s="67">
        <f t="shared" si="120"/>
        <v>-65337</v>
      </c>
      <c r="I737" s="70">
        <f t="shared" ref="I737:I800" si="121">H737/B736</f>
        <v>-1.9625034821994132E-3</v>
      </c>
      <c r="J737" s="67">
        <f t="shared" si="117"/>
        <v>-916424.47999999672</v>
      </c>
      <c r="K737" s="70">
        <f t="shared" si="118"/>
        <v>-2.6840168895879479E-2</v>
      </c>
      <c r="L737" s="70">
        <f t="shared" si="110"/>
        <v>0.9980374965178006</v>
      </c>
      <c r="M737" s="70">
        <f>PRODUCT($L$2:L737)-1</f>
        <v>-0.19527580419975898</v>
      </c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>
        <f t="shared" si="113"/>
        <v>1.7857142857142857E-4</v>
      </c>
      <c r="Y737" s="70">
        <f t="shared" si="114"/>
        <v>-2.1410749107708417E-3</v>
      </c>
      <c r="Z737" s="70">
        <f t="shared" si="115"/>
        <v>-2.1410749107708417E-3</v>
      </c>
      <c r="AA737" s="70">
        <f t="shared" si="116"/>
        <v>4.5842017735323683E-6</v>
      </c>
    </row>
    <row r="738" spans="1:27">
      <c r="A738" s="88">
        <v>45051</v>
      </c>
      <c r="B738" s="76">
        <v>33755899.340000004</v>
      </c>
      <c r="C738" s="6"/>
      <c r="D738" s="58">
        <v>113390.53</v>
      </c>
      <c r="E738" s="59">
        <v>0</v>
      </c>
      <c r="F738" s="67">
        <f t="shared" si="119"/>
        <v>33755899.340000004</v>
      </c>
      <c r="G738" s="67">
        <f t="shared" si="111"/>
        <v>34143767.259999998</v>
      </c>
      <c r="H738" s="67">
        <f t="shared" si="120"/>
        <v>528556.56000000238</v>
      </c>
      <c r="I738" s="70">
        <f t="shared" si="121"/>
        <v>1.5907277434118142E-2</v>
      </c>
      <c r="J738" s="67">
        <f t="shared" si="117"/>
        <v>-387867.91999999434</v>
      </c>
      <c r="K738" s="70">
        <f t="shared" si="118"/>
        <v>-1.1359845474766539E-2</v>
      </c>
      <c r="L738" s="70">
        <f t="shared" si="110"/>
        <v>1.0159072774341182</v>
      </c>
      <c r="M738" s="70">
        <f>PRODUCT($L$2:L738)-1</f>
        <v>-0.18247483315921686</v>
      </c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>
        <f t="shared" si="113"/>
        <v>1.7857142857142857E-4</v>
      </c>
      <c r="Y738" s="70">
        <f t="shared" si="114"/>
        <v>1.5728706005546714E-2</v>
      </c>
      <c r="Z738" s="70">
        <f t="shared" si="115"/>
        <v>0</v>
      </c>
      <c r="AA738" s="70">
        <f t="shared" si="116"/>
        <v>0</v>
      </c>
    </row>
    <row r="739" spans="1:27">
      <c r="A739" s="88">
        <v>45054</v>
      </c>
      <c r="B739" s="76">
        <v>33384255.199999999</v>
      </c>
      <c r="C739" s="6"/>
      <c r="D739" s="58">
        <v>86701.3</v>
      </c>
      <c r="E739" s="59">
        <v>0</v>
      </c>
      <c r="F739" s="67">
        <f t="shared" si="119"/>
        <v>33384255.199999999</v>
      </c>
      <c r="G739" s="67">
        <f t="shared" si="111"/>
        <v>34143767.259999998</v>
      </c>
      <c r="H739" s="67">
        <f t="shared" si="120"/>
        <v>-371644.14000000432</v>
      </c>
      <c r="I739" s="70">
        <f t="shared" si="121"/>
        <v>-1.1009753769457837E-2</v>
      </c>
      <c r="J739" s="67">
        <f t="shared" si="117"/>
        <v>-759512.05999999866</v>
      </c>
      <c r="K739" s="70">
        <f t="shared" si="118"/>
        <v>-2.2244530142688013E-2</v>
      </c>
      <c r="L739" s="70">
        <f t="shared" si="110"/>
        <v>0.98899024623054221</v>
      </c>
      <c r="M739" s="70">
        <f>PRODUCT($L$2:L739)-1</f>
        <v>-0.1914755839464688</v>
      </c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>
        <f t="shared" si="113"/>
        <v>1.7857142857142857E-4</v>
      </c>
      <c r="Y739" s="70">
        <f t="shared" si="114"/>
        <v>-1.1188325198029266E-2</v>
      </c>
      <c r="Z739" s="70">
        <f t="shared" si="115"/>
        <v>-1.1188325198029266E-2</v>
      </c>
      <c r="AA739" s="70">
        <f t="shared" si="116"/>
        <v>1.251786207368566E-4</v>
      </c>
    </row>
    <row r="740" spans="1:27">
      <c r="A740" s="88">
        <v>45055</v>
      </c>
      <c r="B740" s="76">
        <v>33226088</v>
      </c>
      <c r="C740" s="6"/>
      <c r="D740" s="58">
        <v>76691.039999999994</v>
      </c>
      <c r="E740" s="59">
        <v>0</v>
      </c>
      <c r="F740" s="67">
        <f t="shared" si="119"/>
        <v>33226088</v>
      </c>
      <c r="G740" s="67">
        <f t="shared" si="111"/>
        <v>34143767.259999998</v>
      </c>
      <c r="H740" s="67">
        <f t="shared" si="120"/>
        <v>-158167.19999999925</v>
      </c>
      <c r="I740" s="70">
        <f t="shared" si="121"/>
        <v>-4.7377783045463679E-3</v>
      </c>
      <c r="J740" s="67">
        <f t="shared" si="117"/>
        <v>-917679.25999999791</v>
      </c>
      <c r="K740" s="70">
        <f t="shared" si="118"/>
        <v>-2.6876918794929483E-2</v>
      </c>
      <c r="L740" s="70">
        <f t="shared" si="110"/>
        <v>0.99526222169545364</v>
      </c>
      <c r="M740" s="70">
        <f>PRODUCT($L$2:L740)-1</f>
        <v>-0.19530619338354327</v>
      </c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>
        <f t="shared" si="113"/>
        <v>1.7857142857142857E-4</v>
      </c>
      <c r="Y740" s="70">
        <f t="shared" si="114"/>
        <v>-4.9163497331177969E-3</v>
      </c>
      <c r="Z740" s="70">
        <f t="shared" si="115"/>
        <v>-4.9163497331177969E-3</v>
      </c>
      <c r="AA740" s="70">
        <f t="shared" si="116"/>
        <v>2.4170494698327432E-5</v>
      </c>
    </row>
    <row r="741" spans="1:27">
      <c r="A741" s="88">
        <v>45056</v>
      </c>
      <c r="B741" s="76">
        <v>34113522.530000001</v>
      </c>
      <c r="C741" s="6"/>
      <c r="D741" s="58">
        <v>66016.58</v>
      </c>
      <c r="E741" s="59">
        <v>0</v>
      </c>
      <c r="F741" s="67">
        <f t="shared" si="119"/>
        <v>34113522.530000001</v>
      </c>
      <c r="G741" s="67">
        <f t="shared" si="111"/>
        <v>34143767.259999998</v>
      </c>
      <c r="H741" s="67">
        <f t="shared" si="120"/>
        <v>887434.53000000119</v>
      </c>
      <c r="I741" s="70">
        <f t="shared" si="121"/>
        <v>2.6708968266140786E-2</v>
      </c>
      <c r="J741" s="67">
        <f t="shared" si="117"/>
        <v>-30244.729999996722</v>
      </c>
      <c r="K741" s="70">
        <f t="shared" si="118"/>
        <v>-8.858052999741739E-4</v>
      </c>
      <c r="L741" s="70">
        <f t="shared" si="110"/>
        <v>1.0267089682661408</v>
      </c>
      <c r="M741" s="70">
        <f>PRODUCT($L$2:L741)-1</f>
        <v>-0.17381365203866428</v>
      </c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>
        <f t="shared" si="113"/>
        <v>1.7857142857142857E-4</v>
      </c>
      <c r="Y741" s="70">
        <f t="shared" si="114"/>
        <v>2.6530396837569359E-2</v>
      </c>
      <c r="Z741" s="70">
        <f t="shared" si="115"/>
        <v>0</v>
      </c>
      <c r="AA741" s="70">
        <f t="shared" si="116"/>
        <v>0</v>
      </c>
    </row>
    <row r="742" spans="1:27">
      <c r="A742" s="88">
        <v>45057</v>
      </c>
      <c r="B742" s="76">
        <v>34417392.829999998</v>
      </c>
      <c r="C742" s="6"/>
      <c r="D742" s="58">
        <v>54977.64</v>
      </c>
      <c r="E742" s="59">
        <v>0</v>
      </c>
      <c r="F742" s="67">
        <f t="shared" si="119"/>
        <v>34417392.829999998</v>
      </c>
      <c r="G742" s="67">
        <f t="shared" si="111"/>
        <v>34143767.259999998</v>
      </c>
      <c r="H742" s="67">
        <f t="shared" si="120"/>
        <v>303870.29999999702</v>
      </c>
      <c r="I742" s="70">
        <f t="shared" si="121"/>
        <v>8.9076201301923133E-3</v>
      </c>
      <c r="J742" s="67">
        <f t="shared" si="117"/>
        <v>273625.5700000003</v>
      </c>
      <c r="K742" s="70">
        <f t="shared" si="118"/>
        <v>8.0139244130965626E-3</v>
      </c>
      <c r="L742" s="70">
        <f t="shared" si="110"/>
        <v>1.0089076201301923</v>
      </c>
      <c r="M742" s="70">
        <f>PRODUCT($L$2:L742)-1</f>
        <v>-0.16645429789427379</v>
      </c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>
        <f t="shared" si="113"/>
        <v>1.7857142857142857E-4</v>
      </c>
      <c r="Y742" s="70">
        <f t="shared" si="114"/>
        <v>8.7290487016208843E-3</v>
      </c>
      <c r="Z742" s="70">
        <f t="shared" si="115"/>
        <v>0</v>
      </c>
      <c r="AA742" s="70">
        <f t="shared" si="116"/>
        <v>0</v>
      </c>
    </row>
    <row r="743" spans="1:27">
      <c r="A743" s="88">
        <v>45058</v>
      </c>
      <c r="B743" s="76">
        <v>33988185.240000002</v>
      </c>
      <c r="C743" s="6"/>
      <c r="D743" s="58">
        <v>43906.1</v>
      </c>
      <c r="E743" s="58">
        <v>2345.4299999999998</v>
      </c>
      <c r="F743" s="67">
        <f t="shared" si="119"/>
        <v>33988185.240000002</v>
      </c>
      <c r="G743" s="67">
        <f t="shared" si="111"/>
        <v>34143767.259999998</v>
      </c>
      <c r="H743" s="67">
        <f t="shared" si="120"/>
        <v>-429207.58999999613</v>
      </c>
      <c r="I743" s="70">
        <f t="shared" si="121"/>
        <v>-1.2470659591213323E-2</v>
      </c>
      <c r="J743" s="67">
        <f t="shared" si="117"/>
        <v>-155582.01999999583</v>
      </c>
      <c r="K743" s="70">
        <f t="shared" si="118"/>
        <v>-4.5566741014622103E-3</v>
      </c>
      <c r="L743" s="70">
        <f t="shared" si="110"/>
        <v>0.9875293404087867</v>
      </c>
      <c r="M743" s="70">
        <f>PRODUCT($L$2:L743)-1</f>
        <v>-0.17684916259895322</v>
      </c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>
        <f t="shared" si="113"/>
        <v>1.7857142857142857E-4</v>
      </c>
      <c r="Y743" s="70">
        <f t="shared" si="114"/>
        <v>-1.2649231019784752E-2</v>
      </c>
      <c r="Z743" s="70">
        <f t="shared" si="115"/>
        <v>-1.2649231019784752E-2</v>
      </c>
      <c r="AA743" s="70">
        <f t="shared" si="116"/>
        <v>1.6000304539188481E-4</v>
      </c>
    </row>
    <row r="744" spans="1:27">
      <c r="A744" s="88">
        <v>45061</v>
      </c>
      <c r="B744" s="76">
        <v>33886497.609999999</v>
      </c>
      <c r="C744" s="6"/>
      <c r="D744" s="58">
        <v>7562.14</v>
      </c>
      <c r="E744" s="59">
        <v>-561.57000000000005</v>
      </c>
      <c r="F744" s="67">
        <f t="shared" si="119"/>
        <v>33886497.609999999</v>
      </c>
      <c r="G744" s="67">
        <f t="shared" si="111"/>
        <v>34143767.259999998</v>
      </c>
      <c r="H744" s="67">
        <f t="shared" si="120"/>
        <v>-101687.63000000268</v>
      </c>
      <c r="I744" s="70">
        <f t="shared" si="121"/>
        <v>-2.9918522946123225E-3</v>
      </c>
      <c r="J744" s="67">
        <f t="shared" si="117"/>
        <v>-257269.64999999851</v>
      </c>
      <c r="K744" s="70">
        <f t="shared" si="118"/>
        <v>-7.5348935002081951E-3</v>
      </c>
      <c r="L744" s="70">
        <f t="shared" si="110"/>
        <v>0.9970081477053877</v>
      </c>
      <c r="M744" s="70">
        <f>PRODUCT($L$2:L744)-1</f>
        <v>-0.17931190832064359</v>
      </c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>
        <f t="shared" si="113"/>
        <v>1.7857142857142857E-4</v>
      </c>
      <c r="Y744" s="70">
        <f t="shared" si="114"/>
        <v>-3.1704237231837511E-3</v>
      </c>
      <c r="Z744" s="70">
        <f t="shared" si="115"/>
        <v>-3.1704237231837511E-3</v>
      </c>
      <c r="AA744" s="70">
        <f t="shared" si="116"/>
        <v>1.0051586584526318E-5</v>
      </c>
    </row>
    <row r="745" spans="1:27">
      <c r="A745" s="88">
        <v>45062</v>
      </c>
      <c r="B745" s="76">
        <v>33551875.059999999</v>
      </c>
      <c r="C745" s="6"/>
      <c r="D745" s="58">
        <v>-4355.34</v>
      </c>
      <c r="E745" s="59">
        <v>-561.57000000000005</v>
      </c>
      <c r="F745" s="67">
        <f t="shared" si="119"/>
        <v>33551875.059999999</v>
      </c>
      <c r="G745" s="67">
        <f t="shared" si="111"/>
        <v>34143767.259999998</v>
      </c>
      <c r="H745" s="67">
        <f t="shared" si="120"/>
        <v>-334622.55000000075</v>
      </c>
      <c r="I745" s="70">
        <f t="shared" si="121"/>
        <v>-9.8748048220023976E-3</v>
      </c>
      <c r="J745" s="67">
        <f t="shared" si="117"/>
        <v>-591892.19999999925</v>
      </c>
      <c r="K745" s="70">
        <f t="shared" si="118"/>
        <v>-1.7335292719541484E-2</v>
      </c>
      <c r="L745" s="70">
        <f t="shared" si="110"/>
        <v>0.99012519517799757</v>
      </c>
      <c r="M745" s="70">
        <f>PRODUCT($L$2:L745)-1</f>
        <v>-0.18741604304571891</v>
      </c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>
        <f t="shared" si="113"/>
        <v>1.7857142857142857E-4</v>
      </c>
      <c r="Y745" s="70">
        <f t="shared" si="114"/>
        <v>-1.0053376250573827E-2</v>
      </c>
      <c r="Z745" s="70">
        <f t="shared" si="115"/>
        <v>-1.0053376250573827E-2</v>
      </c>
      <c r="AA745" s="70">
        <f t="shared" si="116"/>
        <v>1.0107037403560185E-4</v>
      </c>
    </row>
    <row r="746" spans="1:27">
      <c r="A746" s="88">
        <v>45063</v>
      </c>
      <c r="B746" s="76">
        <v>34158670.280000001</v>
      </c>
      <c r="C746" s="6"/>
      <c r="D746" s="58">
        <v>-16356.71</v>
      </c>
      <c r="E746" s="59">
        <v>-561.57000000000005</v>
      </c>
      <c r="F746" s="67">
        <f t="shared" si="119"/>
        <v>34158670.280000001</v>
      </c>
      <c r="G746" s="67">
        <f t="shared" si="111"/>
        <v>34143767.259999998</v>
      </c>
      <c r="H746" s="67">
        <f t="shared" si="120"/>
        <v>606795.22000000253</v>
      </c>
      <c r="I746" s="70">
        <f t="shared" si="121"/>
        <v>1.8085284918201605E-2</v>
      </c>
      <c r="J746" s="67">
        <f t="shared" si="117"/>
        <v>14903.020000003278</v>
      </c>
      <c r="K746" s="70">
        <f t="shared" si="118"/>
        <v>4.3647849068673139E-4</v>
      </c>
      <c r="L746" s="70">
        <f t="shared" si="110"/>
        <v>1.0180852849182016</v>
      </c>
      <c r="M746" s="70">
        <f>PRODUCT($L$2:L746)-1</f>
        <v>-0.17272023066424103</v>
      </c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>
        <f t="shared" si="113"/>
        <v>1.7857142857142857E-4</v>
      </c>
      <c r="Y746" s="70">
        <f t="shared" si="114"/>
        <v>1.7906713489630178E-2</v>
      </c>
      <c r="Z746" s="70">
        <f t="shared" si="115"/>
        <v>0</v>
      </c>
      <c r="AA746" s="70">
        <f t="shared" si="116"/>
        <v>0</v>
      </c>
    </row>
    <row r="747" spans="1:27">
      <c r="A747" s="88">
        <v>45064</v>
      </c>
      <c r="B747" s="76">
        <v>34955551.969999999</v>
      </c>
      <c r="C747" s="6"/>
      <c r="D747" s="58">
        <v>-27933.84</v>
      </c>
      <c r="E747" s="58">
        <v>1174.55</v>
      </c>
      <c r="F747" s="67">
        <f t="shared" si="119"/>
        <v>34955551.969999999</v>
      </c>
      <c r="G747" s="67">
        <f t="shared" si="111"/>
        <v>34143767.259999998</v>
      </c>
      <c r="H747" s="67">
        <f t="shared" si="120"/>
        <v>796881.68999999762</v>
      </c>
      <c r="I747" s="70">
        <f t="shared" si="121"/>
        <v>2.3328826428778586E-2</v>
      </c>
      <c r="J747" s="67">
        <f t="shared" si="117"/>
        <v>811784.71000000089</v>
      </c>
      <c r="K747" s="70">
        <f t="shared" si="118"/>
        <v>2.3775487450414357E-2</v>
      </c>
      <c r="L747" s="70">
        <f t="shared" si="110"/>
        <v>1.0233288264287785</v>
      </c>
      <c r="M747" s="70">
        <f>PRODUCT($L$2:L747)-1</f>
        <v>-0.15342076451736719</v>
      </c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>
        <f t="shared" si="113"/>
        <v>1.7857142857142857E-4</v>
      </c>
      <c r="Y747" s="70">
        <f t="shared" si="114"/>
        <v>2.3150255000207159E-2</v>
      </c>
      <c r="Z747" s="70">
        <f t="shared" si="115"/>
        <v>0</v>
      </c>
      <c r="AA747" s="70">
        <f t="shared" si="116"/>
        <v>0</v>
      </c>
    </row>
    <row r="748" spans="1:27">
      <c r="A748" s="88">
        <v>45065</v>
      </c>
      <c r="B748" s="76">
        <v>34712067.920000002</v>
      </c>
      <c r="C748" s="6"/>
      <c r="D748" s="58">
        <v>-40316.769999999997</v>
      </c>
      <c r="E748" s="58">
        <v>1174.56</v>
      </c>
      <c r="F748" s="67">
        <f t="shared" si="119"/>
        <v>34712067.920000002</v>
      </c>
      <c r="G748" s="67">
        <f t="shared" si="111"/>
        <v>34143767.259999998</v>
      </c>
      <c r="H748" s="67">
        <f t="shared" si="120"/>
        <v>-243484.04999999702</v>
      </c>
      <c r="I748" s="70">
        <f t="shared" si="121"/>
        <v>-6.9655329776787105E-3</v>
      </c>
      <c r="J748" s="67">
        <f t="shared" si="117"/>
        <v>568300.66000000387</v>
      </c>
      <c r="K748" s="70">
        <f t="shared" si="118"/>
        <v>1.6644345530839377E-2</v>
      </c>
      <c r="L748" s="70">
        <f t="shared" si="110"/>
        <v>0.99303446702232134</v>
      </c>
      <c r="M748" s="70">
        <f>PRODUCT($L$2:L748)-1</f>
        <v>-0.15931764010033944</v>
      </c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>
        <f t="shared" si="113"/>
        <v>1.7857142857142857E-4</v>
      </c>
      <c r="Y748" s="70">
        <f t="shared" si="114"/>
        <v>-7.1441044062501395E-3</v>
      </c>
      <c r="Z748" s="70">
        <f t="shared" si="115"/>
        <v>-7.1441044062501395E-3</v>
      </c>
      <c r="AA748" s="70">
        <f t="shared" si="116"/>
        <v>5.1038227767402657E-5</v>
      </c>
    </row>
    <row r="749" spans="1:27">
      <c r="A749" s="88">
        <v>45068</v>
      </c>
      <c r="B749" s="76">
        <v>34463875.909999996</v>
      </c>
      <c r="C749" s="6"/>
      <c r="D749" s="58">
        <v>-78259.820000000007</v>
      </c>
      <c r="E749" s="58">
        <v>1174.56</v>
      </c>
      <c r="F749" s="67">
        <f t="shared" si="119"/>
        <v>34463875.909999996</v>
      </c>
      <c r="G749" s="67">
        <f t="shared" si="111"/>
        <v>34143767.259999998</v>
      </c>
      <c r="H749" s="67">
        <f t="shared" si="120"/>
        <v>-248192.01000000536</v>
      </c>
      <c r="I749" s="70">
        <f t="shared" si="121"/>
        <v>-7.1500208680164781E-3</v>
      </c>
      <c r="J749" s="67">
        <f t="shared" si="117"/>
        <v>320108.64999999851</v>
      </c>
      <c r="K749" s="70">
        <f t="shared" si="118"/>
        <v>9.3753172449428934E-3</v>
      </c>
      <c r="L749" s="70">
        <f t="shared" si="110"/>
        <v>0.99284997913198347</v>
      </c>
      <c r="M749" s="70">
        <f>PRODUCT($L$2:L749)-1</f>
        <v>-0.16532853651699542</v>
      </c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>
        <f t="shared" si="113"/>
        <v>1.7857142857142857E-4</v>
      </c>
      <c r="Y749" s="70">
        <f t="shared" si="114"/>
        <v>-7.3285922965879071E-3</v>
      </c>
      <c r="Z749" s="70">
        <f t="shared" si="115"/>
        <v>-7.3285922965879071E-3</v>
      </c>
      <c r="AA749" s="70">
        <f t="shared" si="116"/>
        <v>5.3708265049607616E-5</v>
      </c>
    </row>
    <row r="750" spans="1:27">
      <c r="A750" s="88">
        <v>45069</v>
      </c>
      <c r="B750" s="76">
        <v>33429267.199999999</v>
      </c>
      <c r="C750" s="6"/>
      <c r="D750" s="58">
        <v>-91394.5</v>
      </c>
      <c r="E750" s="58">
        <v>1174.56</v>
      </c>
      <c r="F750" s="67">
        <f t="shared" si="119"/>
        <v>33429267.199999999</v>
      </c>
      <c r="G750" s="67">
        <f t="shared" si="111"/>
        <v>34143767.259999998</v>
      </c>
      <c r="H750" s="67">
        <f t="shared" si="120"/>
        <v>-1034608.7099999972</v>
      </c>
      <c r="I750" s="70">
        <f t="shared" si="121"/>
        <v>-3.0020091550404995E-2</v>
      </c>
      <c r="J750" s="67">
        <f t="shared" si="117"/>
        <v>-714500.05999999866</v>
      </c>
      <c r="K750" s="70">
        <f t="shared" si="118"/>
        <v>-2.0926222187469312E-2</v>
      </c>
      <c r="L750" s="70">
        <f t="shared" si="110"/>
        <v>0.96997990844959503</v>
      </c>
      <c r="M750" s="70">
        <f>PRODUCT($L$2:L750)-1</f>
        <v>-0.19038545026526577</v>
      </c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>
        <f t="shared" si="113"/>
        <v>1.7857142857142857E-4</v>
      </c>
      <c r="Y750" s="70">
        <f t="shared" si="114"/>
        <v>-3.0198662978976422E-2</v>
      </c>
      <c r="Z750" s="70">
        <f t="shared" si="115"/>
        <v>-3.0198662978976422E-2</v>
      </c>
      <c r="AA750" s="70">
        <f t="shared" si="116"/>
        <v>9.1195924571780109E-4</v>
      </c>
    </row>
    <row r="751" spans="1:27">
      <c r="A751" s="88">
        <v>45070</v>
      </c>
      <c r="B751" s="76">
        <v>32887303.170000002</v>
      </c>
      <c r="C751" s="6"/>
      <c r="D751" s="58">
        <v>-104805.84</v>
      </c>
      <c r="E751" s="58">
        <v>1174.56</v>
      </c>
      <c r="F751" s="67">
        <f t="shared" si="119"/>
        <v>32887303.170000002</v>
      </c>
      <c r="G751" s="67">
        <f t="shared" si="111"/>
        <v>34143767.259999998</v>
      </c>
      <c r="H751" s="67">
        <f t="shared" si="120"/>
        <v>-541964.02999999747</v>
      </c>
      <c r="I751" s="70">
        <f t="shared" si="121"/>
        <v>-1.6212261751283541E-2</v>
      </c>
      <c r="J751" s="67">
        <f t="shared" si="117"/>
        <v>-1256464.0899999961</v>
      </c>
      <c r="K751" s="70">
        <f t="shared" si="118"/>
        <v>-3.6799222547184041E-2</v>
      </c>
      <c r="L751" s="70">
        <f t="shared" si="110"/>
        <v>0.98378773824871646</v>
      </c>
      <c r="M751" s="70">
        <f>PRODUCT($L$2:L751)-1</f>
        <v>-0.2035111332632128</v>
      </c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>
        <f t="shared" si="113"/>
        <v>1.7857142857142857E-4</v>
      </c>
      <c r="Y751" s="70">
        <f t="shared" si="114"/>
        <v>-1.6390833179854968E-2</v>
      </c>
      <c r="Z751" s="70">
        <f t="shared" si="115"/>
        <v>-1.6390833179854968E-2</v>
      </c>
      <c r="AA751" s="70">
        <f t="shared" si="116"/>
        <v>2.6865941232983453E-4</v>
      </c>
    </row>
    <row r="752" spans="1:27">
      <c r="A752" s="88">
        <v>45071</v>
      </c>
      <c r="B752" s="76">
        <v>33966539.68</v>
      </c>
      <c r="C752" s="6"/>
      <c r="D752" s="58">
        <v>-117388.37</v>
      </c>
      <c r="E752" s="58">
        <v>1174.56</v>
      </c>
      <c r="F752" s="67">
        <f t="shared" si="119"/>
        <v>33966539.68</v>
      </c>
      <c r="G752" s="67">
        <f t="shared" si="111"/>
        <v>34143767.259999998</v>
      </c>
      <c r="H752" s="67">
        <f t="shared" si="120"/>
        <v>1079236.5099999979</v>
      </c>
      <c r="I752" s="70">
        <f t="shared" si="121"/>
        <v>3.2816205829381717E-2</v>
      </c>
      <c r="J752" s="67">
        <f t="shared" si="117"/>
        <v>-177227.57999999821</v>
      </c>
      <c r="K752" s="70">
        <f t="shared" si="118"/>
        <v>-5.1906275792719114E-3</v>
      </c>
      <c r="L752" s="70">
        <f t="shared" si="110"/>
        <v>1.0328162058293817</v>
      </c>
      <c r="M752" s="70">
        <f>PRODUCT($L$2:L752)-1</f>
        <v>-0.17737339067156743</v>
      </c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>
        <f t="shared" si="113"/>
        <v>1.7857142857142857E-4</v>
      </c>
      <c r="Y752" s="70">
        <f t="shared" si="114"/>
        <v>3.2637634400810286E-2</v>
      </c>
      <c r="Z752" s="70">
        <f t="shared" si="115"/>
        <v>0</v>
      </c>
      <c r="AA752" s="70">
        <f t="shared" si="116"/>
        <v>0</v>
      </c>
    </row>
    <row r="753" spans="1:29">
      <c r="A753" s="88">
        <v>45072</v>
      </c>
      <c r="B753" s="76">
        <v>35458531.020000003</v>
      </c>
      <c r="C753" s="6"/>
      <c r="D753" s="58">
        <v>-130868.86</v>
      </c>
      <c r="E753" s="58">
        <v>3386.93</v>
      </c>
      <c r="F753" s="67">
        <f t="shared" si="119"/>
        <v>35458531.020000003</v>
      </c>
      <c r="G753" s="67">
        <f t="shared" si="111"/>
        <v>34143767.259999998</v>
      </c>
      <c r="H753" s="67">
        <f t="shared" si="120"/>
        <v>1491991.3400000036</v>
      </c>
      <c r="I753" s="70">
        <f t="shared" si="121"/>
        <v>4.3925326337510624E-2</v>
      </c>
      <c r="J753" s="67">
        <f t="shared" si="117"/>
        <v>1314763.7600000054</v>
      </c>
      <c r="K753" s="70">
        <f t="shared" si="118"/>
        <v>3.8506698747922563E-2</v>
      </c>
      <c r="L753" s="70">
        <f t="shared" si="110"/>
        <v>1.0439253263375106</v>
      </c>
      <c r="M753" s="70">
        <f>PRODUCT($L$2:L753)-1</f>
        <v>-0.14123924840289626</v>
      </c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>
        <f t="shared" si="113"/>
        <v>1.7857142857142857E-4</v>
      </c>
      <c r="Y753" s="70">
        <f t="shared" si="114"/>
        <v>4.3746754908939194E-2</v>
      </c>
      <c r="Z753" s="70">
        <f t="shared" si="115"/>
        <v>0</v>
      </c>
      <c r="AA753" s="70">
        <f t="shared" si="116"/>
        <v>0</v>
      </c>
    </row>
    <row r="754" spans="1:29">
      <c r="A754" s="88">
        <v>45075</v>
      </c>
      <c r="B754" s="76">
        <v>35517205.990000002</v>
      </c>
      <c r="C754" s="6"/>
      <c r="D754" s="58">
        <v>-130856.19</v>
      </c>
      <c r="E754" s="58">
        <v>3386.93</v>
      </c>
      <c r="F754" s="67">
        <f t="shared" si="119"/>
        <v>35517205.990000002</v>
      </c>
      <c r="G754" s="67">
        <f t="shared" si="111"/>
        <v>34143767.259999998</v>
      </c>
      <c r="H754" s="67">
        <f t="shared" si="120"/>
        <v>58674.969999998808</v>
      </c>
      <c r="I754" s="70">
        <f t="shared" si="121"/>
        <v>1.6547490353422656E-3</v>
      </c>
      <c r="J754" s="67">
        <f t="shared" si="117"/>
        <v>1373438.7300000042</v>
      </c>
      <c r="K754" s="70">
        <f t="shared" si="118"/>
        <v>4.0225166705872173E-2</v>
      </c>
      <c r="L754" s="70">
        <f t="shared" si="110"/>
        <v>1.0016547490353422</v>
      </c>
      <c r="M754" s="70">
        <f>PRODUCT($L$2:L754)-1</f>
        <v>-0.13981821487760115</v>
      </c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>
        <f t="shared" si="113"/>
        <v>1.7857142857142857E-4</v>
      </c>
      <c r="Y754" s="70">
        <f t="shared" si="114"/>
        <v>1.4761776067708371E-3</v>
      </c>
      <c r="Z754" s="70">
        <f t="shared" si="115"/>
        <v>0</v>
      </c>
      <c r="AA754" s="70">
        <f t="shared" si="116"/>
        <v>0</v>
      </c>
    </row>
    <row r="755" spans="1:29">
      <c r="A755" s="88">
        <v>45076</v>
      </c>
      <c r="B755" s="76">
        <v>36130667.640000001</v>
      </c>
      <c r="C755" s="6"/>
      <c r="D755" s="58">
        <v>-184203.16</v>
      </c>
      <c r="E755" s="58">
        <v>3386.93</v>
      </c>
      <c r="F755" s="67">
        <f t="shared" si="119"/>
        <v>36130667.640000001</v>
      </c>
      <c r="G755" s="67">
        <f t="shared" si="111"/>
        <v>34143767.259999998</v>
      </c>
      <c r="H755" s="67">
        <f t="shared" si="120"/>
        <v>613461.64999999851</v>
      </c>
      <c r="I755" s="70">
        <f t="shared" si="121"/>
        <v>1.7272238423617019E-2</v>
      </c>
      <c r="J755" s="67">
        <f t="shared" si="117"/>
        <v>1986900.3800000027</v>
      </c>
      <c r="K755" s="70">
        <f t="shared" si="118"/>
        <v>5.8192183799462782E-2</v>
      </c>
      <c r="L755" s="70">
        <f t="shared" si="110"/>
        <v>1.017272238423617</v>
      </c>
      <c r="M755" s="70">
        <f>PRODUCT($L$2:L755)-1</f>
        <v>-0.12496094999731455</v>
      </c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>
        <f t="shared" si="113"/>
        <v>1.7857142857142857E-4</v>
      </c>
      <c r="Y755" s="70">
        <f t="shared" si="114"/>
        <v>1.7093666995045591E-2</v>
      </c>
      <c r="Z755" s="70">
        <f t="shared" si="115"/>
        <v>0</v>
      </c>
      <c r="AA755" s="70">
        <f t="shared" si="116"/>
        <v>0</v>
      </c>
    </row>
    <row r="756" spans="1:29">
      <c r="A756" s="88">
        <v>45077</v>
      </c>
      <c r="B756" s="76">
        <v>35866513.229999997</v>
      </c>
      <c r="C756" s="6"/>
      <c r="D756" s="58">
        <v>-197426.3</v>
      </c>
      <c r="E756" s="58">
        <v>3386.93</v>
      </c>
      <c r="F756" s="67">
        <f t="shared" si="119"/>
        <v>35866513.229999997</v>
      </c>
      <c r="G756" s="67">
        <f t="shared" si="111"/>
        <v>34143767.259999998</v>
      </c>
      <c r="H756" s="67">
        <f t="shared" si="120"/>
        <v>-264154.41000000387</v>
      </c>
      <c r="I756" s="70">
        <f t="shared" si="121"/>
        <v>-7.3110857687988147E-3</v>
      </c>
      <c r="J756" s="67">
        <f t="shared" si="117"/>
        <v>1722745.9699999988</v>
      </c>
      <c r="K756" s="70">
        <f t="shared" si="118"/>
        <v>5.0455649983832451E-2</v>
      </c>
      <c r="L756" s="70">
        <f t="shared" si="110"/>
        <v>0.9926889142312012</v>
      </c>
      <c r="M756" s="70">
        <f>PRODUCT($L$2:L756)-1</f>
        <v>-0.13135843554293236</v>
      </c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>
        <f t="shared" si="113"/>
        <v>1.7857142857142857E-4</v>
      </c>
      <c r="Y756" s="70">
        <f t="shared" si="114"/>
        <v>-7.4896571973702437E-3</v>
      </c>
      <c r="Z756" s="70">
        <f t="shared" si="115"/>
        <v>-7.4896571973702437E-3</v>
      </c>
      <c r="AA756" s="70">
        <f t="shared" si="116"/>
        <v>5.6094964934119893E-5</v>
      </c>
    </row>
    <row r="757" spans="1:29">
      <c r="A757" s="88">
        <v>45078</v>
      </c>
      <c r="B757" s="76">
        <v>36703593.770000003</v>
      </c>
      <c r="C757" s="6"/>
      <c r="D757" s="58">
        <v>-11822.51</v>
      </c>
      <c r="E757" s="58">
        <v>63057.42</v>
      </c>
      <c r="F757" s="67">
        <f t="shared" si="119"/>
        <v>36703593.770000003</v>
      </c>
      <c r="G757" s="67">
        <f t="shared" si="111"/>
        <v>35866513.229999997</v>
      </c>
      <c r="H757" s="67">
        <f t="shared" si="120"/>
        <v>837080.54000000656</v>
      </c>
      <c r="I757" s="70">
        <f t="shared" si="121"/>
        <v>2.3338776608478443E-2</v>
      </c>
      <c r="J757" s="67">
        <f t="shared" si="117"/>
        <v>837080.54000000656</v>
      </c>
      <c r="K757" s="70">
        <f>I757</f>
        <v>2.3338776608478443E-2</v>
      </c>
      <c r="L757" s="70">
        <f t="shared" si="110"/>
        <v>1.0233387766084785</v>
      </c>
      <c r="M757" s="70">
        <f>PRODUCT($L$2:L757)-1</f>
        <v>-0.11108540411722956</v>
      </c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>
        <f t="shared" si="113"/>
        <v>1.7857142857142857E-4</v>
      </c>
      <c r="Y757" s="70">
        <f t="shared" si="114"/>
        <v>2.3160205179907016E-2</v>
      </c>
      <c r="Z757" s="70">
        <f t="shared" si="115"/>
        <v>0</v>
      </c>
      <c r="AA757" s="70">
        <f t="shared" si="116"/>
        <v>0</v>
      </c>
    </row>
    <row r="758" spans="1:29">
      <c r="A758" s="88">
        <v>45079</v>
      </c>
      <c r="B758" s="76">
        <v>37136112.609999999</v>
      </c>
      <c r="C758" s="6"/>
      <c r="D758" s="58">
        <v>-22352.75</v>
      </c>
      <c r="E758" s="58">
        <v>63057.440000000002</v>
      </c>
      <c r="F758" s="67">
        <f t="shared" si="119"/>
        <v>37136112.609999999</v>
      </c>
      <c r="G758" s="67">
        <f t="shared" si="111"/>
        <v>35866513.229999997</v>
      </c>
      <c r="H758" s="67">
        <f t="shared" si="120"/>
        <v>432518.83999999613</v>
      </c>
      <c r="I758" s="70">
        <f t="shared" si="121"/>
        <v>1.1784100562749774E-2</v>
      </c>
      <c r="J758" s="67">
        <f t="shared" si="117"/>
        <v>1269599.3800000027</v>
      </c>
      <c r="K758" s="70">
        <f t="shared" ref="K758:K778" si="122">(1+K757)*(1+I758)-1</f>
        <v>3.5397903661793961E-2</v>
      </c>
      <c r="L758" s="70">
        <f t="shared" si="110"/>
        <v>1.0117841005627497</v>
      </c>
      <c r="M758" s="70">
        <f>PRODUCT($L$2:L758)-1</f>
        <v>-0.10061034512765099</v>
      </c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>
        <f t="shared" si="113"/>
        <v>1.7857142857142857E-4</v>
      </c>
      <c r="Y758" s="70">
        <f t="shared" si="114"/>
        <v>1.1605529134178345E-2</v>
      </c>
      <c r="Z758" s="70">
        <f t="shared" si="115"/>
        <v>0</v>
      </c>
      <c r="AA758" s="70">
        <f t="shared" si="116"/>
        <v>0</v>
      </c>
    </row>
    <row r="759" spans="1:29">
      <c r="A759" s="88">
        <v>45082</v>
      </c>
      <c r="B759" s="76">
        <v>37182794.030000001</v>
      </c>
      <c r="C759" s="6"/>
      <c r="D759" s="58">
        <v>311633.7</v>
      </c>
      <c r="E759" s="58">
        <v>63057.440000000002</v>
      </c>
      <c r="F759" s="67">
        <f t="shared" si="119"/>
        <v>37182794.030000001</v>
      </c>
      <c r="G759" s="67">
        <f t="shared" si="111"/>
        <v>35866513.229999997</v>
      </c>
      <c r="H759" s="67">
        <f t="shared" si="120"/>
        <v>46681.420000001788</v>
      </c>
      <c r="I759" s="70">
        <f t="shared" si="121"/>
        <v>1.2570357185806096E-3</v>
      </c>
      <c r="J759" s="67">
        <f t="shared" si="117"/>
        <v>1316280.8000000045</v>
      </c>
      <c r="K759" s="70">
        <f t="shared" si="122"/>
        <v>3.6699435809640413E-2</v>
      </c>
      <c r="L759" s="70">
        <f t="shared" si="110"/>
        <v>1.0012570357185806</v>
      </c>
      <c r="M759" s="70">
        <f>PRODUCT($L$2:L759)-1</f>
        <v>-9.9479780206554569E-2</v>
      </c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>
        <f t="shared" si="113"/>
        <v>1.7857142857142857E-4</v>
      </c>
      <c r="Y759" s="70">
        <f t="shared" si="114"/>
        <v>1.0784642900091811E-3</v>
      </c>
      <c r="Z759" s="70">
        <f t="shared" si="115"/>
        <v>0</v>
      </c>
      <c r="AA759" s="70">
        <f t="shared" si="116"/>
        <v>0</v>
      </c>
      <c r="AC759" s="6"/>
    </row>
    <row r="760" spans="1:29">
      <c r="A760" s="88">
        <v>45083</v>
      </c>
      <c r="B760" s="76">
        <v>37207250.409999996</v>
      </c>
      <c r="C760" s="6"/>
      <c r="D760" s="58">
        <v>301034.09999999998</v>
      </c>
      <c r="E760" s="58">
        <v>63057.440000000002</v>
      </c>
      <c r="F760" s="67">
        <f t="shared" si="119"/>
        <v>37207250.409999996</v>
      </c>
      <c r="G760" s="67">
        <f t="shared" si="111"/>
        <v>35866513.229999997</v>
      </c>
      <c r="H760" s="67">
        <f t="shared" si="120"/>
        <v>24456.379999995232</v>
      </c>
      <c r="I760" s="70">
        <f t="shared" si="121"/>
        <v>6.577337889203059E-4</v>
      </c>
      <c r="J760" s="67">
        <f t="shared" si="117"/>
        <v>1340737.1799999997</v>
      </c>
      <c r="K760" s="70">
        <f t="shared" si="122"/>
        <v>3.738130805752693E-2</v>
      </c>
      <c r="L760" s="70">
        <f t="shared" si="110"/>
        <v>1.0006577337889202</v>
      </c>
      <c r="M760" s="70">
        <f>PRODUCT($L$2:L760)-1</f>
        <v>-9.8887477630390519E-2</v>
      </c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>
        <f t="shared" si="113"/>
        <v>1.7857142857142857E-4</v>
      </c>
      <c r="Y760" s="70">
        <f t="shared" si="114"/>
        <v>4.7916236034887736E-4</v>
      </c>
      <c r="Z760" s="70">
        <f t="shared" si="115"/>
        <v>0</v>
      </c>
      <c r="AA760" s="70">
        <f t="shared" si="116"/>
        <v>0</v>
      </c>
    </row>
    <row r="761" spans="1:29">
      <c r="A761" s="88">
        <v>45084</v>
      </c>
      <c r="B761" s="76">
        <v>35889633.659999996</v>
      </c>
      <c r="C761" s="6"/>
      <c r="D761" s="58">
        <v>290414.78999999998</v>
      </c>
      <c r="E761" s="58">
        <v>62500.73</v>
      </c>
      <c r="F761" s="67">
        <f t="shared" si="119"/>
        <v>35889633.659999996</v>
      </c>
      <c r="G761" s="67">
        <f t="shared" si="111"/>
        <v>35866513.229999997</v>
      </c>
      <c r="H761" s="67">
        <f t="shared" si="120"/>
        <v>-1317616.75</v>
      </c>
      <c r="I761" s="70">
        <f t="shared" si="121"/>
        <v>-3.541290300897567E-2</v>
      </c>
      <c r="J761" s="67">
        <f t="shared" si="117"/>
        <v>23120.429999999702</v>
      </c>
      <c r="K761" s="70">
        <f t="shared" si="122"/>
        <v>6.4462441196133646E-4</v>
      </c>
      <c r="L761" s="70">
        <f t="shared" si="110"/>
        <v>0.9645870969910243</v>
      </c>
      <c r="M761" s="70">
        <f>PRODUCT($L$2:L761)-1</f>
        <v>-0.13079848798523896</v>
      </c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>
        <f t="shared" si="113"/>
        <v>1.7857142857142857E-4</v>
      </c>
      <c r="Y761" s="70">
        <f t="shared" si="114"/>
        <v>-3.5591474437547101E-2</v>
      </c>
      <c r="Z761" s="70">
        <f t="shared" si="115"/>
        <v>-3.5591474437547101E-2</v>
      </c>
      <c r="AA761" s="70">
        <f t="shared" si="116"/>
        <v>1.2667530526385687E-3</v>
      </c>
    </row>
    <row r="762" spans="1:29">
      <c r="A762" s="88">
        <v>45085</v>
      </c>
      <c r="B762" s="76">
        <v>36910077.560000002</v>
      </c>
      <c r="C762" s="6"/>
      <c r="D762" s="58">
        <v>281177.90000000002</v>
      </c>
      <c r="E762" s="58">
        <v>66530.77</v>
      </c>
      <c r="F762" s="67">
        <f t="shared" si="119"/>
        <v>36910077.560000002</v>
      </c>
      <c r="G762" s="67">
        <f t="shared" si="111"/>
        <v>35866513.229999997</v>
      </c>
      <c r="H762" s="67">
        <f t="shared" si="120"/>
        <v>1020443.900000006</v>
      </c>
      <c r="I762" s="70">
        <f t="shared" si="121"/>
        <v>2.843283132024051E-2</v>
      </c>
      <c r="J762" s="67">
        <f t="shared" si="117"/>
        <v>1043564.3300000057</v>
      </c>
      <c r="K762" s="70">
        <f t="shared" si="122"/>
        <v>2.9095784229371979E-2</v>
      </c>
      <c r="L762" s="70">
        <f t="shared" si="110"/>
        <v>1.0284328313202404</v>
      </c>
      <c r="M762" s="70">
        <f>PRODUCT($L$2:L762)-1</f>
        <v>-0.1060846280108253</v>
      </c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>
        <f t="shared" si="113"/>
        <v>1.7857142857142857E-4</v>
      </c>
      <c r="Y762" s="70">
        <f t="shared" si="114"/>
        <v>2.8254259891669083E-2</v>
      </c>
      <c r="Z762" s="70">
        <f t="shared" si="115"/>
        <v>0</v>
      </c>
      <c r="AA762" s="70">
        <f t="shared" si="116"/>
        <v>0</v>
      </c>
    </row>
    <row r="763" spans="1:29">
      <c r="A763" s="88">
        <v>45086</v>
      </c>
      <c r="B763" s="76">
        <v>37154050.759999998</v>
      </c>
      <c r="C763" s="6"/>
      <c r="D763" s="58">
        <v>271932.78000000003</v>
      </c>
      <c r="E763" s="58">
        <v>63187.27</v>
      </c>
      <c r="F763" s="67">
        <f t="shared" si="119"/>
        <v>37154050.759999998</v>
      </c>
      <c r="G763" s="67">
        <f t="shared" si="111"/>
        <v>35866513.229999997</v>
      </c>
      <c r="H763" s="67">
        <f t="shared" si="120"/>
        <v>243973.19999999553</v>
      </c>
      <c r="I763" s="70">
        <f t="shared" si="121"/>
        <v>6.6099346337974889E-3</v>
      </c>
      <c r="J763" s="67">
        <f t="shared" si="117"/>
        <v>1287537.5300000012</v>
      </c>
      <c r="K763" s="70">
        <f t="shared" si="122"/>
        <v>3.5898040095044825E-2</v>
      </c>
      <c r="L763" s="70">
        <f t="shared" si="110"/>
        <v>1.0066099346337976</v>
      </c>
      <c r="M763" s="70">
        <f>PRODUCT($L$2:L763)-1</f>
        <v>-0.10017590583383007</v>
      </c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>
        <f t="shared" si="113"/>
        <v>1.7857142857142857E-4</v>
      </c>
      <c r="Y763" s="70">
        <f t="shared" si="114"/>
        <v>6.4313632052260599E-3</v>
      </c>
      <c r="Z763" s="70">
        <f t="shared" si="115"/>
        <v>0</v>
      </c>
      <c r="AA763" s="70">
        <f t="shared" si="116"/>
        <v>0</v>
      </c>
    </row>
    <row r="764" spans="1:29">
      <c r="A764" s="88">
        <v>45089</v>
      </c>
      <c r="B764" s="76">
        <v>38007328.32</v>
      </c>
      <c r="C764" s="6"/>
      <c r="D764" s="58">
        <v>241206.69</v>
      </c>
      <c r="E764" s="58">
        <v>63187.28</v>
      </c>
      <c r="F764" s="67">
        <f t="shared" si="119"/>
        <v>38007328.32</v>
      </c>
      <c r="G764" s="67">
        <f t="shared" si="111"/>
        <v>35866513.229999997</v>
      </c>
      <c r="H764" s="67">
        <f t="shared" si="120"/>
        <v>853277.56000000238</v>
      </c>
      <c r="I764" s="70">
        <f t="shared" si="121"/>
        <v>2.2965936218148249E-2</v>
      </c>
      <c r="J764" s="67">
        <f t="shared" si="117"/>
        <v>2140815.0900000036</v>
      </c>
      <c r="K764" s="70">
        <f t="shared" si="122"/>
        <v>5.9688408412372329E-2</v>
      </c>
      <c r="L764" s="70">
        <f t="shared" si="110"/>
        <v>1.0229659362181482</v>
      </c>
      <c r="M764" s="70">
        <f>PRODUCT($L$2:L764)-1</f>
        <v>-7.9510603079656739E-2</v>
      </c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>
        <f t="shared" si="113"/>
        <v>1.7857142857142857E-4</v>
      </c>
      <c r="Y764" s="70">
        <f t="shared" si="114"/>
        <v>2.2787364789576822E-2</v>
      </c>
      <c r="Z764" s="70">
        <f t="shared" si="115"/>
        <v>0</v>
      </c>
      <c r="AA764" s="70">
        <f t="shared" si="116"/>
        <v>0</v>
      </c>
    </row>
    <row r="765" spans="1:29">
      <c r="A765" s="88">
        <v>45090</v>
      </c>
      <c r="B765" s="76">
        <v>38338621.869999997</v>
      </c>
      <c r="C765" s="6"/>
      <c r="D765" s="58">
        <v>232709.54</v>
      </c>
      <c r="E765" s="59">
        <v>-527.76</v>
      </c>
      <c r="F765" s="67">
        <f t="shared" si="119"/>
        <v>38338621.869999997</v>
      </c>
      <c r="G765" s="67">
        <f t="shared" si="111"/>
        <v>35866513.229999997</v>
      </c>
      <c r="H765" s="67">
        <f t="shared" si="120"/>
        <v>331293.54999999702</v>
      </c>
      <c r="I765" s="70">
        <f t="shared" si="121"/>
        <v>8.7165703206153952E-3</v>
      </c>
      <c r="J765" s="67">
        <f t="shared" si="117"/>
        <v>2472108.6400000006</v>
      </c>
      <c r="K765" s="70">
        <f t="shared" si="122"/>
        <v>6.8925256942239832E-2</v>
      </c>
      <c r="L765" s="70">
        <f t="shared" si="110"/>
        <v>1.0087165703206153</v>
      </c>
      <c r="M765" s="70">
        <f>PRODUCT($L$2:L765)-1</f>
        <v>-7.1487092522019791E-2</v>
      </c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>
        <f t="shared" si="113"/>
        <v>1.7857142857142857E-4</v>
      </c>
      <c r="Y765" s="70">
        <f t="shared" si="114"/>
        <v>8.5379988920439662E-3</v>
      </c>
      <c r="Z765" s="70">
        <f t="shared" si="115"/>
        <v>0</v>
      </c>
      <c r="AA765" s="70">
        <f t="shared" si="116"/>
        <v>0</v>
      </c>
    </row>
    <row r="766" spans="1:29">
      <c r="A766" s="88">
        <v>45091</v>
      </c>
      <c r="B766" s="76">
        <v>38783197.460000001</v>
      </c>
      <c r="C766" s="6"/>
      <c r="D766" s="58">
        <v>224217.46</v>
      </c>
      <c r="E766" s="59">
        <v>-527.76</v>
      </c>
      <c r="F766" s="67">
        <f t="shared" si="119"/>
        <v>38783197.460000001</v>
      </c>
      <c r="G766" s="67">
        <f t="shared" si="111"/>
        <v>35866513.229999997</v>
      </c>
      <c r="H766" s="67">
        <f t="shared" si="120"/>
        <v>444575.59000000358</v>
      </c>
      <c r="I766" s="70">
        <f t="shared" si="121"/>
        <v>1.1596024278271836E-2</v>
      </c>
      <c r="J766" s="67">
        <f t="shared" si="117"/>
        <v>2916684.2300000042</v>
      </c>
      <c r="K766" s="70">
        <f t="shared" si="122"/>
        <v>8.1320540173399847E-2</v>
      </c>
      <c r="L766" s="70">
        <f t="shared" si="110"/>
        <v>1.0115960242782718</v>
      </c>
      <c r="M766" s="70">
        <f>PRODUCT($L$2:L766)-1</f>
        <v>-6.0720034304216464E-2</v>
      </c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>
        <f t="shared" si="113"/>
        <v>1.7857142857142857E-4</v>
      </c>
      <c r="Y766" s="70">
        <f t="shared" si="114"/>
        <v>1.1417452849700407E-2</v>
      </c>
      <c r="Z766" s="70">
        <f t="shared" si="115"/>
        <v>0</v>
      </c>
      <c r="AA766" s="70">
        <f t="shared" si="116"/>
        <v>0</v>
      </c>
    </row>
    <row r="767" spans="1:29">
      <c r="A767" s="88">
        <v>45092</v>
      </c>
      <c r="B767" s="76">
        <v>39665517.890000001</v>
      </c>
      <c r="C767" s="6"/>
      <c r="F767" s="67">
        <f t="shared" si="119"/>
        <v>39665517.890000001</v>
      </c>
      <c r="G767" s="67">
        <f t="shared" si="111"/>
        <v>35866513.229999997</v>
      </c>
      <c r="H767" s="67">
        <f t="shared" si="120"/>
        <v>882320.4299999997</v>
      </c>
      <c r="I767" s="70">
        <f t="shared" si="121"/>
        <v>2.2750069302821214E-2</v>
      </c>
      <c r="J767" s="67">
        <f t="shared" si="117"/>
        <v>3799004.6600000039</v>
      </c>
      <c r="K767" s="70">
        <f t="shared" si="122"/>
        <v>0.10592065740090884</v>
      </c>
      <c r="L767" s="70">
        <f t="shared" si="110"/>
        <v>1.0227500693028213</v>
      </c>
      <c r="M767" s="70">
        <f>PRODUCT($L$2:L767)-1</f>
        <v>-3.9351349989885764E-2</v>
      </c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>
        <f t="shared" si="113"/>
        <v>1.7857142857142857E-4</v>
      </c>
      <c r="Y767" s="70">
        <f t="shared" si="114"/>
        <v>2.2571497874249787E-2</v>
      </c>
      <c r="Z767" s="70">
        <f t="shared" si="115"/>
        <v>0</v>
      </c>
      <c r="AA767" s="70">
        <f t="shared" si="116"/>
        <v>0</v>
      </c>
    </row>
    <row r="768" spans="1:29">
      <c r="A768" s="88">
        <v>45093</v>
      </c>
      <c r="B768" s="76">
        <v>39337380.159999996</v>
      </c>
      <c r="C768" s="6"/>
      <c r="F768" s="67">
        <f t="shared" si="119"/>
        <v>39337380.159999996</v>
      </c>
      <c r="G768" s="67">
        <f t="shared" si="111"/>
        <v>35866513.229999997</v>
      </c>
      <c r="H768" s="67">
        <f t="shared" si="120"/>
        <v>-328137.73000000417</v>
      </c>
      <c r="I768" s="70">
        <f t="shared" si="121"/>
        <v>-8.2726193292116407E-3</v>
      </c>
      <c r="J768" s="67">
        <f t="shared" si="117"/>
        <v>3470866.9299999997</v>
      </c>
      <c r="K768" s="70">
        <f t="shared" si="122"/>
        <v>9.6771796793919673E-2</v>
      </c>
      <c r="L768" s="70">
        <f t="shared" si="110"/>
        <v>0.99172738067078836</v>
      </c>
      <c r="M768" s="70">
        <f>PRODUCT($L$2:L768)-1</f>
        <v>-4.7298430580540507E-2</v>
      </c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>
        <f t="shared" si="113"/>
        <v>1.7857142857142857E-4</v>
      </c>
      <c r="Y768" s="70">
        <f t="shared" si="114"/>
        <v>-8.4511907577830697E-3</v>
      </c>
      <c r="Z768" s="70">
        <f t="shared" si="115"/>
        <v>-8.4511907577830697E-3</v>
      </c>
      <c r="AA768" s="70">
        <f t="shared" si="116"/>
        <v>7.1422625224437972E-5</v>
      </c>
    </row>
    <row r="769" spans="1:27">
      <c r="A769" s="88">
        <v>45096</v>
      </c>
      <c r="B769" s="76">
        <v>39319099.149999999</v>
      </c>
      <c r="C769" s="6"/>
      <c r="D769" s="58">
        <v>206484.64</v>
      </c>
      <c r="E769" s="58">
        <v>-2263.89</v>
      </c>
      <c r="F769" s="67">
        <f t="shared" si="119"/>
        <v>39319099.149999999</v>
      </c>
      <c r="G769" s="67">
        <f t="shared" si="111"/>
        <v>35866513.229999997</v>
      </c>
      <c r="H769" s="67">
        <f t="shared" si="120"/>
        <v>-18281.009999997914</v>
      </c>
      <c r="I769" s="70">
        <f t="shared" si="121"/>
        <v>-4.6472362739059223E-4</v>
      </c>
      <c r="J769" s="67">
        <f t="shared" si="117"/>
        <v>3452585.9200000018</v>
      </c>
      <c r="K769" s="70">
        <f t="shared" si="122"/>
        <v>9.6262101026094005E-2</v>
      </c>
      <c r="L769" s="70">
        <f t="shared" si="110"/>
        <v>0.99953527637260942</v>
      </c>
      <c r="M769" s="70">
        <f>PRODUCT($L$2:L769)-1</f>
        <v>-4.7741173509701862E-2</v>
      </c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>
        <f t="shared" si="113"/>
        <v>1.7857142857142857E-4</v>
      </c>
      <c r="Y769" s="70">
        <f t="shared" si="114"/>
        <v>-6.4329505596202082E-4</v>
      </c>
      <c r="Z769" s="70">
        <f t="shared" si="115"/>
        <v>-6.4329505596202082E-4</v>
      </c>
      <c r="AA769" s="70">
        <f t="shared" si="116"/>
        <v>4.1382852902517949E-7</v>
      </c>
    </row>
    <row r="770" spans="1:27">
      <c r="A770" s="88">
        <v>45097</v>
      </c>
      <c r="B770" s="76">
        <v>38898289.109999999</v>
      </c>
      <c r="C770" s="6"/>
      <c r="F770" s="67">
        <f t="shared" si="119"/>
        <v>38898289.109999999</v>
      </c>
      <c r="G770" s="67">
        <f t="shared" si="111"/>
        <v>35866513.229999997</v>
      </c>
      <c r="H770" s="67">
        <f t="shared" si="120"/>
        <v>-420810.03999999911</v>
      </c>
      <c r="I770" s="70">
        <f t="shared" si="121"/>
        <v>-1.070243339997781E-2</v>
      </c>
      <c r="J770" s="67">
        <f t="shared" si="117"/>
        <v>3031775.8800000027</v>
      </c>
      <c r="K770" s="70">
        <f t="shared" si="122"/>
        <v>8.4529428900942616E-2</v>
      </c>
      <c r="L770" s="70">
        <f t="shared" ref="L770:L833" si="123">1+I770</f>
        <v>0.98929756660002222</v>
      </c>
      <c r="M770" s="70">
        <f>PRODUCT($L$2:L770)-1</f>
        <v>-5.7932660179755291E-2</v>
      </c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>
        <f t="shared" si="113"/>
        <v>1.7857142857142857E-4</v>
      </c>
      <c r="Y770" s="70">
        <f t="shared" si="114"/>
        <v>-1.0881004828549239E-2</v>
      </c>
      <c r="Z770" s="70">
        <f t="shared" si="115"/>
        <v>-1.0881004828549239E-2</v>
      </c>
      <c r="AA770" s="70">
        <f t="shared" si="116"/>
        <v>1.1839626607891186E-4</v>
      </c>
    </row>
    <row r="771" spans="1:27">
      <c r="A771" s="88">
        <v>45098</v>
      </c>
      <c r="B771" s="76">
        <v>38149639.850000001</v>
      </c>
      <c r="C771" s="6"/>
      <c r="D771" s="58">
        <v>161150.48000000001</v>
      </c>
      <c r="E771" s="58">
        <v>51633.66</v>
      </c>
      <c r="F771" s="67">
        <f t="shared" si="119"/>
        <v>38149639.850000001</v>
      </c>
      <c r="G771" s="67">
        <f t="shared" si="111"/>
        <v>35866513.229999997</v>
      </c>
      <c r="H771" s="67">
        <f t="shared" si="120"/>
        <v>-748649.25999999791</v>
      </c>
      <c r="I771" s="70">
        <f t="shared" si="121"/>
        <v>-1.924632874939311E-2</v>
      </c>
      <c r="J771" s="67">
        <f t="shared" si="117"/>
        <v>2283126.6200000048</v>
      </c>
      <c r="K771" s="70">
        <f t="shared" si="122"/>
        <v>6.3656218973923373E-2</v>
      </c>
      <c r="L771" s="70">
        <f t="shared" si="123"/>
        <v>0.98075367125060686</v>
      </c>
      <c r="M771" s="70">
        <f>PRODUCT($L$2:L771)-1</f>
        <v>-7.6063997906001934E-2</v>
      </c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>
        <f t="shared" si="113"/>
        <v>1.7857142857142857E-4</v>
      </c>
      <c r="Y771" s="70">
        <f t="shared" si="114"/>
        <v>-1.9424900177964537E-2</v>
      </c>
      <c r="Z771" s="70">
        <f t="shared" si="115"/>
        <v>-1.9424900177964537E-2</v>
      </c>
      <c r="AA771" s="70">
        <f t="shared" si="116"/>
        <v>3.7732674692388671E-4</v>
      </c>
    </row>
    <row r="772" spans="1:27">
      <c r="A772" s="88">
        <v>45099</v>
      </c>
      <c r="B772" s="76">
        <v>38554627.909999996</v>
      </c>
      <c r="C772" s="6"/>
      <c r="D772" s="58">
        <v>152204.45000000001</v>
      </c>
      <c r="E772" s="58">
        <v>51633.66</v>
      </c>
      <c r="F772" s="67">
        <f t="shared" si="119"/>
        <v>38554627.909999996</v>
      </c>
      <c r="G772" s="67">
        <f t="shared" si="111"/>
        <v>35866513.229999997</v>
      </c>
      <c r="H772" s="67">
        <f t="shared" si="120"/>
        <v>404988.05999999493</v>
      </c>
      <c r="I772" s="70">
        <f t="shared" si="121"/>
        <v>1.0615776756801936E-2</v>
      </c>
      <c r="J772" s="67">
        <f t="shared" si="117"/>
        <v>2688114.6799999997</v>
      </c>
      <c r="K772" s="70">
        <f t="shared" si="122"/>
        <v>7.494775594053471E-2</v>
      </c>
      <c r="L772" s="70">
        <f t="shared" si="123"/>
        <v>1.010615776756802</v>
      </c>
      <c r="M772" s="70">
        <f>PRODUCT($L$2:L772)-1</f>
        <v>-6.6255699570199833E-2</v>
      </c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>
        <f t="shared" si="113"/>
        <v>1.7857142857142857E-4</v>
      </c>
      <c r="Y772" s="70">
        <f t="shared" si="114"/>
        <v>1.0437205328230507E-2</v>
      </c>
      <c r="Z772" s="70">
        <f t="shared" si="115"/>
        <v>0</v>
      </c>
      <c r="AA772" s="70">
        <f t="shared" si="116"/>
        <v>0</v>
      </c>
    </row>
    <row r="773" spans="1:27">
      <c r="A773" s="88">
        <v>45100</v>
      </c>
      <c r="B773" s="76">
        <v>38029479.549999997</v>
      </c>
      <c r="C773" s="6"/>
      <c r="D773" s="58">
        <v>142670.51999999999</v>
      </c>
      <c r="E773" s="58">
        <v>52355.89</v>
      </c>
      <c r="F773" s="67">
        <f t="shared" si="119"/>
        <v>38029479.549999997</v>
      </c>
      <c r="G773" s="67">
        <f t="shared" si="111"/>
        <v>35866513.229999997</v>
      </c>
      <c r="H773" s="67">
        <f t="shared" si="120"/>
        <v>-525148.3599999994</v>
      </c>
      <c r="I773" s="70">
        <f t="shared" si="121"/>
        <v>-1.3620890369526574E-2</v>
      </c>
      <c r="J773" s="67">
        <f t="shared" si="117"/>
        <v>2162966.3200000003</v>
      </c>
      <c r="K773" s="70">
        <f t="shared" si="122"/>
        <v>6.0306010403899935E-2</v>
      </c>
      <c r="L773" s="70">
        <f t="shared" si="123"/>
        <v>0.98637910963047337</v>
      </c>
      <c r="M773" s="70">
        <f>PRODUCT($L$2:L773)-1</f>
        <v>-7.8974128319524439E-2</v>
      </c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>
        <f t="shared" si="113"/>
        <v>1.7857142857142857E-4</v>
      </c>
      <c r="Y773" s="70">
        <f t="shared" si="114"/>
        <v>-1.3799461798098003E-2</v>
      </c>
      <c r="Z773" s="70">
        <f t="shared" si="115"/>
        <v>-1.3799461798098003E-2</v>
      </c>
      <c r="AA773" s="70">
        <f t="shared" si="116"/>
        <v>1.9042514591716619E-4</v>
      </c>
    </row>
    <row r="774" spans="1:27">
      <c r="A774" s="88">
        <v>45103</v>
      </c>
      <c r="B774" s="76">
        <v>37302636.890000001</v>
      </c>
      <c r="C774" s="6"/>
      <c r="D774" s="58">
        <v>113739.82</v>
      </c>
      <c r="E774" s="58">
        <v>52355.89</v>
      </c>
      <c r="F774" s="67">
        <f t="shared" si="119"/>
        <v>37302636.890000001</v>
      </c>
      <c r="G774" s="67">
        <f t="shared" si="111"/>
        <v>35866513.229999997</v>
      </c>
      <c r="H774" s="67">
        <f t="shared" si="120"/>
        <v>-726842.65999999642</v>
      </c>
      <c r="I774" s="70">
        <f t="shared" si="121"/>
        <v>-1.9112611284736777E-2</v>
      </c>
      <c r="J774" s="67">
        <f t="shared" si="117"/>
        <v>1436123.6600000039</v>
      </c>
      <c r="K774" s="70">
        <f t="shared" si="122"/>
        <v>4.004079378418024E-2</v>
      </c>
      <c r="L774" s="70">
        <f t="shared" si="123"/>
        <v>0.98088738871526326</v>
      </c>
      <c r="M774" s="70">
        <f>PRODUCT($L$2:L774)-1</f>
        <v>-9.657733778813915E-2</v>
      </c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>
        <f t="shared" si="113"/>
        <v>1.7857142857142857E-4</v>
      </c>
      <c r="Y774" s="70">
        <f t="shared" si="114"/>
        <v>-1.9291182713308205E-2</v>
      </c>
      <c r="Z774" s="70">
        <f t="shared" si="115"/>
        <v>-1.9291182713308205E-2</v>
      </c>
      <c r="AA774" s="70">
        <f t="shared" si="116"/>
        <v>3.7214973047824132E-4</v>
      </c>
    </row>
    <row r="775" spans="1:27">
      <c r="A775" s="88">
        <v>45104</v>
      </c>
      <c r="B775" s="76">
        <v>38257163.18</v>
      </c>
      <c r="C775" s="6"/>
      <c r="D775" s="58">
        <v>104025.42</v>
      </c>
      <c r="E775" s="58">
        <v>64750.39</v>
      </c>
      <c r="F775" s="67">
        <f t="shared" si="119"/>
        <v>38257163.18</v>
      </c>
      <c r="G775" s="67">
        <f t="shared" ref="G775:G838" si="124">IF(MONTH(A775)=MONTH(A774),G774,F774)</f>
        <v>35866513.229999997</v>
      </c>
      <c r="H775" s="67">
        <f t="shared" si="120"/>
        <v>954526.28999999911</v>
      </c>
      <c r="I775" s="70">
        <f t="shared" si="121"/>
        <v>2.5588708187433425E-2</v>
      </c>
      <c r="J775" s="67">
        <f t="shared" si="117"/>
        <v>2390649.950000003</v>
      </c>
      <c r="K775" s="70">
        <f t="shared" si="122"/>
        <v>6.6654094159350308E-2</v>
      </c>
      <c r="L775" s="70">
        <f t="shared" si="123"/>
        <v>1.0255887081874335</v>
      </c>
      <c r="M775" s="70">
        <f>PRODUCT($L$2:L775)-1</f>
        <v>-7.3459918914885458E-2</v>
      </c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>
        <f t="shared" si="113"/>
        <v>1.7857142857142857E-4</v>
      </c>
      <c r="Y775" s="70">
        <f t="shared" si="114"/>
        <v>2.5410136758861997E-2</v>
      </c>
      <c r="Z775" s="70">
        <f t="shared" si="115"/>
        <v>0</v>
      </c>
      <c r="AA775" s="70">
        <f t="shared" si="116"/>
        <v>0</v>
      </c>
    </row>
    <row r="776" spans="1:27">
      <c r="A776" s="88">
        <v>45105</v>
      </c>
      <c r="B776" s="76">
        <v>38372307.770000003</v>
      </c>
      <c r="C776" s="6"/>
      <c r="F776" s="67">
        <f t="shared" si="119"/>
        <v>38372307.770000003</v>
      </c>
      <c r="G776" s="67">
        <f t="shared" si="124"/>
        <v>35866513.229999997</v>
      </c>
      <c r="H776" s="67">
        <f t="shared" si="120"/>
        <v>115144.59000000358</v>
      </c>
      <c r="I776" s="70">
        <f t="shared" si="121"/>
        <v>3.009752434027796E-3</v>
      </c>
      <c r="J776" s="67">
        <f t="shared" si="117"/>
        <v>2505794.5400000066</v>
      </c>
      <c r="K776" s="70">
        <f t="shared" si="122"/>
        <v>6.9864458915512184E-2</v>
      </c>
      <c r="L776" s="70">
        <f t="shared" si="123"/>
        <v>1.0030097524340278</v>
      </c>
      <c r="M776" s="70">
        <f>PRODUCT($L$2:L776)-1</f>
        <v>-7.0671262650615185E-2</v>
      </c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>
        <f t="shared" si="113"/>
        <v>1.7857142857142857E-4</v>
      </c>
      <c r="Y776" s="70">
        <f t="shared" si="114"/>
        <v>2.8311810054563675E-3</v>
      </c>
      <c r="Z776" s="70">
        <f t="shared" si="115"/>
        <v>0</v>
      </c>
      <c r="AA776" s="70">
        <f t="shared" si="116"/>
        <v>0</v>
      </c>
    </row>
    <row r="777" spans="1:27">
      <c r="A777" s="88">
        <v>45106</v>
      </c>
      <c r="B777" s="76">
        <v>38066809.340000004</v>
      </c>
      <c r="C777" s="6"/>
      <c r="F777" s="67">
        <f t="shared" si="119"/>
        <v>38066809.340000004</v>
      </c>
      <c r="G777" s="67">
        <f t="shared" si="124"/>
        <v>35866513.229999997</v>
      </c>
      <c r="H777" s="67">
        <f t="shared" si="120"/>
        <v>-305498.4299999997</v>
      </c>
      <c r="I777" s="70">
        <f t="shared" si="121"/>
        <v>-7.9614296807773068E-3</v>
      </c>
      <c r="J777" s="67">
        <f t="shared" si="117"/>
        <v>2200296.1100000069</v>
      </c>
      <c r="K777" s="70">
        <f t="shared" si="122"/>
        <v>6.1346808257893404E-2</v>
      </c>
      <c r="L777" s="70">
        <f t="shared" si="123"/>
        <v>0.99203857031922271</v>
      </c>
      <c r="M777" s="70">
        <f>PRODUCT($L$2:L777)-1</f>
        <v>-7.8070048043347828E-2</v>
      </c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>
        <f t="shared" si="113"/>
        <v>1.7857142857142857E-4</v>
      </c>
      <c r="Y777" s="70">
        <f t="shared" si="114"/>
        <v>-8.1400011093487358E-3</v>
      </c>
      <c r="Z777" s="70">
        <f t="shared" si="115"/>
        <v>-8.1400011093487358E-3</v>
      </c>
      <c r="AA777" s="70">
        <f t="shared" si="116"/>
        <v>6.6259618060198646E-5</v>
      </c>
    </row>
    <row r="778" spans="1:27">
      <c r="A778" s="88">
        <v>45107</v>
      </c>
      <c r="B778" s="76">
        <v>39350311.590000004</v>
      </c>
      <c r="C778" s="6"/>
      <c r="D778" s="58">
        <v>75118.990000000005</v>
      </c>
      <c r="E778" s="58">
        <v>52355.89</v>
      </c>
      <c r="F778" s="67">
        <f t="shared" si="119"/>
        <v>39350311.590000004</v>
      </c>
      <c r="G778" s="67">
        <f t="shared" si="124"/>
        <v>35866513.229999997</v>
      </c>
      <c r="H778" s="67">
        <f t="shared" si="120"/>
        <v>1283502.25</v>
      </c>
      <c r="I778" s="70">
        <f t="shared" si="121"/>
        <v>3.3717095607782292E-2</v>
      </c>
      <c r="J778" s="67">
        <f t="shared" si="117"/>
        <v>3483798.3600000069</v>
      </c>
      <c r="K778" s="70">
        <f t="shared" si="122"/>
        <v>9.7132340064939537E-2</v>
      </c>
      <c r="L778" s="70">
        <f t="shared" si="123"/>
        <v>1.0337170956077824</v>
      </c>
      <c r="M778" s="70">
        <f>PRODUCT($L$2:L778)-1</f>
        <v>-4.6985247709547151E-2</v>
      </c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>
        <f t="shared" si="113"/>
        <v>1.7857142857142857E-4</v>
      </c>
      <c r="Y778" s="70">
        <f t="shared" si="114"/>
        <v>3.3538524179210862E-2</v>
      </c>
      <c r="Z778" s="70">
        <f t="shared" si="115"/>
        <v>0</v>
      </c>
      <c r="AA778" s="70">
        <f t="shared" si="116"/>
        <v>0</v>
      </c>
    </row>
    <row r="779" spans="1:27">
      <c r="A779" s="88">
        <v>45110</v>
      </c>
      <c r="B779" s="76">
        <v>39499687.079999998</v>
      </c>
      <c r="C779" s="6"/>
      <c r="D779" s="58">
        <v>-28758.61</v>
      </c>
      <c r="E779" s="58">
        <v>57667.98</v>
      </c>
      <c r="F779" s="67">
        <f t="shared" si="119"/>
        <v>39499687.079999998</v>
      </c>
      <c r="G779" s="67">
        <f t="shared" si="124"/>
        <v>39350311.590000004</v>
      </c>
      <c r="H779" s="67">
        <f t="shared" si="120"/>
        <v>149375.48999999464</v>
      </c>
      <c r="I779" s="70">
        <f>H779/B778</f>
        <v>3.7960433847734781E-3</v>
      </c>
      <c r="J779" s="67">
        <f t="shared" si="117"/>
        <v>149375.48999999464</v>
      </c>
      <c r="K779" s="70">
        <f>I779</f>
        <v>3.7960433847734781E-3</v>
      </c>
      <c r="L779" s="70">
        <f t="shared" si="123"/>
        <v>1.0037960433847735</v>
      </c>
      <c r="M779" s="70">
        <f>PRODUCT($L$2:L779)-1</f>
        <v>-4.336756236352346E-2</v>
      </c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>
        <f t="shared" ref="X779:X842" si="125">4.5%/252</f>
        <v>1.7857142857142857E-4</v>
      </c>
      <c r="Y779" s="70">
        <f t="shared" ref="Y779:Y842" si="126">I779-X779</f>
        <v>3.6174719562020495E-3</v>
      </c>
      <c r="Z779" s="70">
        <f t="shared" ref="Z779:Z842" si="127">IF(Y779&lt;0,Y779,0)</f>
        <v>0</v>
      </c>
      <c r="AA779" s="70">
        <f t="shared" ref="AA779:AA842" si="128">Z779^2</f>
        <v>0</v>
      </c>
    </row>
    <row r="780" spans="1:27">
      <c r="A780" s="88">
        <v>45111</v>
      </c>
      <c r="B780" s="76">
        <v>39425108.490000002</v>
      </c>
      <c r="C780" s="6"/>
      <c r="D780" s="58">
        <v>-28717.01</v>
      </c>
      <c r="E780" s="58">
        <v>57668</v>
      </c>
      <c r="F780" s="67">
        <f t="shared" si="119"/>
        <v>39425108.490000002</v>
      </c>
      <c r="G780" s="67">
        <f t="shared" si="124"/>
        <v>39350311.590000004</v>
      </c>
      <c r="H780" s="67">
        <f t="shared" si="120"/>
        <v>-74578.589999996126</v>
      </c>
      <c r="I780" s="70">
        <f>H780/B779</f>
        <v>-1.8880805270418898E-3</v>
      </c>
      <c r="J780" s="67">
        <f t="shared" si="117"/>
        <v>74796.89999999851</v>
      </c>
      <c r="K780" s="70">
        <f t="shared" ref="K780:K799" si="129">(1+K779)*(1+I780)-1</f>
        <v>1.9007956221368527E-3</v>
      </c>
      <c r="L780" s="70">
        <f t="shared" si="123"/>
        <v>0.99811191947295808</v>
      </c>
      <c r="M780" s="70">
        <f>PRODUCT($L$2:L780)-1</f>
        <v>-4.5173761440561511E-2</v>
      </c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>
        <f t="shared" si="125"/>
        <v>1.7857142857142857E-4</v>
      </c>
      <c r="Y780" s="70">
        <f t="shared" si="126"/>
        <v>-2.0666519556133186E-3</v>
      </c>
      <c r="Z780" s="70">
        <f t="shared" si="127"/>
        <v>-2.0666519556133186E-3</v>
      </c>
      <c r="AA780" s="70">
        <f t="shared" si="128"/>
        <v>4.2710503056403545E-6</v>
      </c>
    </row>
    <row r="781" spans="1:27">
      <c r="A781" s="88">
        <v>45112</v>
      </c>
      <c r="B781" s="76">
        <v>39035788.57</v>
      </c>
      <c r="C781" s="6"/>
      <c r="D781" s="58">
        <v>-48496.49</v>
      </c>
      <c r="E781" s="58">
        <v>53637.93</v>
      </c>
      <c r="F781" s="67">
        <f t="shared" si="119"/>
        <v>39035788.57</v>
      </c>
      <c r="G781" s="67">
        <f t="shared" si="124"/>
        <v>39350311.590000004</v>
      </c>
      <c r="H781" s="67">
        <f t="shared" si="120"/>
        <v>-389319.92000000179</v>
      </c>
      <c r="I781" s="70">
        <f>H781/B780</f>
        <v>-9.8749232382899094E-3</v>
      </c>
      <c r="J781" s="67">
        <f t="shared" si="117"/>
        <v>-314523.02000000328</v>
      </c>
      <c r="K781" s="70">
        <f t="shared" si="129"/>
        <v>-7.99289782701329E-3</v>
      </c>
      <c r="L781" s="70">
        <f t="shared" si="123"/>
        <v>0.99012507676171013</v>
      </c>
      <c r="M781" s="70">
        <f>PRODUCT($L$2:L781)-1</f>
        <v>-5.4602597252241036E-2</v>
      </c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>
        <f t="shared" si="125"/>
        <v>1.7857142857142857E-4</v>
      </c>
      <c r="Y781" s="70">
        <f t="shared" si="126"/>
        <v>-1.0053494666861338E-2</v>
      </c>
      <c r="Z781" s="70">
        <f t="shared" si="127"/>
        <v>-1.0053494666861338E-2</v>
      </c>
      <c r="AA781" s="70">
        <f t="shared" si="128"/>
        <v>1.0107275501660937E-4</v>
      </c>
    </row>
    <row r="782" spans="1:27">
      <c r="A782" s="88">
        <v>45113</v>
      </c>
      <c r="B782" s="76">
        <v>37614392.659999996</v>
      </c>
      <c r="C782" s="6"/>
      <c r="D782" s="58">
        <v>229332.24</v>
      </c>
      <c r="E782" s="58">
        <v>55021.31</v>
      </c>
      <c r="F782" s="67">
        <f t="shared" si="119"/>
        <v>37614392.659999996</v>
      </c>
      <c r="G782" s="67">
        <f t="shared" si="124"/>
        <v>39350311.590000004</v>
      </c>
      <c r="H782" s="67">
        <f t="shared" si="120"/>
        <v>-1421395.9100000039</v>
      </c>
      <c r="I782" s="70">
        <f t="shared" si="121"/>
        <v>-3.6412634714708514E-2</v>
      </c>
      <c r="J782" s="67">
        <f t="shared" si="117"/>
        <v>-1735918.9300000072</v>
      </c>
      <c r="K782" s="70">
        <f t="shared" si="129"/>
        <v>-4.4114490072834744E-2</v>
      </c>
      <c r="L782" s="70">
        <f t="shared" si="123"/>
        <v>0.96358736528529154</v>
      </c>
      <c r="M782" s="70">
        <f>PRODUCT($L$2:L782)-1</f>
        <v>-8.9027007538729275E-2</v>
      </c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>
        <f t="shared" si="125"/>
        <v>1.7857142857142857E-4</v>
      </c>
      <c r="Y782" s="70">
        <f t="shared" si="126"/>
        <v>-3.6591206143279945E-2</v>
      </c>
      <c r="Z782" s="70">
        <f t="shared" si="127"/>
        <v>-3.6591206143279945E-2</v>
      </c>
      <c r="AA782" s="70">
        <f t="shared" si="128"/>
        <v>1.338916367020008E-3</v>
      </c>
    </row>
    <row r="783" spans="1:27">
      <c r="A783" s="88">
        <v>45114</v>
      </c>
      <c r="B783" s="76">
        <v>37407669.32</v>
      </c>
      <c r="C783" s="6"/>
      <c r="F783" s="67">
        <f t="shared" si="119"/>
        <v>37407669.32</v>
      </c>
      <c r="G783" s="67">
        <f t="shared" si="124"/>
        <v>39350311.590000004</v>
      </c>
      <c r="H783" s="67">
        <f t="shared" si="120"/>
        <v>-206723.33999999613</v>
      </c>
      <c r="I783" s="70">
        <f t="shared" si="121"/>
        <v>-5.4958574466052838E-3</v>
      </c>
      <c r="J783" s="67">
        <f t="shared" si="117"/>
        <v>-1942642.2700000033</v>
      </c>
      <c r="K783" s="70">
        <f t="shared" si="129"/>
        <v>-4.9367900570670087E-2</v>
      </c>
      <c r="L783" s="70">
        <f t="shared" si="123"/>
        <v>0.9945041425533947</v>
      </c>
      <c r="M783" s="70">
        <f>PRODUCT($L$2:L783)-1</f>
        <v>-9.403358524300387E-2</v>
      </c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>
        <f t="shared" si="125"/>
        <v>1.7857142857142857E-4</v>
      </c>
      <c r="Y783" s="70">
        <f t="shared" si="126"/>
        <v>-5.6744288751767128E-3</v>
      </c>
      <c r="Z783" s="70">
        <f t="shared" si="127"/>
        <v>-5.6744288751767128E-3</v>
      </c>
      <c r="AA783" s="70">
        <f t="shared" si="128"/>
        <v>3.2199143059439255E-5</v>
      </c>
    </row>
    <row r="784" spans="1:27">
      <c r="A784" s="88">
        <v>45117</v>
      </c>
      <c r="B784" s="76">
        <v>37560191.200000003</v>
      </c>
      <c r="C784" s="6"/>
      <c r="F784" s="67">
        <f t="shared" si="119"/>
        <v>37560191.200000003</v>
      </c>
      <c r="G784" s="67">
        <f t="shared" si="124"/>
        <v>39350311.590000004</v>
      </c>
      <c r="H784" s="67">
        <f t="shared" si="120"/>
        <v>152521.88000000268</v>
      </c>
      <c r="I784" s="70">
        <f t="shared" si="121"/>
        <v>4.0772890365146832E-3</v>
      </c>
      <c r="J784" s="67">
        <f t="shared" si="117"/>
        <v>-1790120.3900000006</v>
      </c>
      <c r="K784" s="70">
        <f t="shared" si="129"/>
        <v>-4.5491898733908021E-2</v>
      </c>
      <c r="L784" s="70">
        <f t="shared" si="123"/>
        <v>1.0040772890365146</v>
      </c>
      <c r="M784" s="70">
        <f>PRODUCT($L$2:L784)-1</f>
        <v>-9.0339698312664751E-2</v>
      </c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>
        <f t="shared" si="125"/>
        <v>1.7857142857142857E-4</v>
      </c>
      <c r="Y784" s="70">
        <f t="shared" si="126"/>
        <v>3.8987176079432547E-3</v>
      </c>
      <c r="Z784" s="70">
        <f t="shared" si="127"/>
        <v>0</v>
      </c>
      <c r="AA784" s="70">
        <f t="shared" si="128"/>
        <v>0</v>
      </c>
    </row>
    <row r="785" spans="1:27">
      <c r="A785" s="88">
        <v>45118</v>
      </c>
      <c r="B785" s="76">
        <v>38011311.710000001</v>
      </c>
      <c r="C785" s="6"/>
      <c r="F785" s="67">
        <f t="shared" si="119"/>
        <v>38011311.710000001</v>
      </c>
      <c r="G785" s="67">
        <f t="shared" si="124"/>
        <v>39350311.590000004</v>
      </c>
      <c r="H785" s="67">
        <f t="shared" si="120"/>
        <v>451120.50999999791</v>
      </c>
      <c r="I785" s="70">
        <f t="shared" si="121"/>
        <v>1.2010602065305725E-2</v>
      </c>
      <c r="J785" s="67">
        <f t="shared" si="117"/>
        <v>-1338999.8800000027</v>
      </c>
      <c r="K785" s="70">
        <f t="shared" si="129"/>
        <v>-3.4027681761490514E-2</v>
      </c>
      <c r="L785" s="70">
        <f t="shared" si="123"/>
        <v>1.0120106020653057</v>
      </c>
      <c r="M785" s="70">
        <f>PRODUCT($L$2:L785)-1</f>
        <v>-7.9414130414492301E-2</v>
      </c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>
        <f t="shared" si="125"/>
        <v>1.7857142857142857E-4</v>
      </c>
      <c r="Y785" s="70">
        <f t="shared" si="126"/>
        <v>1.1832030636734296E-2</v>
      </c>
      <c r="Z785" s="70">
        <f t="shared" si="127"/>
        <v>0</v>
      </c>
      <c r="AA785" s="70">
        <f t="shared" si="128"/>
        <v>0</v>
      </c>
    </row>
    <row r="786" spans="1:27">
      <c r="A786" s="88">
        <v>45119</v>
      </c>
      <c r="B786" s="76">
        <v>39310589.299999997</v>
      </c>
      <c r="C786" s="6"/>
      <c r="F786" s="67">
        <f t="shared" si="119"/>
        <v>39310589.299999997</v>
      </c>
      <c r="G786" s="67">
        <f t="shared" si="124"/>
        <v>39350311.590000004</v>
      </c>
      <c r="H786" s="67">
        <f t="shared" si="120"/>
        <v>1299277.5899999961</v>
      </c>
      <c r="I786" s="70">
        <f t="shared" si="121"/>
        <v>3.4181340541799367E-2</v>
      </c>
      <c r="J786" s="67">
        <f t="shared" si="117"/>
        <v>-39722.290000006557</v>
      </c>
      <c r="K786" s="70">
        <f t="shared" si="129"/>
        <v>-1.0094529978285083E-3</v>
      </c>
      <c r="L786" s="70">
        <f t="shared" si="123"/>
        <v>1.0341813405417994</v>
      </c>
      <c r="M786" s="70">
        <f>PRODUCT($L$2:L786)-1</f>
        <v>-4.7947271308221517E-2</v>
      </c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>
        <f t="shared" si="125"/>
        <v>1.7857142857142857E-4</v>
      </c>
      <c r="Y786" s="70">
        <f t="shared" si="126"/>
        <v>3.4002769113227936E-2</v>
      </c>
      <c r="Z786" s="70">
        <f t="shared" si="127"/>
        <v>0</v>
      </c>
      <c r="AA786" s="70">
        <f t="shared" si="128"/>
        <v>0</v>
      </c>
    </row>
    <row r="787" spans="1:27">
      <c r="A787" s="88">
        <v>45120</v>
      </c>
      <c r="B787" s="76">
        <v>40884332.490000002</v>
      </c>
      <c r="C787" s="6"/>
      <c r="F787" s="67">
        <f t="shared" si="119"/>
        <v>40884332.490000002</v>
      </c>
      <c r="G787" s="67">
        <f t="shared" si="124"/>
        <v>39350311.590000004</v>
      </c>
      <c r="H787" s="67">
        <f t="shared" si="120"/>
        <v>1573743.1900000051</v>
      </c>
      <c r="I787" s="70">
        <f t="shared" si="121"/>
        <v>4.0033569021057772E-2</v>
      </c>
      <c r="J787" s="67">
        <f t="shared" si="117"/>
        <v>1534020.8999999985</v>
      </c>
      <c r="K787" s="70">
        <f t="shared" si="129"/>
        <v>3.8983704016967158E-2</v>
      </c>
      <c r="L787" s="70">
        <f t="shared" si="123"/>
        <v>1.0400335690210578</v>
      </c>
      <c r="M787" s="70">
        <f>PRODUCT($L$2:L787)-1</f>
        <v>-9.8332026824528018E-3</v>
      </c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>
        <f t="shared" si="125"/>
        <v>1.7857142857142857E-4</v>
      </c>
      <c r="Y787" s="70">
        <f t="shared" si="126"/>
        <v>3.9854997592486341E-2</v>
      </c>
      <c r="Z787" s="70">
        <f t="shared" si="127"/>
        <v>0</v>
      </c>
      <c r="AA787" s="70">
        <f t="shared" si="128"/>
        <v>0</v>
      </c>
    </row>
    <row r="788" spans="1:27">
      <c r="A788" s="88">
        <v>45121</v>
      </c>
      <c r="B788" s="76">
        <v>40802190.170000002</v>
      </c>
      <c r="C788" s="6"/>
      <c r="D788" s="58">
        <v>131703.06</v>
      </c>
      <c r="E788" s="58">
        <v>-2305.9299999999998</v>
      </c>
      <c r="F788" s="67">
        <f t="shared" si="119"/>
        <v>40802190.170000002</v>
      </c>
      <c r="G788" s="67">
        <f t="shared" si="124"/>
        <v>39350311.590000004</v>
      </c>
      <c r="H788" s="67">
        <f t="shared" si="120"/>
        <v>-82142.320000000298</v>
      </c>
      <c r="I788" s="70">
        <f t="shared" si="121"/>
        <v>-2.0091393205475885E-3</v>
      </c>
      <c r="J788" s="67">
        <f t="shared" si="117"/>
        <v>1451878.5799999982</v>
      </c>
      <c r="K788" s="70">
        <f t="shared" si="129"/>
        <v>3.6896241003818497E-2</v>
      </c>
      <c r="L788" s="70">
        <f t="shared" si="123"/>
        <v>0.99799086067945242</v>
      </c>
      <c r="M788" s="70">
        <f>PRODUCT($L$2:L788)-1</f>
        <v>-1.1822585728844204E-2</v>
      </c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>
        <f t="shared" si="125"/>
        <v>1.7857142857142857E-4</v>
      </c>
      <c r="Y788" s="70">
        <f t="shared" si="126"/>
        <v>-2.1877107491190171E-3</v>
      </c>
      <c r="Z788" s="70">
        <f t="shared" si="127"/>
        <v>-2.1877107491190171E-3</v>
      </c>
      <c r="AA788" s="70">
        <f t="shared" si="128"/>
        <v>4.7860783218108911E-6</v>
      </c>
    </row>
    <row r="789" spans="1:27">
      <c r="A789" s="88">
        <v>45124</v>
      </c>
      <c r="B789" s="76">
        <v>41383404.189999998</v>
      </c>
      <c r="C789" s="6"/>
      <c r="D789" s="58">
        <v>96066.14</v>
      </c>
      <c r="E789" s="58">
        <v>-2305.9299999999998</v>
      </c>
      <c r="F789" s="67">
        <f t="shared" si="119"/>
        <v>41383404.189999998</v>
      </c>
      <c r="G789" s="67">
        <f t="shared" si="124"/>
        <v>39350311.590000004</v>
      </c>
      <c r="H789" s="67">
        <f t="shared" si="120"/>
        <v>581214.01999999583</v>
      </c>
      <c r="I789" s="70">
        <f t="shared" si="121"/>
        <v>1.4244677003327535E-2</v>
      </c>
      <c r="J789" s="67">
        <f t="shared" si="117"/>
        <v>2033092.599999994</v>
      </c>
      <c r="K789" s="70">
        <f t="shared" si="129"/>
        <v>5.1666493042882289E-2</v>
      </c>
      <c r="L789" s="70">
        <f t="shared" si="123"/>
        <v>1.0142446770033275</v>
      </c>
      <c r="M789" s="70">
        <f>PRODUCT($L$2:L789)-1</f>
        <v>2.2536823594319078E-3</v>
      </c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>
        <f t="shared" si="125"/>
        <v>1.7857142857142857E-4</v>
      </c>
      <c r="Y789" s="70">
        <f t="shared" si="126"/>
        <v>1.4066105574756106E-2</v>
      </c>
      <c r="Z789" s="70">
        <f t="shared" si="127"/>
        <v>0</v>
      </c>
      <c r="AA789" s="70">
        <f t="shared" si="128"/>
        <v>0</v>
      </c>
    </row>
    <row r="790" spans="1:27">
      <c r="A790" s="88">
        <v>45125</v>
      </c>
      <c r="B790" s="76">
        <v>42280318.57</v>
      </c>
      <c r="C790" s="6"/>
      <c r="D790" s="58">
        <v>84202.62</v>
      </c>
      <c r="E790" s="58">
        <v>-2305.9299999999998</v>
      </c>
      <c r="F790" s="67">
        <f t="shared" si="119"/>
        <v>42280318.57</v>
      </c>
      <c r="G790" s="67">
        <f t="shared" si="124"/>
        <v>39350311.590000004</v>
      </c>
      <c r="H790" s="67">
        <f t="shared" si="120"/>
        <v>896914.38000000268</v>
      </c>
      <c r="I790" s="70">
        <f t="shared" si="121"/>
        <v>2.1673286612239009E-2</v>
      </c>
      <c r="J790" s="67">
        <f t="shared" ref="J790:J853" si="130">IF(MONTH(A790)=MONTH(A789),J789+H790,H790)</f>
        <v>2930006.9799999967</v>
      </c>
      <c r="K790" s="70">
        <f t="shared" si="129"/>
        <v>7.4459562367088949E-2</v>
      </c>
      <c r="L790" s="70">
        <f t="shared" si="123"/>
        <v>1.0216732866122391</v>
      </c>
      <c r="M790" s="70">
        <f>PRODUCT($L$2:L790)-1</f>
        <v>2.397581367537982E-2</v>
      </c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>
        <f t="shared" si="125"/>
        <v>1.7857142857142857E-4</v>
      </c>
      <c r="Y790" s="70">
        <f t="shared" si="126"/>
        <v>2.1494715183667582E-2</v>
      </c>
      <c r="Z790" s="70">
        <f t="shared" si="127"/>
        <v>0</v>
      </c>
      <c r="AA790" s="70">
        <f t="shared" si="128"/>
        <v>0</v>
      </c>
    </row>
    <row r="791" spans="1:27">
      <c r="A791" s="88">
        <v>45126</v>
      </c>
      <c r="B791" s="76">
        <v>42137576.950000003</v>
      </c>
      <c r="C791" s="6"/>
      <c r="D791" s="58">
        <v>72334.3</v>
      </c>
      <c r="E791" s="58">
        <v>-2305.9299999999998</v>
      </c>
      <c r="F791" s="67">
        <f t="shared" si="119"/>
        <v>42137576.950000003</v>
      </c>
      <c r="G791" s="67">
        <f t="shared" si="124"/>
        <v>39350311.590000004</v>
      </c>
      <c r="H791" s="67">
        <f t="shared" si="120"/>
        <v>-142741.61999999732</v>
      </c>
      <c r="I791" s="70">
        <f t="shared" si="121"/>
        <v>-3.3760772110473084E-3</v>
      </c>
      <c r="J791" s="67">
        <f t="shared" si="130"/>
        <v>2787265.3599999994</v>
      </c>
      <c r="K791" s="70">
        <f t="shared" si="129"/>
        <v>7.0832103924389545E-2</v>
      </c>
      <c r="L791" s="70">
        <f t="shared" si="123"/>
        <v>0.99662392278895273</v>
      </c>
      <c r="M791" s="70">
        <f>PRODUCT($L$2:L791)-1</f>
        <v>2.0518792266166708E-2</v>
      </c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>
        <f t="shared" si="125"/>
        <v>1.7857142857142857E-4</v>
      </c>
      <c r="Y791" s="70">
        <f t="shared" si="126"/>
        <v>-3.554648639618737E-3</v>
      </c>
      <c r="Z791" s="70">
        <f t="shared" si="127"/>
        <v>-3.554648639618737E-3</v>
      </c>
      <c r="AA791" s="70">
        <f t="shared" si="128"/>
        <v>1.2635526951143338E-5</v>
      </c>
    </row>
    <row r="792" spans="1:27">
      <c r="A792" s="88">
        <v>45127</v>
      </c>
      <c r="B792" s="76">
        <v>40147775.960000001</v>
      </c>
      <c r="C792" s="6"/>
      <c r="F792" s="67">
        <f t="shared" si="119"/>
        <v>40147775.960000001</v>
      </c>
      <c r="G792" s="67">
        <f t="shared" si="124"/>
        <v>39350311.590000004</v>
      </c>
      <c r="H792" s="67">
        <f t="shared" si="120"/>
        <v>-1989800.9900000021</v>
      </c>
      <c r="I792" s="70">
        <f t="shared" si="121"/>
        <v>-4.7221533225820712E-2</v>
      </c>
      <c r="J792" s="67">
        <f t="shared" si="130"/>
        <v>797464.36999999732</v>
      </c>
      <c r="K792" s="70">
        <f t="shared" si="129"/>
        <v>2.0265770149648477E-2</v>
      </c>
      <c r="L792" s="70">
        <f t="shared" si="123"/>
        <v>0.95277846677417932</v>
      </c>
      <c r="M792" s="70">
        <f>PRODUCT($L$2:L792)-1</f>
        <v>-2.7671669790404474E-2</v>
      </c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>
        <f t="shared" si="125"/>
        <v>1.7857142857142857E-4</v>
      </c>
      <c r="Y792" s="70">
        <f t="shared" si="126"/>
        <v>-4.7400104654392143E-2</v>
      </c>
      <c r="Z792" s="70">
        <f t="shared" si="127"/>
        <v>-4.7400104654392143E-2</v>
      </c>
      <c r="AA792" s="70">
        <f t="shared" si="128"/>
        <v>2.2467699212473276E-3</v>
      </c>
    </row>
    <row r="793" spans="1:27">
      <c r="A793" s="88">
        <v>45128</v>
      </c>
      <c r="B793" s="76">
        <v>40044335.710000001</v>
      </c>
      <c r="C793" s="6"/>
      <c r="D793" s="58">
        <v>46288.02</v>
      </c>
      <c r="E793" s="58">
        <v>17564.88</v>
      </c>
      <c r="F793" s="67">
        <f t="shared" si="119"/>
        <v>40044335.710000001</v>
      </c>
      <c r="G793" s="67">
        <f t="shared" si="124"/>
        <v>39350311.590000004</v>
      </c>
      <c r="H793" s="67">
        <f t="shared" si="120"/>
        <v>-103440.25</v>
      </c>
      <c r="I793" s="70">
        <f t="shared" si="121"/>
        <v>-2.5764876765044099E-3</v>
      </c>
      <c r="J793" s="67">
        <f t="shared" si="130"/>
        <v>694024.11999999732</v>
      </c>
      <c r="K793" s="70">
        <f t="shared" si="129"/>
        <v>1.7637067966098652E-2</v>
      </c>
      <c r="L793" s="70">
        <f t="shared" si="123"/>
        <v>0.99742351232349558</v>
      </c>
      <c r="M793" s="70">
        <f>PRODUCT($L$2:L793)-1</f>
        <v>-3.0176861750705664E-2</v>
      </c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>
        <f t="shared" si="125"/>
        <v>1.7857142857142857E-4</v>
      </c>
      <c r="Y793" s="70">
        <f t="shared" si="126"/>
        <v>-2.7550591050758385E-3</v>
      </c>
      <c r="Z793" s="70">
        <f t="shared" si="127"/>
        <v>-2.7550591050758385E-3</v>
      </c>
      <c r="AA793" s="70">
        <f t="shared" si="128"/>
        <v>7.5903506724612797E-6</v>
      </c>
    </row>
    <row r="794" spans="1:27">
      <c r="A794" s="88">
        <v>45131</v>
      </c>
      <c r="B794" s="76">
        <v>40042935.759999998</v>
      </c>
      <c r="C794" s="6"/>
      <c r="D794" s="58">
        <v>6499.48</v>
      </c>
      <c r="E794" s="58">
        <v>17564.88</v>
      </c>
      <c r="F794" s="67">
        <f t="shared" si="119"/>
        <v>40042935.759999998</v>
      </c>
      <c r="G794" s="67">
        <f t="shared" si="124"/>
        <v>39350311.590000004</v>
      </c>
      <c r="H794" s="67">
        <f t="shared" si="120"/>
        <v>-1399.9500000029802</v>
      </c>
      <c r="I794" s="70">
        <f t="shared" si="121"/>
        <v>-3.4960000588881792E-5</v>
      </c>
      <c r="J794" s="67">
        <f t="shared" si="130"/>
        <v>692624.16999999434</v>
      </c>
      <c r="K794" s="70">
        <f t="shared" si="129"/>
        <v>1.760149137360334E-2</v>
      </c>
      <c r="L794" s="70">
        <f t="shared" si="123"/>
        <v>0.99996503999941111</v>
      </c>
      <c r="M794" s="70">
        <f>PRODUCT($L$2:L794)-1</f>
        <v>-3.0210766768190012E-2</v>
      </c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>
        <f t="shared" si="125"/>
        <v>1.7857142857142857E-4</v>
      </c>
      <c r="Y794" s="70">
        <f t="shared" si="126"/>
        <v>-2.1353142916031036E-4</v>
      </c>
      <c r="Z794" s="70">
        <f t="shared" si="127"/>
        <v>-2.1353142916031036E-4</v>
      </c>
      <c r="AA794" s="70">
        <f t="shared" si="128"/>
        <v>4.5595671239244639E-8</v>
      </c>
    </row>
    <row r="795" spans="1:27">
      <c r="A795" s="88">
        <v>45132</v>
      </c>
      <c r="B795" s="76">
        <v>40427640.93</v>
      </c>
      <c r="C795" s="6"/>
      <c r="D795" s="58">
        <v>-6648.33</v>
      </c>
      <c r="E795" s="58">
        <v>17443.16</v>
      </c>
      <c r="F795" s="67">
        <f t="shared" si="119"/>
        <v>40427640.93</v>
      </c>
      <c r="G795" s="67">
        <f t="shared" si="124"/>
        <v>39350311.590000004</v>
      </c>
      <c r="H795" s="67">
        <f t="shared" si="120"/>
        <v>384705.17000000179</v>
      </c>
      <c r="I795" s="70">
        <f t="shared" si="121"/>
        <v>9.607316813776039E-3</v>
      </c>
      <c r="J795" s="67">
        <f t="shared" si="130"/>
        <v>1077329.3399999961</v>
      </c>
      <c r="K795" s="70">
        <f t="shared" si="129"/>
        <v>2.7377911291400547E-2</v>
      </c>
      <c r="L795" s="70">
        <f t="shared" si="123"/>
        <v>1.009607316813776</v>
      </c>
      <c r="M795" s="70">
        <f>PRODUCT($L$2:L795)-1</f>
        <v>-2.0893694361943105E-2</v>
      </c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>
        <f t="shared" si="125"/>
        <v>1.7857142857142857E-4</v>
      </c>
      <c r="Y795" s="70">
        <f t="shared" si="126"/>
        <v>9.4287453852046101E-3</v>
      </c>
      <c r="Z795" s="70">
        <f t="shared" si="127"/>
        <v>0</v>
      </c>
      <c r="AA795" s="70">
        <f t="shared" si="128"/>
        <v>0</v>
      </c>
    </row>
    <row r="796" spans="1:27">
      <c r="A796" s="88">
        <v>45133</v>
      </c>
      <c r="B796" s="76">
        <v>40417906.490000002</v>
      </c>
      <c r="C796" s="6"/>
      <c r="F796" s="67">
        <f t="shared" si="119"/>
        <v>40417906.490000002</v>
      </c>
      <c r="G796" s="67">
        <f t="shared" si="124"/>
        <v>39350311.590000004</v>
      </c>
      <c r="H796" s="67">
        <f t="shared" si="120"/>
        <v>-9734.4399999976158</v>
      </c>
      <c r="I796" s="70">
        <f t="shared" si="121"/>
        <v>-2.4078674332872124E-4</v>
      </c>
      <c r="J796" s="67">
        <f t="shared" si="130"/>
        <v>1067594.8999999985</v>
      </c>
      <c r="K796" s="70">
        <f t="shared" si="129"/>
        <v>2.7130532309972866E-2</v>
      </c>
      <c r="L796" s="70">
        <f t="shared" si="123"/>
        <v>0.99975921325667128</v>
      </c>
      <c r="M796" s="70">
        <f>PRODUCT($L$2:L796)-1</f>
        <v>-2.1129450180650267E-2</v>
      </c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>
        <f t="shared" si="125"/>
        <v>1.7857142857142857E-4</v>
      </c>
      <c r="Y796" s="70">
        <f t="shared" si="126"/>
        <v>-4.1935817190014981E-4</v>
      </c>
      <c r="Z796" s="70">
        <f t="shared" si="127"/>
        <v>-4.1935817190014981E-4</v>
      </c>
      <c r="AA796" s="70">
        <f t="shared" si="128"/>
        <v>1.758612763394356E-7</v>
      </c>
    </row>
    <row r="797" spans="1:27">
      <c r="A797" s="88">
        <v>45134</v>
      </c>
      <c r="B797" s="76">
        <v>39564724.329999998</v>
      </c>
      <c r="C797" s="6"/>
      <c r="F797" s="67">
        <f t="shared" si="119"/>
        <v>39564724.329999998</v>
      </c>
      <c r="G797" s="67">
        <f t="shared" si="124"/>
        <v>39350311.590000004</v>
      </c>
      <c r="H797" s="67">
        <f t="shared" si="120"/>
        <v>-853182.16000000387</v>
      </c>
      <c r="I797" s="70">
        <f t="shared" si="121"/>
        <v>-2.1109014149733211E-2</v>
      </c>
      <c r="J797" s="67">
        <f t="shared" si="130"/>
        <v>214412.73999999464</v>
      </c>
      <c r="K797" s="70">
        <f t="shared" si="129"/>
        <v>5.4488193698185583E-3</v>
      </c>
      <c r="L797" s="70">
        <f t="shared" si="123"/>
        <v>0.97889098585026679</v>
      </c>
      <c r="M797" s="70">
        <f>PRODUCT($L$2:L797)-1</f>
        <v>-4.17924424675441E-2</v>
      </c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>
        <f t="shared" si="125"/>
        <v>1.7857142857142857E-4</v>
      </c>
      <c r="Y797" s="70">
        <f t="shared" si="126"/>
        <v>-2.1287585578304638E-2</v>
      </c>
      <c r="Z797" s="70">
        <f t="shared" si="127"/>
        <v>-2.1287585578304638E-2</v>
      </c>
      <c r="AA797" s="70">
        <f t="shared" si="128"/>
        <v>4.5316129975364361E-4</v>
      </c>
    </row>
    <row r="798" spans="1:27">
      <c r="A798" s="88">
        <v>45135</v>
      </c>
      <c r="B798" s="76">
        <v>40781857.770000003</v>
      </c>
      <c r="C798" s="6"/>
      <c r="D798" s="58">
        <v>-44102.82</v>
      </c>
      <c r="E798" s="58">
        <v>17443.16</v>
      </c>
      <c r="F798" s="67">
        <f t="shared" si="119"/>
        <v>40781857.770000003</v>
      </c>
      <c r="G798" s="67">
        <f t="shared" si="124"/>
        <v>39350311.590000004</v>
      </c>
      <c r="H798" s="67">
        <f t="shared" si="120"/>
        <v>1217133.4400000051</v>
      </c>
      <c r="I798" s="70">
        <f t="shared" si="121"/>
        <v>3.0763096688054319E-2</v>
      </c>
      <c r="J798" s="67">
        <f t="shared" si="130"/>
        <v>1431546.1799999997</v>
      </c>
      <c r="K798" s="70">
        <f t="shared" si="129"/>
        <v>3.6379538614982332E-2</v>
      </c>
      <c r="L798" s="70">
        <f t="shared" si="123"/>
        <v>1.0307630966880543</v>
      </c>
      <c r="M798" s="70">
        <f>PRODUCT($L$2:L798)-1</f>
        <v>-1.2315010727948827E-2</v>
      </c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>
        <f t="shared" si="125"/>
        <v>1.7857142857142857E-4</v>
      </c>
      <c r="Y798" s="70">
        <f t="shared" si="126"/>
        <v>3.0584525259482891E-2</v>
      </c>
      <c r="Z798" s="70">
        <f t="shared" si="127"/>
        <v>0</v>
      </c>
      <c r="AA798" s="70">
        <f t="shared" si="128"/>
        <v>0</v>
      </c>
    </row>
    <row r="799" spans="1:27">
      <c r="A799" s="88">
        <v>45138</v>
      </c>
      <c r="B799" s="76">
        <v>40832947.399999999</v>
      </c>
      <c r="C799" s="6"/>
      <c r="D799" s="58">
        <v>-84388.5</v>
      </c>
      <c r="E799" s="58">
        <v>-58430.79</v>
      </c>
      <c r="F799" s="67">
        <f t="shared" si="119"/>
        <v>40832947.399999999</v>
      </c>
      <c r="G799" s="67">
        <f t="shared" si="124"/>
        <v>39350311.590000004</v>
      </c>
      <c r="H799" s="67">
        <f t="shared" si="120"/>
        <v>51089.629999995232</v>
      </c>
      <c r="I799" s="70">
        <f t="shared" si="121"/>
        <v>1.2527538663914875E-3</v>
      </c>
      <c r="J799" s="67">
        <f t="shared" si="130"/>
        <v>1482635.8099999949</v>
      </c>
      <c r="K799" s="70">
        <f t="shared" si="129"/>
        <v>3.7677867089031425E-2</v>
      </c>
      <c r="L799" s="70">
        <f t="shared" si="123"/>
        <v>1.0012527538663916</v>
      </c>
      <c r="M799" s="70">
        <f>PRODUCT($L$2:L799)-1</f>
        <v>-1.1077684538861376E-2</v>
      </c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>
        <f t="shared" si="125"/>
        <v>1.7857142857142857E-4</v>
      </c>
      <c r="Y799" s="70">
        <f t="shared" si="126"/>
        <v>1.074182437820059E-3</v>
      </c>
      <c r="Z799" s="70">
        <f t="shared" si="127"/>
        <v>0</v>
      </c>
      <c r="AA799" s="70">
        <f t="shared" si="128"/>
        <v>0</v>
      </c>
    </row>
    <row r="800" spans="1:27">
      <c r="A800" s="88">
        <v>45139</v>
      </c>
      <c r="B800" s="76">
        <v>40167398.880000003</v>
      </c>
      <c r="C800" s="6"/>
      <c r="F800" s="67">
        <f t="shared" ref="F800:F863" si="131">B800</f>
        <v>40167398.880000003</v>
      </c>
      <c r="G800" s="67">
        <f t="shared" si="124"/>
        <v>40832947.399999999</v>
      </c>
      <c r="H800" s="67">
        <f t="shared" ref="H800:H812" si="132">B800-C800-F799</f>
        <v>-665548.51999999583</v>
      </c>
      <c r="I800" s="70">
        <f t="shared" si="121"/>
        <v>-1.6299301480255032E-2</v>
      </c>
      <c r="J800" s="67">
        <f t="shared" si="130"/>
        <v>-665548.51999999583</v>
      </c>
      <c r="K800" s="70">
        <f>I800</f>
        <v>-1.6299301480255032E-2</v>
      </c>
      <c r="L800" s="70">
        <f t="shared" si="123"/>
        <v>0.98370069851974495</v>
      </c>
      <c r="M800" s="70">
        <f>PRODUCT($L$2:L800)-1</f>
        <v>-2.7196427499114328E-2</v>
      </c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>
        <f t="shared" si="125"/>
        <v>1.7857142857142857E-4</v>
      </c>
      <c r="Y800" s="70">
        <f t="shared" si="126"/>
        <v>-1.647787290882646E-2</v>
      </c>
      <c r="Z800" s="70">
        <f t="shared" si="127"/>
        <v>-1.647787290882646E-2</v>
      </c>
      <c r="AA800" s="70">
        <f t="shared" si="128"/>
        <v>2.7152029559943699E-4</v>
      </c>
    </row>
    <row r="801" spans="1:27">
      <c r="A801" s="88">
        <v>45140</v>
      </c>
      <c r="B801" s="76">
        <v>38328869.18</v>
      </c>
      <c r="C801" s="6"/>
      <c r="D801" s="58">
        <v>-29389.08</v>
      </c>
      <c r="E801" s="58">
        <v>92205.4</v>
      </c>
      <c r="F801" s="67">
        <f t="shared" si="131"/>
        <v>38328869.18</v>
      </c>
      <c r="G801" s="67">
        <f t="shared" si="124"/>
        <v>40832947.399999999</v>
      </c>
      <c r="H801" s="67">
        <f t="shared" si="132"/>
        <v>-1838529.700000003</v>
      </c>
      <c r="I801" s="70">
        <f t="shared" ref="I801:I812" si="133">H801/B800</f>
        <v>-4.5771689262045709E-2</v>
      </c>
      <c r="J801" s="67">
        <f t="shared" si="130"/>
        <v>-2504078.2199999988</v>
      </c>
      <c r="K801" s="70">
        <f t="shared" ref="K801:K822" si="134">(1+K800)*(1+I801)-1</f>
        <v>-6.132494417975809E-2</v>
      </c>
      <c r="L801" s="70">
        <f t="shared" si="123"/>
        <v>0.95422831073795433</v>
      </c>
      <c r="M801" s="70">
        <f>PRODUCT($L$2:L801)-1</f>
        <v>-7.1723290332632805E-2</v>
      </c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>
        <f t="shared" si="125"/>
        <v>1.7857142857142857E-4</v>
      </c>
      <c r="Y801" s="70">
        <f t="shared" si="126"/>
        <v>-4.595026069061714E-2</v>
      </c>
      <c r="Z801" s="70">
        <f t="shared" si="127"/>
        <v>-4.595026069061714E-2</v>
      </c>
      <c r="AA801" s="70">
        <f t="shared" si="128"/>
        <v>2.1114264575356747E-3</v>
      </c>
    </row>
    <row r="802" spans="1:27">
      <c r="A802" s="88">
        <v>45141</v>
      </c>
      <c r="B802" s="76">
        <v>37752555.439999998</v>
      </c>
      <c r="C802" s="6"/>
      <c r="F802" s="67">
        <f t="shared" si="131"/>
        <v>37752555.439999998</v>
      </c>
      <c r="G802" s="67">
        <f t="shared" si="124"/>
        <v>40832947.399999999</v>
      </c>
      <c r="H802" s="67">
        <f t="shared" si="132"/>
        <v>-576313.74000000209</v>
      </c>
      <c r="I802" s="70">
        <f t="shared" si="133"/>
        <v>-1.5036022515913999E-2</v>
      </c>
      <c r="J802" s="67">
        <f t="shared" si="130"/>
        <v>-3080391.9600000009</v>
      </c>
      <c r="K802" s="70">
        <f t="shared" si="134"/>
        <v>-7.5438883454198025E-2</v>
      </c>
      <c r="L802" s="70">
        <f t="shared" si="123"/>
        <v>0.98496397748408604</v>
      </c>
      <c r="M802" s="70">
        <f>PRODUCT($L$2:L802)-1</f>
        <v>-8.5680879840189905E-2</v>
      </c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>
        <f t="shared" si="125"/>
        <v>1.7857142857142857E-4</v>
      </c>
      <c r="Y802" s="70">
        <f t="shared" si="126"/>
        <v>-1.5214593944485428E-2</v>
      </c>
      <c r="Z802" s="70">
        <f t="shared" si="127"/>
        <v>-1.5214593944485428E-2</v>
      </c>
      <c r="AA802" s="70">
        <f t="shared" si="128"/>
        <v>2.3148386889557265E-4</v>
      </c>
    </row>
    <row r="803" spans="1:27">
      <c r="A803" s="88">
        <v>45142</v>
      </c>
      <c r="B803" s="76">
        <v>37802480.859999999</v>
      </c>
      <c r="C803" s="6"/>
      <c r="F803" s="67">
        <f t="shared" si="131"/>
        <v>37802480.859999999</v>
      </c>
      <c r="G803" s="67">
        <f t="shared" si="124"/>
        <v>40832947.399999999</v>
      </c>
      <c r="H803" s="67">
        <f t="shared" si="132"/>
        <v>49925.420000001788</v>
      </c>
      <c r="I803" s="70">
        <f t="shared" si="133"/>
        <v>1.32243816128813E-3</v>
      </c>
      <c r="J803" s="67">
        <f t="shared" si="130"/>
        <v>-3030466.5399999991</v>
      </c>
      <c r="K803" s="70">
        <f t="shared" si="134"/>
        <v>-7.4216208551234675E-2</v>
      </c>
      <c r="L803" s="70">
        <f t="shared" si="123"/>
        <v>1.0013224381612882</v>
      </c>
      <c r="M803" s="70">
        <f>PRODUCT($L$2:L803)-1</f>
        <v>-8.4471749344095182E-2</v>
      </c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>
        <f t="shared" si="125"/>
        <v>1.7857142857142857E-4</v>
      </c>
      <c r="Y803" s="70">
        <f t="shared" si="126"/>
        <v>1.1438667327167014E-3</v>
      </c>
      <c r="Z803" s="70">
        <f t="shared" si="127"/>
        <v>0</v>
      </c>
      <c r="AA803" s="70">
        <f t="shared" si="128"/>
        <v>0</v>
      </c>
    </row>
    <row r="804" spans="1:27">
      <c r="A804" s="88">
        <v>45145</v>
      </c>
      <c r="B804" s="76">
        <v>37993712.399999999</v>
      </c>
      <c r="C804" s="6"/>
      <c r="F804" s="67">
        <f t="shared" si="131"/>
        <v>37993712.399999999</v>
      </c>
      <c r="G804" s="67">
        <f t="shared" si="124"/>
        <v>40832947.399999999</v>
      </c>
      <c r="H804" s="67">
        <f t="shared" si="132"/>
        <v>191231.53999999911</v>
      </c>
      <c r="I804" s="70">
        <f t="shared" si="133"/>
        <v>5.0587034408725072E-3</v>
      </c>
      <c r="J804" s="67">
        <f t="shared" si="130"/>
        <v>-2839235</v>
      </c>
      <c r="K804" s="70">
        <f t="shared" si="134"/>
        <v>-6.953294289992884E-2</v>
      </c>
      <c r="L804" s="70">
        <f t="shared" si="123"/>
        <v>1.0050587034408724</v>
      </c>
      <c r="M804" s="70">
        <f>PRODUCT($L$2:L804)-1</f>
        <v>-7.9840363432286177E-2</v>
      </c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>
        <f t="shared" si="125"/>
        <v>1.7857142857142857E-4</v>
      </c>
      <c r="Y804" s="70">
        <f t="shared" si="126"/>
        <v>4.8801320123010783E-3</v>
      </c>
      <c r="Z804" s="70">
        <f t="shared" si="127"/>
        <v>0</v>
      </c>
      <c r="AA804" s="70">
        <f t="shared" si="128"/>
        <v>0</v>
      </c>
    </row>
    <row r="805" spans="1:27">
      <c r="A805" s="88">
        <v>45146</v>
      </c>
      <c r="B805" s="76">
        <v>37770609.659999996</v>
      </c>
      <c r="C805" s="6"/>
      <c r="F805" s="67">
        <f t="shared" si="131"/>
        <v>37770609.659999996</v>
      </c>
      <c r="G805" s="67">
        <f t="shared" si="124"/>
        <v>40832947.399999999</v>
      </c>
      <c r="H805" s="67">
        <f t="shared" si="132"/>
        <v>-223102.74000000209</v>
      </c>
      <c r="I805" s="70">
        <f t="shared" si="133"/>
        <v>-5.8720963524480987E-3</v>
      </c>
      <c r="J805" s="67">
        <f t="shared" si="130"/>
        <v>-3062337.7400000021</v>
      </c>
      <c r="K805" s="70">
        <f t="shared" si="134"/>
        <v>-7.4996735111999335E-2</v>
      </c>
      <c r="L805" s="70">
        <f t="shared" si="123"/>
        <v>0.99412790364755188</v>
      </c>
      <c r="M805" s="70">
        <f>PRODUCT($L$2:L805)-1</f>
        <v>-8.5243629477845473E-2</v>
      </c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>
        <f t="shared" si="125"/>
        <v>1.7857142857142857E-4</v>
      </c>
      <c r="Y805" s="70">
        <f t="shared" si="126"/>
        <v>-6.0506677810195277E-3</v>
      </c>
      <c r="Z805" s="70">
        <f t="shared" si="127"/>
        <v>-6.0506677810195277E-3</v>
      </c>
      <c r="AA805" s="70">
        <f t="shared" si="128"/>
        <v>3.6610580596267776E-5</v>
      </c>
    </row>
    <row r="806" spans="1:27">
      <c r="A806" s="88">
        <v>45147</v>
      </c>
      <c r="B806" s="76">
        <v>37139780.710000001</v>
      </c>
      <c r="C806" s="6"/>
      <c r="F806" s="67">
        <f t="shared" si="131"/>
        <v>37139780.710000001</v>
      </c>
      <c r="G806" s="67">
        <f t="shared" si="124"/>
        <v>40832947.399999999</v>
      </c>
      <c r="H806" s="67">
        <f t="shared" si="132"/>
        <v>-630828.94999999553</v>
      </c>
      <c r="I806" s="70">
        <f t="shared" si="133"/>
        <v>-1.6701582412318297E-2</v>
      </c>
      <c r="J806" s="67">
        <f t="shared" si="130"/>
        <v>-3693166.6899999976</v>
      </c>
      <c r="K806" s="70">
        <f t="shared" si="134"/>
        <v>-9.0445753372189852E-2</v>
      </c>
      <c r="L806" s="70">
        <f t="shared" si="123"/>
        <v>0.98329841758768166</v>
      </c>
      <c r="M806" s="70">
        <f>PRODUCT($L$2:L806)-1</f>
        <v>-0.10052150838731444</v>
      </c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>
        <f t="shared" si="125"/>
        <v>1.7857142857142857E-4</v>
      </c>
      <c r="Y806" s="70">
        <f t="shared" si="126"/>
        <v>-1.6880153840889724E-2</v>
      </c>
      <c r="Z806" s="70">
        <f t="shared" si="127"/>
        <v>-1.6880153840889724E-2</v>
      </c>
      <c r="AA806" s="70">
        <f t="shared" si="128"/>
        <v>2.8493959369210411E-4</v>
      </c>
    </row>
    <row r="807" spans="1:27">
      <c r="A807" s="88">
        <v>45148</v>
      </c>
      <c r="B807" s="76">
        <v>37059871.32</v>
      </c>
      <c r="C807" s="6"/>
      <c r="F807" s="67">
        <f t="shared" si="131"/>
        <v>37059871.32</v>
      </c>
      <c r="G807" s="67">
        <f t="shared" si="124"/>
        <v>40832947.399999999</v>
      </c>
      <c r="H807" s="67">
        <f t="shared" si="132"/>
        <v>-79909.390000000596</v>
      </c>
      <c r="I807" s="70">
        <f t="shared" si="133"/>
        <v>-2.1515848632483914E-3</v>
      </c>
      <c r="J807" s="67">
        <f t="shared" si="130"/>
        <v>-3773076.0799999982</v>
      </c>
      <c r="K807" s="70">
        <f t="shared" si="134"/>
        <v>-9.2402736521537521E-2</v>
      </c>
      <c r="L807" s="70">
        <f t="shared" si="123"/>
        <v>0.9978484151367516</v>
      </c>
      <c r="M807" s="70">
        <f>PRODUCT($L$2:L807)-1</f>
        <v>-0.10245681269468576</v>
      </c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>
        <f t="shared" si="125"/>
        <v>1.7857142857142857E-4</v>
      </c>
      <c r="Y807" s="70">
        <f t="shared" si="126"/>
        <v>-2.3301562918198199E-3</v>
      </c>
      <c r="Z807" s="70">
        <f t="shared" si="127"/>
        <v>-2.3301562918198199E-3</v>
      </c>
      <c r="AA807" s="70">
        <f t="shared" si="128"/>
        <v>5.4296283443074941E-6</v>
      </c>
    </row>
    <row r="808" spans="1:27">
      <c r="A808" s="88">
        <v>45149</v>
      </c>
      <c r="B808" s="76">
        <v>36509694.07</v>
      </c>
      <c r="C808" s="6"/>
      <c r="D808" s="58">
        <v>232024.97</v>
      </c>
      <c r="E808" s="59">
        <v>504.05</v>
      </c>
      <c r="F808" s="67">
        <f t="shared" si="131"/>
        <v>36509694.07</v>
      </c>
      <c r="G808" s="67">
        <f t="shared" si="124"/>
        <v>40832947.399999999</v>
      </c>
      <c r="H808" s="67">
        <f t="shared" si="132"/>
        <v>-550177.25</v>
      </c>
      <c r="I808" s="70">
        <f t="shared" si="133"/>
        <v>-1.4845633036590911E-2</v>
      </c>
      <c r="J808" s="67">
        <f t="shared" si="130"/>
        <v>-4323253.3299999982</v>
      </c>
      <c r="K808" s="70">
        <f t="shared" si="134"/>
        <v>-0.10587659244015291</v>
      </c>
      <c r="L808" s="70">
        <f t="shared" si="123"/>
        <v>0.98515436696340908</v>
      </c>
      <c r="M808" s="70">
        <f>PRODUCT($L$2:L808)-1</f>
        <v>-0.1157814094879126</v>
      </c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>
        <f t="shared" si="125"/>
        <v>1.7857142857142857E-4</v>
      </c>
      <c r="Y808" s="70">
        <f t="shared" si="126"/>
        <v>-1.502420446516234E-2</v>
      </c>
      <c r="Z808" s="70">
        <f t="shared" si="127"/>
        <v>-1.502420446516234E-2</v>
      </c>
      <c r="AA808" s="70">
        <f t="shared" si="128"/>
        <v>2.25726719811004E-4</v>
      </c>
    </row>
    <row r="809" spans="1:27">
      <c r="A809" s="88">
        <v>45152</v>
      </c>
      <c r="B809" s="76">
        <v>37075263.310000002</v>
      </c>
      <c r="C809" s="6"/>
      <c r="D809" s="58">
        <v>200253.63</v>
      </c>
      <c r="E809" s="59">
        <v>803</v>
      </c>
      <c r="F809" s="67">
        <f t="shared" si="131"/>
        <v>37075263.310000002</v>
      </c>
      <c r="G809" s="67">
        <f t="shared" si="124"/>
        <v>40832947.399999999</v>
      </c>
      <c r="H809" s="67">
        <f t="shared" si="132"/>
        <v>565569.24000000209</v>
      </c>
      <c r="I809" s="70">
        <f t="shared" si="133"/>
        <v>1.5490933419371763E-2</v>
      </c>
      <c r="J809" s="67">
        <f t="shared" si="130"/>
        <v>-3757684.0899999961</v>
      </c>
      <c r="K809" s="70">
        <f t="shared" si="134"/>
        <v>-9.2025786264941511E-2</v>
      </c>
      <c r="L809" s="70">
        <f t="shared" si="123"/>
        <v>1.0154909334193718</v>
      </c>
      <c r="M809" s="70">
        <f>PRODUCT($L$2:L809)-1</f>
        <v>-0.10208403817411904</v>
      </c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>
        <f t="shared" si="125"/>
        <v>1.7857142857142857E-4</v>
      </c>
      <c r="Y809" s="70">
        <f t="shared" si="126"/>
        <v>1.5312361990800334E-2</v>
      </c>
      <c r="Z809" s="70">
        <f t="shared" si="127"/>
        <v>0</v>
      </c>
      <c r="AA809" s="70">
        <f t="shared" si="128"/>
        <v>0</v>
      </c>
    </row>
    <row r="810" spans="1:27">
      <c r="A810" s="88">
        <v>45153</v>
      </c>
      <c r="B810" s="76">
        <v>36295471.159999996</v>
      </c>
      <c r="C810" s="6"/>
      <c r="F810" s="67">
        <f t="shared" si="131"/>
        <v>36295471.159999996</v>
      </c>
      <c r="G810" s="67">
        <f t="shared" si="124"/>
        <v>40832947.399999999</v>
      </c>
      <c r="H810" s="67">
        <f t="shared" si="132"/>
        <v>-779792.15000000596</v>
      </c>
      <c r="I810" s="70">
        <f t="shared" si="133"/>
        <v>-2.1032680023871309E-2</v>
      </c>
      <c r="J810" s="67">
        <f t="shared" si="130"/>
        <v>-4537476.2400000021</v>
      </c>
      <c r="K810" s="70">
        <f t="shared" si="134"/>
        <v>-0.11112291737235713</v>
      </c>
      <c r="L810" s="70">
        <f t="shared" si="123"/>
        <v>0.97896731997612874</v>
      </c>
      <c r="M810" s="70">
        <f>PRODUCT($L$2:L810)-1</f>
        <v>-0.12096961728752942</v>
      </c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>
        <f t="shared" si="125"/>
        <v>1.7857142857142857E-4</v>
      </c>
      <c r="Y810" s="70">
        <f t="shared" si="126"/>
        <v>-2.1211251452442736E-2</v>
      </c>
      <c r="Z810" s="70">
        <f t="shared" si="127"/>
        <v>-2.1211251452442736E-2</v>
      </c>
      <c r="AA810" s="70">
        <f t="shared" si="128"/>
        <v>4.4991718817875408E-4</v>
      </c>
    </row>
    <row r="811" spans="1:27">
      <c r="A811" s="88">
        <v>45154</v>
      </c>
      <c r="B811" s="76">
        <v>35533364.659999996</v>
      </c>
      <c r="C811" s="6"/>
      <c r="D811" s="58">
        <v>179139.31</v>
      </c>
      <c r="E811" s="58">
        <v>2019.48</v>
      </c>
      <c r="F811" s="67">
        <f t="shared" si="131"/>
        <v>35533364.659999996</v>
      </c>
      <c r="G811" s="67">
        <f t="shared" si="124"/>
        <v>40832947.399999999</v>
      </c>
      <c r="H811" s="67">
        <f t="shared" si="132"/>
        <v>-762106.5</v>
      </c>
      <c r="I811" s="70">
        <f t="shared" si="133"/>
        <v>-2.0997289073351157E-2</v>
      </c>
      <c r="J811" s="67">
        <f t="shared" si="130"/>
        <v>-5299582.7400000021</v>
      </c>
      <c r="K811" s="70">
        <f t="shared" si="134"/>
        <v>-0.12978692642696688</v>
      </c>
      <c r="L811" s="70">
        <f t="shared" si="123"/>
        <v>0.97900271092664881</v>
      </c>
      <c r="M811" s="70">
        <f>PRODUCT($L$2:L811)-1</f>
        <v>-0.13942687233760165</v>
      </c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>
        <f t="shared" si="125"/>
        <v>1.7857142857142857E-4</v>
      </c>
      <c r="Y811" s="70">
        <f t="shared" si="126"/>
        <v>-2.1175860501922585E-2</v>
      </c>
      <c r="Z811" s="70">
        <f t="shared" si="127"/>
        <v>-2.1175860501922585E-2</v>
      </c>
      <c r="AA811" s="70">
        <f t="shared" si="128"/>
        <v>4.4841706799688503E-4</v>
      </c>
    </row>
    <row r="812" spans="1:27">
      <c r="A812" s="88">
        <v>45155</v>
      </c>
      <c r="B812" s="76">
        <v>34553049.789999999</v>
      </c>
      <c r="C812" s="6"/>
      <c r="D812" s="58">
        <v>169410.05</v>
      </c>
      <c r="E812" s="58">
        <v>2019.48</v>
      </c>
      <c r="F812" s="67">
        <f t="shared" si="131"/>
        <v>34553049.789999999</v>
      </c>
      <c r="G812" s="67">
        <f t="shared" si="124"/>
        <v>40832947.399999999</v>
      </c>
      <c r="H812" s="67">
        <f t="shared" si="132"/>
        <v>-980314.86999999732</v>
      </c>
      <c r="I812" s="70">
        <f t="shared" si="133"/>
        <v>-2.7588574270410716E-2</v>
      </c>
      <c r="J812" s="67">
        <f t="shared" si="130"/>
        <v>-6279897.6099999994</v>
      </c>
      <c r="K812" s="70">
        <f t="shared" si="134"/>
        <v>-0.15379486443831891</v>
      </c>
      <c r="L812" s="70">
        <f t="shared" si="123"/>
        <v>0.97241142572958927</v>
      </c>
      <c r="M812" s="70">
        <f>PRODUCT($L$2:L812)-1</f>
        <v>-0.16316885798523539</v>
      </c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>
        <f t="shared" si="125"/>
        <v>1.7857142857142857E-4</v>
      </c>
      <c r="Y812" s="70">
        <f t="shared" si="126"/>
        <v>-2.7767145698982143E-2</v>
      </c>
      <c r="Z812" s="70">
        <f t="shared" si="127"/>
        <v>-2.7767145698982143E-2</v>
      </c>
      <c r="AA812" s="70">
        <f t="shared" si="128"/>
        <v>7.7101438026850255E-4</v>
      </c>
    </row>
    <row r="813" spans="1:27">
      <c r="A813" s="88">
        <v>45156</v>
      </c>
      <c r="B813" s="76">
        <v>34538286.840000004</v>
      </c>
      <c r="C813" s="6"/>
      <c r="D813" s="58">
        <v>157155.6</v>
      </c>
      <c r="E813" s="58">
        <v>2019.48</v>
      </c>
      <c r="F813" s="67">
        <f t="shared" si="131"/>
        <v>34538286.840000004</v>
      </c>
      <c r="G813" s="67">
        <f t="shared" si="124"/>
        <v>40832947.399999999</v>
      </c>
      <c r="H813" s="67">
        <f>B813-C813-F812</f>
        <v>-14762.94999999553</v>
      </c>
      <c r="I813" s="70">
        <f>H813/B812</f>
        <v>-4.272546154310256E-4</v>
      </c>
      <c r="J813" s="67">
        <f t="shared" si="130"/>
        <v>-6294660.5599999949</v>
      </c>
      <c r="K813" s="70">
        <f t="shared" si="134"/>
        <v>-0.15415640948808906</v>
      </c>
      <c r="L813" s="70">
        <f t="shared" si="123"/>
        <v>0.99957274538456897</v>
      </c>
      <c r="M813" s="70">
        <f>PRODUCT($L$2:L813)-1</f>
        <v>-0.16352639795299762</v>
      </c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>
        <f t="shared" si="125"/>
        <v>1.7857142857142857E-4</v>
      </c>
      <c r="Y813" s="70">
        <f t="shared" si="126"/>
        <v>-6.058260440024542E-4</v>
      </c>
      <c r="Z813" s="70">
        <f t="shared" si="127"/>
        <v>-6.058260440024542E-4</v>
      </c>
      <c r="AA813" s="70">
        <f t="shared" si="128"/>
        <v>3.6702519559166359E-7</v>
      </c>
    </row>
    <row r="814" spans="1:27">
      <c r="A814" s="88">
        <v>45159</v>
      </c>
      <c r="B814" s="76">
        <v>35283365.799999997</v>
      </c>
      <c r="C814" s="6"/>
      <c r="D814" s="58">
        <v>122649.03</v>
      </c>
      <c r="E814" s="58">
        <v>2019.48</v>
      </c>
      <c r="F814" s="67">
        <f t="shared" si="131"/>
        <v>35283365.799999997</v>
      </c>
      <c r="G814" s="67">
        <f t="shared" si="124"/>
        <v>40832947.399999999</v>
      </c>
      <c r="H814" s="67">
        <f t="shared" ref="H814:H877" si="135">B814-C814-F813</f>
        <v>745078.95999999344</v>
      </c>
      <c r="I814" s="70">
        <f t="shared" ref="I814:I877" si="136">H814/B813</f>
        <v>2.157255116478711E-2</v>
      </c>
      <c r="J814" s="67">
        <f t="shared" si="130"/>
        <v>-5549581.6000000015</v>
      </c>
      <c r="K814" s="70">
        <f t="shared" si="134"/>
        <v>-0.13590940535436369</v>
      </c>
      <c r="L814" s="70">
        <f t="shared" si="123"/>
        <v>1.0215725511647871</v>
      </c>
      <c r="M814" s="70">
        <f>PRODUCT($L$2:L814)-1</f>
        <v>-0.14548152837484496</v>
      </c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>
        <f t="shared" si="125"/>
        <v>1.7857142857142857E-4</v>
      </c>
      <c r="Y814" s="70">
        <f t="shared" si="126"/>
        <v>2.1393979736215683E-2</v>
      </c>
      <c r="Z814" s="70">
        <f t="shared" si="127"/>
        <v>0</v>
      </c>
      <c r="AA814" s="70">
        <f t="shared" si="128"/>
        <v>0</v>
      </c>
    </row>
    <row r="815" spans="1:27">
      <c r="A815" s="88">
        <v>45160</v>
      </c>
      <c r="B815" s="76">
        <v>35247069.990000002</v>
      </c>
      <c r="C815" s="6"/>
      <c r="D815" s="58">
        <v>111962.31</v>
      </c>
      <c r="E815" s="58">
        <v>27919.63</v>
      </c>
      <c r="F815" s="67">
        <f t="shared" si="131"/>
        <v>35247069.990000002</v>
      </c>
      <c r="G815" s="67">
        <f t="shared" si="124"/>
        <v>40832947.399999999</v>
      </c>
      <c r="H815" s="67">
        <f t="shared" si="135"/>
        <v>-36295.809999994934</v>
      </c>
      <c r="I815" s="70">
        <f t="shared" si="136"/>
        <v>-1.0286946604168624E-3</v>
      </c>
      <c r="J815" s="67">
        <f t="shared" si="130"/>
        <v>-5585877.4099999964</v>
      </c>
      <c r="K815" s="70">
        <f t="shared" si="134"/>
        <v>-0.13679829073519212</v>
      </c>
      <c r="L815" s="70">
        <f t="shared" si="123"/>
        <v>0.99897130533958312</v>
      </c>
      <c r="M815" s="70">
        <f>PRODUCT($L$2:L815)-1</f>
        <v>-0.14636056696383337</v>
      </c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>
        <f t="shared" si="125"/>
        <v>1.7857142857142857E-4</v>
      </c>
      <c r="Y815" s="70">
        <f t="shared" si="126"/>
        <v>-1.2072660889882909E-3</v>
      </c>
      <c r="Z815" s="70">
        <f t="shared" si="127"/>
        <v>-1.2072660889882909E-3</v>
      </c>
      <c r="AA815" s="70">
        <f t="shared" si="128"/>
        <v>1.457491409621084E-6</v>
      </c>
    </row>
    <row r="816" spans="1:27">
      <c r="A816" s="88">
        <v>45161</v>
      </c>
      <c r="B816" s="76">
        <v>36370235.539999999</v>
      </c>
      <c r="C816" s="6"/>
      <c r="D816" s="58">
        <v>102502.21</v>
      </c>
      <c r="E816" s="58">
        <v>27919.64</v>
      </c>
      <c r="F816" s="67">
        <f t="shared" si="131"/>
        <v>36370235.539999999</v>
      </c>
      <c r="G816" s="67">
        <f t="shared" si="124"/>
        <v>40832947.399999999</v>
      </c>
      <c r="H816" s="67">
        <f t="shared" si="135"/>
        <v>1123165.549999997</v>
      </c>
      <c r="I816" s="70">
        <f t="shared" si="136"/>
        <v>3.1865501169846232E-2</v>
      </c>
      <c r="J816" s="67">
        <f t="shared" si="130"/>
        <v>-4462711.8599999994</v>
      </c>
      <c r="K816" s="70">
        <f t="shared" si="134"/>
        <v>-0.10929193565880102</v>
      </c>
      <c r="L816" s="70">
        <f t="shared" si="123"/>
        <v>1.0318655011698463</v>
      </c>
      <c r="M816" s="70">
        <f>PRODUCT($L$2:L816)-1</f>
        <v>-0.11915891861179251</v>
      </c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>
        <f t="shared" si="125"/>
        <v>1.7857142857142857E-4</v>
      </c>
      <c r="Y816" s="70">
        <f t="shared" si="126"/>
        <v>3.1686929741274801E-2</v>
      </c>
      <c r="Z816" s="70">
        <f t="shared" si="127"/>
        <v>0</v>
      </c>
      <c r="AA816" s="70">
        <f t="shared" si="128"/>
        <v>0</v>
      </c>
    </row>
    <row r="817" spans="1:27">
      <c r="A817" s="88">
        <v>45162</v>
      </c>
      <c r="B817" s="76">
        <v>34962016.630000003</v>
      </c>
      <c r="C817" s="6"/>
      <c r="D817" s="58">
        <v>92102.58</v>
      </c>
      <c r="E817" s="58">
        <v>27919.64</v>
      </c>
      <c r="F817" s="67">
        <f t="shared" si="131"/>
        <v>34962016.630000003</v>
      </c>
      <c r="G817" s="67">
        <f t="shared" si="124"/>
        <v>40832947.399999999</v>
      </c>
      <c r="H817" s="67">
        <f t="shared" si="135"/>
        <v>-1408218.9099999964</v>
      </c>
      <c r="I817" s="70">
        <f t="shared" si="136"/>
        <v>-3.8718993404682156E-2</v>
      </c>
      <c r="J817" s="67">
        <f t="shared" si="130"/>
        <v>-5870930.7699999958</v>
      </c>
      <c r="K817" s="70">
        <f t="shared" si="134"/>
        <v>-0.14377925532752511</v>
      </c>
      <c r="L817" s="70">
        <f t="shared" si="123"/>
        <v>0.9612810065953179</v>
      </c>
      <c r="M817" s="70">
        <f>PRODUCT($L$2:L817)-1</f>
        <v>-0.15326419863263552</v>
      </c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>
        <f t="shared" si="125"/>
        <v>1.7857142857142857E-4</v>
      </c>
      <c r="Y817" s="70">
        <f t="shared" si="126"/>
        <v>-3.8897564833253587E-2</v>
      </c>
      <c r="Z817" s="70">
        <f t="shared" si="127"/>
        <v>-3.8897564833253587E-2</v>
      </c>
      <c r="AA817" s="70">
        <f t="shared" si="128"/>
        <v>1.5130205499571661E-3</v>
      </c>
    </row>
    <row r="818" spans="1:27">
      <c r="A818" s="88">
        <v>45163</v>
      </c>
      <c r="B818" s="76">
        <v>35420054.43</v>
      </c>
      <c r="C818" s="6"/>
      <c r="D818" s="58">
        <v>82194.179999999993</v>
      </c>
      <c r="E818" s="58">
        <v>29587.599999999999</v>
      </c>
      <c r="F818" s="67">
        <f t="shared" si="131"/>
        <v>35420054.43</v>
      </c>
      <c r="G818" s="67">
        <f t="shared" si="124"/>
        <v>40832947.399999999</v>
      </c>
      <c r="H818" s="67">
        <f t="shared" si="135"/>
        <v>458037.79999999702</v>
      </c>
      <c r="I818" s="70">
        <f t="shared" si="136"/>
        <v>1.3101012016765836E-2</v>
      </c>
      <c r="J818" s="67">
        <f t="shared" si="130"/>
        <v>-5412892.9699999988</v>
      </c>
      <c r="K818" s="70">
        <f t="shared" si="134"/>
        <v>-0.13256189706256682</v>
      </c>
      <c r="L818" s="70">
        <f t="shared" si="123"/>
        <v>1.0131010120167658</v>
      </c>
      <c r="M818" s="70">
        <f>PRODUCT($L$2:L818)-1</f>
        <v>-0.14217110272389588</v>
      </c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>
        <f t="shared" si="125"/>
        <v>1.7857142857142857E-4</v>
      </c>
      <c r="Y818" s="70">
        <f t="shared" si="126"/>
        <v>1.2922440588194407E-2</v>
      </c>
      <c r="Z818" s="70">
        <f t="shared" si="127"/>
        <v>0</v>
      </c>
      <c r="AA818" s="70">
        <f t="shared" si="128"/>
        <v>0</v>
      </c>
    </row>
    <row r="819" spans="1:27">
      <c r="A819" s="88">
        <v>45166</v>
      </c>
      <c r="B819" s="76">
        <v>35821945.140000001</v>
      </c>
      <c r="C819" s="6"/>
      <c r="D819" s="58">
        <v>50509.81</v>
      </c>
      <c r="E819" s="58">
        <v>29587.599999999999</v>
      </c>
      <c r="F819" s="67">
        <f t="shared" si="131"/>
        <v>35821945.140000001</v>
      </c>
      <c r="G819" s="67">
        <f t="shared" si="124"/>
        <v>40832947.399999999</v>
      </c>
      <c r="H819" s="67">
        <f t="shared" si="135"/>
        <v>401890.71000000089</v>
      </c>
      <c r="I819" s="70">
        <f t="shared" si="136"/>
        <v>1.13464170642157E-2</v>
      </c>
      <c r="J819" s="67">
        <f t="shared" si="130"/>
        <v>-5011002.2599999979</v>
      </c>
      <c r="K819" s="70">
        <f t="shared" si="134"/>
        <v>-0.12271958256924664</v>
      </c>
      <c r="L819" s="70">
        <f t="shared" si="123"/>
        <v>1.0113464170642157</v>
      </c>
      <c r="M819" s="70">
        <f>PRODUCT($L$2:L819)-1</f>
        <v>-0.13243781828566492</v>
      </c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>
        <f t="shared" si="125"/>
        <v>1.7857142857142857E-4</v>
      </c>
      <c r="Y819" s="70">
        <f t="shared" si="126"/>
        <v>1.1167845635644271E-2</v>
      </c>
      <c r="Z819" s="70">
        <f t="shared" si="127"/>
        <v>0</v>
      </c>
      <c r="AA819" s="70">
        <f t="shared" si="128"/>
        <v>0</v>
      </c>
    </row>
    <row r="820" spans="1:27">
      <c r="A820" s="88">
        <v>45167</v>
      </c>
      <c r="B820" s="76">
        <v>37058477.649999999</v>
      </c>
      <c r="C820" s="6"/>
      <c r="D820" s="58">
        <v>39584.660000000003</v>
      </c>
      <c r="E820" s="58">
        <v>29587.599999999999</v>
      </c>
      <c r="F820" s="67">
        <f t="shared" si="131"/>
        <v>37058477.649999999</v>
      </c>
      <c r="G820" s="67">
        <f t="shared" si="124"/>
        <v>40832947.399999999</v>
      </c>
      <c r="H820" s="67">
        <f t="shared" si="135"/>
        <v>1236532.5099999979</v>
      </c>
      <c r="I820" s="70">
        <f t="shared" si="136"/>
        <v>3.451885443873464E-2</v>
      </c>
      <c r="J820" s="67">
        <f t="shared" si="130"/>
        <v>-3774469.75</v>
      </c>
      <c r="K820" s="70">
        <f t="shared" si="134"/>
        <v>-9.2436867538002065E-2</v>
      </c>
      <c r="L820" s="70">
        <f t="shared" si="123"/>
        <v>1.0345188544387347</v>
      </c>
      <c r="M820" s="70">
        <f>PRODUCT($L$2:L820)-1</f>
        <v>-0.10249056561851666</v>
      </c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>
        <f t="shared" si="125"/>
        <v>1.7857142857142857E-4</v>
      </c>
      <c r="Y820" s="70">
        <f t="shared" si="126"/>
        <v>3.434028301016321E-2</v>
      </c>
      <c r="Z820" s="70">
        <f t="shared" si="127"/>
        <v>0</v>
      </c>
      <c r="AA820" s="70">
        <f t="shared" si="128"/>
        <v>0</v>
      </c>
    </row>
    <row r="821" spans="1:27">
      <c r="A821" s="88">
        <v>45168</v>
      </c>
      <c r="B821" s="76">
        <v>37273081.189999998</v>
      </c>
      <c r="C821" s="6"/>
      <c r="D821" s="58">
        <v>31342.05</v>
      </c>
      <c r="E821" s="58">
        <v>29587.599999999999</v>
      </c>
      <c r="F821" s="67">
        <f t="shared" si="131"/>
        <v>37273081.189999998</v>
      </c>
      <c r="G821" s="67">
        <f t="shared" si="124"/>
        <v>40832947.399999999</v>
      </c>
      <c r="H821" s="67">
        <f t="shared" si="135"/>
        <v>214603.53999999911</v>
      </c>
      <c r="I821" s="70">
        <f t="shared" si="136"/>
        <v>5.7909432229469662E-3</v>
      </c>
      <c r="J821" s="67">
        <f t="shared" si="130"/>
        <v>-3559866.2100000009</v>
      </c>
      <c r="K821" s="70">
        <f t="shared" si="134"/>
        <v>-8.7181220966674688E-2</v>
      </c>
      <c r="L821" s="70">
        <f t="shared" si="123"/>
        <v>1.005790943222947</v>
      </c>
      <c r="M821" s="70">
        <f>PRODUCT($L$2:L821)-1</f>
        <v>-9.7293139441954168E-2</v>
      </c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>
        <f t="shared" si="125"/>
        <v>1.7857142857142857E-4</v>
      </c>
      <c r="Y821" s="70">
        <f t="shared" si="126"/>
        <v>5.6123717943755373E-3</v>
      </c>
      <c r="Z821" s="70">
        <f t="shared" si="127"/>
        <v>0</v>
      </c>
      <c r="AA821" s="70">
        <f t="shared" si="128"/>
        <v>0</v>
      </c>
    </row>
    <row r="822" spans="1:27">
      <c r="A822" s="88">
        <v>45169</v>
      </c>
      <c r="B822" s="76">
        <v>37415302.899999999</v>
      </c>
      <c r="C822" s="6"/>
      <c r="D822" s="58">
        <v>24997.19</v>
      </c>
      <c r="E822" s="58">
        <v>3687.44</v>
      </c>
      <c r="F822" s="67">
        <f t="shared" si="131"/>
        <v>37415302.899999999</v>
      </c>
      <c r="G822" s="67">
        <f t="shared" si="124"/>
        <v>40832947.399999999</v>
      </c>
      <c r="H822" s="67">
        <f t="shared" si="135"/>
        <v>142221.71000000089</v>
      </c>
      <c r="I822" s="70">
        <f t="shared" si="136"/>
        <v>3.8156681835618566E-3</v>
      </c>
      <c r="J822" s="67">
        <f t="shared" si="130"/>
        <v>-3417644.5</v>
      </c>
      <c r="K822" s="70">
        <f t="shared" si="134"/>
        <v>-8.3698207394159341E-2</v>
      </c>
      <c r="L822" s="70">
        <f t="shared" si="123"/>
        <v>1.0038156681835619</v>
      </c>
      <c r="M822" s="70">
        <f>PRODUCT($L$2:L822)-1</f>
        <v>-9.384870959503977E-2</v>
      </c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>
        <f t="shared" si="125"/>
        <v>1.7857142857142857E-4</v>
      </c>
      <c r="Y822" s="70">
        <f t="shared" si="126"/>
        <v>3.6370967549904281E-3</v>
      </c>
      <c r="Z822" s="70">
        <f t="shared" si="127"/>
        <v>0</v>
      </c>
      <c r="AA822" s="70">
        <f t="shared" si="128"/>
        <v>0</v>
      </c>
    </row>
    <row r="823" spans="1:27">
      <c r="A823" s="88">
        <v>45170</v>
      </c>
      <c r="B823" s="76">
        <v>37399973.619999997</v>
      </c>
      <c r="C823" s="6"/>
      <c r="D823" s="58">
        <v>18498.75</v>
      </c>
      <c r="E823" s="58">
        <v>36010.68</v>
      </c>
      <c r="F823" s="67">
        <f t="shared" si="131"/>
        <v>37399973.619999997</v>
      </c>
      <c r="G823" s="67">
        <f>IF(MONTH(A823)=MONTH(A822),G822,F822)</f>
        <v>37415302.899999999</v>
      </c>
      <c r="H823" s="67">
        <f t="shared" si="135"/>
        <v>-15329.280000001192</v>
      </c>
      <c r="I823" s="70">
        <f t="shared" si="136"/>
        <v>-4.0970615795819716E-4</v>
      </c>
      <c r="J823" s="67">
        <f t="shared" si="130"/>
        <v>-15329.280000001192</v>
      </c>
      <c r="K823" s="70">
        <f>I823</f>
        <v>-4.0970615795819716E-4</v>
      </c>
      <c r="L823" s="70">
        <f t="shared" si="123"/>
        <v>0.99959029384204179</v>
      </c>
      <c r="M823" s="70">
        <f>PRODUCT($L$2:L823)-1</f>
        <v>-9.4219965358760427E-2</v>
      </c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>
        <f t="shared" si="125"/>
        <v>1.7857142857142857E-4</v>
      </c>
      <c r="Y823" s="70">
        <f t="shared" si="126"/>
        <v>-5.8827758652962576E-4</v>
      </c>
      <c r="Z823" s="70">
        <f t="shared" si="127"/>
        <v>-5.8827758652962576E-4</v>
      </c>
      <c r="AA823" s="70">
        <f t="shared" si="128"/>
        <v>3.4607051881312135E-7</v>
      </c>
    </row>
    <row r="824" spans="1:27">
      <c r="A824" s="88">
        <v>45173</v>
      </c>
      <c r="B824" s="76">
        <v>37362875.890000001</v>
      </c>
      <c r="C824" s="6"/>
      <c r="D824" s="58">
        <v>-6540.36</v>
      </c>
      <c r="E824" s="58">
        <v>32323.23</v>
      </c>
      <c r="F824" s="67">
        <f t="shared" si="131"/>
        <v>37362875.890000001</v>
      </c>
      <c r="G824" s="67">
        <f t="shared" si="124"/>
        <v>37415302.899999999</v>
      </c>
      <c r="H824" s="67">
        <f t="shared" si="135"/>
        <v>-37097.729999996722</v>
      </c>
      <c r="I824" s="70">
        <f t="shared" si="136"/>
        <v>-9.9191861408582261E-4</v>
      </c>
      <c r="J824" s="67">
        <f t="shared" si="130"/>
        <v>-52427.009999997914</v>
      </c>
      <c r="K824" s="70">
        <f t="shared" ref="K824:K843" si="137">(1+K823)*(1+I824)-1</f>
        <v>-1.401218376879676E-3</v>
      </c>
      <c r="L824" s="70">
        <f t="shared" si="123"/>
        <v>0.99900808138591413</v>
      </c>
      <c r="M824" s="70">
        <f>PRODUCT($L$2:L824)-1</f>
        <v>-9.5118425435388398E-2</v>
      </c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>
        <f t="shared" si="125"/>
        <v>1.7857142857142857E-4</v>
      </c>
      <c r="Y824" s="70">
        <f t="shared" si="126"/>
        <v>-1.1704900426572512E-3</v>
      </c>
      <c r="Z824" s="70">
        <f t="shared" si="127"/>
        <v>-1.1704900426572512E-3</v>
      </c>
      <c r="AA824" s="70">
        <f t="shared" si="128"/>
        <v>1.3700469399597736E-6</v>
      </c>
    </row>
    <row r="825" spans="1:27">
      <c r="A825" s="88">
        <v>45174</v>
      </c>
      <c r="B825" s="76">
        <v>37259332.490000002</v>
      </c>
      <c r="C825" s="6"/>
      <c r="D825" s="58">
        <v>-27960.720000000001</v>
      </c>
      <c r="E825" s="58">
        <v>32323.23</v>
      </c>
      <c r="F825" s="67">
        <f t="shared" si="131"/>
        <v>37259332.490000002</v>
      </c>
      <c r="G825" s="67">
        <f t="shared" si="124"/>
        <v>37415302.899999999</v>
      </c>
      <c r="H825" s="67">
        <f t="shared" si="135"/>
        <v>-103543.39999999851</v>
      </c>
      <c r="I825" s="70">
        <f t="shared" si="136"/>
        <v>-2.7712909548194445E-3</v>
      </c>
      <c r="J825" s="67">
        <f t="shared" si="130"/>
        <v>-155970.40999999642</v>
      </c>
      <c r="K825" s="70">
        <f t="shared" si="137"/>
        <v>-4.1686261478854902E-3</v>
      </c>
      <c r="L825" s="70">
        <f t="shared" si="123"/>
        <v>0.99722870904518057</v>
      </c>
      <c r="M825" s="70">
        <f>PRODUCT($L$2:L825)-1</f>
        <v>-9.762611555816203E-2</v>
      </c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>
        <f t="shared" si="125"/>
        <v>1.7857142857142857E-4</v>
      </c>
      <c r="Y825" s="70">
        <f t="shared" si="126"/>
        <v>-2.949862383390873E-3</v>
      </c>
      <c r="Z825" s="70">
        <f t="shared" si="127"/>
        <v>-2.949862383390873E-3</v>
      </c>
      <c r="AA825" s="70">
        <f t="shared" si="128"/>
        <v>8.7016880809444816E-6</v>
      </c>
    </row>
    <row r="826" spans="1:27">
      <c r="A826" s="88">
        <v>45175</v>
      </c>
      <c r="B826" s="76">
        <v>36700729.82</v>
      </c>
      <c r="C826" s="6"/>
      <c r="D826" s="58">
        <v>310610.06</v>
      </c>
      <c r="E826" s="58">
        <v>32323.23</v>
      </c>
      <c r="F826" s="67">
        <f t="shared" si="131"/>
        <v>36700729.82</v>
      </c>
      <c r="G826" s="67">
        <f t="shared" si="124"/>
        <v>37415302.899999999</v>
      </c>
      <c r="H826" s="67">
        <f t="shared" si="135"/>
        <v>-558602.67000000179</v>
      </c>
      <c r="I826" s="70">
        <f t="shared" si="136"/>
        <v>-1.4992288714509973E-2</v>
      </c>
      <c r="J826" s="67">
        <f t="shared" si="130"/>
        <v>-714573.07999999821</v>
      </c>
      <c r="K826" s="70">
        <f t="shared" si="137"/>
        <v>-1.9098417615643459E-2</v>
      </c>
      <c r="L826" s="70">
        <f t="shared" si="123"/>
        <v>0.98500771128549003</v>
      </c>
      <c r="M826" s="70">
        <f>PRODUCT($L$2:L826)-1</f>
        <v>-0.11115476536214797</v>
      </c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>
        <f t="shared" si="125"/>
        <v>1.7857142857142857E-4</v>
      </c>
      <c r="Y826" s="70">
        <f t="shared" si="126"/>
        <v>-1.5170860143081402E-2</v>
      </c>
      <c r="Z826" s="70">
        <f t="shared" si="127"/>
        <v>-1.5170860143081402E-2</v>
      </c>
      <c r="AA826" s="70">
        <f t="shared" si="128"/>
        <v>2.3015499748093587E-4</v>
      </c>
    </row>
    <row r="827" spans="1:27">
      <c r="A827" s="88">
        <v>45176</v>
      </c>
      <c r="B827" s="76">
        <v>36420899.32</v>
      </c>
      <c r="C827" s="6"/>
      <c r="D827" s="58">
        <v>304407.73</v>
      </c>
      <c r="E827" s="58">
        <v>32323.23</v>
      </c>
      <c r="F827" s="67">
        <f t="shared" si="131"/>
        <v>36420899.32</v>
      </c>
      <c r="G827" s="67">
        <f t="shared" si="124"/>
        <v>37415302.899999999</v>
      </c>
      <c r="H827" s="67">
        <f t="shared" si="135"/>
        <v>-279830.5</v>
      </c>
      <c r="I827" s="70">
        <f t="shared" si="136"/>
        <v>-7.6246576395738825E-3</v>
      </c>
      <c r="J827" s="67">
        <f t="shared" si="130"/>
        <v>-994403.57999999821</v>
      </c>
      <c r="K827" s="70">
        <f t="shared" si="137"/>
        <v>-2.6577456359440421E-2</v>
      </c>
      <c r="L827" s="70">
        <f t="shared" si="123"/>
        <v>0.99237534236042613</v>
      </c>
      <c r="M827" s="70">
        <f>PRODUCT($L$2:L827)-1</f>
        <v>-0.11793190597082825</v>
      </c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>
        <f t="shared" si="125"/>
        <v>1.7857142857142857E-4</v>
      </c>
      <c r="Y827" s="70">
        <f t="shared" si="126"/>
        <v>-7.8032290681453115E-3</v>
      </c>
      <c r="Z827" s="70">
        <f t="shared" si="127"/>
        <v>-7.8032290681453115E-3</v>
      </c>
      <c r="AA827" s="70">
        <f t="shared" si="128"/>
        <v>6.0890383889947949E-5</v>
      </c>
    </row>
    <row r="828" spans="1:27">
      <c r="A828" s="88">
        <v>45177</v>
      </c>
      <c r="B828" s="76">
        <v>36587448.170000002</v>
      </c>
      <c r="C828" s="6"/>
      <c r="D828" s="58">
        <v>296311.96000000002</v>
      </c>
      <c r="E828" s="58">
        <v>-704.61</v>
      </c>
      <c r="F828" s="67">
        <f t="shared" si="131"/>
        <v>36587448.170000002</v>
      </c>
      <c r="G828" s="67">
        <f t="shared" si="124"/>
        <v>37415302.899999999</v>
      </c>
      <c r="H828" s="67">
        <f t="shared" si="135"/>
        <v>166548.85000000149</v>
      </c>
      <c r="I828" s="70">
        <f t="shared" si="136"/>
        <v>4.5728922983662747E-3</v>
      </c>
      <c r="J828" s="67">
        <f t="shared" si="130"/>
        <v>-827854.72999999672</v>
      </c>
      <c r="K828" s="70">
        <f t="shared" si="137"/>
        <v>-2.2126099906570329E-2</v>
      </c>
      <c r="L828" s="70">
        <f t="shared" si="123"/>
        <v>1.0045728922983663</v>
      </c>
      <c r="M828" s="70">
        <f>PRODUCT($L$2:L828)-1</f>
        <v>-0.11389830357700759</v>
      </c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>
        <f t="shared" si="125"/>
        <v>1.7857142857142857E-4</v>
      </c>
      <c r="Y828" s="70">
        <f t="shared" si="126"/>
        <v>4.3943208697948457E-3</v>
      </c>
      <c r="Z828" s="70">
        <f t="shared" si="127"/>
        <v>0</v>
      </c>
      <c r="AA828" s="70">
        <f t="shared" si="128"/>
        <v>0</v>
      </c>
    </row>
    <row r="829" spans="1:27">
      <c r="A829" s="88">
        <v>45180</v>
      </c>
      <c r="B829" s="76">
        <v>37295364.140000001</v>
      </c>
      <c r="C829" s="6"/>
      <c r="D829" s="58">
        <v>269701.18</v>
      </c>
      <c r="E829" s="59">
        <v>-704.62</v>
      </c>
      <c r="F829" s="67">
        <f t="shared" si="131"/>
        <v>37295364.140000001</v>
      </c>
      <c r="G829" s="67">
        <f t="shared" si="124"/>
        <v>37415302.899999999</v>
      </c>
      <c r="H829" s="67">
        <f t="shared" si="135"/>
        <v>707915.96999999881</v>
      </c>
      <c r="I829" s="70">
        <f t="shared" si="136"/>
        <v>1.9348601922460851E-2</v>
      </c>
      <c r="J829" s="67">
        <f t="shared" si="130"/>
        <v>-119938.75999999791</v>
      </c>
      <c r="K829" s="70">
        <f t="shared" si="137"/>
        <v>-3.2056070832982009E-3</v>
      </c>
      <c r="L829" s="70">
        <f t="shared" si="123"/>
        <v>1.0193486019224609</v>
      </c>
      <c r="M829" s="70">
        <f>PRODUCT($L$2:L829)-1</f>
        <v>-9.6753474590101751E-2</v>
      </c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>
        <f t="shared" si="125"/>
        <v>1.7857142857142857E-4</v>
      </c>
      <c r="Y829" s="70">
        <f t="shared" si="126"/>
        <v>1.9170030493889424E-2</v>
      </c>
      <c r="Z829" s="70">
        <f t="shared" si="127"/>
        <v>0</v>
      </c>
      <c r="AA829" s="70">
        <f t="shared" si="128"/>
        <v>0</v>
      </c>
    </row>
    <row r="830" spans="1:27">
      <c r="A830" s="88">
        <v>45181</v>
      </c>
      <c r="B830" s="76">
        <v>36577928.909999996</v>
      </c>
      <c r="C830" s="6"/>
      <c r="D830" s="58">
        <v>260818.97</v>
      </c>
      <c r="E830" s="59">
        <v>-704.62</v>
      </c>
      <c r="F830" s="67">
        <f t="shared" si="131"/>
        <v>36577928.909999996</v>
      </c>
      <c r="G830" s="67">
        <f t="shared" si="124"/>
        <v>37415302.899999999</v>
      </c>
      <c r="H830" s="67">
        <f t="shared" si="135"/>
        <v>-717435.23000000417</v>
      </c>
      <c r="I830" s="70">
        <f t="shared" si="136"/>
        <v>-1.9236579305322857E-2</v>
      </c>
      <c r="J830" s="67">
        <f t="shared" si="130"/>
        <v>-837373.99000000209</v>
      </c>
      <c r="K830" s="70">
        <f t="shared" si="137"/>
        <v>-2.2380521473741477E-2</v>
      </c>
      <c r="L830" s="70">
        <f t="shared" si="123"/>
        <v>0.98076342069467715</v>
      </c>
      <c r="M830" s="70">
        <f>PRODUCT($L$2:L830)-1</f>
        <v>-0.11412884800840661</v>
      </c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>
        <f t="shared" si="125"/>
        <v>1.7857142857142857E-4</v>
      </c>
      <c r="Y830" s="70">
        <f t="shared" si="126"/>
        <v>-1.9415150733894285E-2</v>
      </c>
      <c r="Z830" s="70">
        <f t="shared" si="127"/>
        <v>-1.9415150733894285E-2</v>
      </c>
      <c r="AA830" s="70">
        <f t="shared" si="128"/>
        <v>3.7694807801983576E-4</v>
      </c>
    </row>
    <row r="831" spans="1:27">
      <c r="A831" s="88">
        <v>45182</v>
      </c>
      <c r="B831" s="76">
        <v>36780790.390000001</v>
      </c>
      <c r="C831" s="6"/>
      <c r="D831" s="58">
        <v>251972.67</v>
      </c>
      <c r="E831" s="59">
        <v>-704.62</v>
      </c>
      <c r="F831" s="67">
        <f t="shared" si="131"/>
        <v>36780790.390000001</v>
      </c>
      <c r="G831" s="67">
        <f t="shared" si="124"/>
        <v>37415302.899999999</v>
      </c>
      <c r="H831" s="67">
        <f t="shared" si="135"/>
        <v>202861.48000000417</v>
      </c>
      <c r="I831" s="70">
        <f t="shared" si="136"/>
        <v>5.546007826171484E-3</v>
      </c>
      <c r="J831" s="67">
        <f t="shared" si="130"/>
        <v>-634512.50999999791</v>
      </c>
      <c r="K831" s="70">
        <f t="shared" si="137"/>
        <v>-1.6958636194817078E-2</v>
      </c>
      <c r="L831" s="70">
        <f t="shared" si="123"/>
        <v>1.0055460078261715</v>
      </c>
      <c r="M831" s="70">
        <f>PRODUCT($L$2:L831)-1</f>
        <v>-0.10921579966648165</v>
      </c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>
        <f t="shared" si="125"/>
        <v>1.7857142857142857E-4</v>
      </c>
      <c r="Y831" s="70">
        <f t="shared" si="126"/>
        <v>5.367436397600055E-3</v>
      </c>
      <c r="Z831" s="70">
        <f t="shared" si="127"/>
        <v>0</v>
      </c>
      <c r="AA831" s="70">
        <f t="shared" si="128"/>
        <v>0</v>
      </c>
    </row>
    <row r="832" spans="1:27">
      <c r="A832" s="88">
        <v>45183</v>
      </c>
      <c r="B832" s="76">
        <v>37479882.950000003</v>
      </c>
      <c r="C832" s="6"/>
      <c r="D832" s="58">
        <v>241353.61</v>
      </c>
      <c r="E832" s="58">
        <v>1855.13</v>
      </c>
      <c r="F832" s="67">
        <f t="shared" si="131"/>
        <v>37479882.950000003</v>
      </c>
      <c r="G832" s="67">
        <f t="shared" si="124"/>
        <v>37415302.899999999</v>
      </c>
      <c r="H832" s="67">
        <f t="shared" si="135"/>
        <v>699092.56000000238</v>
      </c>
      <c r="I832" s="70">
        <f t="shared" si="136"/>
        <v>1.900700209504123E-2</v>
      </c>
      <c r="J832" s="67">
        <f t="shared" si="130"/>
        <v>64580.05000000447</v>
      </c>
      <c r="K832" s="70">
        <f t="shared" si="137"/>
        <v>1.726033066540289E-3</v>
      </c>
      <c r="L832" s="70">
        <f t="shared" si="123"/>
        <v>1.0190070020950412</v>
      </c>
      <c r="M832" s="70">
        <f>PRODUCT($L$2:L832)-1</f>
        <v>-9.2284662504512838E-2</v>
      </c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>
        <f t="shared" si="125"/>
        <v>1.7857142857142857E-4</v>
      </c>
      <c r="Y832" s="70">
        <f t="shared" si="126"/>
        <v>1.8828430666469803E-2</v>
      </c>
      <c r="Z832" s="70">
        <f t="shared" si="127"/>
        <v>0</v>
      </c>
      <c r="AA832" s="70">
        <f t="shared" si="128"/>
        <v>0</v>
      </c>
    </row>
    <row r="833" spans="1:27">
      <c r="A833" s="88">
        <v>45184</v>
      </c>
      <c r="B833" s="76">
        <v>36247106.350000001</v>
      </c>
      <c r="C833" s="6"/>
      <c r="D833" s="58">
        <v>230645.38</v>
      </c>
      <c r="E833" s="58">
        <v>1855.13</v>
      </c>
      <c r="F833" s="67">
        <f t="shared" si="131"/>
        <v>36247106.350000001</v>
      </c>
      <c r="G833" s="67">
        <f t="shared" si="124"/>
        <v>37415302.899999999</v>
      </c>
      <c r="H833" s="67">
        <f t="shared" si="135"/>
        <v>-1232776.6000000015</v>
      </c>
      <c r="I833" s="70">
        <f t="shared" si="136"/>
        <v>-3.2891687565956E-2</v>
      </c>
      <c r="J833" s="67">
        <f t="shared" si="130"/>
        <v>-1168196.549999997</v>
      </c>
      <c r="K833" s="70">
        <f t="shared" si="137"/>
        <v>-3.1222426639768819E-2</v>
      </c>
      <c r="L833" s="70">
        <f t="shared" si="123"/>
        <v>0.96710831243404405</v>
      </c>
      <c r="M833" s="70">
        <f>PRODUCT($L$2:L833)-1</f>
        <v>-0.12214095178424067</v>
      </c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>
        <f t="shared" si="125"/>
        <v>1.7857142857142857E-4</v>
      </c>
      <c r="Y833" s="70">
        <f t="shared" si="126"/>
        <v>-3.3070258994527431E-2</v>
      </c>
      <c r="Z833" s="70">
        <f t="shared" si="127"/>
        <v>-3.3070258994527431E-2</v>
      </c>
      <c r="AA833" s="70">
        <f t="shared" si="128"/>
        <v>1.0936420299651225E-3</v>
      </c>
    </row>
    <row r="834" spans="1:27">
      <c r="A834" s="88">
        <v>45187</v>
      </c>
      <c r="B834" s="76">
        <v>36112396.079999998</v>
      </c>
      <c r="C834" s="6"/>
      <c r="D834" s="58">
        <v>198607.59</v>
      </c>
      <c r="E834" s="58">
        <v>69922.14</v>
      </c>
      <c r="F834" s="67">
        <f t="shared" si="131"/>
        <v>36112396.079999998</v>
      </c>
      <c r="G834" s="67">
        <f t="shared" si="124"/>
        <v>37415302.899999999</v>
      </c>
      <c r="H834" s="67">
        <f t="shared" si="135"/>
        <v>-134710.27000000328</v>
      </c>
      <c r="I834" s="70">
        <f t="shared" si="136"/>
        <v>-3.7164420436558042E-3</v>
      </c>
      <c r="J834" s="67">
        <f t="shared" si="130"/>
        <v>-1302906.8200000003</v>
      </c>
      <c r="K834" s="70">
        <f t="shared" si="137"/>
        <v>-3.4822832344355681E-2</v>
      </c>
      <c r="L834" s="70">
        <f t="shared" ref="L834:L897" si="138">1+I834</f>
        <v>0.99628355795634416</v>
      </c>
      <c r="M834" s="70">
        <f>PRODUCT($L$2:L834)-1</f>
        <v>-0.12540346405943337</v>
      </c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>
        <f t="shared" si="125"/>
        <v>1.7857142857142857E-4</v>
      </c>
      <c r="Y834" s="70">
        <f t="shared" si="126"/>
        <v>-3.8950134722272327E-3</v>
      </c>
      <c r="Z834" s="70">
        <f t="shared" si="127"/>
        <v>-3.8950134722272327E-3</v>
      </c>
      <c r="AA834" s="70">
        <f t="shared" si="128"/>
        <v>1.5171129948831644E-5</v>
      </c>
    </row>
    <row r="835" spans="1:27">
      <c r="A835" s="88">
        <v>45188</v>
      </c>
      <c r="B835" s="76">
        <v>35938288.780000001</v>
      </c>
      <c r="C835" s="6"/>
      <c r="D835" s="58">
        <v>187965.26</v>
      </c>
      <c r="E835" s="58">
        <v>69922.14</v>
      </c>
      <c r="F835" s="67">
        <f t="shared" si="131"/>
        <v>35938288.780000001</v>
      </c>
      <c r="G835" s="67">
        <f t="shared" si="124"/>
        <v>37415302.899999999</v>
      </c>
      <c r="H835" s="67">
        <f t="shared" si="135"/>
        <v>-174107.29999999702</v>
      </c>
      <c r="I835" s="70">
        <f t="shared" si="136"/>
        <v>-4.8212613644992184E-3</v>
      </c>
      <c r="J835" s="67">
        <f t="shared" si="130"/>
        <v>-1477014.1199999973</v>
      </c>
      <c r="K835" s="70">
        <f t="shared" si="137"/>
        <v>-3.9476203732670689E-2</v>
      </c>
      <c r="L835" s="70">
        <f t="shared" si="138"/>
        <v>0.99517873863550077</v>
      </c>
      <c r="M835" s="70">
        <f>PRODUCT($L$2:L835)-1</f>
        <v>-0.12962012254768851</v>
      </c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>
        <f t="shared" si="125"/>
        <v>1.7857142857142857E-4</v>
      </c>
      <c r="Y835" s="70">
        <f t="shared" si="126"/>
        <v>-4.9998327930706474E-3</v>
      </c>
      <c r="Z835" s="70">
        <f t="shared" si="127"/>
        <v>-4.9998327930706474E-3</v>
      </c>
      <c r="AA835" s="70">
        <f t="shared" si="128"/>
        <v>2.499832795866463E-5</v>
      </c>
    </row>
    <row r="836" spans="1:27">
      <c r="A836" s="88">
        <v>45189</v>
      </c>
      <c r="B836" s="76">
        <v>35018269.920000002</v>
      </c>
      <c r="C836" s="6"/>
      <c r="D836" s="58">
        <v>177233.08</v>
      </c>
      <c r="E836" s="58">
        <v>69922.14</v>
      </c>
      <c r="F836" s="67">
        <f t="shared" si="131"/>
        <v>35018269.920000002</v>
      </c>
      <c r="G836" s="67">
        <f t="shared" si="124"/>
        <v>37415302.899999999</v>
      </c>
      <c r="H836" s="67">
        <f t="shared" si="135"/>
        <v>-920018.8599999994</v>
      </c>
      <c r="I836" s="70">
        <f t="shared" si="136"/>
        <v>-2.5599962915095687E-2</v>
      </c>
      <c r="J836" s="67">
        <f t="shared" si="130"/>
        <v>-2397032.9799999967</v>
      </c>
      <c r="K836" s="70">
        <f t="shared" si="137"/>
        <v>-6.4065577296181231E-2</v>
      </c>
      <c r="L836" s="70">
        <f t="shared" si="138"/>
        <v>0.9744000370849043</v>
      </c>
      <c r="M836" s="70">
        <f>PRODUCT($L$2:L836)-1</f>
        <v>-0.15190181513251322</v>
      </c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>
        <f t="shared" si="125"/>
        <v>1.7857142857142857E-4</v>
      </c>
      <c r="Y836" s="70">
        <f t="shared" si="126"/>
        <v>-2.5778534343667114E-2</v>
      </c>
      <c r="Z836" s="70">
        <f t="shared" si="127"/>
        <v>-2.5778534343667114E-2</v>
      </c>
      <c r="AA836" s="70">
        <f t="shared" si="128"/>
        <v>6.6453283290762494E-4</v>
      </c>
    </row>
    <row r="837" spans="1:27">
      <c r="A837" s="88">
        <v>45190</v>
      </c>
      <c r="B837" s="76">
        <v>33662396.439999998</v>
      </c>
      <c r="C837" s="6"/>
      <c r="D837" s="58">
        <v>169136.36</v>
      </c>
      <c r="E837" s="58">
        <v>59979.55</v>
      </c>
      <c r="F837" s="67">
        <f t="shared" si="131"/>
        <v>33662396.439999998</v>
      </c>
      <c r="G837" s="67">
        <f t="shared" si="124"/>
        <v>37415302.899999999</v>
      </c>
      <c r="H837" s="67">
        <f t="shared" si="135"/>
        <v>-1355873.4800000042</v>
      </c>
      <c r="I837" s="70">
        <f t="shared" si="136"/>
        <v>-3.8719031040012161E-2</v>
      </c>
      <c r="J837" s="67">
        <f t="shared" si="130"/>
        <v>-3752906.4600000009</v>
      </c>
      <c r="K837" s="70">
        <f t="shared" si="137"/>
        <v>-0.10030405126026631</v>
      </c>
      <c r="L837" s="70">
        <f t="shared" si="138"/>
        <v>0.96128096895998782</v>
      </c>
      <c r="M837" s="70">
        <f>PRODUCT($L$2:L837)-1</f>
        <v>-0.18473935507737538</v>
      </c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>
        <f t="shared" si="125"/>
        <v>1.7857142857142857E-4</v>
      </c>
      <c r="Y837" s="70">
        <f t="shared" si="126"/>
        <v>-3.8897602468583592E-2</v>
      </c>
      <c r="Z837" s="70">
        <f t="shared" si="127"/>
        <v>-3.8897602468583592E-2</v>
      </c>
      <c r="AA837" s="70">
        <f t="shared" si="128"/>
        <v>1.5130234778039603E-3</v>
      </c>
    </row>
    <row r="838" spans="1:27">
      <c r="A838" s="88">
        <v>45191</v>
      </c>
      <c r="B838" s="76">
        <v>33821012.450000003</v>
      </c>
      <c r="C838" s="6"/>
      <c r="D838" s="58">
        <v>160363.67000000001</v>
      </c>
      <c r="E838" s="58">
        <v>81297.78</v>
      </c>
      <c r="F838" s="67">
        <f t="shared" si="131"/>
        <v>33821012.450000003</v>
      </c>
      <c r="G838" s="67">
        <f t="shared" si="124"/>
        <v>37415302.899999999</v>
      </c>
      <c r="H838" s="67">
        <f t="shared" si="135"/>
        <v>158616.01000000536</v>
      </c>
      <c r="I838" s="70">
        <f t="shared" si="136"/>
        <v>4.7119642917497935E-3</v>
      </c>
      <c r="J838" s="67">
        <f t="shared" si="130"/>
        <v>-3594290.4499999955</v>
      </c>
      <c r="K838" s="70">
        <f t="shared" si="137"/>
        <v>-9.6064716076372791E-2</v>
      </c>
      <c r="L838" s="70">
        <f t="shared" si="138"/>
        <v>1.0047119642917497</v>
      </c>
      <c r="M838" s="70">
        <f>PRODUCT($L$2:L838)-1</f>
        <v>-0.18089787603003116</v>
      </c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>
        <f t="shared" si="125"/>
        <v>1.7857142857142857E-4</v>
      </c>
      <c r="Y838" s="70">
        <f t="shared" si="126"/>
        <v>4.5333928631783645E-3</v>
      </c>
      <c r="Z838" s="70">
        <f t="shared" si="127"/>
        <v>0</v>
      </c>
      <c r="AA838" s="70">
        <f t="shared" si="128"/>
        <v>0</v>
      </c>
    </row>
    <row r="839" spans="1:27">
      <c r="A839" s="88">
        <v>45194</v>
      </c>
      <c r="B839" s="76">
        <v>33891403.340000004</v>
      </c>
      <c r="C839" s="6"/>
      <c r="D839" s="58">
        <v>132262.20000000001</v>
      </c>
      <c r="E839" s="58">
        <v>81532.36</v>
      </c>
      <c r="F839" s="67">
        <f t="shared" si="131"/>
        <v>33891403.340000004</v>
      </c>
      <c r="G839" s="67">
        <f t="shared" ref="G839:G902" si="139">IF(MONTH(A839)=MONTH(A838),G838,F838)</f>
        <v>37415302.899999999</v>
      </c>
      <c r="H839" s="67">
        <f t="shared" si="135"/>
        <v>70390.890000000596</v>
      </c>
      <c r="I839" s="70">
        <f t="shared" si="136"/>
        <v>2.0812768424382454E-3</v>
      </c>
      <c r="J839" s="67">
        <f t="shared" si="130"/>
        <v>-3523899.5599999949</v>
      </c>
      <c r="K839" s="70">
        <f t="shared" si="137"/>
        <v>-9.4183376502879668E-2</v>
      </c>
      <c r="L839" s="70">
        <f t="shared" si="138"/>
        <v>1.0020812768424383</v>
      </c>
      <c r="M839" s="70">
        <f>PRODUCT($L$2:L839)-1</f>
        <v>-0.17919309774782044</v>
      </c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>
        <f t="shared" si="125"/>
        <v>1.7857142857142857E-4</v>
      </c>
      <c r="Y839" s="70">
        <f t="shared" si="126"/>
        <v>1.9027054138668169E-3</v>
      </c>
      <c r="Z839" s="70">
        <f t="shared" si="127"/>
        <v>0</v>
      </c>
      <c r="AA839" s="70">
        <f t="shared" si="128"/>
        <v>0</v>
      </c>
    </row>
    <row r="840" spans="1:27">
      <c r="A840" s="88">
        <v>45195</v>
      </c>
      <c r="B840" s="76">
        <v>33065531.489999998</v>
      </c>
      <c r="C840" s="6"/>
      <c r="D840" s="58">
        <v>124161.1</v>
      </c>
      <c r="E840" s="58">
        <v>81532.34</v>
      </c>
      <c r="F840" s="67">
        <f t="shared" si="131"/>
        <v>33065531.489999998</v>
      </c>
      <c r="G840" s="67">
        <f t="shared" si="139"/>
        <v>37415302.899999999</v>
      </c>
      <c r="H840" s="67">
        <f t="shared" si="135"/>
        <v>-825871.85000000522</v>
      </c>
      <c r="I840" s="70">
        <f t="shared" si="136"/>
        <v>-2.436818097246737E-2</v>
      </c>
      <c r="J840" s="67">
        <f t="shared" si="130"/>
        <v>-4349771.41</v>
      </c>
      <c r="K840" s="70">
        <f t="shared" si="137"/>
        <v>-0.11625647991212684</v>
      </c>
      <c r="L840" s="70">
        <f t="shared" si="138"/>
        <v>0.9756318190275326</v>
      </c>
      <c r="M840" s="70">
        <f>PRODUCT($L$2:L840)-1</f>
        <v>-0.19919466888535187</v>
      </c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>
        <f t="shared" si="125"/>
        <v>1.7857142857142857E-4</v>
      </c>
      <c r="Y840" s="70">
        <f t="shared" si="126"/>
        <v>-2.4546752401038797E-2</v>
      </c>
      <c r="Z840" s="70">
        <f t="shared" si="127"/>
        <v>-2.4546752401038797E-2</v>
      </c>
      <c r="AA840" s="70">
        <f t="shared" si="128"/>
        <v>6.0254305343790393E-4</v>
      </c>
    </row>
    <row r="841" spans="1:27">
      <c r="A841" s="88">
        <v>45196</v>
      </c>
      <c r="B841" s="76">
        <v>33292196.699999999</v>
      </c>
      <c r="C841" s="6"/>
      <c r="D841" s="58">
        <v>118086.04</v>
      </c>
      <c r="E841" s="58">
        <v>81532.34</v>
      </c>
      <c r="F841" s="67">
        <f t="shared" si="131"/>
        <v>33292196.699999999</v>
      </c>
      <c r="G841" s="67">
        <f t="shared" si="139"/>
        <v>37415302.899999999</v>
      </c>
      <c r="H841" s="67">
        <f t="shared" si="135"/>
        <v>226665.21000000089</v>
      </c>
      <c r="I841" s="70">
        <f t="shared" si="136"/>
        <v>6.8550299900230309E-3</v>
      </c>
      <c r="J841" s="67">
        <f t="shared" si="130"/>
        <v>-4123106.1999999993</v>
      </c>
      <c r="K841" s="70">
        <f t="shared" si="137"/>
        <v>-0.11019839157843603</v>
      </c>
      <c r="L841" s="70">
        <f t="shared" si="138"/>
        <v>1.006855029990023</v>
      </c>
      <c r="M841" s="70">
        <f>PRODUCT($L$2:L841)-1</f>
        <v>-0.19370512432439069</v>
      </c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>
        <f t="shared" si="125"/>
        <v>1.7857142857142857E-4</v>
      </c>
      <c r="Y841" s="70">
        <f t="shared" si="126"/>
        <v>6.6764585614516019E-3</v>
      </c>
      <c r="Z841" s="70">
        <f t="shared" si="127"/>
        <v>0</v>
      </c>
      <c r="AA841" s="70">
        <f t="shared" si="128"/>
        <v>0</v>
      </c>
    </row>
    <row r="842" spans="1:27">
      <c r="A842" s="88">
        <v>45197</v>
      </c>
      <c r="B842" s="76">
        <v>33568674.93</v>
      </c>
      <c r="C842" s="6"/>
      <c r="D842" s="58">
        <v>111790.2</v>
      </c>
      <c r="E842" s="58">
        <v>81532.34</v>
      </c>
      <c r="F842" s="67">
        <f t="shared" si="131"/>
        <v>33568674.93</v>
      </c>
      <c r="G842" s="67">
        <f t="shared" si="139"/>
        <v>37415302.899999999</v>
      </c>
      <c r="H842" s="67">
        <f t="shared" si="135"/>
        <v>276478.23000000045</v>
      </c>
      <c r="I842" s="70">
        <f t="shared" si="136"/>
        <v>8.3045955931168834E-3</v>
      </c>
      <c r="J842" s="67">
        <f t="shared" si="130"/>
        <v>-3846627.9699999988</v>
      </c>
      <c r="K842" s="70">
        <f t="shared" si="137"/>
        <v>-0.10280894906239002</v>
      </c>
      <c r="L842" s="70">
        <f t="shared" si="138"/>
        <v>1.0083045955931169</v>
      </c>
      <c r="M842" s="70">
        <f>PRODUCT($L$2:L842)-1</f>
        <v>-0.18700917145310225</v>
      </c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>
        <f t="shared" si="125"/>
        <v>1.7857142857142857E-4</v>
      </c>
      <c r="Y842" s="70">
        <f t="shared" si="126"/>
        <v>8.1260241645454544E-3</v>
      </c>
      <c r="Z842" s="70">
        <f t="shared" si="127"/>
        <v>0</v>
      </c>
      <c r="AA842" s="70">
        <f t="shared" si="128"/>
        <v>0</v>
      </c>
    </row>
    <row r="843" spans="1:27">
      <c r="A843" s="88">
        <v>45198</v>
      </c>
      <c r="B843" s="76">
        <v>33459347.530000001</v>
      </c>
      <c r="C843" s="6"/>
      <c r="D843" s="58">
        <v>111790.2</v>
      </c>
      <c r="E843" s="58">
        <v>58517.23</v>
      </c>
      <c r="F843" s="67">
        <f t="shared" si="131"/>
        <v>33459347.530000001</v>
      </c>
      <c r="G843" s="67">
        <f t="shared" si="139"/>
        <v>37415302.899999999</v>
      </c>
      <c r="H843" s="67">
        <f t="shared" si="135"/>
        <v>-109327.39999999851</v>
      </c>
      <c r="I843" s="70">
        <f t="shared" si="136"/>
        <v>-3.2568279870437682E-3</v>
      </c>
      <c r="J843" s="67">
        <f t="shared" si="130"/>
        <v>-3955955.3699999973</v>
      </c>
      <c r="K843" s="70">
        <f t="shared" si="137"/>
        <v>-0.10573094598680877</v>
      </c>
      <c r="L843" s="70">
        <f t="shared" si="138"/>
        <v>0.99674317201295626</v>
      </c>
      <c r="M843" s="70">
        <f>PRODUCT($L$2:L843)-1</f>
        <v>-0.18965694273672362</v>
      </c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>
        <f t="shared" ref="X843:X906" si="140">4.5%/252</f>
        <v>1.7857142857142857E-4</v>
      </c>
      <c r="Y843" s="70">
        <f t="shared" ref="Y843:Y906" si="141">I843-X843</f>
        <v>-3.4353994156151968E-3</v>
      </c>
      <c r="Z843" s="70">
        <f t="shared" ref="Z843:Z906" si="142">IF(Y843&lt;0,Y843,0)</f>
        <v>-3.4353994156151968E-3</v>
      </c>
      <c r="AA843" s="70">
        <f t="shared" ref="AA843:AA906" si="143">Z843^2</f>
        <v>1.1801969144809236E-5</v>
      </c>
    </row>
    <row r="844" spans="1:27">
      <c r="A844" s="88">
        <v>45201</v>
      </c>
      <c r="B844" s="76">
        <v>33582101.109999999</v>
      </c>
      <c r="C844" s="6"/>
      <c r="D844" s="58">
        <v>87353.71</v>
      </c>
      <c r="E844" s="58">
        <v>82634.69</v>
      </c>
      <c r="F844" s="67">
        <f>B844</f>
        <v>33582101.109999999</v>
      </c>
      <c r="G844" s="67">
        <f>IF(MONTH(A844)=MONTH(A843),G843,F843)</f>
        <v>33459347.530000001</v>
      </c>
      <c r="H844" s="67">
        <f t="shared" si="135"/>
        <v>122753.57999999821</v>
      </c>
      <c r="I844" s="70">
        <f t="shared" si="136"/>
        <v>3.6687380078148884E-3</v>
      </c>
      <c r="J844" s="67">
        <f t="shared" si="130"/>
        <v>122753.57999999821</v>
      </c>
      <c r="K844" s="70">
        <f>I844</f>
        <v>3.6687380078148884E-3</v>
      </c>
      <c r="L844" s="70">
        <f t="shared" si="138"/>
        <v>1.0036687380078149</v>
      </c>
      <c r="M844" s="70">
        <f>PRODUCT($L$2:L844)-1</f>
        <v>-0.18668400636317295</v>
      </c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>
        <f t="shared" si="140"/>
        <v>1.7857142857142857E-4</v>
      </c>
      <c r="Y844" s="70">
        <f t="shared" si="141"/>
        <v>3.4901665792434599E-3</v>
      </c>
      <c r="Z844" s="70">
        <f t="shared" si="142"/>
        <v>0</v>
      </c>
      <c r="AA844" s="70">
        <f t="shared" si="143"/>
        <v>0</v>
      </c>
    </row>
    <row r="845" spans="1:27">
      <c r="A845" s="88">
        <v>45202</v>
      </c>
      <c r="B845" s="76">
        <v>32417340</v>
      </c>
      <c r="C845" s="6"/>
      <c r="D845" s="58">
        <v>-25221.51</v>
      </c>
      <c r="E845" s="58">
        <v>26809.24</v>
      </c>
      <c r="F845" s="67">
        <f t="shared" si="131"/>
        <v>32417340</v>
      </c>
      <c r="G845" s="67">
        <f t="shared" si="139"/>
        <v>33459347.530000001</v>
      </c>
      <c r="H845" s="67">
        <f t="shared" si="135"/>
        <v>-1164761.1099999994</v>
      </c>
      <c r="I845" s="70">
        <f t="shared" si="136"/>
        <v>-3.4683985560783136E-2</v>
      </c>
      <c r="J845" s="67">
        <f t="shared" si="130"/>
        <v>-1042007.5300000012</v>
      </c>
      <c r="K845" s="70">
        <f t="shared" ref="K845:K865" si="144">(1+K844)*(1+I845)-1</f>
        <v>-3.1142494009057553E-2</v>
      </c>
      <c r="L845" s="70">
        <f t="shared" si="138"/>
        <v>0.96531601443921689</v>
      </c>
      <c r="M845" s="70">
        <f>PRODUCT($L$2:L845)-1</f>
        <v>-0.21489304654282659</v>
      </c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>
        <f t="shared" si="140"/>
        <v>1.7857142857142857E-4</v>
      </c>
      <c r="Y845" s="70">
        <f t="shared" si="141"/>
        <v>-3.4862556989354566E-2</v>
      </c>
      <c r="Z845" s="70">
        <f t="shared" si="142"/>
        <v>-3.4862556989354566E-2</v>
      </c>
      <c r="AA845" s="70">
        <f t="shared" si="143"/>
        <v>1.2153978798359949E-3</v>
      </c>
    </row>
    <row r="846" spans="1:27">
      <c r="A846" s="88">
        <v>45203</v>
      </c>
      <c r="B846" s="76">
        <v>33251791.859999999</v>
      </c>
      <c r="C846" s="6"/>
      <c r="D846" s="58">
        <v>212119.43</v>
      </c>
      <c r="E846" s="58">
        <v>26809.24</v>
      </c>
      <c r="F846" s="67">
        <f t="shared" si="131"/>
        <v>33251791.859999999</v>
      </c>
      <c r="G846" s="67">
        <f t="shared" si="139"/>
        <v>33459347.530000001</v>
      </c>
      <c r="H846" s="67">
        <f t="shared" si="135"/>
        <v>834451.8599999994</v>
      </c>
      <c r="I846" s="70">
        <f t="shared" si="136"/>
        <v>2.5740910882879331E-2</v>
      </c>
      <c r="J846" s="67">
        <f t="shared" si="130"/>
        <v>-207555.67000000179</v>
      </c>
      <c r="K846" s="70">
        <f t="shared" si="144"/>
        <v>-6.2032192891360305E-3</v>
      </c>
      <c r="L846" s="70">
        <f t="shared" si="138"/>
        <v>1.0257409108828792</v>
      </c>
      <c r="M846" s="70">
        <f>PRODUCT($L$2:L846)-1</f>
        <v>-0.19468367842035672</v>
      </c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>
        <f t="shared" si="140"/>
        <v>1.7857142857142857E-4</v>
      </c>
      <c r="Y846" s="70">
        <f t="shared" si="141"/>
        <v>2.5562339454307904E-2</v>
      </c>
      <c r="Z846" s="70">
        <f t="shared" si="142"/>
        <v>0</v>
      </c>
      <c r="AA846" s="70">
        <f t="shared" si="143"/>
        <v>0</v>
      </c>
    </row>
    <row r="847" spans="1:27">
      <c r="A847" s="88">
        <v>45204</v>
      </c>
      <c r="B847" s="76">
        <v>32927746.440000001</v>
      </c>
      <c r="C847" s="6"/>
      <c r="D847" s="58">
        <v>204636</v>
      </c>
      <c r="E847" s="58">
        <v>24879.48</v>
      </c>
      <c r="F847" s="67">
        <f t="shared" si="131"/>
        <v>32927746.440000001</v>
      </c>
      <c r="G847" s="67">
        <f t="shared" si="139"/>
        <v>33459347.530000001</v>
      </c>
      <c r="H847" s="67">
        <f t="shared" si="135"/>
        <v>-324045.41999999806</v>
      </c>
      <c r="I847" s="70">
        <f t="shared" si="136"/>
        <v>-9.7452017432421781E-3</v>
      </c>
      <c r="J847" s="67">
        <f t="shared" si="130"/>
        <v>-531601.08999999985</v>
      </c>
      <c r="K847" s="70">
        <f t="shared" si="144"/>
        <v>-1.5887969408948099E-2</v>
      </c>
      <c r="L847" s="70">
        <f t="shared" si="138"/>
        <v>0.99025479825675777</v>
      </c>
      <c r="M847" s="70">
        <f>PRODUCT($L$2:L847)-1</f>
        <v>-0.20253164844127602</v>
      </c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>
        <f t="shared" si="140"/>
        <v>1.7857142857142857E-4</v>
      </c>
      <c r="Y847" s="70">
        <f t="shared" si="141"/>
        <v>-9.9237731718136071E-3</v>
      </c>
      <c r="Z847" s="70">
        <f t="shared" si="142"/>
        <v>-9.9237731718136071E-3</v>
      </c>
      <c r="AA847" s="70">
        <f t="shared" si="143"/>
        <v>9.8481273965607505E-5</v>
      </c>
    </row>
    <row r="848" spans="1:27">
      <c r="A848" s="88">
        <v>45205</v>
      </c>
      <c r="B848" s="76">
        <v>34153038.799999997</v>
      </c>
      <c r="C848" s="6"/>
      <c r="D848" s="58">
        <v>195310.6</v>
      </c>
      <c r="E848" s="58">
        <v>-1223.3599999999999</v>
      </c>
      <c r="F848" s="67">
        <f t="shared" si="131"/>
        <v>34153038.799999997</v>
      </c>
      <c r="G848" s="67">
        <f t="shared" si="139"/>
        <v>33459347.530000001</v>
      </c>
      <c r="H848" s="67">
        <f t="shared" si="135"/>
        <v>1225292.3599999957</v>
      </c>
      <c r="I848" s="70">
        <f t="shared" si="136"/>
        <v>3.7211546263352352E-2</v>
      </c>
      <c r="J848" s="67">
        <f t="shared" si="130"/>
        <v>693691.26999999583</v>
      </c>
      <c r="K848" s="70">
        <f t="shared" si="144"/>
        <v>2.0732360945712625E-2</v>
      </c>
      <c r="L848" s="70">
        <f t="shared" si="138"/>
        <v>1.0372115462633524</v>
      </c>
      <c r="M848" s="70">
        <f>PRODUCT($L$2:L848)-1</f>
        <v>-0.17285661798368912</v>
      </c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>
        <f t="shared" si="140"/>
        <v>1.7857142857142857E-4</v>
      </c>
      <c r="Y848" s="70">
        <f t="shared" si="141"/>
        <v>3.7032974834780921E-2</v>
      </c>
      <c r="Z848" s="70">
        <f t="shared" si="142"/>
        <v>0</v>
      </c>
      <c r="AA848" s="70">
        <f t="shared" si="143"/>
        <v>0</v>
      </c>
    </row>
    <row r="849" spans="1:27">
      <c r="A849" s="88">
        <v>45208</v>
      </c>
      <c r="B849" s="76">
        <v>34353813.350000001</v>
      </c>
      <c r="C849" s="6"/>
      <c r="D849" s="58">
        <v>170916.16</v>
      </c>
      <c r="E849" s="58">
        <v>-1223.3599999999999</v>
      </c>
      <c r="F849" s="67">
        <f t="shared" si="131"/>
        <v>34353813.350000001</v>
      </c>
      <c r="G849" s="67">
        <f t="shared" si="139"/>
        <v>33459347.530000001</v>
      </c>
      <c r="H849" s="67">
        <f t="shared" si="135"/>
        <v>200774.55000000447</v>
      </c>
      <c r="I849" s="70">
        <f t="shared" si="136"/>
        <v>5.8786730860389642E-3</v>
      </c>
      <c r="J849" s="67">
        <f t="shared" si="130"/>
        <v>894465.8200000003</v>
      </c>
      <c r="K849" s="70">
        <f t="shared" si="144"/>
        <v>2.673291280405321E-2</v>
      </c>
      <c r="L849" s="70">
        <f t="shared" si="138"/>
        <v>1.005878673086039</v>
      </c>
      <c r="M849" s="70">
        <f>PRODUCT($L$2:L849)-1</f>
        <v>-0.16799411244553464</v>
      </c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>
        <f t="shared" si="140"/>
        <v>1.7857142857142857E-4</v>
      </c>
      <c r="Y849" s="70">
        <f t="shared" si="141"/>
        <v>5.7001016574675352E-3</v>
      </c>
      <c r="Z849" s="70">
        <f t="shared" si="142"/>
        <v>0</v>
      </c>
      <c r="AA849" s="70">
        <f t="shared" si="143"/>
        <v>0</v>
      </c>
    </row>
    <row r="850" spans="1:27">
      <c r="A850" s="88">
        <v>45209</v>
      </c>
      <c r="B850" s="76">
        <v>34646738.810000002</v>
      </c>
      <c r="C850" s="6"/>
      <c r="D850" s="58">
        <v>162708.65</v>
      </c>
      <c r="E850" s="58">
        <v>-1223.3599999999999</v>
      </c>
      <c r="F850" s="67">
        <f t="shared" si="131"/>
        <v>34646738.810000002</v>
      </c>
      <c r="G850" s="67">
        <f t="shared" si="139"/>
        <v>33459347.530000001</v>
      </c>
      <c r="H850" s="67">
        <f t="shared" si="135"/>
        <v>292925.46000000089</v>
      </c>
      <c r="I850" s="70">
        <f t="shared" si="136"/>
        <v>8.5267232785964028E-3</v>
      </c>
      <c r="J850" s="67">
        <f t="shared" si="130"/>
        <v>1187391.2800000012</v>
      </c>
      <c r="K850" s="70">
        <f t="shared" si="144"/>
        <v>3.5487580232560489E-2</v>
      </c>
      <c r="L850" s="70">
        <f t="shared" si="138"/>
        <v>1.0085267232785964</v>
      </c>
      <c r="M850" s="70">
        <f>PRODUCT($L$2:L850)-1</f>
        <v>-0.16089982847619477</v>
      </c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>
        <f t="shared" si="140"/>
        <v>1.7857142857142857E-4</v>
      </c>
      <c r="Y850" s="70">
        <f t="shared" si="141"/>
        <v>8.3481518500249739E-3</v>
      </c>
      <c r="Z850" s="70">
        <f t="shared" si="142"/>
        <v>0</v>
      </c>
      <c r="AA850" s="70">
        <f t="shared" si="143"/>
        <v>0</v>
      </c>
    </row>
    <row r="851" spans="1:27">
      <c r="A851" s="88">
        <v>45210</v>
      </c>
      <c r="B851" s="76">
        <v>35021657.939999998</v>
      </c>
      <c r="C851" s="6"/>
      <c r="D851" s="58">
        <v>154574.72</v>
      </c>
      <c r="E851" s="58">
        <v>-1223.3599999999999</v>
      </c>
      <c r="F851" s="67">
        <f t="shared" si="131"/>
        <v>35021657.939999998</v>
      </c>
      <c r="G851" s="67">
        <f t="shared" si="139"/>
        <v>33459347.530000001</v>
      </c>
      <c r="H851" s="67">
        <f t="shared" si="135"/>
        <v>374919.12999999523</v>
      </c>
      <c r="I851" s="70">
        <f t="shared" si="136"/>
        <v>1.0821195381649693E-2</v>
      </c>
      <c r="J851" s="67">
        <f t="shared" si="130"/>
        <v>1562310.4099999964</v>
      </c>
      <c r="K851" s="70">
        <f t="shared" si="144"/>
        <v>4.669279365352863E-2</v>
      </c>
      <c r="L851" s="70">
        <f t="shared" si="138"/>
        <v>1.0108211953816497</v>
      </c>
      <c r="M851" s="70">
        <f>PRODUCT($L$2:L851)-1</f>
        <v>-0.15181976157535992</v>
      </c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>
        <f t="shared" si="140"/>
        <v>1.7857142857142857E-4</v>
      </c>
      <c r="Y851" s="70">
        <f t="shared" si="141"/>
        <v>1.0642623953078264E-2</v>
      </c>
      <c r="Z851" s="70">
        <f t="shared" si="142"/>
        <v>0</v>
      </c>
      <c r="AA851" s="70">
        <f t="shared" si="143"/>
        <v>0</v>
      </c>
    </row>
    <row r="852" spans="1:27">
      <c r="A852" s="88">
        <v>45211</v>
      </c>
      <c r="B852" s="76">
        <v>34789840.979999997</v>
      </c>
      <c r="C852" s="6"/>
      <c r="D852" s="58">
        <v>149984.78</v>
      </c>
      <c r="E852" s="58">
        <v>-1223.3599999999999</v>
      </c>
      <c r="F852" s="67">
        <f t="shared" si="131"/>
        <v>34789840.979999997</v>
      </c>
      <c r="G852" s="67">
        <f t="shared" si="139"/>
        <v>33459347.530000001</v>
      </c>
      <c r="H852" s="67">
        <f t="shared" si="135"/>
        <v>-231816.96000000089</v>
      </c>
      <c r="I852" s="70">
        <f t="shared" si="136"/>
        <v>-6.6192457363713521E-3</v>
      </c>
      <c r="J852" s="67">
        <f t="shared" si="130"/>
        <v>1330493.4499999955</v>
      </c>
      <c r="K852" s="70">
        <f t="shared" si="144"/>
        <v>3.9764476841846808E-2</v>
      </c>
      <c r="L852" s="70">
        <f t="shared" si="138"/>
        <v>0.9933807542636286</v>
      </c>
      <c r="M852" s="70">
        <f>PRODUCT($L$2:L852)-1</f>
        <v>-0.15743407500222673</v>
      </c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>
        <f t="shared" si="140"/>
        <v>1.7857142857142857E-4</v>
      </c>
      <c r="Y852" s="70">
        <f t="shared" si="141"/>
        <v>-6.7978171649427811E-3</v>
      </c>
      <c r="Z852" s="70">
        <f t="shared" si="142"/>
        <v>-6.7978171649427811E-3</v>
      </c>
      <c r="AA852" s="70">
        <f t="shared" si="143"/>
        <v>4.6210318207990712E-5</v>
      </c>
    </row>
    <row r="853" spans="1:27">
      <c r="A853" s="88">
        <v>45212</v>
      </c>
      <c r="B853" s="76">
        <v>34131488.700000003</v>
      </c>
      <c r="C853" s="6"/>
      <c r="D853" s="58">
        <v>144904.81</v>
      </c>
      <c r="E853" s="58">
        <v>-1372.94</v>
      </c>
      <c r="F853" s="67">
        <f t="shared" si="131"/>
        <v>34131488.700000003</v>
      </c>
      <c r="G853" s="67">
        <f t="shared" si="139"/>
        <v>33459347.530000001</v>
      </c>
      <c r="H853" s="67">
        <f t="shared" si="135"/>
        <v>-658352.27999999374</v>
      </c>
      <c r="I853" s="70">
        <f t="shared" si="136"/>
        <v>-1.8923693280991645E-2</v>
      </c>
      <c r="J853" s="67">
        <f t="shared" si="130"/>
        <v>672141.17000000179</v>
      </c>
      <c r="K853" s="70">
        <f t="shared" si="144"/>
        <v>2.0088292797620921E-2</v>
      </c>
      <c r="L853" s="70">
        <f t="shared" si="138"/>
        <v>0.98107630671900836</v>
      </c>
      <c r="M853" s="70">
        <f>PRODUCT($L$2:L853)-1</f>
        <v>-0.17337853413589954</v>
      </c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>
        <f t="shared" si="140"/>
        <v>1.7857142857142857E-4</v>
      </c>
      <c r="Y853" s="70">
        <f t="shared" si="141"/>
        <v>-1.9102264709563072E-2</v>
      </c>
      <c r="Z853" s="70">
        <f t="shared" si="142"/>
        <v>-1.9102264709563072E-2</v>
      </c>
      <c r="AA853" s="70">
        <f t="shared" si="143"/>
        <v>3.6489651703421874E-4</v>
      </c>
    </row>
    <row r="854" spans="1:27">
      <c r="A854" s="88">
        <v>45215</v>
      </c>
      <c r="B854" s="76">
        <v>34693326.259999998</v>
      </c>
      <c r="C854" s="6"/>
      <c r="D854" s="58">
        <v>124542.9</v>
      </c>
      <c r="E854" s="58">
        <v>-1372.94</v>
      </c>
      <c r="F854" s="67">
        <f t="shared" si="131"/>
        <v>34693326.259999998</v>
      </c>
      <c r="G854" s="67">
        <f t="shared" si="139"/>
        <v>33459347.530000001</v>
      </c>
      <c r="H854" s="67">
        <f t="shared" si="135"/>
        <v>561837.55999999493</v>
      </c>
      <c r="I854" s="70">
        <f t="shared" si="136"/>
        <v>1.6460974349472041E-2</v>
      </c>
      <c r="J854" s="67">
        <f t="shared" ref="J854:J917" si="145">IF(MONTH(A854)=MONTH(A853),J853+H854,H854)</f>
        <v>1233978.7299999967</v>
      </c>
      <c r="K854" s="70">
        <f t="shared" si="144"/>
        <v>3.687994001955941E-2</v>
      </c>
      <c r="L854" s="70">
        <f t="shared" si="138"/>
        <v>1.0164609743494721</v>
      </c>
      <c r="M854" s="70">
        <f>PRODUCT($L$2:L854)-1</f>
        <v>-0.15977153938958755</v>
      </c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>
        <f t="shared" si="140"/>
        <v>1.7857142857142857E-4</v>
      </c>
      <c r="Y854" s="70">
        <f t="shared" si="141"/>
        <v>1.6282402920900614E-2</v>
      </c>
      <c r="Z854" s="70">
        <f t="shared" si="142"/>
        <v>0</v>
      </c>
      <c r="AA854" s="70">
        <f t="shared" si="143"/>
        <v>0</v>
      </c>
    </row>
    <row r="855" spans="1:27">
      <c r="A855" s="88">
        <v>45216</v>
      </c>
      <c r="B855" s="76">
        <v>34467856.270000003</v>
      </c>
      <c r="C855" s="6"/>
      <c r="D855" s="58">
        <v>118091.36</v>
      </c>
      <c r="E855" s="58">
        <v>-1372.94</v>
      </c>
      <c r="F855" s="67">
        <f t="shared" si="131"/>
        <v>34467856.270000003</v>
      </c>
      <c r="G855" s="67">
        <f t="shared" si="139"/>
        <v>33459347.530000001</v>
      </c>
      <c r="H855" s="67">
        <f t="shared" si="135"/>
        <v>-225469.98999999464</v>
      </c>
      <c r="I855" s="70">
        <f t="shared" si="136"/>
        <v>-6.4989441574517578E-3</v>
      </c>
      <c r="J855" s="67">
        <f t="shared" si="145"/>
        <v>1008508.7400000021</v>
      </c>
      <c r="K855" s="70">
        <f t="shared" si="144"/>
        <v>3.0141315191390294E-2</v>
      </c>
      <c r="L855" s="70">
        <f t="shared" si="138"/>
        <v>0.99350105584254822</v>
      </c>
      <c r="M855" s="70">
        <f>PRODUCT($L$2:L855)-1</f>
        <v>-0.16523213723459629</v>
      </c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>
        <f t="shared" si="140"/>
        <v>1.7857142857142857E-4</v>
      </c>
      <c r="Y855" s="70">
        <f t="shared" si="141"/>
        <v>-6.6775155860231868E-3</v>
      </c>
      <c r="Z855" s="70">
        <f t="shared" si="142"/>
        <v>-6.6775155860231868E-3</v>
      </c>
      <c r="AA855" s="70">
        <f t="shared" si="143"/>
        <v>4.4589214401582584E-5</v>
      </c>
    </row>
    <row r="856" spans="1:27">
      <c r="A856" s="88">
        <v>45217</v>
      </c>
      <c r="B856" s="76">
        <v>33645284.57</v>
      </c>
      <c r="C856" s="6"/>
      <c r="D856" s="58">
        <v>111697.21</v>
      </c>
      <c r="E856" s="58">
        <v>-1372.94</v>
      </c>
      <c r="F856" s="67">
        <f t="shared" si="131"/>
        <v>33645284.57</v>
      </c>
      <c r="G856" s="67">
        <f t="shared" si="139"/>
        <v>33459347.530000001</v>
      </c>
      <c r="H856" s="67">
        <f t="shared" si="135"/>
        <v>-822571.70000000298</v>
      </c>
      <c r="I856" s="70">
        <f t="shared" si="136"/>
        <v>-2.3864892947112283E-2</v>
      </c>
      <c r="J856" s="67">
        <f t="shared" si="145"/>
        <v>185937.03999999911</v>
      </c>
      <c r="K856" s="70">
        <f t="shared" si="144"/>
        <v>5.5571029839502906E-3</v>
      </c>
      <c r="L856" s="70">
        <f t="shared" si="138"/>
        <v>0.97613510705288775</v>
      </c>
      <c r="M856" s="70">
        <f>PRODUCT($L$2:L856)-1</f>
        <v>-0.18515378291518236</v>
      </c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>
        <f t="shared" si="140"/>
        <v>1.7857142857142857E-4</v>
      </c>
      <c r="Y856" s="70">
        <f t="shared" si="141"/>
        <v>-2.404346437568371E-2</v>
      </c>
      <c r="Z856" s="70">
        <f t="shared" si="142"/>
        <v>-2.404346437568371E-2</v>
      </c>
      <c r="AA856" s="70">
        <f t="shared" si="143"/>
        <v>5.7808817918477166E-4</v>
      </c>
    </row>
    <row r="857" spans="1:27">
      <c r="A857" s="88">
        <v>45218</v>
      </c>
      <c r="B857" s="76">
        <v>33028653.09</v>
      </c>
      <c r="C857" s="6"/>
      <c r="D857" s="58">
        <v>105499.66</v>
      </c>
      <c r="E857" s="58">
        <v>-1372.94</v>
      </c>
      <c r="F857" s="67">
        <f t="shared" si="131"/>
        <v>33028653.09</v>
      </c>
      <c r="G857" s="67">
        <f t="shared" si="139"/>
        <v>33459347.530000001</v>
      </c>
      <c r="H857" s="67">
        <f t="shared" si="135"/>
        <v>-616631.48000000045</v>
      </c>
      <c r="I857" s="70">
        <f t="shared" si="136"/>
        <v>-1.8327426499160099E-2</v>
      </c>
      <c r="J857" s="67">
        <f t="shared" si="145"/>
        <v>-430694.44000000134</v>
      </c>
      <c r="K857" s="70">
        <f t="shared" si="144"/>
        <v>-1.2872170911696457E-2</v>
      </c>
      <c r="L857" s="70">
        <f t="shared" si="138"/>
        <v>0.98167257350083992</v>
      </c>
      <c r="M857" s="70">
        <f>PRODUCT($L$2:L857)-1</f>
        <v>-0.20008781706692302</v>
      </c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>
        <f t="shared" si="140"/>
        <v>1.7857142857142857E-4</v>
      </c>
      <c r="Y857" s="70">
        <f t="shared" si="141"/>
        <v>-1.8505997927731527E-2</v>
      </c>
      <c r="Z857" s="70">
        <f t="shared" si="142"/>
        <v>-1.8505997927731527E-2</v>
      </c>
      <c r="AA857" s="70">
        <f t="shared" si="143"/>
        <v>3.4247195930120359E-4</v>
      </c>
    </row>
    <row r="858" spans="1:27">
      <c r="A858" s="88">
        <v>45219</v>
      </c>
      <c r="B858" s="76">
        <v>32034188.760000002</v>
      </c>
      <c r="C858" s="6"/>
      <c r="D858" s="58">
        <v>99290.38</v>
      </c>
      <c r="E858" s="58">
        <v>-1372.94</v>
      </c>
      <c r="F858" s="67">
        <f t="shared" si="131"/>
        <v>32034188.760000002</v>
      </c>
      <c r="G858" s="67">
        <f t="shared" si="139"/>
        <v>33459347.530000001</v>
      </c>
      <c r="H858" s="67">
        <f t="shared" si="135"/>
        <v>-994464.32999999821</v>
      </c>
      <c r="I858" s="70">
        <f t="shared" si="136"/>
        <v>-3.0109139700313411E-2</v>
      </c>
      <c r="J858" s="67">
        <f t="shared" si="145"/>
        <v>-1425158.7699999996</v>
      </c>
      <c r="K858" s="70">
        <f t="shared" si="144"/>
        <v>-4.2593740619783271E-2</v>
      </c>
      <c r="L858" s="70">
        <f t="shared" si="138"/>
        <v>0.96989086029968663</v>
      </c>
      <c r="M858" s="70">
        <f>PRODUCT($L$2:L858)-1</f>
        <v>-0.22417248473083762</v>
      </c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>
        <f t="shared" si="140"/>
        <v>1.7857142857142857E-4</v>
      </c>
      <c r="Y858" s="70">
        <f t="shared" si="141"/>
        <v>-3.0287711128884839E-2</v>
      </c>
      <c r="Z858" s="70">
        <f t="shared" si="142"/>
        <v>-3.0287711128884839E-2</v>
      </c>
      <c r="AA858" s="70">
        <f t="shared" si="143"/>
        <v>9.1734544542677453E-4</v>
      </c>
    </row>
    <row r="859" spans="1:27">
      <c r="A859" s="88">
        <v>45222</v>
      </c>
      <c r="B859" s="76">
        <v>32134884.280000001</v>
      </c>
      <c r="C859" s="6"/>
      <c r="D859" s="58">
        <v>80561.7</v>
      </c>
      <c r="E859" s="58">
        <v>-1372.94</v>
      </c>
      <c r="F859" s="67">
        <f t="shared" si="131"/>
        <v>32134884.280000001</v>
      </c>
      <c r="G859" s="67">
        <f t="shared" si="139"/>
        <v>33459347.530000001</v>
      </c>
      <c r="H859" s="67">
        <f t="shared" si="135"/>
        <v>100695.51999999955</v>
      </c>
      <c r="I859" s="70">
        <f t="shared" si="136"/>
        <v>3.1433766203480267E-3</v>
      </c>
      <c r="J859" s="67">
        <f t="shared" si="145"/>
        <v>-1324463.25</v>
      </c>
      <c r="K859" s="70">
        <f t="shared" si="144"/>
        <v>-3.9584252167872536E-2</v>
      </c>
      <c r="L859" s="70">
        <f t="shared" si="138"/>
        <v>1.0031433766203481</v>
      </c>
      <c r="M859" s="70">
        <f>PRODUCT($L$2:L859)-1</f>
        <v>-0.22173376665791777</v>
      </c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>
        <f t="shared" si="140"/>
        <v>1.7857142857142857E-4</v>
      </c>
      <c r="Y859" s="70">
        <f t="shared" si="141"/>
        <v>2.9648051917765981E-3</v>
      </c>
      <c r="Z859" s="70">
        <f t="shared" si="142"/>
        <v>0</v>
      </c>
      <c r="AA859" s="70">
        <f t="shared" si="143"/>
        <v>0</v>
      </c>
    </row>
    <row r="860" spans="1:27">
      <c r="A860" s="88">
        <v>45223</v>
      </c>
      <c r="B860" s="76">
        <v>32743690.68</v>
      </c>
      <c r="C860" s="6"/>
      <c r="D860" s="58">
        <v>74475.09</v>
      </c>
      <c r="E860" s="59">
        <v>-223.98</v>
      </c>
      <c r="F860" s="67">
        <f t="shared" si="131"/>
        <v>32743690.68</v>
      </c>
      <c r="G860" s="67">
        <f t="shared" si="139"/>
        <v>33459347.530000001</v>
      </c>
      <c r="H860" s="67">
        <f t="shared" si="135"/>
        <v>608806.39999999851</v>
      </c>
      <c r="I860" s="70">
        <f t="shared" si="136"/>
        <v>1.8945342845964608E-2</v>
      </c>
      <c r="J860" s="67">
        <f t="shared" si="145"/>
        <v>-715656.85000000149</v>
      </c>
      <c r="K860" s="70">
        <f t="shared" si="144"/>
        <v>-2.1388846550529528E-2</v>
      </c>
      <c r="L860" s="70">
        <f t="shared" si="138"/>
        <v>1.0189453428459645</v>
      </c>
      <c r="M860" s="70">
        <f>PRODUCT($L$2:L860)-1</f>
        <v>-0.20698924604181457</v>
      </c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>
        <f t="shared" si="140"/>
        <v>1.7857142857142857E-4</v>
      </c>
      <c r="Y860" s="70">
        <f t="shared" si="141"/>
        <v>1.8766771417393181E-2</v>
      </c>
      <c r="Z860" s="70">
        <f t="shared" si="142"/>
        <v>0</v>
      </c>
      <c r="AA860" s="70">
        <f t="shared" si="143"/>
        <v>0</v>
      </c>
    </row>
    <row r="861" spans="1:27">
      <c r="A861" s="88">
        <v>45224</v>
      </c>
      <c r="B861" s="76">
        <v>31269814.98</v>
      </c>
      <c r="C861" s="6"/>
      <c r="D861" s="58">
        <v>68182.289999999994</v>
      </c>
      <c r="E861" s="58">
        <v>-3150.34</v>
      </c>
      <c r="F861" s="67">
        <f t="shared" si="131"/>
        <v>31269814.98</v>
      </c>
      <c r="G861" s="67">
        <f t="shared" si="139"/>
        <v>33459347.530000001</v>
      </c>
      <c r="H861" s="67">
        <f t="shared" si="135"/>
        <v>-1473875.6999999993</v>
      </c>
      <c r="I861" s="70">
        <f t="shared" si="136"/>
        <v>-4.5012509872634776E-2</v>
      </c>
      <c r="J861" s="67">
        <f t="shared" si="145"/>
        <v>-2189532.5500000007</v>
      </c>
      <c r="K861" s="70">
        <f t="shared" si="144"/>
        <v>-6.5438590756644377E-2</v>
      </c>
      <c r="L861" s="70">
        <f t="shared" si="138"/>
        <v>0.95498749012736517</v>
      </c>
      <c r="M861" s="70">
        <f>PRODUCT($L$2:L861)-1</f>
        <v>-0.24268465043346299</v>
      </c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>
        <f t="shared" si="140"/>
        <v>1.7857142857142857E-4</v>
      </c>
      <c r="Y861" s="70">
        <f t="shared" si="141"/>
        <v>-4.5191081301206207E-2</v>
      </c>
      <c r="Z861" s="70">
        <f t="shared" si="142"/>
        <v>-4.5191081301206207E-2</v>
      </c>
      <c r="AA861" s="70">
        <f t="shared" si="143"/>
        <v>2.0422338291722292E-3</v>
      </c>
    </row>
    <row r="862" spans="1:27">
      <c r="A862" s="88">
        <v>45225</v>
      </c>
      <c r="B862" s="76">
        <v>30045087.829999998</v>
      </c>
      <c r="C862" s="6"/>
      <c r="D862" s="58">
        <v>60427.75</v>
      </c>
      <c r="E862" s="58">
        <v>-3150.34</v>
      </c>
      <c r="F862" s="67">
        <f t="shared" si="131"/>
        <v>30045087.829999998</v>
      </c>
      <c r="G862" s="67">
        <f t="shared" si="139"/>
        <v>33459347.530000001</v>
      </c>
      <c r="H862" s="67">
        <f t="shared" si="135"/>
        <v>-1224727.1500000022</v>
      </c>
      <c r="I862" s="70">
        <f t="shared" si="136"/>
        <v>-3.9166434172486497E-2</v>
      </c>
      <c r="J862" s="67">
        <f t="shared" si="145"/>
        <v>-3414259.700000003</v>
      </c>
      <c r="K862" s="70">
        <f t="shared" si="144"/>
        <v>-0.10204202867192047</v>
      </c>
      <c r="L862" s="70">
        <f t="shared" si="138"/>
        <v>0.96083356582751356</v>
      </c>
      <c r="M862" s="70">
        <f>PRODUCT($L$2:L862)-1</f>
        <v>-0.27234599222007427</v>
      </c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>
        <f t="shared" si="140"/>
        <v>1.7857142857142857E-4</v>
      </c>
      <c r="Y862" s="70">
        <f t="shared" si="141"/>
        <v>-3.9345005601057928E-2</v>
      </c>
      <c r="Z862" s="70">
        <f t="shared" si="142"/>
        <v>-3.9345005601057928E-2</v>
      </c>
      <c r="AA862" s="70">
        <f t="shared" si="143"/>
        <v>1.5480294657472797E-3</v>
      </c>
    </row>
    <row r="863" spans="1:27">
      <c r="A863" s="88">
        <v>45226</v>
      </c>
      <c r="B863" s="76">
        <v>30323770.329999998</v>
      </c>
      <c r="C863" s="6"/>
      <c r="D863" s="58">
        <v>52709.35</v>
      </c>
      <c r="E863" s="58">
        <v>-3150.34</v>
      </c>
      <c r="F863" s="67">
        <f t="shared" si="131"/>
        <v>30323770.329999998</v>
      </c>
      <c r="G863" s="67">
        <f t="shared" si="139"/>
        <v>33459347.530000001</v>
      </c>
      <c r="H863" s="67">
        <f t="shared" si="135"/>
        <v>278682.5</v>
      </c>
      <c r="I863" s="70">
        <f t="shared" si="136"/>
        <v>9.2754762967188174E-3</v>
      </c>
      <c r="J863" s="67">
        <f t="shared" si="145"/>
        <v>-3135577.200000003</v>
      </c>
      <c r="K863" s="70">
        <f t="shared" si="144"/>
        <v>-9.3713040793417135E-2</v>
      </c>
      <c r="L863" s="70">
        <f t="shared" si="138"/>
        <v>1.0092754762967189</v>
      </c>
      <c r="M863" s="70">
        <f>PRODUCT($L$2:L863)-1</f>
        <v>-0.26559665471869909</v>
      </c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>
        <f t="shared" si="140"/>
        <v>1.7857142857142857E-4</v>
      </c>
      <c r="Y863" s="70">
        <f t="shared" si="141"/>
        <v>9.0969048681473885E-3</v>
      </c>
      <c r="Z863" s="70">
        <f t="shared" si="142"/>
        <v>0</v>
      </c>
      <c r="AA863" s="70">
        <f t="shared" si="143"/>
        <v>0</v>
      </c>
    </row>
    <row r="864" spans="1:27">
      <c r="A864" s="88">
        <v>45229</v>
      </c>
      <c r="B864" s="76">
        <v>30973224.079999998</v>
      </c>
      <c r="C864" s="6"/>
      <c r="D864" s="58">
        <v>26665.63</v>
      </c>
      <c r="E864" s="58">
        <v>-3150.34</v>
      </c>
      <c r="F864" s="67">
        <f t="shared" ref="F864:F927" si="146">B864</f>
        <v>30973224.079999998</v>
      </c>
      <c r="G864" s="67">
        <f t="shared" si="139"/>
        <v>33459347.530000001</v>
      </c>
      <c r="H864" s="67">
        <f t="shared" si="135"/>
        <v>649453.75</v>
      </c>
      <c r="I864" s="70">
        <f t="shared" si="136"/>
        <v>2.1417315292006436E-2</v>
      </c>
      <c r="J864" s="67">
        <f t="shared" si="145"/>
        <v>-2486123.450000003</v>
      </c>
      <c r="K864" s="70">
        <f t="shared" si="144"/>
        <v>-7.4302807243055935E-2</v>
      </c>
      <c r="L864" s="70">
        <f t="shared" si="138"/>
        <v>1.0214173152920065</v>
      </c>
      <c r="M864" s="70">
        <f>PRODUCT($L$2:L864)-1</f>
        <v>-0.24986770672130509</v>
      </c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>
        <f t="shared" si="140"/>
        <v>1.7857142857142857E-4</v>
      </c>
      <c r="Y864" s="70">
        <f t="shared" si="141"/>
        <v>2.1238743863435008E-2</v>
      </c>
      <c r="Z864" s="70">
        <f t="shared" si="142"/>
        <v>0</v>
      </c>
      <c r="AA864" s="70">
        <f t="shared" si="143"/>
        <v>0</v>
      </c>
    </row>
    <row r="865" spans="1:27">
      <c r="A865" s="88">
        <v>45230</v>
      </c>
      <c r="B865" s="76">
        <v>31329200.68</v>
      </c>
      <c r="C865" s="6"/>
      <c r="D865" s="58">
        <v>20849.47</v>
      </c>
      <c r="E865" s="58">
        <v>-62423.72</v>
      </c>
      <c r="F865" s="67">
        <f t="shared" si="146"/>
        <v>31329200.68</v>
      </c>
      <c r="G865" s="67">
        <f t="shared" si="139"/>
        <v>33459347.530000001</v>
      </c>
      <c r="H865" s="67">
        <f t="shared" si="135"/>
        <v>355976.60000000149</v>
      </c>
      <c r="I865" s="70">
        <f t="shared" si="136"/>
        <v>1.1493043122684227E-2</v>
      </c>
      <c r="J865" s="67">
        <f t="shared" si="145"/>
        <v>-2130146.8500000015</v>
      </c>
      <c r="K865" s="70">
        <f t="shared" si="144"/>
        <v>-6.3663729488152576E-2</v>
      </c>
      <c r="L865" s="70">
        <f t="shared" si="138"/>
        <v>1.0114930431226843</v>
      </c>
      <c r="M865" s="70">
        <f>PRODUCT($L$2:L865)-1</f>
        <v>-0.24124640392693497</v>
      </c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>
        <f t="shared" si="140"/>
        <v>1.7857142857142857E-4</v>
      </c>
      <c r="Y865" s="70">
        <f t="shared" si="141"/>
        <v>1.1314471694112798E-2</v>
      </c>
      <c r="Z865" s="70">
        <f t="shared" si="142"/>
        <v>0</v>
      </c>
      <c r="AA865" s="70">
        <f t="shared" si="143"/>
        <v>0</v>
      </c>
    </row>
    <row r="866" spans="1:27">
      <c r="A866" s="88">
        <v>45231</v>
      </c>
      <c r="B866" s="76">
        <v>32439650.43</v>
      </c>
      <c r="C866" s="6"/>
      <c r="D866" s="58">
        <v>14968.11</v>
      </c>
      <c r="E866" s="58">
        <v>-61255.08</v>
      </c>
      <c r="F866" s="67">
        <f t="shared" si="146"/>
        <v>32439650.43</v>
      </c>
      <c r="G866" s="67">
        <f t="shared" si="139"/>
        <v>31329200.68</v>
      </c>
      <c r="H866" s="67">
        <f t="shared" si="135"/>
        <v>1110449.75</v>
      </c>
      <c r="I866" s="70">
        <f t="shared" si="136"/>
        <v>3.5444560534507709E-2</v>
      </c>
      <c r="J866" s="67">
        <f t="shared" si="145"/>
        <v>1110449.75</v>
      </c>
      <c r="K866" s="70">
        <f>I866</f>
        <v>3.5444560534507709E-2</v>
      </c>
      <c r="L866" s="70">
        <f t="shared" si="138"/>
        <v>1.0354445605345077</v>
      </c>
      <c r="M866" s="70">
        <f>PRODUCT($L$2:L866)-1</f>
        <v>-0.21435271616014784</v>
      </c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>
        <f t="shared" si="140"/>
        <v>1.7857142857142857E-4</v>
      </c>
      <c r="Y866" s="70">
        <f t="shared" si="141"/>
        <v>3.5265989105936278E-2</v>
      </c>
      <c r="Z866" s="70">
        <f t="shared" si="142"/>
        <v>0</v>
      </c>
      <c r="AA866" s="70">
        <f t="shared" si="143"/>
        <v>0</v>
      </c>
    </row>
    <row r="867" spans="1:27">
      <c r="A867" s="88">
        <v>45232</v>
      </c>
      <c r="B867" s="76">
        <v>33624806.539999999</v>
      </c>
      <c r="C867" s="6"/>
      <c r="D867" s="58">
        <v>-11952.15</v>
      </c>
      <c r="E867" s="58">
        <v>1168.6400000000001</v>
      </c>
      <c r="F867" s="67">
        <f t="shared" si="146"/>
        <v>33624806.539999999</v>
      </c>
      <c r="G867" s="67">
        <f t="shared" si="139"/>
        <v>31329200.68</v>
      </c>
      <c r="H867" s="67">
        <f t="shared" si="135"/>
        <v>1185156.1099999994</v>
      </c>
      <c r="I867" s="70">
        <f t="shared" si="136"/>
        <v>3.6534182529413879E-2</v>
      </c>
      <c r="J867" s="67">
        <f t="shared" si="145"/>
        <v>2295605.8599999994</v>
      </c>
      <c r="K867" s="70">
        <f t="shared" ref="K867:K887" si="147">(1+K866)*(1+I867)-1</f>
        <v>7.3273681108164235E-2</v>
      </c>
      <c r="L867" s="70">
        <f t="shared" si="138"/>
        <v>1.0365341825294139</v>
      </c>
      <c r="M867" s="70">
        <f>PRODUCT($L$2:L867)-1</f>
        <v>-0.18564973488860448</v>
      </c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>
        <f t="shared" si="140"/>
        <v>1.7857142857142857E-4</v>
      </c>
      <c r="Y867" s="70">
        <f t="shared" si="141"/>
        <v>3.6355611100842448E-2</v>
      </c>
      <c r="Z867" s="70">
        <f t="shared" si="142"/>
        <v>0</v>
      </c>
      <c r="AA867" s="70">
        <f t="shared" si="143"/>
        <v>0</v>
      </c>
    </row>
    <row r="868" spans="1:27">
      <c r="A868" s="88">
        <v>45233</v>
      </c>
      <c r="B868" s="76">
        <v>34226118.82</v>
      </c>
      <c r="C868" s="6"/>
      <c r="D868" s="58">
        <v>199957.94</v>
      </c>
      <c r="E868" s="58">
        <v>1168.6500000000001</v>
      </c>
      <c r="F868" s="67">
        <f t="shared" si="146"/>
        <v>34226118.82</v>
      </c>
      <c r="G868" s="67">
        <f t="shared" si="139"/>
        <v>31329200.68</v>
      </c>
      <c r="H868" s="67">
        <f t="shared" si="135"/>
        <v>601312.28000000119</v>
      </c>
      <c r="I868" s="70">
        <f t="shared" si="136"/>
        <v>1.788299597455472E-2</v>
      </c>
      <c r="J868" s="67">
        <f t="shared" si="145"/>
        <v>2896918.1400000006</v>
      </c>
      <c r="K868" s="70">
        <f t="shared" si="147"/>
        <v>9.2467030027017172E-2</v>
      </c>
      <c r="L868" s="70">
        <f t="shared" si="138"/>
        <v>1.0178829959745548</v>
      </c>
      <c r="M868" s="70">
        <f>PRODUCT($L$2:L868)-1</f>
        <v>-0.1710867123757398</v>
      </c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>
        <f t="shared" si="140"/>
        <v>1.7857142857142857E-4</v>
      </c>
      <c r="Y868" s="70">
        <f t="shared" si="141"/>
        <v>1.7704424545983293E-2</v>
      </c>
      <c r="Z868" s="70">
        <f t="shared" si="142"/>
        <v>0</v>
      </c>
      <c r="AA868" s="70">
        <f t="shared" si="143"/>
        <v>0</v>
      </c>
    </row>
    <row r="869" spans="1:27">
      <c r="A869" s="88">
        <v>45236</v>
      </c>
      <c r="B869" s="76">
        <v>34475574.600000001</v>
      </c>
      <c r="C869" s="6"/>
      <c r="D869" s="58">
        <v>181945.41</v>
      </c>
      <c r="E869" s="58">
        <v>1311.28</v>
      </c>
      <c r="F869" s="67">
        <f t="shared" si="146"/>
        <v>34475574.600000001</v>
      </c>
      <c r="G869" s="67">
        <f t="shared" si="139"/>
        <v>31329200.68</v>
      </c>
      <c r="H869" s="67">
        <f t="shared" si="135"/>
        <v>249455.78000000119</v>
      </c>
      <c r="I869" s="70">
        <f t="shared" si="136"/>
        <v>7.2884623965669146E-3</v>
      </c>
      <c r="J869" s="67">
        <f t="shared" si="145"/>
        <v>3146373.9200000018</v>
      </c>
      <c r="K869" s="70">
        <f t="shared" si="147"/>
        <v>0.10042943489485823</v>
      </c>
      <c r="L869" s="70">
        <f t="shared" si="138"/>
        <v>1.007288462396567</v>
      </c>
      <c r="M869" s="70">
        <f>PRODUCT($L$2:L869)-1</f>
        <v>-0.16504520904887565</v>
      </c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>
        <f t="shared" si="140"/>
        <v>1.7857142857142857E-4</v>
      </c>
      <c r="Y869" s="70">
        <f t="shared" si="141"/>
        <v>7.1098909679954856E-3</v>
      </c>
      <c r="Z869" s="70">
        <f t="shared" si="142"/>
        <v>0</v>
      </c>
      <c r="AA869" s="70">
        <f t="shared" si="143"/>
        <v>0</v>
      </c>
    </row>
    <row r="870" spans="1:27">
      <c r="A870" s="88">
        <v>45237</v>
      </c>
      <c r="B870" s="76">
        <v>35099145.649999999</v>
      </c>
      <c r="C870" s="6"/>
      <c r="D870" s="58">
        <v>175954.34</v>
      </c>
      <c r="E870" s="59">
        <v>693.79</v>
      </c>
      <c r="F870" s="67">
        <f t="shared" si="146"/>
        <v>35099145.649999999</v>
      </c>
      <c r="G870" s="67">
        <f t="shared" si="139"/>
        <v>31329200.68</v>
      </c>
      <c r="H870" s="67">
        <f t="shared" si="135"/>
        <v>623571.04999999702</v>
      </c>
      <c r="I870" s="70">
        <f t="shared" si="136"/>
        <v>1.8087328702564888E-2</v>
      </c>
      <c r="J870" s="67">
        <f t="shared" si="145"/>
        <v>3769944.9699999988</v>
      </c>
      <c r="K870" s="70">
        <f t="shared" si="147"/>
        <v>0.1203332637977792</v>
      </c>
      <c r="L870" s="70">
        <f t="shared" si="138"/>
        <v>1.0180873287025649</v>
      </c>
      <c r="M870" s="70">
        <f>PRODUCT($L$2:L870)-1</f>
        <v>-0.14994310729316129</v>
      </c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>
        <f t="shared" si="140"/>
        <v>1.7857142857142857E-4</v>
      </c>
      <c r="Y870" s="70">
        <f t="shared" si="141"/>
        <v>1.7908757273993461E-2</v>
      </c>
      <c r="Z870" s="70">
        <f t="shared" si="142"/>
        <v>0</v>
      </c>
      <c r="AA870" s="70">
        <f t="shared" si="143"/>
        <v>0</v>
      </c>
    </row>
    <row r="871" spans="1:27">
      <c r="A871" s="88">
        <v>45238</v>
      </c>
      <c r="B871" s="76">
        <v>35210134.43</v>
      </c>
      <c r="C871" s="6"/>
      <c r="D871" s="58">
        <v>169571.21</v>
      </c>
      <c r="E871" s="59">
        <v>693.79</v>
      </c>
      <c r="F871" s="67">
        <f t="shared" si="146"/>
        <v>35210134.43</v>
      </c>
      <c r="G871" s="67">
        <f t="shared" si="139"/>
        <v>31329200.68</v>
      </c>
      <c r="H871" s="67">
        <f t="shared" si="135"/>
        <v>110988.78000000119</v>
      </c>
      <c r="I871" s="70">
        <f t="shared" si="136"/>
        <v>3.162150472457474E-3</v>
      </c>
      <c r="J871" s="67">
        <f t="shared" si="145"/>
        <v>3880933.75</v>
      </c>
      <c r="K871" s="70">
        <f t="shared" si="147"/>
        <v>0.12387592615720711</v>
      </c>
      <c r="L871" s="70">
        <f t="shared" si="138"/>
        <v>1.0031621504724575</v>
      </c>
      <c r="M871" s="70">
        <f>PRODUCT($L$2:L871)-1</f>
        <v>-0.14725509948827264</v>
      </c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>
        <f t="shared" si="140"/>
        <v>1.7857142857142857E-4</v>
      </c>
      <c r="Y871" s="70">
        <f t="shared" si="141"/>
        <v>2.9835790438860455E-3</v>
      </c>
      <c r="Z871" s="70">
        <f t="shared" si="142"/>
        <v>0</v>
      </c>
      <c r="AA871" s="70">
        <f t="shared" si="143"/>
        <v>0</v>
      </c>
    </row>
    <row r="872" spans="1:27">
      <c r="A872" s="88">
        <v>45239</v>
      </c>
      <c r="B872" s="76">
        <v>34554023.880000003</v>
      </c>
      <c r="C872" s="6"/>
      <c r="D872" s="58">
        <v>163130.93</v>
      </c>
      <c r="E872" s="59">
        <v>693.79</v>
      </c>
      <c r="F872" s="67">
        <f t="shared" si="146"/>
        <v>34554023.880000003</v>
      </c>
      <c r="G872" s="67">
        <f t="shared" si="139"/>
        <v>31329200.68</v>
      </c>
      <c r="H872" s="67">
        <f t="shared" si="135"/>
        <v>-656110.54999999702</v>
      </c>
      <c r="I872" s="70">
        <f t="shared" si="136"/>
        <v>-1.8634139307374325E-2</v>
      </c>
      <c r="J872" s="67">
        <f t="shared" si="145"/>
        <v>3224823.200000003</v>
      </c>
      <c r="K872" s="70">
        <f t="shared" si="147"/>
        <v>0.10293346558498939</v>
      </c>
      <c r="L872" s="70">
        <f t="shared" si="138"/>
        <v>0.98136586069262566</v>
      </c>
      <c r="M872" s="70">
        <f>PRODUCT($L$2:L872)-1</f>
        <v>-0.16314526675806129</v>
      </c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>
        <f t="shared" si="140"/>
        <v>1.7857142857142857E-4</v>
      </c>
      <c r="Y872" s="70">
        <f t="shared" si="141"/>
        <v>-1.8812710735945752E-2</v>
      </c>
      <c r="Z872" s="70">
        <f t="shared" si="142"/>
        <v>-1.8812710735945752E-2</v>
      </c>
      <c r="AA872" s="70">
        <f t="shared" si="143"/>
        <v>3.5391808523436855E-4</v>
      </c>
    </row>
    <row r="873" spans="1:27">
      <c r="A873" s="88">
        <v>45240</v>
      </c>
      <c r="B873" s="76">
        <v>36077402.18</v>
      </c>
      <c r="C873" s="6"/>
      <c r="D873" s="58">
        <v>156492.63</v>
      </c>
      <c r="E873" s="58">
        <v>1753.07</v>
      </c>
      <c r="F873" s="67">
        <f t="shared" si="146"/>
        <v>36077402.18</v>
      </c>
      <c r="G873" s="67">
        <f t="shared" si="139"/>
        <v>31329200.68</v>
      </c>
      <c r="H873" s="67">
        <f t="shared" si="135"/>
        <v>1523378.299999997</v>
      </c>
      <c r="I873" s="70">
        <f t="shared" si="136"/>
        <v>4.4086856722980218E-2</v>
      </c>
      <c r="J873" s="67">
        <f t="shared" si="145"/>
        <v>4748201.5</v>
      </c>
      <c r="K873" s="70">
        <f t="shared" si="147"/>
        <v>0.15155833525721474</v>
      </c>
      <c r="L873" s="70">
        <f t="shared" si="138"/>
        <v>1.0440868567229802</v>
      </c>
      <c r="M873" s="70">
        <f>PRODUCT($L$2:L873)-1</f>
        <v>-0.12625097203567615</v>
      </c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>
        <f t="shared" si="140"/>
        <v>1.7857142857142857E-4</v>
      </c>
      <c r="Y873" s="70">
        <f t="shared" si="141"/>
        <v>4.3908285294408787E-2</v>
      </c>
      <c r="Z873" s="70">
        <f t="shared" si="142"/>
        <v>0</v>
      </c>
      <c r="AA873" s="70">
        <f t="shared" si="143"/>
        <v>0</v>
      </c>
    </row>
    <row r="874" spans="1:27">
      <c r="A874" s="88">
        <v>45243</v>
      </c>
      <c r="B874" s="76">
        <v>35881743.649999999</v>
      </c>
      <c r="C874" s="6"/>
      <c r="D874" s="58">
        <v>135417.76999999999</v>
      </c>
      <c r="E874" s="58">
        <v>1753.07</v>
      </c>
      <c r="F874" s="67">
        <f t="shared" si="146"/>
        <v>35881743.649999999</v>
      </c>
      <c r="G874" s="67">
        <f t="shared" si="139"/>
        <v>31329200.68</v>
      </c>
      <c r="H874" s="67">
        <f t="shared" si="135"/>
        <v>-195658.53000000119</v>
      </c>
      <c r="I874" s="70">
        <f t="shared" si="136"/>
        <v>-5.4232987459520345E-3</v>
      </c>
      <c r="J874" s="67">
        <f t="shared" si="145"/>
        <v>4552542.9699999988</v>
      </c>
      <c r="K874" s="70">
        <f t="shared" si="147"/>
        <v>0.14531309038172369</v>
      </c>
      <c r="L874" s="70">
        <f t="shared" si="138"/>
        <v>0.99457670125404796</v>
      </c>
      <c r="M874" s="70">
        <f>PRODUCT($L$2:L874)-1</f>
        <v>-0.13098957404331191</v>
      </c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>
        <f t="shared" si="140"/>
        <v>1.7857142857142857E-4</v>
      </c>
      <c r="Y874" s="70">
        <f t="shared" si="141"/>
        <v>-5.6018701745234635E-3</v>
      </c>
      <c r="Z874" s="70">
        <f t="shared" si="142"/>
        <v>-5.6018701745234635E-3</v>
      </c>
      <c r="AA874" s="70">
        <f t="shared" si="143"/>
        <v>3.1380949452215539E-5</v>
      </c>
    </row>
    <row r="875" spans="1:27">
      <c r="A875" s="88">
        <v>45244</v>
      </c>
      <c r="B875" s="76">
        <v>36023683.670000002</v>
      </c>
      <c r="C875" s="6"/>
      <c r="D875" s="58">
        <v>128161.03</v>
      </c>
      <c r="E875" s="58">
        <v>2258.52</v>
      </c>
      <c r="F875" s="67">
        <f t="shared" si="146"/>
        <v>36023683.670000002</v>
      </c>
      <c r="G875" s="67">
        <f t="shared" si="139"/>
        <v>31329200.68</v>
      </c>
      <c r="H875" s="67">
        <f t="shared" si="135"/>
        <v>141940.02000000328</v>
      </c>
      <c r="I875" s="70">
        <f t="shared" si="136"/>
        <v>3.9557726454021776E-3</v>
      </c>
      <c r="J875" s="67">
        <f t="shared" si="145"/>
        <v>4694482.9900000021</v>
      </c>
      <c r="K875" s="70">
        <f t="shared" si="147"/>
        <v>0.14984368857507691</v>
      </c>
      <c r="L875" s="70">
        <f t="shared" si="138"/>
        <v>1.0039557726454023</v>
      </c>
      <c r="M875" s="70">
        <f>PRODUCT($L$2:L875)-1</f>
        <v>-0.12755196637174304</v>
      </c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>
        <f t="shared" si="140"/>
        <v>1.7857142857142857E-4</v>
      </c>
      <c r="Y875" s="70">
        <f t="shared" si="141"/>
        <v>3.7772012168307491E-3</v>
      </c>
      <c r="Z875" s="70">
        <f t="shared" si="142"/>
        <v>0</v>
      </c>
      <c r="AA875" s="70">
        <f t="shared" si="143"/>
        <v>0</v>
      </c>
    </row>
    <row r="876" spans="1:27">
      <c r="A876" s="88">
        <v>45245</v>
      </c>
      <c r="B876" s="76">
        <v>36021272.039999999</v>
      </c>
      <c r="C876" s="6"/>
      <c r="D876" s="58">
        <v>121098.71</v>
      </c>
      <c r="E876" s="58">
        <v>2258.52</v>
      </c>
      <c r="F876" s="67">
        <f t="shared" si="146"/>
        <v>36021272.039999999</v>
      </c>
      <c r="G876" s="67">
        <f t="shared" si="139"/>
        <v>31329200.68</v>
      </c>
      <c r="H876" s="67">
        <f t="shared" si="135"/>
        <v>-2411.6300000026822</v>
      </c>
      <c r="I876" s="70">
        <f t="shared" si="136"/>
        <v>-6.6945680016923214E-5</v>
      </c>
      <c r="J876" s="67">
        <f t="shared" si="145"/>
        <v>4692071.3599999994</v>
      </c>
      <c r="K876" s="70">
        <f t="shared" si="147"/>
        <v>0.14976671150743193</v>
      </c>
      <c r="L876" s="70">
        <f t="shared" si="138"/>
        <v>0.99993305431998303</v>
      </c>
      <c r="M876" s="70">
        <f>PRODUCT($L$2:L876)-1</f>
        <v>-0.12761037299863376</v>
      </c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>
        <f t="shared" si="140"/>
        <v>1.7857142857142857E-4</v>
      </c>
      <c r="Y876" s="70">
        <f t="shared" si="141"/>
        <v>-2.455171085883518E-4</v>
      </c>
      <c r="Z876" s="70">
        <f t="shared" si="142"/>
        <v>-2.455171085883518E-4</v>
      </c>
      <c r="AA876" s="70">
        <f t="shared" si="143"/>
        <v>6.0278650609584526E-8</v>
      </c>
    </row>
    <row r="877" spans="1:27">
      <c r="A877" s="88">
        <v>45246</v>
      </c>
      <c r="B877" s="76">
        <v>36056897.119999997</v>
      </c>
      <c r="C877" s="6"/>
      <c r="D877" s="58">
        <v>114002.75</v>
      </c>
      <c r="E877" s="58">
        <v>1899.67</v>
      </c>
      <c r="F877" s="67">
        <f t="shared" si="146"/>
        <v>36056897.119999997</v>
      </c>
      <c r="G877" s="67">
        <f t="shared" si="139"/>
        <v>31329200.68</v>
      </c>
      <c r="H877" s="67">
        <f t="shared" si="135"/>
        <v>35625.079999998212</v>
      </c>
      <c r="I877" s="70">
        <f t="shared" si="136"/>
        <v>9.8900116465732162E-4</v>
      </c>
      <c r="J877" s="67">
        <f t="shared" si="145"/>
        <v>4727696.4399999976</v>
      </c>
      <c r="K877" s="70">
        <f t="shared" si="147"/>
        <v>0.15090383212419711</v>
      </c>
      <c r="L877" s="70">
        <f t="shared" si="138"/>
        <v>1.0009890011646574</v>
      </c>
      <c r="M877" s="70">
        <f>PRODUCT($L$2:L877)-1</f>
        <v>-0.12674757864149433</v>
      </c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>
        <f t="shared" si="140"/>
        <v>1.7857142857142857E-4</v>
      </c>
      <c r="Y877" s="70">
        <f t="shared" si="141"/>
        <v>8.1042973608589307E-4</v>
      </c>
      <c r="Z877" s="70">
        <f t="shared" si="142"/>
        <v>0</v>
      </c>
      <c r="AA877" s="70">
        <f t="shared" si="143"/>
        <v>0</v>
      </c>
    </row>
    <row r="878" spans="1:27">
      <c r="A878" s="88">
        <v>45247</v>
      </c>
      <c r="B878" s="76">
        <v>36111369.109999999</v>
      </c>
      <c r="C878" s="6"/>
      <c r="D878" s="58">
        <v>117571.79</v>
      </c>
      <c r="E878" s="58">
        <v>1899.67</v>
      </c>
      <c r="F878" s="67">
        <f t="shared" si="146"/>
        <v>36111369.109999999</v>
      </c>
      <c r="G878" s="67">
        <f t="shared" si="139"/>
        <v>31329200.68</v>
      </c>
      <c r="H878" s="67">
        <f t="shared" ref="H878:H941" si="148">B878-C878-F877</f>
        <v>54471.990000002086</v>
      </c>
      <c r="I878" s="70">
        <f t="shared" ref="I878:I941" si="149">H878/B877</f>
        <v>1.5107231722883783E-3</v>
      </c>
      <c r="J878" s="67">
        <f t="shared" si="145"/>
        <v>4782168.43</v>
      </c>
      <c r="K878" s="70">
        <f t="shared" si="147"/>
        <v>0.15264252921246269</v>
      </c>
      <c r="L878" s="70">
        <f t="shared" si="138"/>
        <v>1.0015107231722884</v>
      </c>
      <c r="M878" s="70">
        <f>PRODUCT($L$2:L878)-1</f>
        <v>-0.12542833597329106</v>
      </c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>
        <f t="shared" si="140"/>
        <v>1.7857142857142857E-4</v>
      </c>
      <c r="Y878" s="70">
        <f t="shared" si="141"/>
        <v>1.3321517437169497E-3</v>
      </c>
      <c r="Z878" s="70">
        <f t="shared" si="142"/>
        <v>0</v>
      </c>
      <c r="AA878" s="70">
        <f t="shared" si="143"/>
        <v>0</v>
      </c>
    </row>
    <row r="879" spans="1:27">
      <c r="A879" s="88">
        <v>45250</v>
      </c>
      <c r="B879" s="76">
        <v>36678699.289999999</v>
      </c>
      <c r="C879" s="6"/>
      <c r="D879" s="58">
        <v>118994.28</v>
      </c>
      <c r="E879" s="58">
        <v>1899.67</v>
      </c>
      <c r="F879" s="67">
        <f t="shared" si="146"/>
        <v>36678699.289999999</v>
      </c>
      <c r="G879" s="67">
        <f t="shared" si="139"/>
        <v>31329200.68</v>
      </c>
      <c r="H879" s="67">
        <f t="shared" si="148"/>
        <v>567330.1799999997</v>
      </c>
      <c r="I879" s="70">
        <f t="shared" si="149"/>
        <v>1.5710569662197992E-2</v>
      </c>
      <c r="J879" s="67">
        <f t="shared" si="145"/>
        <v>5349498.6099999994</v>
      </c>
      <c r="K879" s="70">
        <f t="shared" si="147"/>
        <v>0.17075119996326715</v>
      </c>
      <c r="L879" s="70">
        <f t="shared" si="138"/>
        <v>1.015710569662198</v>
      </c>
      <c r="M879" s="70">
        <f>PRODUCT($L$2:L879)-1</f>
        <v>-0.111688316921015</v>
      </c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>
        <f t="shared" si="140"/>
        <v>1.7857142857142857E-4</v>
      </c>
      <c r="Y879" s="70">
        <f t="shared" si="141"/>
        <v>1.5531998233626563E-2</v>
      </c>
      <c r="Z879" s="70">
        <f t="shared" si="142"/>
        <v>0</v>
      </c>
      <c r="AA879" s="70">
        <f t="shared" si="143"/>
        <v>0</v>
      </c>
    </row>
    <row r="880" spans="1:27">
      <c r="A880" s="88">
        <v>45251</v>
      </c>
      <c r="B880" s="76">
        <v>36597581.859999999</v>
      </c>
      <c r="C880" s="6"/>
      <c r="D880" s="58">
        <v>119462.87</v>
      </c>
      <c r="E880" s="58">
        <v>1899.67</v>
      </c>
      <c r="F880" s="67">
        <f t="shared" si="146"/>
        <v>36597581.859999999</v>
      </c>
      <c r="G880" s="67">
        <f t="shared" si="139"/>
        <v>31329200.68</v>
      </c>
      <c r="H880" s="67">
        <f t="shared" si="148"/>
        <v>-81117.429999999702</v>
      </c>
      <c r="I880" s="70">
        <f t="shared" si="149"/>
        <v>-2.2115677919395406E-3</v>
      </c>
      <c r="J880" s="67">
        <f t="shared" si="145"/>
        <v>5268381.18</v>
      </c>
      <c r="K880" s="70">
        <f t="shared" si="147"/>
        <v>0.16816200431705375</v>
      </c>
      <c r="L880" s="70">
        <f t="shared" si="138"/>
        <v>0.99778843220806046</v>
      </c>
      <c r="M880" s="70">
        <f>PRODUCT($L$2:L880)-1</f>
        <v>-0.11365287842851612</v>
      </c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>
        <f t="shared" si="140"/>
        <v>1.7857142857142857E-4</v>
      </c>
      <c r="Y880" s="70">
        <f t="shared" si="141"/>
        <v>-2.3901392205109692E-3</v>
      </c>
      <c r="Z880" s="70">
        <f t="shared" si="142"/>
        <v>-2.3901392205109692E-3</v>
      </c>
      <c r="AA880" s="70">
        <f t="shared" si="143"/>
        <v>5.7127654934247835E-6</v>
      </c>
    </row>
    <row r="881" spans="1:27">
      <c r="A881" s="88">
        <v>45252</v>
      </c>
      <c r="B881" s="76">
        <v>36978088.909999996</v>
      </c>
      <c r="C881" s="6"/>
      <c r="D881" s="58">
        <v>118184.27</v>
      </c>
      <c r="E881" s="58">
        <v>1899.67</v>
      </c>
      <c r="F881" s="67">
        <f t="shared" si="146"/>
        <v>36978088.909999996</v>
      </c>
      <c r="G881" s="67">
        <f t="shared" si="139"/>
        <v>31329200.68</v>
      </c>
      <c r="H881" s="67">
        <f t="shared" si="148"/>
        <v>380507.04999999702</v>
      </c>
      <c r="I881" s="70">
        <f t="shared" si="149"/>
        <v>1.0397054413474219E-2</v>
      </c>
      <c r="J881" s="67">
        <f t="shared" si="145"/>
        <v>5648888.2299999967</v>
      </c>
      <c r="K881" s="70">
        <f t="shared" si="147"/>
        <v>0.18030744823969114</v>
      </c>
      <c r="L881" s="70">
        <f t="shared" si="138"/>
        <v>1.0103970544134742</v>
      </c>
      <c r="M881" s="70">
        <f>PRODUCT($L$2:L881)-1</f>
        <v>-0.10443747917631119</v>
      </c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>
        <f t="shared" si="140"/>
        <v>1.7857142857142857E-4</v>
      </c>
      <c r="Y881" s="70">
        <f t="shared" si="141"/>
        <v>1.021848298490279E-2</v>
      </c>
      <c r="Z881" s="70">
        <f t="shared" si="142"/>
        <v>0</v>
      </c>
      <c r="AA881" s="70">
        <f t="shared" si="143"/>
        <v>0</v>
      </c>
    </row>
    <row r="882" spans="1:27">
      <c r="A882" s="88">
        <v>45253</v>
      </c>
      <c r="B882" s="76">
        <v>37003134.520195402</v>
      </c>
      <c r="C882" s="6"/>
      <c r="D882" s="58">
        <v>118166.1</v>
      </c>
      <c r="E882" s="58">
        <v>1899.67</v>
      </c>
      <c r="F882" s="67">
        <f t="shared" si="146"/>
        <v>37003134.520195402</v>
      </c>
      <c r="G882" s="67">
        <f t="shared" si="139"/>
        <v>31329200.68</v>
      </c>
      <c r="H882" s="67">
        <f t="shared" si="148"/>
        <v>25045.610195405781</v>
      </c>
      <c r="I882" s="70">
        <f t="shared" si="149"/>
        <v>6.7730948065930713E-4</v>
      </c>
      <c r="J882" s="67">
        <f t="shared" si="145"/>
        <v>5673933.8401954025</v>
      </c>
      <c r="K882" s="70">
        <f t="shared" si="147"/>
        <v>0.18110688166447675</v>
      </c>
      <c r="L882" s="70">
        <f t="shared" si="138"/>
        <v>1.0006773094806594</v>
      </c>
      <c r="M882" s="70">
        <f>PRODUCT($L$2:L882)-1</f>
        <v>-0.10383090619043411</v>
      </c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>
        <f t="shared" si="140"/>
        <v>1.7857142857142857E-4</v>
      </c>
      <c r="Y882" s="70">
        <f t="shared" si="141"/>
        <v>4.9873805208787859E-4</v>
      </c>
      <c r="Z882" s="70">
        <f t="shared" si="142"/>
        <v>0</v>
      </c>
      <c r="AA882" s="70">
        <f t="shared" si="143"/>
        <v>0</v>
      </c>
    </row>
    <row r="883" spans="1:27">
      <c r="A883" s="88">
        <v>45254</v>
      </c>
      <c r="B883" s="76">
        <v>36909701.759999998</v>
      </c>
      <c r="C883" s="6"/>
      <c r="D883" s="58">
        <v>110338.68</v>
      </c>
      <c r="E883" s="58">
        <v>1899.67</v>
      </c>
      <c r="F883" s="67">
        <f t="shared" si="146"/>
        <v>36909701.759999998</v>
      </c>
      <c r="G883" s="67">
        <f t="shared" si="139"/>
        <v>31329200.68</v>
      </c>
      <c r="H883" s="67">
        <f t="shared" si="148"/>
        <v>-93432.760195404291</v>
      </c>
      <c r="I883" s="70">
        <f t="shared" si="149"/>
        <v>-2.5249958255404276E-3</v>
      </c>
      <c r="J883" s="67">
        <f t="shared" si="145"/>
        <v>5580501.0799999982</v>
      </c>
      <c r="K883" s="70">
        <f t="shared" si="147"/>
        <v>0.17812459171875683</v>
      </c>
      <c r="L883" s="70">
        <f t="shared" si="138"/>
        <v>0.99747500417445956</v>
      </c>
      <c r="M883" s="70">
        <f>PRODUCT($L$2:L883)-1</f>
        <v>-0.10609372941128159</v>
      </c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>
        <f t="shared" si="140"/>
        <v>1.7857142857142857E-4</v>
      </c>
      <c r="Y883" s="70">
        <f t="shared" si="141"/>
        <v>-2.7035672541118562E-3</v>
      </c>
      <c r="Z883" s="70">
        <f t="shared" si="142"/>
        <v>-2.7035672541118562E-3</v>
      </c>
      <c r="AA883" s="70">
        <f t="shared" si="143"/>
        <v>7.3092758975059215E-6</v>
      </c>
    </row>
    <row r="884" spans="1:27">
      <c r="A884" s="88">
        <v>45257</v>
      </c>
      <c r="B884" s="76">
        <v>37044870.829999998</v>
      </c>
      <c r="C884" s="6"/>
      <c r="D884" s="58">
        <v>91625.32</v>
      </c>
      <c r="E884" s="58">
        <v>1199.24</v>
      </c>
      <c r="F884" s="67">
        <f t="shared" si="146"/>
        <v>37044870.829999998</v>
      </c>
      <c r="G884" s="67">
        <f t="shared" si="139"/>
        <v>31329200.68</v>
      </c>
      <c r="H884" s="67">
        <f t="shared" si="148"/>
        <v>135169.0700000003</v>
      </c>
      <c r="I884" s="70">
        <f t="shared" si="149"/>
        <v>3.662155573050079E-3</v>
      </c>
      <c r="J884" s="67">
        <f t="shared" si="145"/>
        <v>5715670.1499999985</v>
      </c>
      <c r="K884" s="70">
        <f t="shared" si="147"/>
        <v>0.18243906725806691</v>
      </c>
      <c r="L884" s="70">
        <f t="shared" si="138"/>
        <v>1.0036621555730501</v>
      </c>
      <c r="M884" s="70">
        <f>PRODUCT($L$2:L884)-1</f>
        <v>-0.10282010558066068</v>
      </c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>
        <f t="shared" si="140"/>
        <v>1.7857142857142857E-4</v>
      </c>
      <c r="Y884" s="70">
        <f t="shared" si="141"/>
        <v>3.4835841444786505E-3</v>
      </c>
      <c r="Z884" s="70">
        <f t="shared" si="142"/>
        <v>0</v>
      </c>
      <c r="AA884" s="70">
        <f t="shared" si="143"/>
        <v>0</v>
      </c>
    </row>
    <row r="885" spans="1:27">
      <c r="A885" s="88">
        <v>45258</v>
      </c>
      <c r="B885" s="76">
        <v>37374282.979999997</v>
      </c>
      <c r="C885" s="6"/>
      <c r="D885" s="58">
        <v>83957.1</v>
      </c>
      <c r="E885" s="58">
        <v>1349.27</v>
      </c>
      <c r="F885" s="67">
        <f t="shared" si="146"/>
        <v>37374282.979999997</v>
      </c>
      <c r="G885" s="67">
        <f t="shared" si="139"/>
        <v>31329200.68</v>
      </c>
      <c r="H885" s="67">
        <f t="shared" si="148"/>
        <v>329412.14999999851</v>
      </c>
      <c r="I885" s="70">
        <f t="shared" si="149"/>
        <v>8.8922472293581634E-3</v>
      </c>
      <c r="J885" s="67">
        <f t="shared" si="145"/>
        <v>6045082.299999997</v>
      </c>
      <c r="K885" s="70">
        <f t="shared" si="147"/>
        <v>0.19295360777777737</v>
      </c>
      <c r="L885" s="70">
        <f t="shared" si="138"/>
        <v>1.0088922472293582</v>
      </c>
      <c r="M885" s="70">
        <f>PRODUCT($L$2:L885)-1</f>
        <v>-9.4842160150274357E-2</v>
      </c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>
        <f t="shared" si="140"/>
        <v>1.7857142857142857E-4</v>
      </c>
      <c r="Y885" s="70">
        <f t="shared" si="141"/>
        <v>8.7136758007867344E-3</v>
      </c>
      <c r="Z885" s="70">
        <f t="shared" si="142"/>
        <v>0</v>
      </c>
      <c r="AA885" s="70">
        <f t="shared" si="143"/>
        <v>0</v>
      </c>
    </row>
    <row r="886" spans="1:27">
      <c r="A886" s="88">
        <v>45259</v>
      </c>
      <c r="B886" s="76">
        <v>37126830.009999998</v>
      </c>
      <c r="C886" s="6"/>
      <c r="D886" s="58">
        <v>75824.179999999993</v>
      </c>
      <c r="E886" s="58">
        <v>3915.38</v>
      </c>
      <c r="F886" s="67">
        <f t="shared" si="146"/>
        <v>37126830.009999998</v>
      </c>
      <c r="G886" s="67">
        <f t="shared" si="139"/>
        <v>31329200.68</v>
      </c>
      <c r="H886" s="67">
        <f t="shared" si="148"/>
        <v>-247452.96999999881</v>
      </c>
      <c r="I886" s="70">
        <f t="shared" si="149"/>
        <v>-6.6209422701812813E-3</v>
      </c>
      <c r="J886" s="67">
        <f t="shared" si="145"/>
        <v>5797629.3299999982</v>
      </c>
      <c r="K886" s="70">
        <f t="shared" si="147"/>
        <v>0.18505513080967617</v>
      </c>
      <c r="L886" s="70">
        <f t="shared" si="138"/>
        <v>0.99337905772981872</v>
      </c>
      <c r="M886" s="70">
        <f>PRODUCT($L$2:L886)-1</f>
        <v>-0.10083515795332143</v>
      </c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>
        <f t="shared" si="140"/>
        <v>1.7857142857142857E-4</v>
      </c>
      <c r="Y886" s="70">
        <f t="shared" si="141"/>
        <v>-6.7995136987527103E-3</v>
      </c>
      <c r="Z886" s="70">
        <f t="shared" si="142"/>
        <v>-6.7995136987527103E-3</v>
      </c>
      <c r="AA886" s="70">
        <f t="shared" si="143"/>
        <v>4.6233386539525766E-5</v>
      </c>
    </row>
    <row r="887" spans="1:27">
      <c r="A887" s="88">
        <v>45260</v>
      </c>
      <c r="B887" s="76">
        <v>36995922.5</v>
      </c>
      <c r="C887" s="6"/>
      <c r="D887" s="58">
        <v>65783.97</v>
      </c>
      <c r="E887" s="58">
        <v>51035.67</v>
      </c>
      <c r="F887" s="67">
        <f t="shared" si="146"/>
        <v>36995922.5</v>
      </c>
      <c r="G887" s="67">
        <f t="shared" si="139"/>
        <v>31329200.68</v>
      </c>
      <c r="H887" s="67">
        <f t="shared" si="148"/>
        <v>-130907.50999999791</v>
      </c>
      <c r="I887" s="70">
        <f t="shared" si="149"/>
        <v>-3.5259544099169892E-3</v>
      </c>
      <c r="J887" s="67">
        <f t="shared" si="145"/>
        <v>5666721.8200000003</v>
      </c>
      <c r="K887" s="70">
        <f t="shared" si="147"/>
        <v>0.18087668044520311</v>
      </c>
      <c r="L887" s="70">
        <f t="shared" si="138"/>
        <v>0.99647404559008301</v>
      </c>
      <c r="M887" s="70">
        <f>PRODUCT($L$2:L887)-1</f>
        <v>-0.10400557219337825</v>
      </c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>
        <f t="shared" si="140"/>
        <v>1.7857142857142857E-4</v>
      </c>
      <c r="Y887" s="70">
        <f t="shared" si="141"/>
        <v>-3.7045258384884178E-3</v>
      </c>
      <c r="Z887" s="70">
        <f t="shared" si="142"/>
        <v>-3.7045258384884178E-3</v>
      </c>
      <c r="AA887" s="70">
        <f t="shared" si="143"/>
        <v>1.3723511688028315E-5</v>
      </c>
    </row>
    <row r="888" spans="1:27">
      <c r="A888" s="88">
        <v>45261</v>
      </c>
      <c r="B888" s="76">
        <v>38594135.009999998</v>
      </c>
      <c r="C888" s="6"/>
      <c r="D888" s="58">
        <v>-12241.31</v>
      </c>
      <c r="E888" s="58">
        <v>53541.72</v>
      </c>
      <c r="F888" s="67">
        <f t="shared" si="146"/>
        <v>38594135.009999998</v>
      </c>
      <c r="G888" s="67">
        <f t="shared" si="139"/>
        <v>36995922.5</v>
      </c>
      <c r="H888" s="67">
        <f t="shared" si="148"/>
        <v>1598212.5099999979</v>
      </c>
      <c r="I888" s="70">
        <f t="shared" si="149"/>
        <v>4.3199693425674084E-2</v>
      </c>
      <c r="J888" s="67">
        <f t="shared" si="145"/>
        <v>1598212.5099999979</v>
      </c>
      <c r="K888" s="70">
        <f>I888</f>
        <v>4.3199693425674084E-2</v>
      </c>
      <c r="L888" s="70">
        <f t="shared" si="138"/>
        <v>1.043199693425674</v>
      </c>
      <c r="M888" s="70">
        <f>PRODUCT($L$2:L888)-1</f>
        <v>-6.5298887601019984E-2</v>
      </c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>
        <f t="shared" si="140"/>
        <v>1.7857142857142857E-4</v>
      </c>
      <c r="Y888" s="70">
        <f t="shared" si="141"/>
        <v>4.3021121997102653E-2</v>
      </c>
      <c r="Z888" s="70">
        <f t="shared" si="142"/>
        <v>0</v>
      </c>
      <c r="AA888" s="70">
        <f t="shared" si="143"/>
        <v>0</v>
      </c>
    </row>
    <row r="889" spans="1:27">
      <c r="A889" s="88">
        <v>45264</v>
      </c>
      <c r="B889" s="76">
        <v>37561980.659999996</v>
      </c>
      <c r="C889" s="6"/>
      <c r="D889" s="58">
        <v>-56410.77</v>
      </c>
      <c r="E889" s="58">
        <v>53541.760000000002</v>
      </c>
      <c r="F889" s="67">
        <f t="shared" si="146"/>
        <v>37561980.659999996</v>
      </c>
      <c r="G889" s="67">
        <f t="shared" si="139"/>
        <v>36995922.5</v>
      </c>
      <c r="H889" s="67">
        <f t="shared" si="148"/>
        <v>-1032154.3500000015</v>
      </c>
      <c r="I889" s="70">
        <f t="shared" si="149"/>
        <v>-2.6743813528469117E-2</v>
      </c>
      <c r="J889" s="67">
        <f t="shared" si="145"/>
        <v>566058.15999999642</v>
      </c>
      <c r="K889" s="70">
        <f t="shared" ref="K889:K908" si="150">(1+K888)*(1+I889)-1</f>
        <v>1.5300555351741574E-2</v>
      </c>
      <c r="L889" s="70">
        <f t="shared" si="138"/>
        <v>0.97325618647153089</v>
      </c>
      <c r="M889" s="70">
        <f>PRODUCT($L$2:L889)-1</f>
        <v>-9.0296359855870922E-2</v>
      </c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>
        <f t="shared" si="140"/>
        <v>1.7857142857142857E-4</v>
      </c>
      <c r="Y889" s="70">
        <f t="shared" si="141"/>
        <v>-2.6922384957040545E-2</v>
      </c>
      <c r="Z889" s="70">
        <f t="shared" si="142"/>
        <v>-2.6922384957040545E-2</v>
      </c>
      <c r="AA889" s="70">
        <f t="shared" si="143"/>
        <v>7.2481481177508298E-4</v>
      </c>
    </row>
    <row r="890" spans="1:27">
      <c r="A890" s="88">
        <v>45265</v>
      </c>
      <c r="B890" s="76">
        <v>38177834.869999997</v>
      </c>
      <c r="C890" s="6"/>
      <c r="D890" s="58">
        <v>85024.18</v>
      </c>
      <c r="E890" s="58">
        <v>53541.71</v>
      </c>
      <c r="F890" s="67">
        <f t="shared" si="146"/>
        <v>38177834.869999997</v>
      </c>
      <c r="G890" s="67">
        <f t="shared" si="139"/>
        <v>36995922.5</v>
      </c>
      <c r="H890" s="67">
        <f t="shared" si="148"/>
        <v>615854.21000000089</v>
      </c>
      <c r="I890" s="70">
        <f t="shared" si="149"/>
        <v>1.6395679865088376E-2</v>
      </c>
      <c r="J890" s="67">
        <f t="shared" si="145"/>
        <v>1181912.3699999973</v>
      </c>
      <c r="K890" s="70">
        <f t="shared" si="150"/>
        <v>3.1947098224135217E-2</v>
      </c>
      <c r="L890" s="70">
        <f t="shared" si="138"/>
        <v>1.0163956798650884</v>
      </c>
      <c r="M890" s="70">
        <f>PRODUCT($L$2:L890)-1</f>
        <v>-7.5381150199962166E-2</v>
      </c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>
        <f t="shared" si="140"/>
        <v>1.7857142857142857E-4</v>
      </c>
      <c r="Y890" s="70">
        <f t="shared" si="141"/>
        <v>1.6217108436516948E-2</v>
      </c>
      <c r="Z890" s="70">
        <f t="shared" si="142"/>
        <v>0</v>
      </c>
      <c r="AA890" s="70">
        <f t="shared" si="143"/>
        <v>0</v>
      </c>
    </row>
    <row r="891" spans="1:27">
      <c r="A891" s="88">
        <v>45266</v>
      </c>
      <c r="B891" s="76">
        <v>37549062.479999997</v>
      </c>
      <c r="C891" s="6"/>
      <c r="D891" s="58">
        <v>65694.070000000007</v>
      </c>
      <c r="E891" s="58">
        <v>39293.71</v>
      </c>
      <c r="F891" s="67">
        <f t="shared" si="146"/>
        <v>37549062.479999997</v>
      </c>
      <c r="G891" s="67">
        <f t="shared" si="139"/>
        <v>36995922.5</v>
      </c>
      <c r="H891" s="67">
        <f>B891-C891-F890</f>
        <v>-628772.3900000006</v>
      </c>
      <c r="I891" s="70">
        <f t="shared" si="149"/>
        <v>-1.6469566494303416E-2</v>
      </c>
      <c r="J891" s="67">
        <f t="shared" si="145"/>
        <v>553139.97999999672</v>
      </c>
      <c r="K891" s="70">
        <f t="shared" si="150"/>
        <v>1.4951376871329414E-2</v>
      </c>
      <c r="L891" s="70">
        <f t="shared" si="138"/>
        <v>0.98353043350569658</v>
      </c>
      <c r="M891" s="70">
        <f>PRODUCT($L$2:L891)-1</f>
        <v>-9.0609221828630293E-2</v>
      </c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>
        <f t="shared" si="140"/>
        <v>1.7857142857142857E-4</v>
      </c>
      <c r="Y891" s="70">
        <f t="shared" si="141"/>
        <v>-1.6648137922874843E-2</v>
      </c>
      <c r="Z891" s="70">
        <f t="shared" si="142"/>
        <v>-1.6648137922874843E-2</v>
      </c>
      <c r="AA891" s="70">
        <f t="shared" si="143"/>
        <v>2.7716049629906351E-4</v>
      </c>
    </row>
    <row r="892" spans="1:27">
      <c r="A892" s="88">
        <v>45267</v>
      </c>
      <c r="B892" s="76">
        <v>38790657.57</v>
      </c>
      <c r="C892" s="6"/>
      <c r="D892" s="58">
        <v>45417</v>
      </c>
      <c r="E892" s="59">
        <v>-693.79</v>
      </c>
      <c r="F892" s="67">
        <f t="shared" si="146"/>
        <v>38790657.57</v>
      </c>
      <c r="G892" s="67">
        <f t="shared" si="139"/>
        <v>36995922.5</v>
      </c>
      <c r="H892" s="67">
        <f t="shared" si="148"/>
        <v>1241595.0900000036</v>
      </c>
      <c r="I892" s="70">
        <f t="shared" si="149"/>
        <v>3.3065941144637699E-2</v>
      </c>
      <c r="J892" s="67">
        <f t="shared" si="145"/>
        <v>1794735.0700000003</v>
      </c>
      <c r="K892" s="70">
        <f t="shared" si="150"/>
        <v>4.8511699363625871E-2</v>
      </c>
      <c r="L892" s="70">
        <f t="shared" si="138"/>
        <v>1.0330659411446377</v>
      </c>
      <c r="M892" s="70">
        <f>PRODUCT($L$2:L892)-1</f>
        <v>-6.0539359880139476E-2</v>
      </c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>
        <f t="shared" si="140"/>
        <v>1.7857142857142857E-4</v>
      </c>
      <c r="Y892" s="70">
        <f t="shared" si="141"/>
        <v>3.2887369716066268E-2</v>
      </c>
      <c r="Z892" s="70">
        <f t="shared" si="142"/>
        <v>0</v>
      </c>
      <c r="AA892" s="70">
        <f t="shared" si="143"/>
        <v>0</v>
      </c>
    </row>
    <row r="893" spans="1:27">
      <c r="A893" s="88">
        <v>45268</v>
      </c>
      <c r="B893" s="76">
        <v>39149343.200000003</v>
      </c>
      <c r="C893" s="6"/>
      <c r="D893" s="58">
        <v>24465.79</v>
      </c>
      <c r="E893" s="58">
        <v>-1199.24</v>
      </c>
      <c r="F893" s="67">
        <f t="shared" si="146"/>
        <v>39149343.200000003</v>
      </c>
      <c r="G893" s="67">
        <f t="shared" si="139"/>
        <v>36995922.5</v>
      </c>
      <c r="H893" s="67">
        <f t="shared" si="148"/>
        <v>358685.63000000268</v>
      </c>
      <c r="I893" s="70">
        <f t="shared" si="149"/>
        <v>9.2467014603383191E-3</v>
      </c>
      <c r="J893" s="67">
        <f t="shared" si="145"/>
        <v>2153420.700000003</v>
      </c>
      <c r="K893" s="70">
        <f t="shared" si="150"/>
        <v>5.8206974025313274E-2</v>
      </c>
      <c r="L893" s="70">
        <f t="shared" si="138"/>
        <v>1.0092467014603383</v>
      </c>
      <c r="M893" s="70">
        <f>PRODUCT($L$2:L893)-1</f>
        <v>-5.1852447807212765E-2</v>
      </c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>
        <f t="shared" si="140"/>
        <v>1.7857142857142857E-4</v>
      </c>
      <c r="Y893" s="70">
        <f t="shared" si="141"/>
        <v>9.0681300317668901E-3</v>
      </c>
      <c r="Z893" s="70">
        <f t="shared" si="142"/>
        <v>0</v>
      </c>
      <c r="AA893" s="70">
        <f t="shared" si="143"/>
        <v>0</v>
      </c>
    </row>
    <row r="894" spans="1:27">
      <c r="A894" s="88">
        <v>45271</v>
      </c>
      <c r="B894" s="76">
        <v>39725194.030000001</v>
      </c>
      <c r="C894" s="6"/>
      <c r="D894" s="58">
        <v>-44089.52</v>
      </c>
      <c r="E894" s="58">
        <v>-1199.24</v>
      </c>
      <c r="F894" s="67">
        <f t="shared" si="146"/>
        <v>39725194.030000001</v>
      </c>
      <c r="G894" s="67">
        <f t="shared" si="139"/>
        <v>36995922.5</v>
      </c>
      <c r="H894" s="67">
        <f t="shared" si="148"/>
        <v>575850.82999999821</v>
      </c>
      <c r="I894" s="70">
        <f t="shared" si="149"/>
        <v>1.4709080227941044E-2</v>
      </c>
      <c r="J894" s="67">
        <f t="shared" si="145"/>
        <v>2729271.5300000012</v>
      </c>
      <c r="K894" s="70">
        <f t="shared" si="150"/>
        <v>7.377222530401828E-2</v>
      </c>
      <c r="L894" s="70">
        <f t="shared" si="138"/>
        <v>1.014709080227941</v>
      </c>
      <c r="M894" s="70">
        <f>PRODUCT($L$2:L894)-1</f>
        <v>-3.7906069394083142E-2</v>
      </c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>
        <f t="shared" si="140"/>
        <v>1.7857142857142857E-4</v>
      </c>
      <c r="Y894" s="70">
        <f t="shared" si="141"/>
        <v>1.4530508799369615E-2</v>
      </c>
      <c r="Z894" s="70">
        <f t="shared" si="142"/>
        <v>0</v>
      </c>
      <c r="AA894" s="70">
        <f t="shared" si="143"/>
        <v>0</v>
      </c>
    </row>
    <row r="895" spans="1:27">
      <c r="A895" s="88">
        <v>45272</v>
      </c>
      <c r="B895" s="76">
        <v>41136965.759999998</v>
      </c>
      <c r="C895" s="6"/>
      <c r="D895" s="58">
        <v>-66851.990000000005</v>
      </c>
      <c r="E895" s="58">
        <v>-1199.24</v>
      </c>
      <c r="F895" s="67">
        <f t="shared" si="146"/>
        <v>41136965.759999998</v>
      </c>
      <c r="G895" s="67">
        <f t="shared" si="139"/>
        <v>36995922.5</v>
      </c>
      <c r="H895" s="67">
        <f t="shared" si="148"/>
        <v>1411771.7299999967</v>
      </c>
      <c r="I895" s="70">
        <f t="shared" si="149"/>
        <v>3.5538447689741758E-2</v>
      </c>
      <c r="J895" s="67">
        <f t="shared" si="145"/>
        <v>4141043.2599999979</v>
      </c>
      <c r="K895" s="70">
        <f t="shared" si="150"/>
        <v>0.1119324233636827</v>
      </c>
      <c r="L895" s="70">
        <f t="shared" si="138"/>
        <v>1.0355384476897418</v>
      </c>
      <c r="M895" s="70">
        <f>PRODUCT($L$2:L895)-1</f>
        <v>-3.7147445686267488E-3</v>
      </c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>
        <f t="shared" si="140"/>
        <v>1.7857142857142857E-4</v>
      </c>
      <c r="Y895" s="70">
        <f t="shared" si="141"/>
        <v>3.5359876261170327E-2</v>
      </c>
      <c r="Z895" s="70">
        <f t="shared" si="142"/>
        <v>0</v>
      </c>
      <c r="AA895" s="70">
        <f t="shared" si="143"/>
        <v>0</v>
      </c>
    </row>
    <row r="896" spans="1:27">
      <c r="A896" s="88">
        <v>45273</v>
      </c>
      <c r="B896" s="76">
        <v>46884649.829999998</v>
      </c>
      <c r="C896" s="6"/>
      <c r="D896" s="58">
        <v>-91616.73</v>
      </c>
      <c r="E896" s="58">
        <v>-1349.28</v>
      </c>
      <c r="F896" s="67">
        <f t="shared" si="146"/>
        <v>46884649.829999998</v>
      </c>
      <c r="G896" s="67">
        <f t="shared" si="139"/>
        <v>36995922.5</v>
      </c>
      <c r="H896" s="67">
        <f t="shared" si="148"/>
        <v>5747684.0700000003</v>
      </c>
      <c r="I896" s="70">
        <f t="shared" si="149"/>
        <v>0.13972066154642906</v>
      </c>
      <c r="J896" s="67">
        <f t="shared" si="145"/>
        <v>9888727.3299999982</v>
      </c>
      <c r="K896" s="70">
        <f t="shared" si="150"/>
        <v>0.26729235715098043</v>
      </c>
      <c r="L896" s="70">
        <f t="shared" si="138"/>
        <v>1.139720661546429</v>
      </c>
      <c r="M896" s="70">
        <f>PRODUCT($L$2:L896)-1</f>
        <v>0.1354868904091977</v>
      </c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>
        <f t="shared" si="140"/>
        <v>1.7857142857142857E-4</v>
      </c>
      <c r="Y896" s="70">
        <f t="shared" si="141"/>
        <v>0.13954209011785765</v>
      </c>
      <c r="Z896" s="70">
        <f t="shared" si="142"/>
        <v>0</v>
      </c>
      <c r="AA896" s="70">
        <f t="shared" si="143"/>
        <v>0</v>
      </c>
    </row>
    <row r="897" spans="1:31">
      <c r="A897" s="88">
        <v>45274</v>
      </c>
      <c r="B897" s="76">
        <v>49482174.890000001</v>
      </c>
      <c r="C897" s="6"/>
      <c r="D897" s="58">
        <v>-116868.03</v>
      </c>
      <c r="E897" s="58">
        <v>120035.71</v>
      </c>
      <c r="F897" s="67">
        <f t="shared" si="146"/>
        <v>49482174.890000001</v>
      </c>
      <c r="G897" s="67">
        <f t="shared" si="139"/>
        <v>36995922.5</v>
      </c>
      <c r="H897" s="67">
        <f t="shared" si="148"/>
        <v>2597525.0600000024</v>
      </c>
      <c r="I897" s="70">
        <f t="shared" si="149"/>
        <v>5.5402462627286778E-2</v>
      </c>
      <c r="J897" s="67">
        <f t="shared" si="145"/>
        <v>12486252.390000001</v>
      </c>
      <c r="K897" s="70">
        <f t="shared" si="150"/>
        <v>0.33750347460588381</v>
      </c>
      <c r="L897" s="70">
        <f t="shared" si="138"/>
        <v>1.0554024626272869</v>
      </c>
      <c r="M897" s="70">
        <f>PRODUCT($L$2:L897)-1</f>
        <v>0.19839566041886747</v>
      </c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>
        <f t="shared" si="140"/>
        <v>1.7857142857142857E-4</v>
      </c>
      <c r="Y897" s="70">
        <f t="shared" si="141"/>
        <v>5.5223891198715347E-2</v>
      </c>
      <c r="Z897" s="70">
        <f t="shared" si="142"/>
        <v>0</v>
      </c>
      <c r="AA897" s="70">
        <f t="shared" si="143"/>
        <v>0</v>
      </c>
    </row>
    <row r="898" spans="1:31">
      <c r="A898" s="88">
        <v>45275</v>
      </c>
      <c r="B898" s="76">
        <v>48910448.460830003</v>
      </c>
      <c r="C898" s="6"/>
      <c r="D898" s="58">
        <v>-145801.64000000001</v>
      </c>
      <c r="E898" s="58">
        <v>72915.44</v>
      </c>
      <c r="F898" s="67">
        <f t="shared" si="146"/>
        <v>48910448.460830003</v>
      </c>
      <c r="G898" s="67">
        <f t="shared" si="139"/>
        <v>36995922.5</v>
      </c>
      <c r="H898" s="67">
        <f t="shared" si="148"/>
        <v>-571726.42916999757</v>
      </c>
      <c r="I898" s="70">
        <f t="shared" si="149"/>
        <v>-1.1554189573133323E-2</v>
      </c>
      <c r="J898" s="67">
        <f t="shared" si="145"/>
        <v>11914525.960830003</v>
      </c>
      <c r="K898" s="70">
        <f t="shared" si="150"/>
        <v>0.32204970590556292</v>
      </c>
      <c r="L898" s="70">
        <f t="shared" ref="L898:L961" si="151">1+I898</f>
        <v>0.98844581042686663</v>
      </c>
      <c r="M898" s="70">
        <f>PRODUCT($L$2:L898)-1</f>
        <v>0.18454916977476743</v>
      </c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>
        <f t="shared" si="140"/>
        <v>1.7857142857142857E-4</v>
      </c>
      <c r="Y898" s="70">
        <f t="shared" si="141"/>
        <v>-1.1732761001704752E-2</v>
      </c>
      <c r="Z898" s="70">
        <f t="shared" si="142"/>
        <v>-1.1732761001704752E-2</v>
      </c>
      <c r="AA898" s="70">
        <f t="shared" si="143"/>
        <v>1.3765768072312391E-4</v>
      </c>
    </row>
    <row r="899" spans="1:31">
      <c r="A899" s="88">
        <v>45278</v>
      </c>
      <c r="B899" s="76">
        <v>49294721.960000001</v>
      </c>
      <c r="C899" s="6"/>
      <c r="D899" s="58">
        <v>-235247.42</v>
      </c>
      <c r="E899" s="58">
        <v>197759.3</v>
      </c>
      <c r="F899" s="67">
        <f t="shared" si="146"/>
        <v>49294721.960000001</v>
      </c>
      <c r="G899" s="67">
        <f t="shared" si="139"/>
        <v>36995922.5</v>
      </c>
      <c r="H899" s="67">
        <f t="shared" si="148"/>
        <v>384273.49916999787</v>
      </c>
      <c r="I899" s="70">
        <f t="shared" si="149"/>
        <v>7.8566750308524322E-3</v>
      </c>
      <c r="J899" s="67">
        <f t="shared" si="145"/>
        <v>12298799.460000001</v>
      </c>
      <c r="K899" s="70">
        <f t="shared" si="150"/>
        <v>0.33243662081949688</v>
      </c>
      <c r="L899" s="70">
        <f t="shared" si="151"/>
        <v>1.0078566750308524</v>
      </c>
      <c r="M899" s="70">
        <f>PRODUCT($L$2:L899)-1</f>
        <v>0.19385578765975375</v>
      </c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>
        <f t="shared" si="140"/>
        <v>1.7857142857142857E-4</v>
      </c>
      <c r="Y899" s="70">
        <f t="shared" si="141"/>
        <v>7.6781036022810032E-3</v>
      </c>
      <c r="Z899" s="70">
        <f t="shared" si="142"/>
        <v>0</v>
      </c>
      <c r="AA899" s="70">
        <f t="shared" si="143"/>
        <v>0</v>
      </c>
    </row>
    <row r="900" spans="1:31">
      <c r="A900" s="88">
        <v>45279</v>
      </c>
      <c r="B900" s="76">
        <v>52082520.380000003</v>
      </c>
      <c r="C900" s="6"/>
      <c r="D900" s="58">
        <v>-267528.38</v>
      </c>
      <c r="E900" s="58">
        <v>197759.31</v>
      </c>
      <c r="F900" s="67">
        <f t="shared" si="146"/>
        <v>52082520.380000003</v>
      </c>
      <c r="G900" s="67">
        <f t="shared" si="139"/>
        <v>36995922.5</v>
      </c>
      <c r="H900" s="67">
        <f t="shared" si="148"/>
        <v>2787798.4200000018</v>
      </c>
      <c r="I900" s="70">
        <f t="shared" si="149"/>
        <v>5.6553689911511204E-2</v>
      </c>
      <c r="J900" s="67">
        <f t="shared" si="145"/>
        <v>15086597.880000003</v>
      </c>
      <c r="K900" s="70">
        <f t="shared" si="150"/>
        <v>0.40779082830006441</v>
      </c>
      <c r="L900" s="70">
        <f t="shared" si="151"/>
        <v>1.0565536899115111</v>
      </c>
      <c r="M900" s="70">
        <f>PRODUCT($L$2:L900)-1</f>
        <v>0.26137273767412639</v>
      </c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>
        <f t="shared" si="140"/>
        <v>1.7857142857142857E-4</v>
      </c>
      <c r="Y900" s="70">
        <f t="shared" si="141"/>
        <v>5.6375118482939773E-2</v>
      </c>
      <c r="Z900" s="70">
        <f t="shared" si="142"/>
        <v>0</v>
      </c>
      <c r="AA900" s="70">
        <f t="shared" si="143"/>
        <v>0</v>
      </c>
    </row>
    <row r="901" spans="1:31">
      <c r="A901" s="88">
        <v>45280</v>
      </c>
      <c r="B901" s="76">
        <v>47655985.399999999</v>
      </c>
      <c r="C901" s="6"/>
      <c r="D901" s="58">
        <v>-299845.88</v>
      </c>
      <c r="E901" s="58">
        <v>149032.14000000001</v>
      </c>
      <c r="F901" s="67">
        <f t="shared" si="146"/>
        <v>47655985.399999999</v>
      </c>
      <c r="G901" s="67">
        <f t="shared" si="139"/>
        <v>36995922.5</v>
      </c>
      <c r="H901" s="67">
        <f t="shared" si="148"/>
        <v>-4426534.9800000042</v>
      </c>
      <c r="I901" s="70">
        <f t="shared" si="149"/>
        <v>-8.4990798212212088E-2</v>
      </c>
      <c r="J901" s="67">
        <f t="shared" si="145"/>
        <v>10660062.899999999</v>
      </c>
      <c r="K901" s="70">
        <f t="shared" si="150"/>
        <v>0.28814156208701069</v>
      </c>
      <c r="L901" s="70">
        <f t="shared" si="151"/>
        <v>0.91500920178778788</v>
      </c>
      <c r="M901" s="70">
        <f>PRODUCT($L$2:L901)-1</f>
        <v>0.15416766185607922</v>
      </c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>
        <f t="shared" si="140"/>
        <v>1.7857142857142857E-4</v>
      </c>
      <c r="Y901" s="70">
        <f t="shared" si="141"/>
        <v>-8.5169369640783518E-2</v>
      </c>
      <c r="Z901" s="70">
        <f t="shared" si="142"/>
        <v>-8.5169369640783518E-2</v>
      </c>
      <c r="AA901" s="70">
        <f t="shared" si="143"/>
        <v>7.2538215250084175E-3</v>
      </c>
    </row>
    <row r="902" spans="1:31">
      <c r="A902" s="88">
        <v>45281</v>
      </c>
      <c r="B902" s="76">
        <v>50776899.990000002</v>
      </c>
      <c r="C902" s="6"/>
      <c r="D902" s="58">
        <v>-332046.90999999997</v>
      </c>
      <c r="E902" s="58">
        <v>321417.33</v>
      </c>
      <c r="F902" s="67">
        <f t="shared" si="146"/>
        <v>50776899.990000002</v>
      </c>
      <c r="G902" s="67">
        <f t="shared" si="139"/>
        <v>36995922.5</v>
      </c>
      <c r="H902" s="67">
        <f t="shared" si="148"/>
        <v>3120914.5900000036</v>
      </c>
      <c r="I902" s="70">
        <f t="shared" si="149"/>
        <v>6.5488407464553311E-2</v>
      </c>
      <c r="J902" s="67">
        <f t="shared" si="145"/>
        <v>13780977.490000002</v>
      </c>
      <c r="K902" s="70">
        <f t="shared" si="150"/>
        <v>0.3724999015769912</v>
      </c>
      <c r="L902" s="70">
        <f t="shared" si="151"/>
        <v>1.0654884074645534</v>
      </c>
      <c r="M902" s="70">
        <f>PRODUCT($L$2:L902)-1</f>
        <v>0.2297522639781211</v>
      </c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>
        <f t="shared" si="140"/>
        <v>1.7857142857142857E-4</v>
      </c>
      <c r="Y902" s="70">
        <f t="shared" si="141"/>
        <v>6.530983603598188E-2</v>
      </c>
      <c r="Z902" s="70">
        <f t="shared" si="142"/>
        <v>0</v>
      </c>
      <c r="AA902" s="70">
        <f t="shared" si="143"/>
        <v>0</v>
      </c>
    </row>
    <row r="903" spans="1:31">
      <c r="A903" s="88">
        <v>45282</v>
      </c>
      <c r="B903" s="76">
        <v>51308342.950000003</v>
      </c>
      <c r="C903" s="6"/>
      <c r="D903" s="58">
        <v>-364236.25</v>
      </c>
      <c r="E903" s="58">
        <v>324514.69</v>
      </c>
      <c r="F903" s="67">
        <f t="shared" si="146"/>
        <v>51308342.950000003</v>
      </c>
      <c r="G903" s="67">
        <f t="shared" ref="G903:G966" si="152">IF(MONTH(A903)=MONTH(A902),G902,F902)</f>
        <v>36995922.5</v>
      </c>
      <c r="H903" s="67">
        <f t="shared" si="148"/>
        <v>531442.96000000089</v>
      </c>
      <c r="I903" s="70">
        <f t="shared" si="149"/>
        <v>1.0466234845070558E-2</v>
      </c>
      <c r="J903" s="67">
        <f t="shared" si="145"/>
        <v>14312420.450000003</v>
      </c>
      <c r="K903" s="70">
        <f t="shared" si="150"/>
        <v>0.38686480787173227</v>
      </c>
      <c r="L903" s="70">
        <f t="shared" si="151"/>
        <v>1.0104662348450706</v>
      </c>
      <c r="M903" s="70">
        <f>PRODUCT($L$2:L903)-1</f>
        <v>0.2426231399741734</v>
      </c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>
        <f t="shared" si="140"/>
        <v>1.7857142857142857E-4</v>
      </c>
      <c r="Y903" s="70">
        <f t="shared" si="141"/>
        <v>1.0287663416499129E-2</v>
      </c>
      <c r="Z903" s="70">
        <f t="shared" si="142"/>
        <v>0</v>
      </c>
      <c r="AA903" s="70">
        <f t="shared" si="143"/>
        <v>0</v>
      </c>
    </row>
    <row r="904" spans="1:31">
      <c r="A904" s="88">
        <v>45285</v>
      </c>
      <c r="B904" s="76">
        <v>51291662.140000001</v>
      </c>
      <c r="C904" s="6"/>
      <c r="D904" s="58">
        <v>-364236.27</v>
      </c>
      <c r="E904" s="58">
        <v>324514.69</v>
      </c>
      <c r="F904" s="67">
        <f t="shared" si="146"/>
        <v>51291662.140000001</v>
      </c>
      <c r="G904" s="67">
        <f t="shared" si="152"/>
        <v>36995922.5</v>
      </c>
      <c r="H904" s="67">
        <f t="shared" si="148"/>
        <v>-16680.810000002384</v>
      </c>
      <c r="I904" s="70">
        <f t="shared" si="149"/>
        <v>-3.251091156122083E-4</v>
      </c>
      <c r="J904" s="67">
        <f t="shared" si="145"/>
        <v>14295739.640000001</v>
      </c>
      <c r="K904" s="70">
        <f t="shared" si="150"/>
        <v>0.38641392548057141</v>
      </c>
      <c r="L904" s="70">
        <f t="shared" si="151"/>
        <v>0.99967489088438777</v>
      </c>
      <c r="M904" s="70">
        <f>PRODUCT($L$2:L904)-1</f>
        <v>0.24221915186409704</v>
      </c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>
        <f t="shared" si="140"/>
        <v>1.7857142857142857E-4</v>
      </c>
      <c r="Y904" s="70">
        <f t="shared" si="141"/>
        <v>-5.036805441836369E-4</v>
      </c>
      <c r="Z904" s="70">
        <f t="shared" si="142"/>
        <v>-5.036805441836369E-4</v>
      </c>
      <c r="AA904" s="70">
        <f t="shared" si="143"/>
        <v>2.536940905891246E-7</v>
      </c>
    </row>
    <row r="905" spans="1:31">
      <c r="A905" s="88">
        <v>45286</v>
      </c>
      <c r="B905" s="76">
        <v>53575337.75</v>
      </c>
      <c r="C905" s="6"/>
      <c r="D905" s="58">
        <v>-493893.36</v>
      </c>
      <c r="E905" s="58">
        <v>324514.71000000002</v>
      </c>
      <c r="F905" s="67">
        <f t="shared" si="146"/>
        <v>53575337.75</v>
      </c>
      <c r="G905" s="67">
        <f t="shared" si="152"/>
        <v>36995922.5</v>
      </c>
      <c r="H905" s="67">
        <f t="shared" si="148"/>
        <v>2283675.6099999994</v>
      </c>
      <c r="I905" s="70">
        <f t="shared" si="149"/>
        <v>4.4523330200661723E-2</v>
      </c>
      <c r="J905" s="67">
        <f t="shared" si="145"/>
        <v>16579415.25</v>
      </c>
      <c r="K905" s="70">
        <f t="shared" si="150"/>
        <v>0.44814169047953856</v>
      </c>
      <c r="L905" s="70">
        <f t="shared" si="151"/>
        <v>1.0445233302006618</v>
      </c>
      <c r="M905" s="70">
        <f>PRODUCT($L$2:L905)-1</f>
        <v>0.29752688534412819</v>
      </c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>
        <f t="shared" si="140"/>
        <v>1.7857142857142857E-4</v>
      </c>
      <c r="Y905" s="70">
        <f t="shared" si="141"/>
        <v>4.4344758772090292E-2</v>
      </c>
      <c r="Z905" s="70">
        <f t="shared" si="142"/>
        <v>0</v>
      </c>
      <c r="AA905" s="70">
        <f t="shared" si="143"/>
        <v>0</v>
      </c>
    </row>
    <row r="906" spans="1:31">
      <c r="A906" s="88">
        <v>45287</v>
      </c>
      <c r="B906" s="76">
        <v>55664006.329999998</v>
      </c>
      <c r="C906" s="6"/>
      <c r="D906" s="58">
        <v>-526089.31000000006</v>
      </c>
      <c r="E906" s="58">
        <v>352113.66</v>
      </c>
      <c r="F906" s="67">
        <f t="shared" si="146"/>
        <v>55664006.329999998</v>
      </c>
      <c r="G906" s="67">
        <f t="shared" si="152"/>
        <v>36995922.5</v>
      </c>
      <c r="H906" s="67">
        <f t="shared" si="148"/>
        <v>2088668.5799999982</v>
      </c>
      <c r="I906" s="70">
        <f t="shared" si="149"/>
        <v>3.8985635326209363E-2</v>
      </c>
      <c r="J906" s="67">
        <f t="shared" si="145"/>
        <v>18668083.829999998</v>
      </c>
      <c r="K906" s="70">
        <f t="shared" si="150"/>
        <v>0.50459841432525443</v>
      </c>
      <c r="L906" s="70">
        <f t="shared" si="151"/>
        <v>1.0389856353262095</v>
      </c>
      <c r="M906" s="70">
        <f>PRODUCT($L$2:L906)-1</f>
        <v>0.34811179532210668</v>
      </c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>
        <f t="shared" si="140"/>
        <v>1.7857142857142857E-4</v>
      </c>
      <c r="Y906" s="70">
        <f t="shared" si="141"/>
        <v>3.8807063897637932E-2</v>
      </c>
      <c r="Z906" s="70">
        <f t="shared" si="142"/>
        <v>0</v>
      </c>
      <c r="AA906" s="70">
        <f t="shared" si="143"/>
        <v>0</v>
      </c>
    </row>
    <row r="907" spans="1:31">
      <c r="A907" s="88">
        <v>45288</v>
      </c>
      <c r="B907" s="76">
        <v>54811503.920000002</v>
      </c>
      <c r="C907" s="6"/>
      <c r="D907" s="58">
        <v>-558463.66</v>
      </c>
      <c r="E907" s="58">
        <v>298490.17</v>
      </c>
      <c r="F907" s="67">
        <f t="shared" si="146"/>
        <v>54811503.920000002</v>
      </c>
      <c r="G907" s="67">
        <f t="shared" si="152"/>
        <v>36995922.5</v>
      </c>
      <c r="H907" s="67">
        <f t="shared" si="148"/>
        <v>-852502.40999999642</v>
      </c>
      <c r="I907" s="70">
        <f t="shared" si="149"/>
        <v>-1.5315146469084495E-2</v>
      </c>
      <c r="J907" s="67">
        <f t="shared" si="145"/>
        <v>17815581.420000002</v>
      </c>
      <c r="K907" s="70">
        <f t="shared" si="150"/>
        <v>0.48155526923271097</v>
      </c>
      <c r="L907" s="70">
        <f t="shared" si="151"/>
        <v>0.9846848535309155</v>
      </c>
      <c r="M907" s="70">
        <f>PRODUCT($L$2:L907)-1</f>
        <v>0.32746526572004808</v>
      </c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>
        <f>4.5%/252</f>
        <v>1.7857142857142857E-4</v>
      </c>
      <c r="Y907" s="70">
        <f t="shared" ref="Y907:Y970" si="153">I907-X907</f>
        <v>-1.5493717897655924E-2</v>
      </c>
      <c r="Z907" s="70">
        <f t="shared" ref="Z907:Z970" si="154">IF(Y907&lt;0,Y907,0)</f>
        <v>-1.5493717897655924E-2</v>
      </c>
      <c r="AA907" s="70">
        <f t="shared" ref="AA907:AA970" si="155">Z907^2</f>
        <v>2.400552942921435E-4</v>
      </c>
    </row>
    <row r="908" spans="1:31" s="47" customFormat="1">
      <c r="A908" s="90">
        <v>45289</v>
      </c>
      <c r="B908" s="79">
        <v>52252121.409999996</v>
      </c>
      <c r="C908" s="61"/>
      <c r="D908" s="62">
        <v>-590810.81000000006</v>
      </c>
      <c r="E908" s="62">
        <v>298490.17</v>
      </c>
      <c r="F908" s="80">
        <f t="shared" si="146"/>
        <v>52252121.409999996</v>
      </c>
      <c r="G908" s="80">
        <f t="shared" si="152"/>
        <v>36995922.5</v>
      </c>
      <c r="H908" s="80">
        <f t="shared" si="148"/>
        <v>-2559382.5100000054</v>
      </c>
      <c r="I908" s="81">
        <f t="shared" si="149"/>
        <v>-4.6694258083769168E-2</v>
      </c>
      <c r="J908" s="80">
        <f t="shared" si="145"/>
        <v>15256198.909999996</v>
      </c>
      <c r="K908" s="81">
        <f t="shared" si="150"/>
        <v>0.41237514512579065</v>
      </c>
      <c r="L908" s="81">
        <f t="shared" si="151"/>
        <v>0.95330574191623085</v>
      </c>
      <c r="M908" s="81">
        <f>PRODUCT($L$2:L908)-1</f>
        <v>0.26548026000527702</v>
      </c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>
        <f>4.5%/252</f>
        <v>1.7857142857142857E-4</v>
      </c>
      <c r="Y908" s="81">
        <f t="shared" si="153"/>
        <v>-4.6872829512340598E-2</v>
      </c>
      <c r="Z908" s="81">
        <f t="shared" si="154"/>
        <v>-4.6872829512340598E-2</v>
      </c>
      <c r="AA908" s="81">
        <f t="shared" si="155"/>
        <v>2.1970621464929476E-3</v>
      </c>
    </row>
    <row r="909" spans="1:31">
      <c r="A909" s="88">
        <v>45292</v>
      </c>
      <c r="B909" s="128">
        <v>52235624.579999998</v>
      </c>
      <c r="D909" s="59">
        <v>0.01</v>
      </c>
      <c r="E909" s="59">
        <v>0</v>
      </c>
      <c r="F909" s="67">
        <f t="shared" si="146"/>
        <v>52235624.579999998</v>
      </c>
      <c r="G909" s="67">
        <f t="shared" si="152"/>
        <v>52252121.409999996</v>
      </c>
      <c r="H909" s="67">
        <f t="shared" si="148"/>
        <v>-16496.829999998212</v>
      </c>
      <c r="I909" s="70">
        <f t="shared" si="149"/>
        <v>-3.1571598539616521E-4</v>
      </c>
      <c r="J909" s="67">
        <f t="shared" si="145"/>
        <v>-16496.829999998212</v>
      </c>
      <c r="K909" s="70">
        <f>I909</f>
        <v>-3.1571598539616521E-4</v>
      </c>
      <c r="L909" s="70">
        <f t="shared" si="151"/>
        <v>0.99968428401460385</v>
      </c>
      <c r="M909" s="70">
        <f>PRODUCT($L$2:L909)-1</f>
        <v>0.26508072765799007</v>
      </c>
      <c r="N909" s="85">
        <f>PRODUCT($L$909:L909)-1</f>
        <v>-3.1571598539614776E-4</v>
      </c>
      <c r="O909" s="85">
        <f>AVERAGE($I$909:I909)*252</f>
        <v>-7.9560428319833634E-2</v>
      </c>
      <c r="P909" s="85" t="e">
        <f>STDEV($I$909:I909)*252^0.5</f>
        <v>#DIV/0!</v>
      </c>
      <c r="Q909" s="67">
        <f>B909-C909-F880</f>
        <v>15638042.719999999</v>
      </c>
      <c r="R909" s="70">
        <f>Q909/B878</f>
        <v>0.43305039674249002</v>
      </c>
      <c r="S909" s="67">
        <f>B909-C909-F820</f>
        <v>15177146.93</v>
      </c>
      <c r="T909" s="70">
        <f>S909/B818</f>
        <v>0.42849022042002549</v>
      </c>
      <c r="U909" s="67">
        <f>B909-C909-F545</f>
        <v>10687214.030000001</v>
      </c>
      <c r="V909" s="70">
        <f>U909/B543</f>
        <v>0.25087968199871136</v>
      </c>
      <c r="W909" s="86" t="e">
        <f t="shared" ref="W909:W972" si="156">O909/P909</f>
        <v>#DIV/0!</v>
      </c>
      <c r="X909" s="138">
        <f>4.5%/252</f>
        <v>1.7857142857142857E-4</v>
      </c>
      <c r="Y909" s="138">
        <f t="shared" si="153"/>
        <v>-4.9428741396759376E-4</v>
      </c>
      <c r="Z909" s="138">
        <f t="shared" si="154"/>
        <v>-4.9428741396759376E-4</v>
      </c>
      <c r="AA909" s="138">
        <f t="shared" si="155"/>
        <v>2.4432004760677138E-7</v>
      </c>
      <c r="AB909" s="140">
        <f>AVERAGE(Y658:Y909)/AVERAGE(AA658:AA909)</f>
        <v>10.862753770151159</v>
      </c>
      <c r="AC909" s="140">
        <f>AVERAGE(I880:I909)-_xlfn.NORM.S.INV(0.95)*_xlfn.STDEV.S(I880:I909)</f>
        <v>-5.2082859904471958E-2</v>
      </c>
      <c r="AD909" s="140">
        <f>AVERAGE(I820:I909)-_xlfn.NORM.S.INV(0.95)*_xlfn.STDEV.S(I820:I909)</f>
        <v>-4.1868441458356012E-2</v>
      </c>
      <c r="AE909" s="140">
        <f>AVERAGE(I545:I909)-_xlfn.NORM.S.INV(0.95)*_xlfn.STDEV.S(I545:I909)</f>
        <v>-3.5077409479119914E-2</v>
      </c>
    </row>
    <row r="910" spans="1:31">
      <c r="A910" s="88">
        <v>45293</v>
      </c>
      <c r="B910" s="128">
        <v>48929359.710000001</v>
      </c>
      <c r="D910" s="58">
        <v>-129411.56</v>
      </c>
      <c r="E910" s="58">
        <v>-306677.26</v>
      </c>
      <c r="F910" s="67">
        <f t="shared" si="146"/>
        <v>48929359.710000001</v>
      </c>
      <c r="G910" s="67">
        <f t="shared" si="152"/>
        <v>52252121.409999996</v>
      </c>
      <c r="H910" s="67">
        <f t="shared" si="148"/>
        <v>-3306264.8699999973</v>
      </c>
      <c r="I910" s="70">
        <f t="shared" si="149"/>
        <v>-6.3295210817980757E-2</v>
      </c>
      <c r="J910" s="67">
        <f t="shared" si="145"/>
        <v>-3322761.6999999955</v>
      </c>
      <c r="K910" s="70">
        <f t="shared" ref="K910:K931" si="157">(1+K909)*(1+I910)-1</f>
        <v>-6.3590943493522567E-2</v>
      </c>
      <c r="L910" s="70">
        <f t="shared" si="151"/>
        <v>0.93670478918201927</v>
      </c>
      <c r="M910" s="70">
        <f>PRODUCT($L$2:L910)-1</f>
        <v>0.18500717629911323</v>
      </c>
      <c r="N910" s="70">
        <f>PRODUCT($L$909:L910)-1</f>
        <v>-6.3590943493522567E-2</v>
      </c>
      <c r="O910" s="70">
        <f>AVERAGE($I$909:I910)*252</f>
        <v>-8.0149767772254918</v>
      </c>
      <c r="P910" s="70">
        <f>STDEV($I$909:I910)*252^0.5</f>
        <v>0.70694307616689445</v>
      </c>
      <c r="Q910" s="67">
        <f t="shared" ref="Q910:Q973" si="158">B910-C910-F881</f>
        <v>11951270.800000004</v>
      </c>
      <c r="R910" s="70">
        <f t="shared" ref="R910:R973" si="159">Q910/B879</f>
        <v>0.3258368216797255</v>
      </c>
      <c r="S910" s="67">
        <f t="shared" ref="S910:S973" si="160">B910-C910-F821</f>
        <v>11656278.520000003</v>
      </c>
      <c r="T910" s="70">
        <f t="shared" ref="T910:T973" si="161">S910/B819</f>
        <v>0.32539490735203563</v>
      </c>
      <c r="U910" s="67">
        <f t="shared" ref="U910:U973" si="162">B910-C910-F546</f>
        <v>7864534</v>
      </c>
      <c r="V910" s="70">
        <f t="shared" ref="V910:V973" si="163">U910/B544</f>
        <v>0.19018499135902478</v>
      </c>
      <c r="W910" s="87">
        <f t="shared" si="156"/>
        <v>-11.337513651994978</v>
      </c>
      <c r="X910" s="138">
        <f>4.5%/252</f>
        <v>1.7857142857142857E-4</v>
      </c>
      <c r="Y910" s="135">
        <f t="shared" si="153"/>
        <v>-6.3473782246552188E-2</v>
      </c>
      <c r="Z910" s="135">
        <f t="shared" si="154"/>
        <v>-6.3473782246552188E-2</v>
      </c>
      <c r="AA910" s="135">
        <f t="shared" si="155"/>
        <v>4.0289210326827241E-3</v>
      </c>
      <c r="AB910" s="140">
        <f t="shared" ref="AB910:AB973" si="164">AVERAGE(Y659:Y910)/AVERAGE(AA659:AA910)</f>
        <v>8.7012884371435515</v>
      </c>
      <c r="AC910" s="140">
        <f t="shared" ref="AC910:AC973" si="165">AVERAGE(I881:I910)-_xlfn.NORM.S.INV(0.95)*_xlfn.STDEV.S(I881:I910)</f>
        <v>-5.7913282446722635E-2</v>
      </c>
      <c r="AD910" s="140">
        <f t="shared" ref="AD910:AD973" si="166">AVERAGE(I821:I910)-_xlfn.NORM.S.INV(0.95)*_xlfn.STDEV.S(I821:I910)</f>
        <v>-4.4120407911699182E-2</v>
      </c>
      <c r="AE910" s="140">
        <f t="shared" ref="AE910:AE973" si="167">AVERAGE(I546:I910)-_xlfn.NORM.S.INV(0.95)*_xlfn.STDEV.S(I546:I910)</f>
        <v>-3.5684403581288299E-2</v>
      </c>
    </row>
    <row r="911" spans="1:31">
      <c r="A911" s="88">
        <v>45294</v>
      </c>
      <c r="B911" s="128">
        <v>45991020.350000001</v>
      </c>
      <c r="D911" s="58">
        <v>-161480.34</v>
      </c>
      <c r="E911" s="58">
        <v>-306677.26</v>
      </c>
      <c r="F911" s="67">
        <f t="shared" si="146"/>
        <v>45991020.350000001</v>
      </c>
      <c r="G911" s="67">
        <f t="shared" si="152"/>
        <v>52252121.409999996</v>
      </c>
      <c r="H911" s="67">
        <f t="shared" si="148"/>
        <v>-2938339.3599999994</v>
      </c>
      <c r="I911" s="70">
        <f t="shared" si="149"/>
        <v>-6.0052683652826802E-2</v>
      </c>
      <c r="J911" s="67">
        <f t="shared" si="145"/>
        <v>-6261101.0599999949</v>
      </c>
      <c r="K911" s="70">
        <f t="shared" si="157"/>
        <v>-0.11982482033354802</v>
      </c>
      <c r="L911" s="70">
        <f t="shared" si="151"/>
        <v>0.93994731634717321</v>
      </c>
      <c r="M911" s="70">
        <f>PRODUCT($L$2:L911)-1</f>
        <v>0.11384431521449301</v>
      </c>
      <c r="N911" s="70">
        <f>PRODUCT($L$909:L911)-1</f>
        <v>-0.11982482033354802</v>
      </c>
      <c r="O911" s="70">
        <f>AVERAGE($I$909:I911)*252</f>
        <v>-10.387743278321112</v>
      </c>
      <c r="P911" s="70">
        <f>STDEV($I$909:I911)*252^0.5</f>
        <v>0.56294610259875377</v>
      </c>
      <c r="Q911" s="67">
        <f t="shared" si="158"/>
        <v>8987885.8298045993</v>
      </c>
      <c r="R911" s="70">
        <f t="shared" si="159"/>
        <v>0.24558687686489131</v>
      </c>
      <c r="S911" s="67">
        <f t="shared" si="160"/>
        <v>8575717.450000003</v>
      </c>
      <c r="T911" s="70">
        <f t="shared" si="161"/>
        <v>0.23141040846290684</v>
      </c>
      <c r="U911" s="67">
        <f t="shared" si="162"/>
        <v>3452003.1300000027</v>
      </c>
      <c r="V911" s="70">
        <f t="shared" si="163"/>
        <v>8.3083879366355279E-2</v>
      </c>
      <c r="W911" s="87">
        <f t="shared" si="156"/>
        <v>-18.452465041267182</v>
      </c>
      <c r="X911" s="138">
        <f>4.5%/252</f>
        <v>1.7857142857142857E-4</v>
      </c>
      <c r="Y911" s="135">
        <f t="shared" si="153"/>
        <v>-6.0231255081398233E-2</v>
      </c>
      <c r="Z911" s="135">
        <f t="shared" si="154"/>
        <v>-6.0231255081398233E-2</v>
      </c>
      <c r="AA911" s="135">
        <f t="shared" si="155"/>
        <v>3.6278040886804606E-3</v>
      </c>
      <c r="AB911" s="140">
        <f t="shared" si="164"/>
        <v>7.0897836188470125</v>
      </c>
      <c r="AC911" s="140">
        <f t="shared" si="165"/>
        <v>-6.3469883780326558E-2</v>
      </c>
      <c r="AD911" s="140">
        <f t="shared" si="166"/>
        <v>-4.6107566040296484E-2</v>
      </c>
      <c r="AE911" s="140">
        <f t="shared" si="167"/>
        <v>-3.6176064662886386E-2</v>
      </c>
    </row>
    <row r="912" spans="1:31">
      <c r="A912" s="88">
        <v>45295</v>
      </c>
      <c r="B912" s="128">
        <v>45589269.280000001</v>
      </c>
      <c r="D912" s="58">
        <v>640051.74</v>
      </c>
      <c r="E912" s="58">
        <v>-306677.26</v>
      </c>
      <c r="F912" s="67">
        <f t="shared" si="146"/>
        <v>45589269.280000001</v>
      </c>
      <c r="G912" s="67">
        <f t="shared" si="152"/>
        <v>52252121.409999996</v>
      </c>
      <c r="H912" s="67">
        <f t="shared" si="148"/>
        <v>-401751.0700000003</v>
      </c>
      <c r="I912" s="70">
        <f t="shared" si="149"/>
        <v>-8.7354241532934442E-3</v>
      </c>
      <c r="J912" s="67">
        <f t="shared" si="145"/>
        <v>-6662852.1299999952</v>
      </c>
      <c r="K912" s="70">
        <f t="shared" si="157"/>
        <v>-0.12751352385713577</v>
      </c>
      <c r="L912" s="70">
        <f t="shared" si="151"/>
        <v>0.99126457584670657</v>
      </c>
      <c r="M912" s="70">
        <f>PRODUCT($L$2:L912)-1</f>
        <v>0.1041144126803597</v>
      </c>
      <c r="N912" s="70">
        <f>PRODUCT($L$909:L912)-1</f>
        <v>-0.12751352385713577</v>
      </c>
      <c r="O912" s="70">
        <f>AVERAGE($I$909:I912)*252</f>
        <v>-8.3411391803983221</v>
      </c>
      <c r="P912" s="70">
        <f>STDEV($I$909:I912)*252^0.5</f>
        <v>0.52702726563818159</v>
      </c>
      <c r="Q912" s="67">
        <f t="shared" si="158"/>
        <v>8679567.5200000033</v>
      </c>
      <c r="R912" s="70">
        <f t="shared" si="159"/>
        <v>0.23472190629226339</v>
      </c>
      <c r="S912" s="67">
        <f t="shared" si="160"/>
        <v>8189295.6600000039</v>
      </c>
      <c r="T912" s="70">
        <f t="shared" si="161"/>
        <v>0.21971072416189494</v>
      </c>
      <c r="U912" s="67">
        <f t="shared" si="162"/>
        <v>3842107.8700000048</v>
      </c>
      <c r="V912" s="70">
        <f t="shared" si="163"/>
        <v>9.3562015753652264E-2</v>
      </c>
      <c r="W912" s="87">
        <f t="shared" si="156"/>
        <v>-15.826769740836784</v>
      </c>
      <c r="X912" s="138">
        <f t="shared" ref="X912:X975" si="168">4.5%/252</f>
        <v>1.7857142857142857E-4</v>
      </c>
      <c r="Y912" s="135">
        <f t="shared" si="153"/>
        <v>-8.9139955818648732E-3</v>
      </c>
      <c r="Z912" s="135">
        <f t="shared" si="154"/>
        <v>-8.9139955818648732E-3</v>
      </c>
      <c r="AA912" s="135">
        <f t="shared" si="155"/>
        <v>7.9459317233506485E-5</v>
      </c>
      <c r="AB912" s="140">
        <f t="shared" si="164"/>
        <v>7.0086610027689016</v>
      </c>
      <c r="AC912" s="140">
        <f t="shared" si="165"/>
        <v>-6.3931392382366586E-2</v>
      </c>
      <c r="AD912" s="140">
        <f t="shared" si="166"/>
        <v>-4.6287274862539585E-2</v>
      </c>
      <c r="AE912" s="140">
        <f t="shared" si="167"/>
        <v>-3.6181172865485278E-2</v>
      </c>
    </row>
    <row r="913" spans="1:31">
      <c r="A913" s="88">
        <v>45296</v>
      </c>
      <c r="B913" s="128">
        <v>45625206.32</v>
      </c>
      <c r="D913" s="58">
        <v>616404.28</v>
      </c>
      <c r="E913" s="58">
        <v>-306677.26</v>
      </c>
      <c r="F913" s="67">
        <f t="shared" si="146"/>
        <v>45625206.32</v>
      </c>
      <c r="G913" s="67">
        <f t="shared" si="152"/>
        <v>52252121.409999996</v>
      </c>
      <c r="H913" s="67">
        <f t="shared" si="148"/>
        <v>35937.039999999106</v>
      </c>
      <c r="I913" s="70">
        <f t="shared" si="149"/>
        <v>7.8827848236130151E-4</v>
      </c>
      <c r="J913" s="67">
        <f t="shared" si="145"/>
        <v>-6626915.0899999961</v>
      </c>
      <c r="K913" s="70">
        <f t="shared" si="157"/>
        <v>-0.126825761541841</v>
      </c>
      <c r="L913" s="70">
        <f t="shared" si="151"/>
        <v>1.0007882784823614</v>
      </c>
      <c r="M913" s="70">
        <f>PRODUCT($L$2:L913)-1</f>
        <v>0.10498476231394083</v>
      </c>
      <c r="N913" s="70">
        <f>PRODUCT($L$909:L913)-1</f>
        <v>-0.126825761541841</v>
      </c>
      <c r="O913" s="70">
        <f>AVERAGE($I$909:I913)*252</f>
        <v>-6.6331821088076479</v>
      </c>
      <c r="P913" s="70">
        <f>STDEV($I$909:I913)*252^0.5</f>
        <v>0.5159434239440821</v>
      </c>
      <c r="Q913" s="67">
        <f t="shared" si="158"/>
        <v>8580335.4900000021</v>
      </c>
      <c r="R913" s="70">
        <f t="shared" si="159"/>
        <v>0.23188131495500916</v>
      </c>
      <c r="S913" s="67">
        <f t="shared" si="160"/>
        <v>8262330.4299999997</v>
      </c>
      <c r="T913" s="70">
        <f t="shared" si="161"/>
        <v>0.2208275702613649</v>
      </c>
      <c r="U913" s="67">
        <f t="shared" si="162"/>
        <v>2724823.25</v>
      </c>
      <c r="V913" s="70">
        <f t="shared" si="163"/>
        <v>6.4054682690668899E-2</v>
      </c>
      <c r="W913" s="87">
        <f t="shared" si="156"/>
        <v>-12.85641370928017</v>
      </c>
      <c r="X913" s="138">
        <f t="shared" si="168"/>
        <v>1.7857142857142857E-4</v>
      </c>
      <c r="Y913" s="135">
        <f t="shared" si="153"/>
        <v>6.0970705378987297E-4</v>
      </c>
      <c r="Z913" s="135">
        <f t="shared" si="154"/>
        <v>0</v>
      </c>
      <c r="AA913" s="135">
        <f t="shared" si="155"/>
        <v>0</v>
      </c>
      <c r="AB913" s="140">
        <f t="shared" si="164"/>
        <v>6.9291722044828337</v>
      </c>
      <c r="AC913" s="140">
        <f t="shared" si="165"/>
        <v>-6.3783027039708506E-2</v>
      </c>
      <c r="AD913" s="140">
        <f t="shared" si="166"/>
        <v>-4.6272142704630176E-2</v>
      </c>
      <c r="AE913" s="140">
        <f t="shared" si="167"/>
        <v>-3.6090784938544028E-2</v>
      </c>
    </row>
    <row r="914" spans="1:31">
      <c r="A914" s="88">
        <v>45299</v>
      </c>
      <c r="B914" s="128">
        <v>46933520.700000003</v>
      </c>
      <c r="D914" s="58">
        <v>580667.37</v>
      </c>
      <c r="E914" s="58">
        <v>-308445.17</v>
      </c>
      <c r="F914" s="67">
        <f t="shared" si="146"/>
        <v>46933520.700000003</v>
      </c>
      <c r="G914" s="67">
        <f t="shared" si="152"/>
        <v>52252121.409999996</v>
      </c>
      <c r="H914" s="67">
        <f t="shared" si="148"/>
        <v>1308314.3800000027</v>
      </c>
      <c r="I914" s="70">
        <f t="shared" si="149"/>
        <v>2.8675253999377481E-2</v>
      </c>
      <c r="J914" s="67">
        <f t="shared" si="145"/>
        <v>-5318600.7099999934</v>
      </c>
      <c r="K914" s="70">
        <f t="shared" si="157"/>
        <v>-0.10178726846834019</v>
      </c>
      <c r="L914" s="70">
        <f t="shared" si="151"/>
        <v>1.0286752539993775</v>
      </c>
      <c r="M914" s="70">
        <f>PRODUCT($L$2:L914)-1</f>
        <v>0.13667048103873491</v>
      </c>
      <c r="N914" s="70">
        <f>PRODUCT($L$909:L914)-1</f>
        <v>-0.10178726846834019</v>
      </c>
      <c r="O914" s="70">
        <f>AVERAGE($I$909:I914)*252</f>
        <v>-4.3232910893658527</v>
      </c>
      <c r="P914" s="70">
        <f>STDEV($I$909:I914)*252^0.5</f>
        <v>0.58309185021769239</v>
      </c>
      <c r="Q914" s="67">
        <f t="shared" si="158"/>
        <v>9559237.7200000063</v>
      </c>
      <c r="R914" s="70">
        <f t="shared" si="159"/>
        <v>0.25898983909860795</v>
      </c>
      <c r="S914" s="67">
        <f t="shared" si="160"/>
        <v>9674188.2100000009</v>
      </c>
      <c r="T914" s="70">
        <f t="shared" si="161"/>
        <v>0.2586683164082938</v>
      </c>
      <c r="U914" s="67">
        <f t="shared" si="162"/>
        <v>3466500.5700000003</v>
      </c>
      <c r="V914" s="70">
        <f t="shared" si="163"/>
        <v>8.303559937777337E-2</v>
      </c>
      <c r="W914" s="87">
        <f t="shared" si="156"/>
        <v>-7.41442551075236</v>
      </c>
      <c r="X914" s="138">
        <f t="shared" si="168"/>
        <v>1.7857142857142857E-4</v>
      </c>
      <c r="Y914" s="135">
        <f t="shared" si="153"/>
        <v>2.8496682570806054E-2</v>
      </c>
      <c r="Z914" s="135">
        <f t="shared" si="154"/>
        <v>0</v>
      </c>
      <c r="AA914" s="135">
        <f t="shared" si="155"/>
        <v>0</v>
      </c>
      <c r="AB914" s="140">
        <f t="shared" si="164"/>
        <v>7.5286779031822197</v>
      </c>
      <c r="AC914" s="140">
        <f t="shared" si="165"/>
        <v>-6.3200991071602E-2</v>
      </c>
      <c r="AD914" s="140">
        <f t="shared" si="166"/>
        <v>-4.6145540173811256E-2</v>
      </c>
      <c r="AE914" s="140">
        <f t="shared" si="167"/>
        <v>-3.6093776484001333E-2</v>
      </c>
    </row>
    <row r="915" spans="1:31">
      <c r="A915" s="88">
        <v>45300</v>
      </c>
      <c r="B915" s="128">
        <v>46407459.329999998</v>
      </c>
      <c r="D915" s="58">
        <v>568182.81000000006</v>
      </c>
      <c r="E915" s="58">
        <v>-308445.17</v>
      </c>
      <c r="F915" s="67">
        <f t="shared" si="146"/>
        <v>46407459.329999998</v>
      </c>
      <c r="G915" s="67">
        <f t="shared" si="152"/>
        <v>52252121.409999996</v>
      </c>
      <c r="H915" s="67">
        <f t="shared" si="148"/>
        <v>-526061.37000000477</v>
      </c>
      <c r="I915" s="70">
        <f t="shared" si="149"/>
        <v>-1.120864921603899E-2</v>
      </c>
      <c r="J915" s="67">
        <f t="shared" si="145"/>
        <v>-5844662.0799999982</v>
      </c>
      <c r="K915" s="70">
        <f t="shared" si="157"/>
        <v>-0.11185501989745883</v>
      </c>
      <c r="L915" s="70">
        <f t="shared" si="151"/>
        <v>0.98879135078396097</v>
      </c>
      <c r="M915" s="70">
        <f>PRODUCT($L$2:L915)-1</f>
        <v>0.12392994034254534</v>
      </c>
      <c r="N915" s="70">
        <f>PRODUCT($L$909:L915)-1</f>
        <v>-0.11185501989745883</v>
      </c>
      <c r="O915" s="70">
        <f>AVERAGE($I$909:I915)*252</f>
        <v>-4.1091894483767062</v>
      </c>
      <c r="P915" s="70">
        <f>STDEV($I$909:I915)*252^0.5</f>
        <v>0.53348234080903123</v>
      </c>
      <c r="Q915" s="67">
        <f t="shared" si="158"/>
        <v>9280629.3200000003</v>
      </c>
      <c r="R915" s="70">
        <f t="shared" si="159"/>
        <v>0.25052400270442515</v>
      </c>
      <c r="S915" s="67">
        <f t="shared" si="160"/>
        <v>9706729.5099999979</v>
      </c>
      <c r="T915" s="70">
        <f t="shared" si="161"/>
        <v>0.25979610184659147</v>
      </c>
      <c r="U915" s="67">
        <f t="shared" si="162"/>
        <v>3237033.0899999961</v>
      </c>
      <c r="V915" s="70">
        <f t="shared" si="163"/>
        <v>7.545464302074345E-2</v>
      </c>
      <c r="W915" s="87">
        <f t="shared" si="156"/>
        <v>-7.7025781999551848</v>
      </c>
      <c r="X915" s="138">
        <f t="shared" si="168"/>
        <v>1.7857142857142857E-4</v>
      </c>
      <c r="Y915" s="135">
        <f t="shared" si="153"/>
        <v>-1.1387220644610419E-2</v>
      </c>
      <c r="Z915" s="135">
        <f t="shared" si="154"/>
        <v>-1.1387220644610419E-2</v>
      </c>
      <c r="AA915" s="135">
        <f t="shared" si="155"/>
        <v>1.2966879400904172E-4</v>
      </c>
      <c r="AB915" s="140">
        <f t="shared" si="164"/>
        <v>7.0504472094076567</v>
      </c>
      <c r="AC915" s="140">
        <f t="shared" si="165"/>
        <v>-6.41218790696024E-2</v>
      </c>
      <c r="AD915" s="140">
        <f t="shared" si="166"/>
        <v>-4.6291036691684606E-2</v>
      </c>
      <c r="AE915" s="140">
        <f t="shared" si="167"/>
        <v>-3.6158472517288751E-2</v>
      </c>
    </row>
    <row r="916" spans="1:31">
      <c r="A916" s="88">
        <v>45301</v>
      </c>
      <c r="B916" s="128">
        <v>46671583.950000003</v>
      </c>
      <c r="D916" s="58">
        <v>555993.31999999995</v>
      </c>
      <c r="E916" s="58">
        <v>-308445.17</v>
      </c>
      <c r="F916" s="67">
        <f t="shared" si="146"/>
        <v>46671583.950000003</v>
      </c>
      <c r="G916" s="67">
        <f t="shared" si="152"/>
        <v>52252121.409999996</v>
      </c>
      <c r="H916" s="67">
        <f t="shared" si="148"/>
        <v>264124.62000000477</v>
      </c>
      <c r="I916" s="70">
        <f t="shared" si="149"/>
        <v>5.6914259865388063E-3</v>
      </c>
      <c r="J916" s="67">
        <f t="shared" si="145"/>
        <v>-5580537.4599999934</v>
      </c>
      <c r="K916" s="70">
        <f t="shared" si="157"/>
        <v>-0.10680020847788918</v>
      </c>
      <c r="L916" s="70">
        <f t="shared" si="151"/>
        <v>1.0056914259865388</v>
      </c>
      <c r="M916" s="70">
        <f>PRODUCT($L$2:L916)-1</f>
        <v>0.13032670441205996</v>
      </c>
      <c r="N916" s="70">
        <f>PRODUCT($L$909:L916)-1</f>
        <v>-0.10680020847788918</v>
      </c>
      <c r="O916" s="70">
        <f>AVERAGE($I$909:I916)*252</f>
        <v>-3.4162608487536454</v>
      </c>
      <c r="P916" s="70">
        <f>STDEV($I$909:I916)*252^0.5</f>
        <v>0.50910572260825226</v>
      </c>
      <c r="Q916" s="67">
        <f t="shared" si="158"/>
        <v>9675661.450000003</v>
      </c>
      <c r="R916" s="70">
        <f t="shared" si="159"/>
        <v>0.25888554049793316</v>
      </c>
      <c r="S916" s="67">
        <f t="shared" si="160"/>
        <v>10250684.630000003</v>
      </c>
      <c r="T916" s="70">
        <f t="shared" si="161"/>
        <v>0.27511723761425877</v>
      </c>
      <c r="U916" s="67">
        <f t="shared" si="162"/>
        <v>4437010.5900000036</v>
      </c>
      <c r="V916" s="70">
        <f t="shared" si="163"/>
        <v>0.10207763441638996</v>
      </c>
      <c r="W916" s="87">
        <f t="shared" si="156"/>
        <v>-6.7103171248035585</v>
      </c>
      <c r="X916" s="138">
        <f t="shared" si="168"/>
        <v>1.7857142857142857E-4</v>
      </c>
      <c r="Y916" s="135">
        <f t="shared" si="153"/>
        <v>5.5128545579673774E-3</v>
      </c>
      <c r="Z916" s="135">
        <f t="shared" si="154"/>
        <v>0</v>
      </c>
      <c r="AA916" s="135">
        <f t="shared" si="155"/>
        <v>0</v>
      </c>
      <c r="AB916" s="140">
        <f t="shared" si="164"/>
        <v>6.8483163400451295</v>
      </c>
      <c r="AC916" s="140">
        <f t="shared" si="165"/>
        <v>-6.357102229902753E-2</v>
      </c>
      <c r="AD916" s="140">
        <f t="shared" si="166"/>
        <v>-4.5963377368330963E-2</v>
      </c>
      <c r="AE916" s="140">
        <f t="shared" si="167"/>
        <v>-3.61213830794226E-2</v>
      </c>
    </row>
    <row r="917" spans="1:31">
      <c r="A917" s="88">
        <v>45302</v>
      </c>
      <c r="B917" s="128">
        <v>46305466.200000003</v>
      </c>
      <c r="D917" s="58">
        <v>544598.68000000005</v>
      </c>
      <c r="E917" s="58">
        <v>-311195.17</v>
      </c>
      <c r="F917" s="67">
        <f t="shared" si="146"/>
        <v>46305466.200000003</v>
      </c>
      <c r="G917" s="67">
        <f t="shared" si="152"/>
        <v>52252121.409999996</v>
      </c>
      <c r="H917" s="67">
        <f t="shared" si="148"/>
        <v>-366117.75</v>
      </c>
      <c r="I917" s="70">
        <f t="shared" si="149"/>
        <v>-7.8445537737100949E-3</v>
      </c>
      <c r="J917" s="67">
        <f t="shared" si="145"/>
        <v>-5946655.2099999934</v>
      </c>
      <c r="K917" s="70">
        <f t="shared" si="157"/>
        <v>-0.11380696227315101</v>
      </c>
      <c r="L917" s="70">
        <f t="shared" si="151"/>
        <v>0.99215544622628993</v>
      </c>
      <c r="M917" s="70">
        <f>PRODUCT($L$2:L917)-1</f>
        <v>0.12145979579743904</v>
      </c>
      <c r="N917" s="70">
        <f>PRODUCT($L$909:L917)-1</f>
        <v>-0.11380696227315101</v>
      </c>
      <c r="O917" s="70">
        <f>AVERAGE($I$909:I917)*252</f>
        <v>-3.2563238156671233</v>
      </c>
      <c r="P917" s="70">
        <f>STDEV($I$909:I917)*252^0.5</f>
        <v>0.47718300831801458</v>
      </c>
      <c r="Q917" s="67">
        <f t="shared" si="158"/>
        <v>7711331.1900000051</v>
      </c>
      <c r="R917" s="70">
        <f t="shared" si="159"/>
        <v>0.20770238633147461</v>
      </c>
      <c r="S917" s="67">
        <f t="shared" si="160"/>
        <v>9718018.0300000012</v>
      </c>
      <c r="T917" s="70">
        <f t="shared" si="161"/>
        <v>0.26479086594905216</v>
      </c>
      <c r="U917" s="67">
        <f t="shared" si="162"/>
        <v>3836896.8900000006</v>
      </c>
      <c r="V917" s="70">
        <f t="shared" si="163"/>
        <v>8.8877901475174326E-2</v>
      </c>
      <c r="W917" s="87">
        <f t="shared" si="156"/>
        <v>-6.8240565127100536</v>
      </c>
      <c r="X917" s="138">
        <f t="shared" si="168"/>
        <v>1.7857142857142857E-4</v>
      </c>
      <c r="Y917" s="135">
        <f t="shared" si="153"/>
        <v>-8.0231252022815239E-3</v>
      </c>
      <c r="Z917" s="135">
        <f t="shared" si="154"/>
        <v>-8.0231252022815239E-3</v>
      </c>
      <c r="AA917" s="135">
        <f t="shared" si="155"/>
        <v>6.437053801148494E-5</v>
      </c>
      <c r="AB917" s="140">
        <f t="shared" si="164"/>
        <v>6.6038904142900243</v>
      </c>
      <c r="AC917" s="140">
        <f t="shared" si="165"/>
        <v>-6.3794141846392469E-2</v>
      </c>
      <c r="AD917" s="140">
        <f t="shared" si="166"/>
        <v>-4.5967297476433439E-2</v>
      </c>
      <c r="AE917" s="140">
        <f t="shared" si="167"/>
        <v>-3.6040463559103127E-2</v>
      </c>
    </row>
    <row r="918" spans="1:31">
      <c r="A918" s="88">
        <v>45303</v>
      </c>
      <c r="B918" s="128">
        <v>46067597.759999998</v>
      </c>
      <c r="D918" s="58">
        <v>532850.13</v>
      </c>
      <c r="E918" s="58">
        <v>-311195.17</v>
      </c>
      <c r="F918" s="67">
        <f t="shared" si="146"/>
        <v>46067597.759999998</v>
      </c>
      <c r="G918" s="67">
        <f t="shared" si="152"/>
        <v>52252121.409999996</v>
      </c>
      <c r="H918" s="67">
        <f t="shared" si="148"/>
        <v>-237868.44000000507</v>
      </c>
      <c r="I918" s="70">
        <f t="shared" si="149"/>
        <v>-5.136940830540759E-3</v>
      </c>
      <c r="J918" s="67">
        <f t="shared" ref="J918:J981" si="169">IF(MONTH(A918)=MONTH(A917),J917+H918,H918)</f>
        <v>-6184523.6499999985</v>
      </c>
      <c r="K918" s="70">
        <f t="shared" si="157"/>
        <v>-0.118359283472391</v>
      </c>
      <c r="L918" s="70">
        <f t="shared" si="151"/>
        <v>0.99486305916945927</v>
      </c>
      <c r="M918" s="70">
        <f>PRODUCT($L$2:L918)-1</f>
        <v>0.11569892318259734</v>
      </c>
      <c r="N918" s="70">
        <f>PRODUCT($L$909:L918)-1</f>
        <v>-0.118359283472391</v>
      </c>
      <c r="O918" s="70">
        <f>AVERAGE($I$909:I918)*252</f>
        <v>-3.0601423430300381</v>
      </c>
      <c r="P918" s="70">
        <f>STDEV($I$909:I918)*252^0.5</f>
        <v>0.45158663563413054</v>
      </c>
      <c r="Q918" s="67">
        <f t="shared" si="158"/>
        <v>8505617.1000000015</v>
      </c>
      <c r="R918" s="70">
        <f t="shared" si="159"/>
        <v>0.22990687960274545</v>
      </c>
      <c r="S918" s="67">
        <f t="shared" si="160"/>
        <v>8772233.6199999973</v>
      </c>
      <c r="T918" s="70">
        <f t="shared" si="161"/>
        <v>0.24085713927395677</v>
      </c>
      <c r="U918" s="67">
        <f t="shared" si="162"/>
        <v>6150083.2399999946</v>
      </c>
      <c r="V918" s="70">
        <f t="shared" si="163"/>
        <v>0.14561726923527268</v>
      </c>
      <c r="W918" s="87">
        <f t="shared" si="156"/>
        <v>-6.7764236174369969</v>
      </c>
      <c r="X918" s="138">
        <f t="shared" si="168"/>
        <v>1.7857142857142857E-4</v>
      </c>
      <c r="Y918" s="135">
        <f t="shared" si="153"/>
        <v>-5.315512259112188E-3</v>
      </c>
      <c r="Z918" s="135">
        <f t="shared" si="154"/>
        <v>-5.315512259112188E-3</v>
      </c>
      <c r="AA918" s="135">
        <f t="shared" si="155"/>
        <v>2.8254670576771958E-5</v>
      </c>
      <c r="AB918" s="140">
        <f t="shared" si="164"/>
        <v>6.5108385796554913</v>
      </c>
      <c r="AC918" s="140">
        <f t="shared" si="165"/>
        <v>-6.4689249143734764E-2</v>
      </c>
      <c r="AD918" s="140">
        <f t="shared" si="166"/>
        <v>-4.6095231289061782E-2</v>
      </c>
      <c r="AE918" s="140">
        <f t="shared" si="167"/>
        <v>-3.607053455939558E-2</v>
      </c>
    </row>
    <row r="919" spans="1:31">
      <c r="A919" s="88">
        <v>45306</v>
      </c>
      <c r="B919" s="128">
        <v>46041315.93</v>
      </c>
      <c r="D919" s="58">
        <v>532850.22</v>
      </c>
      <c r="E919" s="58">
        <v>-311195.17</v>
      </c>
      <c r="F919" s="67">
        <f t="shared" si="146"/>
        <v>46041315.93</v>
      </c>
      <c r="G919" s="67">
        <f t="shared" si="152"/>
        <v>52252121.409999996</v>
      </c>
      <c r="H919" s="67">
        <f t="shared" si="148"/>
        <v>-26281.829999998212</v>
      </c>
      <c r="I919" s="70">
        <f t="shared" si="149"/>
        <v>-5.7050576279057562E-4</v>
      </c>
      <c r="J919" s="67">
        <f t="shared" si="169"/>
        <v>-6210805.4799999967</v>
      </c>
      <c r="K919" s="70">
        <f t="shared" si="157"/>
        <v>-0.11886226458188087</v>
      </c>
      <c r="L919" s="70">
        <f t="shared" si="151"/>
        <v>0.99942949423720939</v>
      </c>
      <c r="M919" s="70">
        <f>PRODUCT($L$2:L919)-1</f>
        <v>0.11506241051738231</v>
      </c>
      <c r="N919" s="70">
        <f>PRODUCT($L$909:L919)-1</f>
        <v>-0.11886226458188087</v>
      </c>
      <c r="O919" s="70">
        <f>AVERAGE($I$909:I919)*252</f>
        <v>-2.7950173529566911</v>
      </c>
      <c r="P919" s="70">
        <f>STDEV($I$909:I919)*252^0.5</f>
        <v>0.43197883031059181</v>
      </c>
      <c r="Q919" s="67">
        <f t="shared" si="158"/>
        <v>7863481.0600000024</v>
      </c>
      <c r="R919" s="70">
        <f t="shared" si="159"/>
        <v>0.20374808395012667</v>
      </c>
      <c r="S919" s="67">
        <f t="shared" si="160"/>
        <v>9463387.0200000033</v>
      </c>
      <c r="T919" s="70">
        <f t="shared" si="161"/>
        <v>0.25865119032159062</v>
      </c>
      <c r="U919" s="67">
        <f t="shared" si="162"/>
        <v>7687791.0600000024</v>
      </c>
      <c r="V919" s="70">
        <f t="shared" si="163"/>
        <v>0.18102307623981512</v>
      </c>
      <c r="W919" s="87">
        <f t="shared" si="156"/>
        <v>-6.4702646445592711</v>
      </c>
      <c r="X919" s="138">
        <f t="shared" si="168"/>
        <v>1.7857142857142857E-4</v>
      </c>
      <c r="Y919" s="135">
        <f t="shared" si="153"/>
        <v>-7.4907719136200416E-4</v>
      </c>
      <c r="Z919" s="135">
        <f t="shared" si="154"/>
        <v>-7.4907719136200416E-4</v>
      </c>
      <c r="AA919" s="135">
        <f t="shared" si="155"/>
        <v>5.6111663861878861E-7</v>
      </c>
      <c r="AB919" s="140">
        <f t="shared" si="164"/>
        <v>6.0083548527650716</v>
      </c>
      <c r="AC919" s="140">
        <f t="shared" si="165"/>
        <v>-6.3099215220968521E-2</v>
      </c>
      <c r="AD919" s="140">
        <f t="shared" si="166"/>
        <v>-4.6236288452643208E-2</v>
      </c>
      <c r="AE919" s="140">
        <f t="shared" si="167"/>
        <v>-3.5871644799467611E-2</v>
      </c>
    </row>
    <row r="920" spans="1:31">
      <c r="A920" s="88">
        <v>45307</v>
      </c>
      <c r="B920" s="128">
        <v>45092421.030000001</v>
      </c>
      <c r="D920" s="58">
        <v>486587.93</v>
      </c>
      <c r="E920" s="58">
        <v>-338794.11</v>
      </c>
      <c r="F920" s="67">
        <f t="shared" si="146"/>
        <v>45092421.030000001</v>
      </c>
      <c r="G920" s="67">
        <f t="shared" si="152"/>
        <v>52252121.409999996</v>
      </c>
      <c r="H920" s="67">
        <f t="shared" si="148"/>
        <v>-948894.89999999851</v>
      </c>
      <c r="I920" s="70">
        <f t="shared" si="149"/>
        <v>-2.0609638991263265E-2</v>
      </c>
      <c r="J920" s="67">
        <f t="shared" si="169"/>
        <v>-7159700.3799999952</v>
      </c>
      <c r="K920" s="70">
        <f t="shared" si="157"/>
        <v>-0.13702219521042747</v>
      </c>
      <c r="L920" s="70">
        <f t="shared" si="151"/>
        <v>0.97939036100873678</v>
      </c>
      <c r="M920" s="70">
        <f>PRODUCT($L$2:L920)-1</f>
        <v>9.2081376783891278E-2</v>
      </c>
      <c r="N920" s="70">
        <f>PRODUCT($L$909:L920)-1</f>
        <v>-0.13702219521042747</v>
      </c>
      <c r="O920" s="70">
        <f>AVERAGE($I$909:I920)*252</f>
        <v>-2.9949016590268287</v>
      </c>
      <c r="P920" s="70">
        <f>STDEV($I$909:I920)*252^0.5</f>
        <v>0.4141788421021399</v>
      </c>
      <c r="Q920" s="67">
        <f t="shared" si="158"/>
        <v>7543358.5500000045</v>
      </c>
      <c r="R920" s="70">
        <f t="shared" si="159"/>
        <v>0.20082430205904922</v>
      </c>
      <c r="S920" s="67">
        <f t="shared" si="160"/>
        <v>8311630.6400000006</v>
      </c>
      <c r="T920" s="70">
        <f t="shared" si="161"/>
        <v>0.22285961892742631</v>
      </c>
      <c r="U920" s="67">
        <f t="shared" si="162"/>
        <v>6702077.8100000024</v>
      </c>
      <c r="V920" s="70">
        <f t="shared" si="163"/>
        <v>0.16311713882662965</v>
      </c>
      <c r="W920" s="87">
        <f t="shared" si="156"/>
        <v>-7.2309383159853962</v>
      </c>
      <c r="X920" s="138">
        <f t="shared" si="168"/>
        <v>1.7857142857142857E-4</v>
      </c>
      <c r="Y920" s="135">
        <f t="shared" si="153"/>
        <v>-2.0788210419834693E-2</v>
      </c>
      <c r="Z920" s="135">
        <f t="shared" si="154"/>
        <v>-2.0788210419834693E-2</v>
      </c>
      <c r="AA920" s="135">
        <f t="shared" si="155"/>
        <v>4.3214969245932371E-4</v>
      </c>
      <c r="AB920" s="140">
        <f t="shared" si="164"/>
        <v>5.5896575965356101</v>
      </c>
      <c r="AC920" s="140">
        <f t="shared" si="165"/>
        <v>-6.4778897399616453E-2</v>
      </c>
      <c r="AD920" s="140">
        <f t="shared" si="166"/>
        <v>-4.6270865602616937E-2</v>
      </c>
      <c r="AE920" s="140">
        <f t="shared" si="167"/>
        <v>-3.5705039233227299E-2</v>
      </c>
    </row>
    <row r="921" spans="1:31">
      <c r="A921" s="88">
        <v>45308</v>
      </c>
      <c r="B921" s="128">
        <v>44532926.369999997</v>
      </c>
      <c r="D921" s="58">
        <v>475075.22</v>
      </c>
      <c r="E921" s="58">
        <v>-338794.11</v>
      </c>
      <c r="F921" s="67">
        <f t="shared" si="146"/>
        <v>44532926.369999997</v>
      </c>
      <c r="G921" s="67">
        <f t="shared" si="152"/>
        <v>52252121.409999996</v>
      </c>
      <c r="H921" s="67">
        <f t="shared" si="148"/>
        <v>-559494.66000000387</v>
      </c>
      <c r="I921" s="70">
        <f t="shared" si="149"/>
        <v>-1.2407731659113444E-2</v>
      </c>
      <c r="J921" s="67">
        <f t="shared" si="169"/>
        <v>-7719195.0399999991</v>
      </c>
      <c r="K921" s="70">
        <f t="shared" si="157"/>
        <v>-0.14772979224002725</v>
      </c>
      <c r="L921" s="70">
        <f t="shared" si="151"/>
        <v>0.98759226834088654</v>
      </c>
      <c r="M921" s="70">
        <f>PRODUCT($L$2:L921)-1</f>
        <v>7.853112411084151E-2</v>
      </c>
      <c r="N921" s="70">
        <f>PRODUCT($L$909:L921)-1</f>
        <v>-0.14772979224002725</v>
      </c>
      <c r="O921" s="70">
        <f>AVERAGE($I$909:I921)*252</f>
        <v>-3.0050437143398869</v>
      </c>
      <c r="P921" s="70">
        <f>STDEV($I$909:I921)*252^0.5</f>
        <v>0.39655274152479147</v>
      </c>
      <c r="Q921" s="67">
        <f t="shared" si="158"/>
        <v>5742268.799999997</v>
      </c>
      <c r="R921" s="70">
        <f t="shared" si="159"/>
        <v>0.15040844562173564</v>
      </c>
      <c r="S921" s="67">
        <f t="shared" si="160"/>
        <v>7053043.4199999943</v>
      </c>
      <c r="T921" s="70">
        <f t="shared" si="161"/>
        <v>0.19282238306477137</v>
      </c>
      <c r="U921" s="67">
        <f t="shared" si="162"/>
        <v>5986057.2299999967</v>
      </c>
      <c r="V921" s="70">
        <f t="shared" si="163"/>
        <v>0.15607580399167617</v>
      </c>
      <c r="W921" s="87">
        <f t="shared" si="156"/>
        <v>-7.5779168813337261</v>
      </c>
      <c r="X921" s="138">
        <f t="shared" si="168"/>
        <v>1.7857142857142857E-4</v>
      </c>
      <c r="Y921" s="135">
        <f t="shared" si="153"/>
        <v>-1.2586303087684873E-2</v>
      </c>
      <c r="Z921" s="135">
        <f t="shared" si="154"/>
        <v>-1.2586303087684873E-2</v>
      </c>
      <c r="AA921" s="135">
        <f t="shared" si="155"/>
        <v>1.5841502541506577E-4</v>
      </c>
      <c r="AB921" s="140">
        <f t="shared" si="164"/>
        <v>6.0256006546913667</v>
      </c>
      <c r="AC921" s="140">
        <f t="shared" si="165"/>
        <v>-6.4531913188445714E-2</v>
      </c>
      <c r="AD921" s="140">
        <f t="shared" si="166"/>
        <v>-4.6538116479177979E-2</v>
      </c>
      <c r="AE921" s="140">
        <f t="shared" si="167"/>
        <v>-3.575914851871341E-2</v>
      </c>
    </row>
    <row r="922" spans="1:31">
      <c r="A922" s="88">
        <v>45309</v>
      </c>
      <c r="B922" s="128">
        <v>44796623.079999998</v>
      </c>
      <c r="D922" s="58">
        <v>463509.85</v>
      </c>
      <c r="E922" s="58">
        <v>-338794.11</v>
      </c>
      <c r="F922" s="67">
        <f t="shared" si="146"/>
        <v>44796623.079999998</v>
      </c>
      <c r="G922" s="67">
        <f t="shared" si="152"/>
        <v>52252121.409999996</v>
      </c>
      <c r="H922" s="67">
        <f t="shared" si="148"/>
        <v>263696.71000000089</v>
      </c>
      <c r="I922" s="70">
        <f t="shared" si="149"/>
        <v>5.921387420379419E-3</v>
      </c>
      <c r="J922" s="67">
        <f t="shared" si="169"/>
        <v>-7455498.3299999982</v>
      </c>
      <c r="K922" s="70">
        <f t="shared" si="157"/>
        <v>-0.14268317015303322</v>
      </c>
      <c r="L922" s="70">
        <f t="shared" si="151"/>
        <v>1.0059213874203794</v>
      </c>
      <c r="M922" s="70">
        <f>PRODUCT($L$2:L922)-1</f>
        <v>8.4917524741639161E-2</v>
      </c>
      <c r="N922" s="70">
        <f>PRODUCT($L$909:L922)-1</f>
        <v>-0.14268317015303322</v>
      </c>
      <c r="O922" s="70">
        <f>AVERAGE($I$909:I922)*252</f>
        <v>-2.683812761177351</v>
      </c>
      <c r="P922" s="70">
        <f>STDEV($I$909:I922)*252^0.5</f>
        <v>0.38844607046101398</v>
      </c>
      <c r="Q922" s="67">
        <f t="shared" si="158"/>
        <v>5647279.8799999952</v>
      </c>
      <c r="R922" s="70">
        <f t="shared" si="159"/>
        <v>0.15039736033377513</v>
      </c>
      <c r="S922" s="67">
        <f t="shared" si="160"/>
        <v>8549516.7299999967</v>
      </c>
      <c r="T922" s="70">
        <f t="shared" si="161"/>
        <v>0.23244516062179155</v>
      </c>
      <c r="U922" s="67">
        <f t="shared" si="162"/>
        <v>5169490.4799999967</v>
      </c>
      <c r="V922" s="70">
        <f t="shared" si="163"/>
        <v>0.13465601102797323</v>
      </c>
      <c r="W922" s="87">
        <f t="shared" si="156"/>
        <v>-6.9091000405594505</v>
      </c>
      <c r="X922" s="138">
        <f t="shared" si="168"/>
        <v>1.7857142857142857E-4</v>
      </c>
      <c r="Y922" s="135">
        <f t="shared" si="153"/>
        <v>5.74281599180799E-3</v>
      </c>
      <c r="Z922" s="135">
        <f t="shared" si="154"/>
        <v>0</v>
      </c>
      <c r="AA922" s="135">
        <f t="shared" si="155"/>
        <v>0</v>
      </c>
      <c r="AB922" s="140">
        <f t="shared" si="164"/>
        <v>5.7684573989552934</v>
      </c>
      <c r="AC922" s="140">
        <f t="shared" si="165"/>
        <v>-6.4959497821427903E-2</v>
      </c>
      <c r="AD922" s="140">
        <f t="shared" si="166"/>
        <v>-4.6602626525068587E-2</v>
      </c>
      <c r="AE922" s="140">
        <f t="shared" si="167"/>
        <v>-3.5755725497871135E-2</v>
      </c>
    </row>
    <row r="923" spans="1:31">
      <c r="A923" s="88">
        <v>45310</v>
      </c>
      <c r="B923" s="128">
        <v>45867324.280000001</v>
      </c>
      <c r="D923" s="58">
        <v>451894.7</v>
      </c>
      <c r="E923" s="58">
        <v>-338794.11</v>
      </c>
      <c r="F923" s="67">
        <f t="shared" si="146"/>
        <v>45867324.280000001</v>
      </c>
      <c r="G923" s="67">
        <f t="shared" si="152"/>
        <v>52252121.409999996</v>
      </c>
      <c r="H923" s="67">
        <f t="shared" si="148"/>
        <v>1070701.200000003</v>
      </c>
      <c r="I923" s="70">
        <f t="shared" si="149"/>
        <v>2.3901381987831816E-2</v>
      </c>
      <c r="J923" s="67">
        <f t="shared" si="169"/>
        <v>-6384797.1299999952</v>
      </c>
      <c r="K923" s="70">
        <f t="shared" si="157"/>
        <v>-0.12219211311826395</v>
      </c>
      <c r="L923" s="70">
        <f t="shared" si="151"/>
        <v>1.0239013819878318</v>
      </c>
      <c r="M923" s="70">
        <f>PRODUCT($L$2:L923)-1</f>
        <v>0.11084855292578188</v>
      </c>
      <c r="N923" s="70">
        <f>PRODUCT($L$909:L923)-1</f>
        <v>-0.12219211311826395</v>
      </c>
      <c r="O923" s="70">
        <f>AVERAGE($I$909:I923)*252</f>
        <v>-2.1033486930366196</v>
      </c>
      <c r="P923" s="70">
        <f>STDEV($I$909:I923)*252^0.5</f>
        <v>0.40021036053715481</v>
      </c>
      <c r="Q923" s="67">
        <f t="shared" si="158"/>
        <v>6142130.25</v>
      </c>
      <c r="R923" s="70">
        <f t="shared" si="159"/>
        <v>0.15834045192237767</v>
      </c>
      <c r="S923" s="67">
        <f t="shared" si="160"/>
        <v>9754928.200000003</v>
      </c>
      <c r="T923" s="70">
        <f t="shared" si="161"/>
        <v>0.26027104228189707</v>
      </c>
      <c r="U923" s="67">
        <f t="shared" si="162"/>
        <v>8619179.5500000045</v>
      </c>
      <c r="V923" s="70">
        <f t="shared" si="163"/>
        <v>0.22360258413454132</v>
      </c>
      <c r="W923" s="87">
        <f t="shared" si="156"/>
        <v>-5.2556078013911103</v>
      </c>
      <c r="X923" s="138">
        <f t="shared" si="168"/>
        <v>1.7857142857142857E-4</v>
      </c>
      <c r="Y923" s="135">
        <f t="shared" si="153"/>
        <v>2.3722810559260388E-2</v>
      </c>
      <c r="Z923" s="135">
        <f t="shared" si="154"/>
        <v>0</v>
      </c>
      <c r="AA923" s="135">
        <f t="shared" si="155"/>
        <v>0</v>
      </c>
      <c r="AB923" s="140">
        <f t="shared" si="164"/>
        <v>5.4677097869812741</v>
      </c>
      <c r="AC923" s="140">
        <f t="shared" si="165"/>
        <v>-6.467674944916299E-2</v>
      </c>
      <c r="AD923" s="140">
        <f t="shared" si="166"/>
        <v>-4.5716398044424816E-2</v>
      </c>
      <c r="AE923" s="140">
        <f t="shared" si="167"/>
        <v>-3.5745732539613599E-2</v>
      </c>
    </row>
    <row r="924" spans="1:31">
      <c r="A924" s="88">
        <v>45313</v>
      </c>
      <c r="B924" s="128">
        <v>46441982.039999999</v>
      </c>
      <c r="D924" s="58">
        <v>416134.27</v>
      </c>
      <c r="E924" s="58">
        <v>-338794.11</v>
      </c>
      <c r="F924" s="67">
        <f t="shared" si="146"/>
        <v>46441982.039999999</v>
      </c>
      <c r="G924" s="67">
        <f t="shared" si="152"/>
        <v>52252121.409999996</v>
      </c>
      <c r="H924" s="67">
        <f t="shared" si="148"/>
        <v>574657.75999999791</v>
      </c>
      <c r="I924" s="70">
        <f t="shared" si="149"/>
        <v>1.2528695951217103E-2</v>
      </c>
      <c r="J924" s="67">
        <f t="shared" si="169"/>
        <v>-5810139.3699999973</v>
      </c>
      <c r="K924" s="70">
        <f t="shared" si="157"/>
        <v>-0.1111943249999422</v>
      </c>
      <c r="L924" s="70">
        <f t="shared" si="151"/>
        <v>1.0125286959512172</v>
      </c>
      <c r="M924" s="70">
        <f>PRODUCT($L$2:L924)-1</f>
        <v>0.1247660366932386</v>
      </c>
      <c r="N924" s="70">
        <f>PRODUCT($L$909:L924)-1</f>
        <v>-0.1111943249999422</v>
      </c>
      <c r="O924" s="70">
        <f>AVERAGE($I$909:I924)*252</f>
        <v>-1.7745624384901617</v>
      </c>
      <c r="P924" s="70">
        <f>STDEV($I$909:I924)*252^0.5</f>
        <v>0.39541618754296803</v>
      </c>
      <c r="Q924" s="67">
        <f t="shared" si="158"/>
        <v>5305016.2800000012</v>
      </c>
      <c r="R924" s="70">
        <f t="shared" si="159"/>
        <v>0.13550715915969699</v>
      </c>
      <c r="S924" s="67">
        <f t="shared" si="160"/>
        <v>10503693.259999998</v>
      </c>
      <c r="T924" s="70">
        <f t="shared" si="161"/>
        <v>0.28978018710174908</v>
      </c>
      <c r="U924" s="67">
        <f t="shared" si="162"/>
        <v>9707312.9699999988</v>
      </c>
      <c r="V924" s="70">
        <f t="shared" si="163"/>
        <v>0.2449663231500126</v>
      </c>
      <c r="W924" s="87">
        <f t="shared" si="156"/>
        <v>-4.4878345763154384</v>
      </c>
      <c r="X924" s="138">
        <f t="shared" si="168"/>
        <v>1.7857142857142857E-4</v>
      </c>
      <c r="Y924" s="135">
        <f t="shared" si="153"/>
        <v>1.2350124522645674E-2</v>
      </c>
      <c r="Z924" s="135">
        <f t="shared" si="154"/>
        <v>0</v>
      </c>
      <c r="AA924" s="135">
        <f t="shared" si="155"/>
        <v>0</v>
      </c>
      <c r="AB924" s="140">
        <f t="shared" si="164"/>
        <v>5.0533181245168821</v>
      </c>
      <c r="AC924" s="140">
        <f t="shared" si="165"/>
        <v>-6.4727940736665185E-2</v>
      </c>
      <c r="AD924" s="140">
        <f t="shared" si="166"/>
        <v>-4.5548744312893796E-2</v>
      </c>
      <c r="AE924" s="140">
        <f t="shared" si="167"/>
        <v>-3.5181953101091366E-2</v>
      </c>
    </row>
    <row r="925" spans="1:31">
      <c r="A925" s="88">
        <v>45314</v>
      </c>
      <c r="B925" s="128">
        <v>46567678.450000003</v>
      </c>
      <c r="D925" s="58">
        <v>404144.28</v>
      </c>
      <c r="E925" s="58">
        <v>-338794.11</v>
      </c>
      <c r="F925" s="67">
        <f t="shared" si="146"/>
        <v>46567678.450000003</v>
      </c>
      <c r="G925" s="67">
        <f t="shared" si="152"/>
        <v>52252121.409999996</v>
      </c>
      <c r="H925" s="67">
        <f t="shared" si="148"/>
        <v>125696.41000000387</v>
      </c>
      <c r="I925" s="70">
        <f t="shared" si="149"/>
        <v>2.7065255288144865E-3</v>
      </c>
      <c r="J925" s="67">
        <f t="shared" si="169"/>
        <v>-5684442.9599999934</v>
      </c>
      <c r="K925" s="70">
        <f t="shared" si="157"/>
        <v>-0.10878874975039932</v>
      </c>
      <c r="L925" s="70">
        <f t="shared" si="151"/>
        <v>1.0027065255288146</v>
      </c>
      <c r="M925" s="70">
        <f>PRODUCT($L$2:L925)-1</f>
        <v>0.12781024468549251</v>
      </c>
      <c r="N925" s="70">
        <f>PRODUCT($L$909:L925)-1</f>
        <v>-0.10878874975039932</v>
      </c>
      <c r="O925" s="70">
        <f>AVERAGE($I$909:I925)*252</f>
        <v>-1.6300561519165493</v>
      </c>
      <c r="P925" s="70">
        <f>STDEV($I$909:I925)*252^0.5</f>
        <v>0.38469539852314688</v>
      </c>
      <c r="Q925" s="67">
        <f t="shared" si="158"/>
        <v>-316971.37999999523</v>
      </c>
      <c r="R925" s="70">
        <f t="shared" si="159"/>
        <v>-7.979102122462188E-3</v>
      </c>
      <c r="S925" s="67">
        <f t="shared" si="160"/>
        <v>11549408.530000001</v>
      </c>
      <c r="T925" s="70">
        <f t="shared" si="161"/>
        <v>0.31981839433790354</v>
      </c>
      <c r="U925" s="67">
        <f t="shared" si="162"/>
        <v>10601997.240000002</v>
      </c>
      <c r="V925" s="70">
        <f t="shared" si="163"/>
        <v>0.28463155190280004</v>
      </c>
      <c r="W925" s="87">
        <f t="shared" si="156"/>
        <v>-4.2372644907486974</v>
      </c>
      <c r="X925" s="138">
        <f t="shared" si="168"/>
        <v>1.7857142857142857E-4</v>
      </c>
      <c r="Y925" s="135">
        <f t="shared" si="153"/>
        <v>2.527954100243058E-3</v>
      </c>
      <c r="Z925" s="135">
        <f t="shared" si="154"/>
        <v>0</v>
      </c>
      <c r="AA925" s="135">
        <f t="shared" si="155"/>
        <v>0</v>
      </c>
      <c r="AB925" s="140">
        <f t="shared" si="164"/>
        <v>5.7726992168028266</v>
      </c>
      <c r="AC925" s="140">
        <f t="shared" si="165"/>
        <v>-6.523302373857387E-2</v>
      </c>
      <c r="AD925" s="140">
        <f t="shared" si="166"/>
        <v>-4.5444798463007537E-2</v>
      </c>
      <c r="AE925" s="140">
        <f t="shared" si="167"/>
        <v>-3.511492470443256E-2</v>
      </c>
    </row>
    <row r="926" spans="1:31">
      <c r="A926" s="88">
        <v>45315</v>
      </c>
      <c r="B926" s="128">
        <v>46282903.090000004</v>
      </c>
      <c r="D926" s="58">
        <v>392031.09</v>
      </c>
      <c r="E926" s="58">
        <v>-341373.23</v>
      </c>
      <c r="F926" s="67">
        <f t="shared" si="146"/>
        <v>46282903.090000004</v>
      </c>
      <c r="G926" s="67">
        <f t="shared" si="152"/>
        <v>52252121.409999996</v>
      </c>
      <c r="H926" s="67">
        <f>B926-C926-F925</f>
        <v>-284775.3599999994</v>
      </c>
      <c r="I926" s="70">
        <f t="shared" si="149"/>
        <v>-6.1153007725253993E-3</v>
      </c>
      <c r="J926" s="67">
        <f t="shared" si="169"/>
        <v>-5969218.3199999928</v>
      </c>
      <c r="K926" s="70">
        <f t="shared" si="157"/>
        <v>-0.11423877459753407</v>
      </c>
      <c r="L926" s="70">
        <f t="shared" si="151"/>
        <v>0.99388469922747458</v>
      </c>
      <c r="M926" s="70">
        <f>PRODUCT($L$2:L926)-1</f>
        <v>0.12091334582490521</v>
      </c>
      <c r="N926" s="70">
        <f>PRODUCT($L$909:L926)-1</f>
        <v>-0.11423877459753407</v>
      </c>
      <c r="O926" s="70">
        <f>AVERAGE($I$909:I926)*252</f>
        <v>-1.6251116876254297</v>
      </c>
      <c r="P926" s="70">
        <f>STDEV($I$909:I926)*252^0.5</f>
        <v>0.37321169523664061</v>
      </c>
      <c r="Q926" s="67">
        <f t="shared" si="158"/>
        <v>-3199271.799999997</v>
      </c>
      <c r="R926" s="70">
        <f t="shared" si="159"/>
        <v>-7.7771214791705567E-2</v>
      </c>
      <c r="S926" s="67">
        <f t="shared" si="160"/>
        <v>12620506.650000006</v>
      </c>
      <c r="T926" s="70">
        <f t="shared" si="161"/>
        <v>0.35117160773173589</v>
      </c>
      <c r="U926" s="67">
        <f t="shared" si="162"/>
        <v>10776517.560000002</v>
      </c>
      <c r="V926" s="70">
        <f t="shared" si="163"/>
        <v>0.2933609539115416</v>
      </c>
      <c r="W926" s="87">
        <f t="shared" si="156"/>
        <v>-4.3543964681894618</v>
      </c>
      <c r="X926" s="138">
        <f t="shared" si="168"/>
        <v>1.7857142857142857E-4</v>
      </c>
      <c r="Y926" s="135">
        <f t="shared" si="153"/>
        <v>-6.2938722010968283E-3</v>
      </c>
      <c r="Z926" s="135">
        <f t="shared" si="154"/>
        <v>-6.2938722010968283E-3</v>
      </c>
      <c r="AA926" s="135">
        <f t="shared" si="155"/>
        <v>3.9612827283739431E-5</v>
      </c>
      <c r="AB926" s="140">
        <f t="shared" si="164"/>
        <v>6.0881952375052268</v>
      </c>
      <c r="AC926" s="140">
        <f t="shared" si="165"/>
        <v>-5.6297707488872778E-2</v>
      </c>
      <c r="AD926" s="140">
        <f t="shared" si="166"/>
        <v>-4.4993545690817142E-2</v>
      </c>
      <c r="AE926" s="140">
        <f t="shared" si="167"/>
        <v>-3.503011666912359E-2</v>
      </c>
    </row>
    <row r="927" spans="1:31">
      <c r="A927" s="88">
        <v>45316</v>
      </c>
      <c r="B927" s="128">
        <v>45868180.719999999</v>
      </c>
      <c r="D927" s="58">
        <v>379874.52</v>
      </c>
      <c r="E927" s="58">
        <v>-326667.94</v>
      </c>
      <c r="F927" s="67">
        <f t="shared" si="146"/>
        <v>45868180.719999999</v>
      </c>
      <c r="G927" s="67">
        <f t="shared" si="152"/>
        <v>52252121.409999996</v>
      </c>
      <c r="H927" s="67">
        <f>B927-C927-F926</f>
        <v>-414722.37000000477</v>
      </c>
      <c r="I927" s="70">
        <f t="shared" si="149"/>
        <v>-8.9605954318282745E-3</v>
      </c>
      <c r="J927" s="67">
        <f t="shared" si="169"/>
        <v>-6383940.6899999976</v>
      </c>
      <c r="K927" s="70">
        <f t="shared" si="157"/>
        <v>-0.12217572258756604</v>
      </c>
      <c r="L927" s="70">
        <f t="shared" si="151"/>
        <v>0.99103940456817174</v>
      </c>
      <c r="M927" s="70">
        <f>PRODUCT($L$2:L927)-1</f>
        <v>0.11086929481883123</v>
      </c>
      <c r="N927" s="70">
        <f>PRODUCT($L$909:L927)-1</f>
        <v>-0.12217572258756604</v>
      </c>
      <c r="O927" s="70">
        <f>AVERAGE($I$909:I927)*252</f>
        <v>-1.658425285583077</v>
      </c>
      <c r="P927" s="70">
        <f>STDEV($I$909:I927)*252^0.5</f>
        <v>0.36281190660197121</v>
      </c>
      <c r="Q927" s="67">
        <f t="shared" si="158"/>
        <v>-3042267.7408300042</v>
      </c>
      <c r="R927" s="70">
        <f t="shared" si="159"/>
        <v>-6.4888353690622083E-2</v>
      </c>
      <c r="S927" s="67">
        <f t="shared" si="160"/>
        <v>12047168.269999996</v>
      </c>
      <c r="T927" s="70">
        <f t="shared" si="161"/>
        <v>0.34402522733196167</v>
      </c>
      <c r="U927" s="67">
        <f t="shared" si="162"/>
        <v>10559720.229999997</v>
      </c>
      <c r="V927" s="70">
        <f t="shared" si="163"/>
        <v>0.29360545594403875</v>
      </c>
      <c r="W927" s="87">
        <f t="shared" si="156"/>
        <v>-4.571033241757636</v>
      </c>
      <c r="X927" s="138">
        <f t="shared" si="168"/>
        <v>1.7857142857142857E-4</v>
      </c>
      <c r="Y927" s="135">
        <f t="shared" si="153"/>
        <v>-9.1391668603997035E-3</v>
      </c>
      <c r="Z927" s="135">
        <f t="shared" si="154"/>
        <v>-9.1391668603997035E-3</v>
      </c>
      <c r="AA927" s="135">
        <f t="shared" si="155"/>
        <v>8.3524370902228169E-5</v>
      </c>
      <c r="AB927" s="140">
        <f t="shared" si="164"/>
        <v>5.5689490716958758</v>
      </c>
      <c r="AC927" s="140">
        <f t="shared" si="165"/>
        <v>-5.5812594424229985E-2</v>
      </c>
      <c r="AD927" s="140">
        <f t="shared" si="166"/>
        <v>-4.4146825361653506E-2</v>
      </c>
      <c r="AE927" s="140">
        <f t="shared" si="167"/>
        <v>-3.5010377141031952E-2</v>
      </c>
    </row>
    <row r="928" spans="1:31">
      <c r="A928" s="88">
        <v>45317</v>
      </c>
      <c r="B928" s="128">
        <v>47691210.270000003</v>
      </c>
      <c r="C928" s="129">
        <v>2059481</v>
      </c>
      <c r="D928" s="58">
        <v>367462.53</v>
      </c>
      <c r="E928" s="58">
        <v>-334820.55</v>
      </c>
      <c r="F928" s="67">
        <f t="shared" ref="F928:F991" si="170">B928</f>
        <v>47691210.270000003</v>
      </c>
      <c r="G928" s="67">
        <f t="shared" si="152"/>
        <v>52252121.409999996</v>
      </c>
      <c r="H928" s="67">
        <f t="shared" si="148"/>
        <v>-236451.44999999553</v>
      </c>
      <c r="I928" s="70">
        <f t="shared" si="149"/>
        <v>-5.1550213304382289E-3</v>
      </c>
      <c r="J928" s="67">
        <f t="shared" si="169"/>
        <v>-6620392.1399999931</v>
      </c>
      <c r="K928" s="70">
        <f t="shared" si="157"/>
        <v>-0.12670092546200362</v>
      </c>
      <c r="L928" s="70">
        <f t="shared" si="151"/>
        <v>0.99484497866956179</v>
      </c>
      <c r="M928" s="70">
        <f>PRODUCT($L$2:L928)-1</f>
        <v>0.10514273990871126</v>
      </c>
      <c r="N928" s="70">
        <f>PRODUCT($L$909:L928)-1</f>
        <v>-0.12670092546200362</v>
      </c>
      <c r="O928" s="70">
        <f>AVERAGE($I$909:I928)*252</f>
        <v>-1.640457290067445</v>
      </c>
      <c r="P928" s="70">
        <f>STDEV($I$909:I928)*252^0.5</f>
        <v>0.35317145589237614</v>
      </c>
      <c r="Q928" s="67">
        <f t="shared" si="158"/>
        <v>-3662992.6899999976</v>
      </c>
      <c r="R928" s="70">
        <f t="shared" si="159"/>
        <v>-7.4026509508583915E-2</v>
      </c>
      <c r="S928" s="67">
        <f t="shared" si="160"/>
        <v>11740325.93</v>
      </c>
      <c r="T928" s="70">
        <f t="shared" si="161"/>
        <v>0.34876678940330369</v>
      </c>
      <c r="U928" s="67">
        <f t="shared" si="162"/>
        <v>10878710.450000003</v>
      </c>
      <c r="V928" s="70">
        <f t="shared" si="163"/>
        <v>0.30638743672763818</v>
      </c>
      <c r="W928" s="87">
        <f t="shared" si="156"/>
        <v>-4.6449316973321606</v>
      </c>
      <c r="X928" s="138">
        <f t="shared" si="168"/>
        <v>1.7857142857142857E-4</v>
      </c>
      <c r="Y928" s="135">
        <f t="shared" si="153"/>
        <v>-5.3335927590096579E-3</v>
      </c>
      <c r="Z928" s="135">
        <f t="shared" si="154"/>
        <v>-5.3335927590096579E-3</v>
      </c>
      <c r="AA928" s="135">
        <f t="shared" si="155"/>
        <v>2.8447211718960256E-5</v>
      </c>
      <c r="AB928" s="140">
        <f t="shared" si="164"/>
        <v>5.7911102367895273</v>
      </c>
      <c r="AC928" s="140">
        <f t="shared" si="165"/>
        <v>-5.5527573332180918E-2</v>
      </c>
      <c r="AD928" s="140">
        <f t="shared" si="166"/>
        <v>-4.4281601785617047E-2</v>
      </c>
      <c r="AE928" s="140">
        <f t="shared" si="167"/>
        <v>-3.5008680549556644E-2</v>
      </c>
    </row>
    <row r="929" spans="1:31">
      <c r="A929" s="88">
        <v>45320</v>
      </c>
      <c r="B929" s="128">
        <v>49078804.469999999</v>
      </c>
      <c r="D929" s="58">
        <v>330200.61</v>
      </c>
      <c r="E929" s="58">
        <v>-334820.53999999998</v>
      </c>
      <c r="F929" s="67">
        <f t="shared" si="170"/>
        <v>49078804.469999999</v>
      </c>
      <c r="G929" s="67">
        <f t="shared" si="152"/>
        <v>52252121.409999996</v>
      </c>
      <c r="H929" s="67">
        <f t="shared" si="148"/>
        <v>1387594.1999999955</v>
      </c>
      <c r="I929" s="70">
        <f t="shared" si="149"/>
        <v>2.9095386595228787E-2</v>
      </c>
      <c r="J929" s="67">
        <f t="shared" si="169"/>
        <v>-5232797.9399999976</v>
      </c>
      <c r="K929" s="70">
        <f t="shared" si="157"/>
        <v>-0.10129195127506507</v>
      </c>
      <c r="L929" s="70">
        <f t="shared" si="151"/>
        <v>1.0290953865952288</v>
      </c>
      <c r="M929" s="70">
        <f>PRODUCT($L$2:L929)-1</f>
        <v>0.1372972951692657</v>
      </c>
      <c r="N929" s="70">
        <f>PRODUCT($L$909:L929)-1</f>
        <v>-0.10129195127506507</v>
      </c>
      <c r="O929" s="70">
        <f>AVERAGE($I$909:I929)*252</f>
        <v>-1.2131956371119641</v>
      </c>
      <c r="P929" s="70">
        <f>STDEV($I$909:I929)*252^0.5</f>
        <v>0.36565869797048595</v>
      </c>
      <c r="Q929" s="67">
        <f t="shared" si="158"/>
        <v>-3003715.9100000039</v>
      </c>
      <c r="R929" s="70">
        <f t="shared" si="159"/>
        <v>-6.1412561211855045E-2</v>
      </c>
      <c r="S929" s="67">
        <f t="shared" si="160"/>
        <v>16013272.98</v>
      </c>
      <c r="T929" s="70">
        <f t="shared" si="161"/>
        <v>0.4734711299276908</v>
      </c>
      <c r="U929" s="67">
        <f t="shared" si="162"/>
        <v>14315425.079999998</v>
      </c>
      <c r="V929" s="70">
        <f t="shared" si="163"/>
        <v>0.4054389480972807</v>
      </c>
      <c r="W929" s="87">
        <f t="shared" si="156"/>
        <v>-3.3178361238104253</v>
      </c>
      <c r="X929" s="138">
        <f t="shared" si="168"/>
        <v>1.7857142857142857E-4</v>
      </c>
      <c r="Y929" s="135">
        <f t="shared" si="153"/>
        <v>2.891681516665736E-2</v>
      </c>
      <c r="Z929" s="135">
        <f t="shared" si="154"/>
        <v>0</v>
      </c>
      <c r="AA929" s="135">
        <f t="shared" si="155"/>
        <v>0</v>
      </c>
      <c r="AB929" s="140">
        <f t="shared" si="164"/>
        <v>6.672611237702708</v>
      </c>
      <c r="AC929" s="140">
        <f t="shared" si="165"/>
        <v>-5.5548792907093525E-2</v>
      </c>
      <c r="AD929" s="140">
        <f t="shared" si="166"/>
        <v>-4.4180895652827901E-2</v>
      </c>
      <c r="AE929" s="140">
        <f t="shared" si="167"/>
        <v>-3.4938304993747935E-2</v>
      </c>
    </row>
    <row r="930" spans="1:31">
      <c r="A930" s="88">
        <v>45321</v>
      </c>
      <c r="B930" s="128">
        <v>48902992.630000003</v>
      </c>
      <c r="D930" s="58">
        <v>317580.7</v>
      </c>
      <c r="E930" s="58">
        <v>-334820.55</v>
      </c>
      <c r="F930" s="67">
        <f t="shared" si="170"/>
        <v>48902992.630000003</v>
      </c>
      <c r="G930" s="67">
        <f t="shared" si="152"/>
        <v>52252121.409999996</v>
      </c>
      <c r="H930" s="67">
        <f t="shared" si="148"/>
        <v>-175811.83999999613</v>
      </c>
      <c r="I930" s="70">
        <f t="shared" si="149"/>
        <v>-3.5822355882255282E-3</v>
      </c>
      <c r="J930" s="67">
        <f t="shared" si="169"/>
        <v>-5408609.7799999937</v>
      </c>
      <c r="K930" s="70">
        <f t="shared" si="157"/>
        <v>-0.10451133523063227</v>
      </c>
      <c r="L930" s="70">
        <f t="shared" si="151"/>
        <v>0.99641776441177443</v>
      </c>
      <c r="M930" s="70">
        <f>PRODUCT($L$2:L930)-1</f>
        <v>0.1332232283241177</v>
      </c>
      <c r="N930" s="70">
        <f>PRODUCT($L$909:L930)-1</f>
        <v>-0.10451133523063227</v>
      </c>
      <c r="O930" s="70">
        <f>AVERAGE($I$909:I930)*252</f>
        <v>-1.1990832612538216</v>
      </c>
      <c r="P930" s="70">
        <f>STDEV($I$909:I930)*252^0.5</f>
        <v>0.35687071109203866</v>
      </c>
      <c r="Q930" s="67">
        <f t="shared" si="158"/>
        <v>1247007.2300000042</v>
      </c>
      <c r="R930" s="70">
        <f t="shared" si="159"/>
        <v>2.529697258485164E-2</v>
      </c>
      <c r="S930" s="67">
        <f t="shared" si="160"/>
        <v>15610795.930000003</v>
      </c>
      <c r="T930" s="70">
        <f t="shared" si="161"/>
        <v>0.46061226126849436</v>
      </c>
      <c r="U930" s="67">
        <f t="shared" si="162"/>
        <v>14606666.200000003</v>
      </c>
      <c r="V930" s="70">
        <f t="shared" si="163"/>
        <v>0.42029920553531941</v>
      </c>
      <c r="W930" s="87">
        <f t="shared" si="156"/>
        <v>-3.3599934765859008</v>
      </c>
      <c r="X930" s="138">
        <f t="shared" si="168"/>
        <v>1.7857142857142857E-4</v>
      </c>
      <c r="Y930" s="135">
        <f t="shared" si="153"/>
        <v>-3.7608070167969567E-3</v>
      </c>
      <c r="Z930" s="135">
        <f t="shared" si="154"/>
        <v>-3.7608070167969567E-3</v>
      </c>
      <c r="AA930" s="135">
        <f t="shared" si="155"/>
        <v>1.4143669417589225E-5</v>
      </c>
      <c r="AB930" s="140">
        <f t="shared" si="164"/>
        <v>6.8040210993697228</v>
      </c>
      <c r="AC930" s="140">
        <f t="shared" si="165"/>
        <v>-5.4526650831508511E-2</v>
      </c>
      <c r="AD930" s="140">
        <f t="shared" si="166"/>
        <v>-4.3711697751237608E-2</v>
      </c>
      <c r="AE930" s="140">
        <f t="shared" si="167"/>
        <v>-3.4951110931935904E-2</v>
      </c>
    </row>
    <row r="931" spans="1:31" s="47" customFormat="1">
      <c r="A931" s="90">
        <v>45322</v>
      </c>
      <c r="B931" s="130">
        <v>47476839.770000003</v>
      </c>
      <c r="C931" s="131"/>
      <c r="D931" s="62">
        <v>305062.75</v>
      </c>
      <c r="E931" s="62">
        <v>-334820.55</v>
      </c>
      <c r="F931" s="80">
        <f t="shared" si="170"/>
        <v>47476839.770000003</v>
      </c>
      <c r="G931" s="80">
        <f t="shared" si="152"/>
        <v>52252121.409999996</v>
      </c>
      <c r="H931" s="80">
        <f t="shared" si="148"/>
        <v>-1426152.8599999994</v>
      </c>
      <c r="I931" s="81">
        <f t="shared" si="149"/>
        <v>-2.9162895424218117E-2</v>
      </c>
      <c r="J931" s="80">
        <f t="shared" si="169"/>
        <v>-6834762.6399999931</v>
      </c>
      <c r="K931" s="81">
        <f t="shared" si="157"/>
        <v>-0.13062637751487405</v>
      </c>
      <c r="L931" s="81">
        <f t="shared" si="151"/>
        <v>0.97083710457578187</v>
      </c>
      <c r="M931" s="81">
        <f>PRODUCT($L$2:L931)-1</f>
        <v>0.1001751578242065</v>
      </c>
      <c r="N931" s="81">
        <f>PRODUCT($L$909:L931)-1</f>
        <v>-0.13062637751487405</v>
      </c>
      <c r="O931" s="81">
        <f>AVERAGE($I$909:I931)*252</f>
        <v>-1.4664731041081323</v>
      </c>
      <c r="P931" s="81">
        <f>STDEV($I$909:I931)*252^0.5</f>
        <v>0.35790126167428499</v>
      </c>
      <c r="Q931" s="80">
        <f t="shared" si="158"/>
        <v>-3300060.2199999988</v>
      </c>
      <c r="R931" s="81">
        <f t="shared" si="159"/>
        <v>-6.3362145224969593E-2</v>
      </c>
      <c r="S931" s="80">
        <f t="shared" si="160"/>
        <v>13908164.840000004</v>
      </c>
      <c r="T931" s="81">
        <f t="shared" si="161"/>
        <v>0.42062426379585782</v>
      </c>
      <c r="U931" s="80">
        <f t="shared" si="162"/>
        <v>12235508.030000001</v>
      </c>
      <c r="V931" s="81">
        <f t="shared" si="163"/>
        <v>0.35196543732798474</v>
      </c>
      <c r="W931" s="132">
        <f t="shared" si="156"/>
        <v>-4.0974236783851428</v>
      </c>
      <c r="X931" s="139">
        <f t="shared" si="168"/>
        <v>1.7857142857142857E-4</v>
      </c>
      <c r="Y931" s="136">
        <f t="shared" si="153"/>
        <v>-2.9341466852789544E-2</v>
      </c>
      <c r="Z931" s="136">
        <f t="shared" si="154"/>
        <v>-2.9341466852789544E-2</v>
      </c>
      <c r="AA931" s="136">
        <f t="shared" si="155"/>
        <v>8.6092167707334754E-4</v>
      </c>
      <c r="AB931" s="141">
        <f t="shared" si="164"/>
        <v>5.8372450714821271</v>
      </c>
      <c r="AC931" s="141">
        <f t="shared" si="165"/>
        <v>-4.676662570212238E-2</v>
      </c>
      <c r="AD931" s="141">
        <f t="shared" si="166"/>
        <v>-4.4458202239178492E-2</v>
      </c>
      <c r="AE931" s="141">
        <f t="shared" si="167"/>
        <v>-3.5066651330024338E-2</v>
      </c>
    </row>
    <row r="932" spans="1:31">
      <c r="A932" s="88">
        <v>45323</v>
      </c>
      <c r="B932" s="128">
        <v>48246638.729999997</v>
      </c>
      <c r="D932" s="58">
        <v>425229.91</v>
      </c>
      <c r="E932" s="58">
        <v>0</v>
      </c>
      <c r="F932" s="67">
        <f t="shared" si="170"/>
        <v>48246638.729999997</v>
      </c>
      <c r="G932" s="67">
        <f t="shared" si="152"/>
        <v>47476839.770000003</v>
      </c>
      <c r="H932" s="67">
        <f t="shared" si="148"/>
        <v>769798.95999999344</v>
      </c>
      <c r="I932" s="70">
        <f t="shared" si="149"/>
        <v>1.6214199675657844E-2</v>
      </c>
      <c r="J932" s="67">
        <f t="shared" si="169"/>
        <v>769798.95999999344</v>
      </c>
      <c r="K932" s="70">
        <f>I932</f>
        <v>1.6214199675657844E-2</v>
      </c>
      <c r="L932" s="70">
        <f t="shared" si="151"/>
        <v>1.0162141996756577</v>
      </c>
      <c r="M932" s="70">
        <f>PRODUCT($L$2:L932)-1</f>
        <v>0.11801361751136641</v>
      </c>
      <c r="N932" s="70">
        <f>PRODUCT($L$909:L932)-1</f>
        <v>-0.11653018000715032</v>
      </c>
      <c r="O932" s="70">
        <f>AVERAGE($I$909:I932)*252</f>
        <v>-1.2351209615092194</v>
      </c>
      <c r="P932" s="70">
        <f>STDEV($I$909:I932)*252^0.5</f>
        <v>0.35724157752056585</v>
      </c>
      <c r="Q932" s="67">
        <f t="shared" si="158"/>
        <v>-3061704.2200000063</v>
      </c>
      <c r="R932" s="70">
        <f t="shared" si="159"/>
        <v>-6.4245953457926108E-2</v>
      </c>
      <c r="S932" s="67">
        <f t="shared" si="160"/>
        <v>14787291.199999996</v>
      </c>
      <c r="T932" s="70">
        <f t="shared" si="161"/>
        <v>0.4441668819047917</v>
      </c>
      <c r="U932" s="67">
        <f t="shared" si="162"/>
        <v>12840065.379999995</v>
      </c>
      <c r="V932" s="70">
        <f t="shared" si="163"/>
        <v>0.37438602662611742</v>
      </c>
      <c r="W932" s="87">
        <f t="shared" si="156"/>
        <v>-3.4573830125865328</v>
      </c>
      <c r="X932" s="138">
        <f t="shared" si="168"/>
        <v>1.7857142857142857E-4</v>
      </c>
      <c r="Y932" s="135">
        <f t="shared" si="153"/>
        <v>1.6035628247086417E-2</v>
      </c>
      <c r="Z932" s="135">
        <f t="shared" si="154"/>
        <v>0</v>
      </c>
      <c r="AA932" s="135">
        <f t="shared" si="155"/>
        <v>0</v>
      </c>
      <c r="AB932" s="140">
        <f t="shared" si="164"/>
        <v>5.9834943377964214</v>
      </c>
      <c r="AC932" s="140">
        <f t="shared" si="165"/>
        <v>-4.3851118213630781E-2</v>
      </c>
      <c r="AD932" s="140">
        <f t="shared" si="166"/>
        <v>-4.4411764794122656E-2</v>
      </c>
      <c r="AE932" s="140">
        <f t="shared" si="167"/>
        <v>-3.5048938334142181E-2</v>
      </c>
    </row>
    <row r="933" spans="1:31">
      <c r="A933" s="88">
        <v>45324</v>
      </c>
      <c r="B933" s="128">
        <v>48037651.530000001</v>
      </c>
      <c r="D933" s="58">
        <v>-24866.92</v>
      </c>
      <c r="E933" s="58">
        <v>27925.91</v>
      </c>
      <c r="F933" s="67">
        <f t="shared" si="170"/>
        <v>48037651.530000001</v>
      </c>
      <c r="G933" s="67">
        <f>IF(MONTH(A933)=MONTH(A932),G932,F932)</f>
        <v>47476839.770000003</v>
      </c>
      <c r="H933" s="67">
        <f t="shared" si="148"/>
        <v>-208987.19999999553</v>
      </c>
      <c r="I933" s="70">
        <f t="shared" si="149"/>
        <v>-4.3316426905828419E-3</v>
      </c>
      <c r="J933" s="67">
        <f t="shared" si="169"/>
        <v>560811.75999999791</v>
      </c>
      <c r="K933" s="70">
        <f t="shared" ref="K933:K951" si="171">(1+K932)*(1+I933)-1</f>
        <v>1.1812322865566216E-2</v>
      </c>
      <c r="L933" s="70">
        <f t="shared" si="151"/>
        <v>0.99566835730941716</v>
      </c>
      <c r="M933" s="70">
        <f>PRODUCT($L$2:L933)-1</f>
        <v>0.11317078199710129</v>
      </c>
      <c r="N933" s="70">
        <f>PRODUCT($L$909:L933)-1</f>
        <v>-0.12035705559527288</v>
      </c>
      <c r="O933" s="70">
        <f>AVERAGE($I$909:I933)*252</f>
        <v>-1.2293790813699255</v>
      </c>
      <c r="P933" s="70">
        <f>STDEV($I$909:I933)*252^0.5</f>
        <v>0.34972453602688941</v>
      </c>
      <c r="Q933" s="67">
        <f t="shared" si="158"/>
        <v>-3254010.6099999994</v>
      </c>
      <c r="R933" s="70">
        <f t="shared" si="159"/>
        <v>-6.4084467752872742E-2</v>
      </c>
      <c r="S933" s="67">
        <f t="shared" si="160"/>
        <v>14455550.420000002</v>
      </c>
      <c r="T933" s="70">
        <f t="shared" si="161"/>
        <v>0.43062618498179733</v>
      </c>
      <c r="U933" s="67">
        <f t="shared" si="162"/>
        <v>11492607.370000005</v>
      </c>
      <c r="V933" s="70">
        <f t="shared" si="163"/>
        <v>0.32611160823288465</v>
      </c>
      <c r="W933" s="87">
        <f t="shared" si="156"/>
        <v>-3.5152783254401165</v>
      </c>
      <c r="X933" s="138">
        <f t="shared" si="168"/>
        <v>1.7857142857142857E-4</v>
      </c>
      <c r="Y933" s="135">
        <f t="shared" si="153"/>
        <v>-4.5102141191542709E-3</v>
      </c>
      <c r="Z933" s="135">
        <f t="shared" si="154"/>
        <v>-4.5102141191542709E-3</v>
      </c>
      <c r="AA933" s="135">
        <f t="shared" si="155"/>
        <v>2.0342031400618535E-5</v>
      </c>
      <c r="AB933" s="140">
        <f t="shared" si="164"/>
        <v>5.8571653615885229</v>
      </c>
      <c r="AC933" s="140">
        <f t="shared" si="165"/>
        <v>-4.4135669012037172E-2</v>
      </c>
      <c r="AD933" s="140">
        <f t="shared" si="166"/>
        <v>-4.4428944888575107E-2</v>
      </c>
      <c r="AE933" s="140">
        <f t="shared" si="167"/>
        <v>-3.5075146649033627E-2</v>
      </c>
    </row>
    <row r="934" spans="1:31">
      <c r="A934" s="88">
        <v>45327</v>
      </c>
      <c r="B934" s="128">
        <v>46630686.350000001</v>
      </c>
      <c r="D934" s="58">
        <v>400362.99</v>
      </c>
      <c r="E934" s="58">
        <v>27925.91</v>
      </c>
      <c r="F934" s="67">
        <f t="shared" si="170"/>
        <v>46630686.350000001</v>
      </c>
      <c r="G934" s="67">
        <f>IF(MONTH(A934)=MONTH(A933),G933,F933)</f>
        <v>47476839.770000003</v>
      </c>
      <c r="H934" s="67">
        <f t="shared" si="148"/>
        <v>-1406965.1799999997</v>
      </c>
      <c r="I934" s="70">
        <f t="shared" si="149"/>
        <v>-2.9288800247059033E-2</v>
      </c>
      <c r="J934" s="67">
        <f t="shared" si="169"/>
        <v>-846153.42000000179</v>
      </c>
      <c r="K934" s="70">
        <f t="shared" si="171"/>
        <v>-1.7822446146356197E-2</v>
      </c>
      <c r="L934" s="70">
        <f t="shared" si="151"/>
        <v>0.97071119975294096</v>
      </c>
      <c r="M934" s="70">
        <f>PRODUCT($L$2:L934)-1</f>
        <v>8.0567345322325679E-2</v>
      </c>
      <c r="N934" s="70">
        <f>PRODUCT($L$909:L934)-1</f>
        <v>-0.14612074208267778</v>
      </c>
      <c r="O934" s="70">
        <f>AVERAGE($I$909:I934)*252</f>
        <v>-1.4659713344810392</v>
      </c>
      <c r="P934" s="70">
        <f>STDEV($I$909:I934)*252^0.5</f>
        <v>0.35098468874012761</v>
      </c>
      <c r="Q934" s="67">
        <f t="shared" si="158"/>
        <v>-6944651.3999999985</v>
      </c>
      <c r="R934" s="70">
        <f t="shared" si="159"/>
        <v>-0.13535130937219242</v>
      </c>
      <c r="S934" s="67">
        <f t="shared" si="160"/>
        <v>14213346.350000001</v>
      </c>
      <c r="T934" s="70">
        <f t="shared" si="161"/>
        <v>0.42479448642135553</v>
      </c>
      <c r="U934" s="67">
        <f t="shared" si="162"/>
        <v>9417623.7899999991</v>
      </c>
      <c r="V934" s="70">
        <f t="shared" si="163"/>
        <v>0.26598518012192779</v>
      </c>
      <c r="W934" s="87">
        <f t="shared" si="156"/>
        <v>-4.176738705449508</v>
      </c>
      <c r="X934" s="138">
        <f t="shared" si="168"/>
        <v>1.7857142857142857E-4</v>
      </c>
      <c r="Y934" s="135">
        <f t="shared" si="153"/>
        <v>-2.946737167563046E-2</v>
      </c>
      <c r="Z934" s="135">
        <f t="shared" si="154"/>
        <v>-2.946737167563046E-2</v>
      </c>
      <c r="AA934" s="135">
        <f t="shared" si="155"/>
        <v>8.6832599346974829E-4</v>
      </c>
      <c r="AB934" s="140">
        <f t="shared" si="164"/>
        <v>6.0040464796888067</v>
      </c>
      <c r="AC934" s="140">
        <f t="shared" si="165"/>
        <v>-4.5821370655977994E-2</v>
      </c>
      <c r="AD934" s="140">
        <f t="shared" si="166"/>
        <v>-4.5137300674722144E-2</v>
      </c>
      <c r="AE934" s="140">
        <f t="shared" si="167"/>
        <v>-3.5236550683913806E-2</v>
      </c>
    </row>
    <row r="935" spans="1:31">
      <c r="A935" s="88">
        <v>45328</v>
      </c>
      <c r="B935" s="128">
        <v>47212915.240000002</v>
      </c>
      <c r="D935" s="58">
        <v>396654.35</v>
      </c>
      <c r="E935" s="58">
        <v>22203.91</v>
      </c>
      <c r="F935" s="67">
        <f t="shared" si="170"/>
        <v>47212915.240000002</v>
      </c>
      <c r="G935" s="67">
        <f>IF(MONTH(A935)=MONTH(A934),G934,F934)</f>
        <v>47476839.770000003</v>
      </c>
      <c r="H935" s="67">
        <f t="shared" si="148"/>
        <v>582228.8900000006</v>
      </c>
      <c r="I935" s="70">
        <f t="shared" si="149"/>
        <v>1.2485960117119327E-2</v>
      </c>
      <c r="J935" s="67">
        <f t="shared" si="169"/>
        <v>-263924.53000000119</v>
      </c>
      <c r="K935" s="70">
        <f t="shared" si="171"/>
        <v>-5.5590163810098625E-3</v>
      </c>
      <c r="L935" s="70">
        <f t="shared" si="151"/>
        <v>1.0124859601171192</v>
      </c>
      <c r="M935" s="70">
        <f>PRODUCT($L$2:L935)-1</f>
        <v>9.4059266099881578E-2</v>
      </c>
      <c r="N935" s="70">
        <f>PRODUCT($L$909:L935)-1</f>
        <v>-0.13545923972348672</v>
      </c>
      <c r="O935" s="70">
        <f>AVERAGE($I$909:I935)*252</f>
        <v>-1.2951404721108499</v>
      </c>
      <c r="P935" s="70">
        <f>STDEV($I$909:I935)*252^0.5</f>
        <v>0.34868170985843966</v>
      </c>
      <c r="Q935" s="67">
        <f t="shared" si="158"/>
        <v>-8451091.0899999961</v>
      </c>
      <c r="R935" s="70">
        <f t="shared" si="159"/>
        <v>-0.16476539728685025</v>
      </c>
      <c r="S935" s="67">
        <f t="shared" si="160"/>
        <v>13961123.380000003</v>
      </c>
      <c r="T935" s="70">
        <f t="shared" si="161"/>
        <v>0.41573108645791945</v>
      </c>
      <c r="U935" s="67">
        <f t="shared" si="162"/>
        <v>12840534.899999999</v>
      </c>
      <c r="V935" s="70">
        <f t="shared" si="163"/>
        <v>0.35136186575071854</v>
      </c>
      <c r="W935" s="87">
        <f t="shared" si="156"/>
        <v>-3.7143917661659409</v>
      </c>
      <c r="X935" s="138">
        <f t="shared" si="168"/>
        <v>1.7857142857142857E-4</v>
      </c>
      <c r="Y935" s="135">
        <f t="shared" si="153"/>
        <v>1.2307388688547898E-2</v>
      </c>
      <c r="Z935" s="135">
        <f t="shared" si="154"/>
        <v>0</v>
      </c>
      <c r="AA935" s="135">
        <f t="shared" si="155"/>
        <v>0</v>
      </c>
      <c r="AB935" s="140">
        <f t="shared" si="164"/>
        <v>6.5895954072785168</v>
      </c>
      <c r="AC935" s="140">
        <f t="shared" si="165"/>
        <v>-4.4412220377766327E-2</v>
      </c>
      <c r="AD935" s="140">
        <f t="shared" si="166"/>
        <v>-4.4171221370128563E-2</v>
      </c>
      <c r="AE935" s="140">
        <f t="shared" si="167"/>
        <v>-3.5234986407656502E-2</v>
      </c>
    </row>
    <row r="936" spans="1:31">
      <c r="A936" s="88">
        <v>45329</v>
      </c>
      <c r="B936" s="128">
        <v>47460979.140000001</v>
      </c>
      <c r="D936" s="58">
        <v>391786.41</v>
      </c>
      <c r="E936" s="59">
        <v>0</v>
      </c>
      <c r="F936" s="67">
        <f t="shared" si="170"/>
        <v>47460979.140000001</v>
      </c>
      <c r="G936" s="67">
        <f t="shared" si="152"/>
        <v>47476839.770000003</v>
      </c>
      <c r="H936" s="67">
        <f t="shared" si="148"/>
        <v>248063.89999999851</v>
      </c>
      <c r="I936" s="70">
        <f t="shared" si="149"/>
        <v>5.2541534183814251E-3</v>
      </c>
      <c r="J936" s="67">
        <f t="shared" si="169"/>
        <v>-15860.630000002682</v>
      </c>
      <c r="K936" s="70">
        <f t="shared" si="171"/>
        <v>-3.340708875495535E-4</v>
      </c>
      <c r="L936" s="70">
        <f t="shared" si="151"/>
        <v>1.0052541534183814</v>
      </c>
      <c r="M936" s="70">
        <f>PRODUCT($L$2:L936)-1</f>
        <v>9.9807621332772101E-2</v>
      </c>
      <c r="N936" s="70">
        <f>PRODUCT($L$909:L936)-1</f>
        <v>-0.13091680993254984</v>
      </c>
      <c r="O936" s="70">
        <f>AVERAGE($I$909:I936)*252</f>
        <v>-1.2015980744843153</v>
      </c>
      <c r="P936" s="70">
        <f>STDEV($I$909:I936)*252^0.5</f>
        <v>0.34358150927891018</v>
      </c>
      <c r="Q936" s="67">
        <f t="shared" si="158"/>
        <v>-7350524.7800000012</v>
      </c>
      <c r="R936" s="70">
        <f t="shared" si="159"/>
        <v>-0.13719978424214416</v>
      </c>
      <c r="S936" s="67">
        <f t="shared" si="160"/>
        <v>14533232.699999999</v>
      </c>
      <c r="T936" s="70">
        <f t="shared" si="161"/>
        <v>0.44831663239488495</v>
      </c>
      <c r="U936" s="67">
        <f t="shared" si="162"/>
        <v>12577076.329999998</v>
      </c>
      <c r="V936" s="70">
        <f t="shared" si="163"/>
        <v>0.33797477188880948</v>
      </c>
      <c r="W936" s="87">
        <f t="shared" si="156"/>
        <v>-3.4972722397260632</v>
      </c>
      <c r="X936" s="138">
        <f t="shared" si="168"/>
        <v>1.7857142857142857E-4</v>
      </c>
      <c r="Y936" s="135">
        <f t="shared" si="153"/>
        <v>5.0755819898099961E-3</v>
      </c>
      <c r="Z936" s="135">
        <f t="shared" si="154"/>
        <v>0</v>
      </c>
      <c r="AA936" s="135">
        <f t="shared" si="155"/>
        <v>0</v>
      </c>
      <c r="AB936" s="140">
        <f t="shared" si="164"/>
        <v>6.6953605231082598</v>
      </c>
      <c r="AC936" s="140">
        <f t="shared" si="165"/>
        <v>-4.3202493551122712E-2</v>
      </c>
      <c r="AD936" s="140">
        <f t="shared" si="166"/>
        <v>-4.4250322459552023E-2</v>
      </c>
      <c r="AE936" s="140">
        <f t="shared" si="167"/>
        <v>-3.4392667124521048E-2</v>
      </c>
    </row>
    <row r="937" spans="1:31">
      <c r="A937" s="88">
        <v>45330</v>
      </c>
      <c r="B937" s="128">
        <v>46907861.990000002</v>
      </c>
      <c r="D937" s="58">
        <v>386892.01</v>
      </c>
      <c r="E937" s="59">
        <v>0</v>
      </c>
      <c r="F937" s="67">
        <f t="shared" si="170"/>
        <v>46907861.990000002</v>
      </c>
      <c r="G937" s="67">
        <f t="shared" si="152"/>
        <v>47476839.770000003</v>
      </c>
      <c r="H937" s="67">
        <f t="shared" si="148"/>
        <v>-553117.14999999851</v>
      </c>
      <c r="I937" s="70">
        <f t="shared" si="149"/>
        <v>-1.165414536367693E-2</v>
      </c>
      <c r="J937" s="67">
        <f t="shared" si="169"/>
        <v>-568977.78000000119</v>
      </c>
      <c r="K937" s="70">
        <f t="shared" si="171"/>
        <v>-1.1984322940541192E-2</v>
      </c>
      <c r="L937" s="70">
        <f t="shared" si="151"/>
        <v>0.98834585463632307</v>
      </c>
      <c r="M937" s="70">
        <f>PRODUCT($L$2:L937)-1</f>
        <v>8.6990303441680128E-2</v>
      </c>
      <c r="N937" s="70">
        <f>PRODUCT($L$909:L937)-1</f>
        <v>-0.14104523176272399</v>
      </c>
      <c r="O937" s="70">
        <f>AVERAGE($I$909:I937)*252</f>
        <v>-1.2614341626623247</v>
      </c>
      <c r="P937" s="70">
        <f>STDEV($I$909:I937)*252^0.5</f>
        <v>0.33800039900282752</v>
      </c>
      <c r="Q937" s="67">
        <f t="shared" si="158"/>
        <v>-5344259.4199999943</v>
      </c>
      <c r="R937" s="70">
        <f t="shared" si="159"/>
        <v>-9.6009248567502356E-2</v>
      </c>
      <c r="S937" s="67">
        <f t="shared" si="160"/>
        <v>12754823.190000005</v>
      </c>
      <c r="T937" s="70">
        <f t="shared" si="161"/>
        <v>0.3835830334708466</v>
      </c>
      <c r="U937" s="67">
        <f t="shared" si="162"/>
        <v>12807018.410000004</v>
      </c>
      <c r="V937" s="70">
        <f t="shared" si="163"/>
        <v>0.37259620321075509</v>
      </c>
      <c r="W937" s="87">
        <f t="shared" si="156"/>
        <v>-3.7320493300712707</v>
      </c>
      <c r="X937" s="138">
        <f t="shared" si="168"/>
        <v>1.7857142857142857E-4</v>
      </c>
      <c r="Y937" s="135">
        <f t="shared" si="153"/>
        <v>-1.1832716792248359E-2</v>
      </c>
      <c r="Z937" s="135">
        <f t="shared" si="154"/>
        <v>-1.1832716792248359E-2</v>
      </c>
      <c r="AA937" s="135">
        <f t="shared" si="155"/>
        <v>1.4001318668555629E-4</v>
      </c>
      <c r="AB937" s="140">
        <f t="shared" si="164"/>
        <v>7.3039842871822307</v>
      </c>
      <c r="AC937" s="140">
        <f t="shared" si="165"/>
        <v>-4.3014965594802529E-2</v>
      </c>
      <c r="AD937" s="140">
        <f t="shared" si="166"/>
        <v>-4.4289100584044144E-2</v>
      </c>
      <c r="AE937" s="140">
        <f t="shared" si="167"/>
        <v>-3.4461796274452533E-2</v>
      </c>
    </row>
    <row r="938" spans="1:31">
      <c r="A938" s="88">
        <v>45331</v>
      </c>
      <c r="B938" s="128">
        <v>46796069.75</v>
      </c>
      <c r="D938" s="58">
        <v>385121.25</v>
      </c>
      <c r="E938" s="59">
        <v>0</v>
      </c>
      <c r="F938" s="67">
        <f t="shared" si="170"/>
        <v>46796069.75</v>
      </c>
      <c r="G938" s="67">
        <f t="shared" si="152"/>
        <v>47476839.770000003</v>
      </c>
      <c r="H938" s="67">
        <f t="shared" si="148"/>
        <v>-111792.24000000209</v>
      </c>
      <c r="I938" s="70">
        <f t="shared" si="149"/>
        <v>-2.3832303425774209E-3</v>
      </c>
      <c r="J938" s="67">
        <f t="shared" si="169"/>
        <v>-680770.02000000328</v>
      </c>
      <c r="K938" s="70">
        <f t="shared" si="171"/>
        <v>-1.4338991881051366E-2</v>
      </c>
      <c r="L938" s="70">
        <f t="shared" si="151"/>
        <v>0.99761676965742263</v>
      </c>
      <c r="M938" s="70">
        <f>PRODUCT($L$2:L938)-1</f>
        <v>8.4399755168430568E-2</v>
      </c>
      <c r="N938" s="70">
        <f>PRODUCT($L$909:L938)-1</f>
        <v>-0.14309231882928852</v>
      </c>
      <c r="O938" s="70">
        <f>AVERAGE($I$909:I938)*252</f>
        <v>-1.2394054921178976</v>
      </c>
      <c r="P938" s="70">
        <f>STDEV($I$909:I938)*252^0.5</f>
        <v>0.33220864147976048</v>
      </c>
      <c r="Q938" s="67">
        <f t="shared" si="158"/>
        <v>-5439554.8299999982</v>
      </c>
      <c r="R938" s="70">
        <f t="shared" si="159"/>
        <v>-9.9241116206905899E-2</v>
      </c>
      <c r="S938" s="67">
        <f t="shared" si="160"/>
        <v>12442256.399999999</v>
      </c>
      <c r="T938" s="70">
        <f t="shared" si="161"/>
        <v>0.37786540972890209</v>
      </c>
      <c r="U938" s="67">
        <f t="shared" si="162"/>
        <v>12958358.100000001</v>
      </c>
      <c r="V938" s="70">
        <f t="shared" si="163"/>
        <v>0.37147099539233008</v>
      </c>
      <c r="W938" s="87">
        <f t="shared" si="156"/>
        <v>-3.7308044926140411</v>
      </c>
      <c r="X938" s="138">
        <f t="shared" si="168"/>
        <v>1.7857142857142857E-4</v>
      </c>
      <c r="Y938" s="135">
        <f t="shared" si="153"/>
        <v>-2.5618017711488495E-3</v>
      </c>
      <c r="Z938" s="135">
        <f t="shared" si="154"/>
        <v>-2.5618017711488495E-3</v>
      </c>
      <c r="AA938" s="135">
        <f t="shared" si="155"/>
        <v>6.562828314661382E-6</v>
      </c>
      <c r="AB938" s="140">
        <f t="shared" si="164"/>
        <v>7.270674995554872</v>
      </c>
      <c r="AC938" s="140">
        <f t="shared" si="165"/>
        <v>-3.9340419330024107E-2</v>
      </c>
      <c r="AD938" s="140">
        <f t="shared" si="166"/>
        <v>-4.4383620741443211E-2</v>
      </c>
      <c r="AE938" s="140">
        <f t="shared" si="167"/>
        <v>-3.4350412911469848E-2</v>
      </c>
    </row>
    <row r="939" spans="1:31">
      <c r="A939" s="88">
        <v>45334</v>
      </c>
      <c r="B939" s="128">
        <v>47189777.920000002</v>
      </c>
      <c r="D939" s="58">
        <v>378351</v>
      </c>
      <c r="E939" s="59">
        <v>0</v>
      </c>
      <c r="F939" s="67">
        <f t="shared" si="170"/>
        <v>47189777.920000002</v>
      </c>
      <c r="G939" s="67">
        <f t="shared" si="152"/>
        <v>47476839.770000003</v>
      </c>
      <c r="H939" s="67">
        <f t="shared" si="148"/>
        <v>393708.17000000179</v>
      </c>
      <c r="I939" s="70">
        <f t="shared" si="149"/>
        <v>8.4132742792999583E-3</v>
      </c>
      <c r="J939" s="67">
        <f t="shared" si="169"/>
        <v>-287061.85000000149</v>
      </c>
      <c r="K939" s="70">
        <f t="shared" si="171"/>
        <v>-6.0463554733353186E-3</v>
      </c>
      <c r="L939" s="70">
        <f t="shared" si="151"/>
        <v>1.0084132742792999</v>
      </c>
      <c r="M939" s="70">
        <f>PRODUCT($L$2:L939)-1</f>
        <v>9.3523107737068178E-2</v>
      </c>
      <c r="N939" s="70">
        <f>PRODUCT($L$909:L939)-1</f>
        <v>-0.13588291947556042</v>
      </c>
      <c r="O939" s="70">
        <f>AVERAGE($I$909:I939)*252</f>
        <v>-1.1310328917791399</v>
      </c>
      <c r="P939" s="70">
        <f>STDEV($I$909:I939)*252^0.5</f>
        <v>0.32882914028807742</v>
      </c>
      <c r="Q939" s="67">
        <f t="shared" si="158"/>
        <v>-1739581.7899999991</v>
      </c>
      <c r="R939" s="70">
        <f t="shared" si="159"/>
        <v>-3.3292079690894205E-2</v>
      </c>
      <c r="S939" s="67">
        <f t="shared" si="160"/>
        <v>12543039.109999999</v>
      </c>
      <c r="T939" s="70">
        <f t="shared" si="161"/>
        <v>0.36725982667170454</v>
      </c>
      <c r="U939" s="67">
        <f t="shared" si="162"/>
        <v>13163824.600000001</v>
      </c>
      <c r="V939" s="70">
        <f t="shared" si="163"/>
        <v>0.38602636234255888</v>
      </c>
      <c r="W939" s="87">
        <f t="shared" si="156"/>
        <v>-3.4395762212201624</v>
      </c>
      <c r="X939" s="138">
        <f t="shared" si="168"/>
        <v>1.7857142857142857E-4</v>
      </c>
      <c r="Y939" s="135">
        <f t="shared" si="153"/>
        <v>8.2347028507285293E-3</v>
      </c>
      <c r="Z939" s="135">
        <f t="shared" si="154"/>
        <v>0</v>
      </c>
      <c r="AA939" s="135">
        <f t="shared" si="155"/>
        <v>0</v>
      </c>
      <c r="AB939" s="140">
        <f t="shared" si="164"/>
        <v>7.2037111112886985</v>
      </c>
      <c r="AC939" s="140">
        <f t="shared" si="165"/>
        <v>-3.9257527055421494E-2</v>
      </c>
      <c r="AD939" s="140">
        <f t="shared" si="166"/>
        <v>-4.4361432792836782E-2</v>
      </c>
      <c r="AE939" s="140">
        <f t="shared" si="167"/>
        <v>-3.4303966630021415E-2</v>
      </c>
    </row>
    <row r="940" spans="1:31">
      <c r="A940" s="88">
        <v>45335</v>
      </c>
      <c r="B940" s="128">
        <v>46141381.909999996</v>
      </c>
      <c r="D940" s="58">
        <v>375329.88</v>
      </c>
      <c r="E940" s="59">
        <v>0</v>
      </c>
      <c r="F940" s="67">
        <f t="shared" si="170"/>
        <v>46141381.909999996</v>
      </c>
      <c r="G940" s="67">
        <f t="shared" si="152"/>
        <v>47476839.770000003</v>
      </c>
      <c r="H940" s="67">
        <f t="shared" si="148"/>
        <v>-1048396.0100000054</v>
      </c>
      <c r="I940" s="70">
        <f t="shared" si="149"/>
        <v>-2.2216591308764636E-2</v>
      </c>
      <c r="J940" s="67">
        <f t="shared" si="169"/>
        <v>-1335457.8600000069</v>
      </c>
      <c r="K940" s="70">
        <f t="shared" si="171"/>
        <v>-2.8128617373641362E-2</v>
      </c>
      <c r="L940" s="70">
        <f t="shared" si="151"/>
        <v>0.97778340869123537</v>
      </c>
      <c r="M940" s="70">
        <f>PRODUCT($L$2:L940)-1</f>
        <v>6.9228751765783469E-2</v>
      </c>
      <c r="N940" s="70">
        <f>PRODUCT($L$909:L940)-1</f>
        <v>-0.15508065549649475</v>
      </c>
      <c r="O940" s="70">
        <f>AVERAGE($I$909:I940)*252</f>
        <v>-1.270643770467563</v>
      </c>
      <c r="P940" s="70">
        <f>STDEV($I$909:I940)*252^0.5</f>
        <v>0.32728528339447138</v>
      </c>
      <c r="Q940" s="67">
        <f t="shared" si="158"/>
        <v>150361.55999999493</v>
      </c>
      <c r="R940" s="70">
        <f t="shared" si="159"/>
        <v>2.8785251676222024E-3</v>
      </c>
      <c r="S940" s="67">
        <f t="shared" si="160"/>
        <v>11119723.969999999</v>
      </c>
      <c r="T940" s="70">
        <f t="shared" si="161"/>
        <v>0.32368237717050991</v>
      </c>
      <c r="U940" s="67">
        <f t="shared" si="162"/>
        <v>12374386.879999995</v>
      </c>
      <c r="V940" s="70">
        <f t="shared" si="163"/>
        <v>0.36569810062791275</v>
      </c>
      <c r="W940" s="87">
        <f t="shared" si="156"/>
        <v>-3.8823736811168432</v>
      </c>
      <c r="X940" s="138">
        <f t="shared" si="168"/>
        <v>1.7857142857142857E-4</v>
      </c>
      <c r="Y940" s="135">
        <f t="shared" si="153"/>
        <v>-2.2395162737336063E-2</v>
      </c>
      <c r="Z940" s="135">
        <f t="shared" si="154"/>
        <v>-2.2395162737336063E-2</v>
      </c>
      <c r="AA940" s="135">
        <f t="shared" si="155"/>
        <v>5.0154331403176567E-4</v>
      </c>
      <c r="AB940" s="140">
        <f t="shared" si="164"/>
        <v>7.0830311942313013</v>
      </c>
      <c r="AC940" s="140">
        <f t="shared" si="165"/>
        <v>-3.3287261908268771E-2</v>
      </c>
      <c r="AD940" s="140">
        <f t="shared" si="166"/>
        <v>-4.490055959373504E-2</v>
      </c>
      <c r="AE940" s="140">
        <f t="shared" si="167"/>
        <v>-3.4434512828670237E-2</v>
      </c>
    </row>
    <row r="941" spans="1:31">
      <c r="A941" s="88">
        <v>45336</v>
      </c>
      <c r="B941" s="128">
        <v>47085244.189999998</v>
      </c>
      <c r="D941" s="58">
        <v>371878.28</v>
      </c>
      <c r="E941" s="59">
        <v>0</v>
      </c>
      <c r="F941" s="67">
        <f t="shared" si="170"/>
        <v>47085244.189999998</v>
      </c>
      <c r="G941" s="67">
        <f t="shared" si="152"/>
        <v>47476839.770000003</v>
      </c>
      <c r="H941" s="67">
        <f t="shared" si="148"/>
        <v>943862.28000000119</v>
      </c>
      <c r="I941" s="70">
        <f t="shared" si="149"/>
        <v>2.0455873684950093E-2</v>
      </c>
      <c r="J941" s="67">
        <f t="shared" si="169"/>
        <v>-391595.58000000566</v>
      </c>
      <c r="K941" s="70">
        <f t="shared" si="171"/>
        <v>-8.2481391326187925E-3</v>
      </c>
      <c r="L941" s="70">
        <f t="shared" si="151"/>
        <v>1.0204558736849501</v>
      </c>
      <c r="M941" s="70">
        <f>PRODUCT($L$2:L941)-1</f>
        <v>9.1100760052221119E-2</v>
      </c>
      <c r="N941" s="70">
        <f>PRODUCT($L$909:L941)-1</f>
        <v>-0.13779709211136026</v>
      </c>
      <c r="O941" s="70">
        <f>AVERAGE($I$909:I941)*252</f>
        <v>-1.0759309238289272</v>
      </c>
      <c r="P941" s="70">
        <f>STDEV($I$909:I941)*252^0.5</f>
        <v>0.32974702759110802</v>
      </c>
      <c r="Q941" s="67">
        <f t="shared" si="158"/>
        <v>1495974.9099999964</v>
      </c>
      <c r="R941" s="70">
        <f t="shared" si="159"/>
        <v>3.0574177117103266E-2</v>
      </c>
      <c r="S941" s="67">
        <f t="shared" si="160"/>
        <v>12295403.210000001</v>
      </c>
      <c r="T941" s="70">
        <f t="shared" si="161"/>
        <v>0.35487909200998763</v>
      </c>
      <c r="U941" s="67">
        <f t="shared" si="162"/>
        <v>13822694.869999997</v>
      </c>
      <c r="V941" s="70">
        <f t="shared" si="163"/>
        <v>0.40623975293221842</v>
      </c>
      <c r="W941" s="87">
        <f t="shared" si="156"/>
        <v>-3.2628980212161305</v>
      </c>
      <c r="X941" s="138">
        <f t="shared" si="168"/>
        <v>1.7857142857142857E-4</v>
      </c>
      <c r="Y941" s="135">
        <f t="shared" si="153"/>
        <v>2.0277302256378665E-2</v>
      </c>
      <c r="Z941" s="135">
        <f t="shared" si="154"/>
        <v>0</v>
      </c>
      <c r="AA941" s="135">
        <f t="shared" si="155"/>
        <v>0</v>
      </c>
      <c r="AB941" s="140">
        <f t="shared" si="164"/>
        <v>7.336318305409228</v>
      </c>
      <c r="AC941" s="140">
        <f t="shared" si="165"/>
        <v>-2.5736447536456371E-2</v>
      </c>
      <c r="AD941" s="140">
        <f t="shared" si="166"/>
        <v>-4.4869541197054323E-2</v>
      </c>
      <c r="AE941" s="140">
        <f t="shared" si="167"/>
        <v>-3.4389577672854235E-2</v>
      </c>
    </row>
    <row r="942" spans="1:31">
      <c r="A942" s="88">
        <v>45337</v>
      </c>
      <c r="B942" s="128">
        <v>47621747.439999998</v>
      </c>
      <c r="D942" s="58">
        <v>367813.6</v>
      </c>
      <c r="E942" s="59">
        <v>0</v>
      </c>
      <c r="F942" s="67">
        <f t="shared" si="170"/>
        <v>47621747.439999998</v>
      </c>
      <c r="G942" s="67">
        <f t="shared" si="152"/>
        <v>47476839.770000003</v>
      </c>
      <c r="H942" s="67">
        <f t="shared" ref="H942:H1003" si="172">B942-C942-F941</f>
        <v>536503.25</v>
      </c>
      <c r="I942" s="70">
        <f t="shared" ref="I942:I1005" si="173">H942/B941</f>
        <v>1.1394296859438248E-2</v>
      </c>
      <c r="J942" s="67">
        <f t="shared" si="169"/>
        <v>144907.66999999434</v>
      </c>
      <c r="K942" s="70">
        <f t="shared" si="171"/>
        <v>3.0521759810044902E-3</v>
      </c>
      <c r="L942" s="70">
        <f t="shared" si="151"/>
        <v>1.0113942968594383</v>
      </c>
      <c r="M942" s="70">
        <f>PRODUCT($L$2:L942)-1</f>
        <v>0.10353308601581479</v>
      </c>
      <c r="N942" s="70">
        <f>PRODUCT($L$909:L942)-1</f>
        <v>-0.12797289622580621</v>
      </c>
      <c r="O942" s="70">
        <f>AVERAGE($I$909:I942)*252</f>
        <v>-0.95983404934635774</v>
      </c>
      <c r="P942" s="70">
        <f>STDEV($I$909:I942)*252^0.5</f>
        <v>0.32750066468460132</v>
      </c>
      <c r="Q942" s="67">
        <f t="shared" si="158"/>
        <v>1996541.1199999973</v>
      </c>
      <c r="R942" s="70">
        <f t="shared" si="159"/>
        <v>4.3411542183799307E-2</v>
      </c>
      <c r="S942" s="67">
        <f t="shared" si="160"/>
        <v>13490258.739999995</v>
      </c>
      <c r="T942" s="70">
        <f t="shared" si="161"/>
        <v>0.38519760438274658</v>
      </c>
      <c r="U942" s="67">
        <f t="shared" si="162"/>
        <v>14722027.289999999</v>
      </c>
      <c r="V942" s="70">
        <f t="shared" si="163"/>
        <v>0.43598867109496531</v>
      </c>
      <c r="W942" s="87">
        <f t="shared" si="156"/>
        <v>-2.930785042133345</v>
      </c>
      <c r="X942" s="138">
        <f t="shared" si="168"/>
        <v>1.7857142857142857E-4</v>
      </c>
      <c r="Y942" s="135">
        <f t="shared" si="153"/>
        <v>1.1215725430866819E-2</v>
      </c>
      <c r="Z942" s="135">
        <f t="shared" si="154"/>
        <v>0</v>
      </c>
      <c r="AA942" s="135">
        <f t="shared" si="155"/>
        <v>0</v>
      </c>
      <c r="AB942" s="140">
        <f t="shared" si="164"/>
        <v>7.611073879205045</v>
      </c>
      <c r="AC942" s="140">
        <f t="shared" si="165"/>
        <v>-2.5182240784489145E-2</v>
      </c>
      <c r="AD942" s="140">
        <f t="shared" si="166"/>
        <v>-4.4658789032274666E-2</v>
      </c>
      <c r="AE942" s="140">
        <f t="shared" si="167"/>
        <v>-3.4301710710188761E-2</v>
      </c>
    </row>
    <row r="943" spans="1:31">
      <c r="A943" s="88">
        <v>45338</v>
      </c>
      <c r="B943" s="128">
        <v>47680147.380000003</v>
      </c>
      <c r="D943" s="58">
        <v>363147.27</v>
      </c>
      <c r="E943" s="59">
        <v>0</v>
      </c>
      <c r="F943" s="67">
        <f t="shared" si="170"/>
        <v>47680147.380000003</v>
      </c>
      <c r="G943" s="67">
        <f t="shared" si="152"/>
        <v>47476839.770000003</v>
      </c>
      <c r="H943" s="67">
        <f t="shared" si="172"/>
        <v>58399.940000005066</v>
      </c>
      <c r="I943" s="70">
        <f t="shared" si="173"/>
        <v>1.2263292117447983E-3</v>
      </c>
      <c r="J943" s="67">
        <f t="shared" si="169"/>
        <v>203307.6099999994</v>
      </c>
      <c r="K943" s="70">
        <f t="shared" si="171"/>
        <v>4.2822481653141953E-3</v>
      </c>
      <c r="L943" s="70">
        <f t="shared" si="151"/>
        <v>1.0012263292117447</v>
      </c>
      <c r="M943" s="70">
        <f>PRODUCT($L$2:L943)-1</f>
        <v>0.10488638087532287</v>
      </c>
      <c r="N943" s="70">
        <f>PRODUCT($L$909:L943)-1</f>
        <v>-0.12690350391501481</v>
      </c>
      <c r="O943" s="70">
        <f>AVERAGE($I$909:I943)*252</f>
        <v>-0.92358064904047077</v>
      </c>
      <c r="P943" s="70">
        <f>STDEV($I$909:I943)*252^0.5</f>
        <v>0.32293129284262106</v>
      </c>
      <c r="Q943" s="67">
        <f t="shared" si="158"/>
        <v>746626.6799999997</v>
      </c>
      <c r="R943" s="70">
        <f t="shared" si="159"/>
        <v>1.6377246044773624E-2</v>
      </c>
      <c r="S943" s="67">
        <f t="shared" si="160"/>
        <v>12986821.120000005</v>
      </c>
      <c r="T943" s="70">
        <f t="shared" si="161"/>
        <v>0.3732934889661001</v>
      </c>
      <c r="U943" s="67">
        <f t="shared" si="162"/>
        <v>15312344.260000002</v>
      </c>
      <c r="V943" s="70">
        <f t="shared" si="163"/>
        <v>0.4603478859268626</v>
      </c>
      <c r="W943" s="87">
        <f t="shared" si="156"/>
        <v>-2.8599911792709825</v>
      </c>
      <c r="X943" s="138">
        <f t="shared" si="168"/>
        <v>1.7857142857142857E-4</v>
      </c>
      <c r="Y943" s="135">
        <f t="shared" si="153"/>
        <v>1.0477577831733698E-3</v>
      </c>
      <c r="Z943" s="135">
        <f t="shared" si="154"/>
        <v>0</v>
      </c>
      <c r="AA943" s="135">
        <f t="shared" si="155"/>
        <v>0</v>
      </c>
      <c r="AB943" s="140">
        <f t="shared" si="164"/>
        <v>7.8369708608281732</v>
      </c>
      <c r="AC943" s="140">
        <f t="shared" si="165"/>
        <v>-2.5169099585360837E-2</v>
      </c>
      <c r="AD943" s="140">
        <f t="shared" si="166"/>
        <v>-4.4276919199908289E-2</v>
      </c>
      <c r="AE943" s="140">
        <f t="shared" si="167"/>
        <v>-3.4253266905543429E-2</v>
      </c>
    </row>
    <row r="944" spans="1:31">
      <c r="A944" s="88">
        <v>45342</v>
      </c>
      <c r="B944" s="128">
        <v>47393133.289999999</v>
      </c>
      <c r="D944" s="58">
        <v>340627.89</v>
      </c>
      <c r="E944" s="59">
        <v>0</v>
      </c>
      <c r="F944" s="67">
        <f t="shared" si="170"/>
        <v>47393133.289999999</v>
      </c>
      <c r="G944" s="67">
        <f t="shared" si="152"/>
        <v>47476839.770000003</v>
      </c>
      <c r="H944" s="67">
        <f t="shared" si="172"/>
        <v>-287014.09000000358</v>
      </c>
      <c r="I944" s="70">
        <f t="shared" si="173"/>
        <v>-6.0195722071193719E-3</v>
      </c>
      <c r="J944" s="67">
        <f t="shared" si="169"/>
        <v>-83706.480000004172</v>
      </c>
      <c r="K944" s="70">
        <f t="shared" si="171"/>
        <v>-1.7631013438450527E-3</v>
      </c>
      <c r="L944" s="70">
        <f t="shared" si="151"/>
        <v>0.99398042779288065</v>
      </c>
      <c r="M944" s="70">
        <f>PRODUCT($L$2:L944)-1</f>
        <v>9.8235437524980984E-2</v>
      </c>
      <c r="N944" s="70">
        <f>PRODUCT($L$909:L944)-1</f>
        <v>-0.13215917131698129</v>
      </c>
      <c r="O944" s="70">
        <f>AVERAGE($I$909:I944)*252</f>
        <v>-0.94006263646140442</v>
      </c>
      <c r="P944" s="70">
        <f>STDEV($I$909:I944)*252^0.5</f>
        <v>0.31834551562032387</v>
      </c>
      <c r="Q944" s="67">
        <f t="shared" si="158"/>
        <v>985673.96000000089</v>
      </c>
      <c r="R944" s="70">
        <f t="shared" si="159"/>
        <v>2.1603715128142371E-2</v>
      </c>
      <c r="S944" s="67">
        <f t="shared" si="160"/>
        <v>12925277.019999996</v>
      </c>
      <c r="T944" s="70">
        <f t="shared" si="161"/>
        <v>0.37869069039464415</v>
      </c>
      <c r="U944" s="67">
        <f t="shared" si="162"/>
        <v>15152062.109999999</v>
      </c>
      <c r="V944" s="70">
        <f t="shared" si="163"/>
        <v>0.46055291780346647</v>
      </c>
      <c r="W944" s="87">
        <f t="shared" si="156"/>
        <v>-2.9529633380561706</v>
      </c>
      <c r="X944" s="138">
        <f t="shared" si="168"/>
        <v>1.7857142857142857E-4</v>
      </c>
      <c r="Y944" s="135">
        <f t="shared" si="153"/>
        <v>-6.1981436356908009E-3</v>
      </c>
      <c r="Z944" s="135">
        <f t="shared" si="154"/>
        <v>-6.1981436356908009E-3</v>
      </c>
      <c r="AA944" s="135">
        <f t="shared" si="155"/>
        <v>3.8416984528654382E-5</v>
      </c>
      <c r="AB944" s="140">
        <f t="shared" si="164"/>
        <v>7.4851686515949041</v>
      </c>
      <c r="AC944" s="140">
        <f t="shared" si="165"/>
        <v>-2.4767374846209896E-2</v>
      </c>
      <c r="AD944" s="140">
        <f t="shared" si="166"/>
        <v>-4.4502406788055886E-2</v>
      </c>
      <c r="AE944" s="140">
        <f t="shared" si="167"/>
        <v>-3.4199349388898202E-2</v>
      </c>
    </row>
    <row r="945" spans="1:31">
      <c r="A945" s="88">
        <v>45343</v>
      </c>
      <c r="B945" s="78">
        <v>46880552.270000003</v>
      </c>
      <c r="D945" s="58">
        <v>333823.32</v>
      </c>
      <c r="E945" s="59">
        <v>0</v>
      </c>
      <c r="F945" s="67">
        <f t="shared" si="170"/>
        <v>46880552.270000003</v>
      </c>
      <c r="G945" s="67">
        <f t="shared" si="152"/>
        <v>47476839.770000003</v>
      </c>
      <c r="H945" s="67">
        <f t="shared" si="172"/>
        <v>-512581.01999999583</v>
      </c>
      <c r="I945" s="70">
        <f t="shared" si="173"/>
        <v>-1.0815512383692744E-2</v>
      </c>
      <c r="J945" s="67">
        <f t="shared" si="169"/>
        <v>-596287.5</v>
      </c>
      <c r="K945" s="70">
        <f t="shared" si="171"/>
        <v>-1.2559544883119722E-2</v>
      </c>
      <c r="L945" s="70">
        <f t="shared" si="151"/>
        <v>0.98918448761630728</v>
      </c>
      <c r="M945" s="70">
        <f>PRODUCT($L$2:L945)-1</f>
        <v>8.6357458550219368E-2</v>
      </c>
      <c r="N945" s="70">
        <f>PRODUCT($L$909:L945)-1</f>
        <v>-0.14154531454667663</v>
      </c>
      <c r="O945" s="70">
        <f>AVERAGE($I$909:I945)*252</f>
        <v>-0.98831794684597651</v>
      </c>
      <c r="P945" s="70">
        <f>STDEV($I$909:I945)*252^0.5</f>
        <v>0.31443704272184486</v>
      </c>
      <c r="Q945" s="67">
        <f t="shared" si="158"/>
        <v>208968.3200000003</v>
      </c>
      <c r="R945" s="70">
        <f t="shared" si="159"/>
        <v>4.4524322250557328E-3</v>
      </c>
      <c r="S945" s="67">
        <f t="shared" si="160"/>
        <v>13235267.700000003</v>
      </c>
      <c r="T945" s="70">
        <f t="shared" si="161"/>
        <v>0.38149318980866159</v>
      </c>
      <c r="U945" s="67">
        <f t="shared" si="162"/>
        <v>14639296.580000002</v>
      </c>
      <c r="V945" s="70">
        <f t="shared" si="163"/>
        <v>0.45227958554142372</v>
      </c>
      <c r="W945" s="87">
        <f t="shared" si="156"/>
        <v>-3.1431345947374769</v>
      </c>
      <c r="X945" s="138">
        <f t="shared" si="168"/>
        <v>1.7857142857142857E-4</v>
      </c>
      <c r="Y945" s="135">
        <f t="shared" si="153"/>
        <v>-1.0994083812264173E-2</v>
      </c>
      <c r="Z945" s="135">
        <f t="shared" si="154"/>
        <v>-1.0994083812264173E-2</v>
      </c>
      <c r="AA945" s="135">
        <f t="shared" si="155"/>
        <v>1.2086987887108912E-4</v>
      </c>
      <c r="AB945" s="140">
        <f t="shared" si="164"/>
        <v>6.7178388627908161</v>
      </c>
      <c r="AC945" s="140">
        <f t="shared" si="165"/>
        <v>-2.4738845149612537E-2</v>
      </c>
      <c r="AD945" s="140">
        <f t="shared" si="166"/>
        <v>-4.4583305290924746E-2</v>
      </c>
      <c r="AE945" s="140">
        <f t="shared" si="167"/>
        <v>-3.4230614324201727E-2</v>
      </c>
    </row>
    <row r="946" spans="1:31">
      <c r="A946" s="88">
        <v>45344</v>
      </c>
      <c r="B946" s="78">
        <v>47876243.700000003</v>
      </c>
      <c r="D946" s="58">
        <v>325975.96000000002</v>
      </c>
      <c r="E946" s="59">
        <v>0</v>
      </c>
      <c r="F946" s="67">
        <f t="shared" si="170"/>
        <v>47876243.700000003</v>
      </c>
      <c r="G946" s="67">
        <f t="shared" si="152"/>
        <v>47476839.770000003</v>
      </c>
      <c r="H946" s="67">
        <f t="shared" si="172"/>
        <v>995691.4299999997</v>
      </c>
      <c r="I946" s="70">
        <f t="shared" si="173"/>
        <v>2.1238901458871393E-2</v>
      </c>
      <c r="J946" s="67">
        <f t="shared" si="169"/>
        <v>399403.9299999997</v>
      </c>
      <c r="K946" s="70">
        <f t="shared" si="171"/>
        <v>8.4126056396107707E-3</v>
      </c>
      <c r="L946" s="70">
        <f t="shared" si="151"/>
        <v>1.0212389014588714</v>
      </c>
      <c r="M946" s="70">
        <f>PRODUCT($L$2:L946)-1</f>
        <v>0.10943049756147749</v>
      </c>
      <c r="N946" s="70">
        <f>PRODUCT($L$909:L946)-1</f>
        <v>-0.12331268007542706</v>
      </c>
      <c r="O946" s="70">
        <f>AVERAGE($I$909:I946)*252</f>
        <v>-0.82146212804383012</v>
      </c>
      <c r="P946" s="70">
        <f>STDEV($I$909:I946)*252^0.5</f>
        <v>0.31685438227442214</v>
      </c>
      <c r="Q946" s="67">
        <f t="shared" si="158"/>
        <v>1570777.5</v>
      </c>
      <c r="R946" s="70">
        <f t="shared" si="159"/>
        <v>3.3847521986289271E-2</v>
      </c>
      <c r="S946" s="67">
        <f t="shared" si="160"/>
        <v>14847590.610000003</v>
      </c>
      <c r="T946" s="70">
        <f t="shared" si="161"/>
        <v>0.43076629116975257</v>
      </c>
      <c r="U946" s="67">
        <f t="shared" si="162"/>
        <v>15043312.370000005</v>
      </c>
      <c r="V946" s="70">
        <f t="shared" si="163"/>
        <v>0.46658847921069613</v>
      </c>
      <c r="W946" s="87">
        <f t="shared" si="156"/>
        <v>-2.5925541005532815</v>
      </c>
      <c r="X946" s="138">
        <f t="shared" si="168"/>
        <v>1.7857142857142857E-4</v>
      </c>
      <c r="Y946" s="135">
        <f t="shared" si="153"/>
        <v>2.1060330030299966E-2</v>
      </c>
      <c r="Z946" s="135">
        <f t="shared" si="154"/>
        <v>0</v>
      </c>
      <c r="AA946" s="135">
        <f t="shared" si="155"/>
        <v>0</v>
      </c>
      <c r="AB946" s="140">
        <f t="shared" si="164"/>
        <v>7.0654518366840549</v>
      </c>
      <c r="AC946" s="140">
        <f t="shared" si="165"/>
        <v>-2.5076321069589215E-2</v>
      </c>
      <c r="AD946" s="140">
        <f t="shared" si="166"/>
        <v>-4.3941531272326903E-2</v>
      </c>
      <c r="AE946" s="140">
        <f t="shared" si="167"/>
        <v>-3.4214536173258064E-2</v>
      </c>
    </row>
    <row r="947" spans="1:31">
      <c r="A947" s="88">
        <v>45345</v>
      </c>
      <c r="B947" s="78">
        <v>47835194.93</v>
      </c>
      <c r="D947" s="58">
        <v>317421.65000000002</v>
      </c>
      <c r="E947" s="59">
        <v>0</v>
      </c>
      <c r="F947" s="67">
        <f t="shared" si="170"/>
        <v>47835194.93</v>
      </c>
      <c r="G947" s="67">
        <f t="shared" si="152"/>
        <v>47476839.770000003</v>
      </c>
      <c r="H947" s="67">
        <f t="shared" si="172"/>
        <v>-41048.770000003278</v>
      </c>
      <c r="I947" s="70">
        <f t="shared" si="173"/>
        <v>-8.5739328793673253E-4</v>
      </c>
      <c r="J947" s="67">
        <f t="shared" si="169"/>
        <v>358355.15999999642</v>
      </c>
      <c r="K947" s="70">
        <f t="shared" si="171"/>
        <v>7.5479994400644568E-3</v>
      </c>
      <c r="L947" s="70">
        <f t="shared" si="151"/>
        <v>0.99914260671206323</v>
      </c>
      <c r="M947" s="70">
        <f>PRODUCT($L$2:L947)-1</f>
        <v>0.10847927929943602</v>
      </c>
      <c r="N947" s="70">
        <f>PRODUCT($L$909:L947)-1</f>
        <v>-0.12406434589914972</v>
      </c>
      <c r="O947" s="70">
        <f>AVERAGE($I$909:I947)*252</f>
        <v>-0.80593907626219474</v>
      </c>
      <c r="P947" s="70">
        <f>STDEV($I$909:I947)*252^0.5</f>
        <v>0.3127170820092573</v>
      </c>
      <c r="Q947" s="67">
        <f t="shared" si="158"/>
        <v>1767597.1700000018</v>
      </c>
      <c r="R947" s="70">
        <f t="shared" si="159"/>
        <v>3.7873091513106909E-2</v>
      </c>
      <c r="S947" s="67">
        <f t="shared" si="160"/>
        <v>15801006.169999998</v>
      </c>
      <c r="T947" s="70">
        <f t="shared" si="161"/>
        <v>0.46963508770822082</v>
      </c>
      <c r="U947" s="67">
        <f t="shared" si="162"/>
        <v>15935206.449999999</v>
      </c>
      <c r="V947" s="70">
        <f t="shared" si="163"/>
        <v>0.49424894002941977</v>
      </c>
      <c r="W947" s="87">
        <f t="shared" si="156"/>
        <v>-2.5772147497792806</v>
      </c>
      <c r="X947" s="138">
        <f t="shared" si="168"/>
        <v>1.7857142857142857E-4</v>
      </c>
      <c r="Y947" s="135">
        <f t="shared" si="153"/>
        <v>-1.0359647165081611E-3</v>
      </c>
      <c r="Z947" s="135">
        <f t="shared" si="154"/>
        <v>-1.0359647165081611E-3</v>
      </c>
      <c r="AA947" s="135">
        <f t="shared" si="155"/>
        <v>1.0732228938498346E-6</v>
      </c>
      <c r="AB947" s="140">
        <f t="shared" si="164"/>
        <v>7.4977608569536605</v>
      </c>
      <c r="AC947" s="140">
        <f t="shared" si="165"/>
        <v>-2.4738268815693108E-2</v>
      </c>
      <c r="AD947" s="140">
        <f t="shared" si="166"/>
        <v>-4.3596760075896149E-2</v>
      </c>
      <c r="AE947" s="140">
        <f t="shared" si="167"/>
        <v>-3.4236660522545058E-2</v>
      </c>
    </row>
    <row r="948" spans="1:31">
      <c r="A948" s="88">
        <v>45348</v>
      </c>
      <c r="B948" s="78">
        <v>47332227.159999996</v>
      </c>
      <c r="D948" s="58">
        <v>298899.78999999998</v>
      </c>
      <c r="E948" s="59">
        <v>0</v>
      </c>
      <c r="F948" s="67">
        <f t="shared" si="170"/>
        <v>47332227.159999996</v>
      </c>
      <c r="G948" s="67">
        <f t="shared" si="152"/>
        <v>47476839.770000003</v>
      </c>
      <c r="H948" s="67">
        <f t="shared" si="172"/>
        <v>-502967.77000000328</v>
      </c>
      <c r="I948" s="70">
        <f t="shared" si="173"/>
        <v>-1.0514596433358848E-2</v>
      </c>
      <c r="J948" s="67">
        <f t="shared" si="169"/>
        <v>-144612.61000000685</v>
      </c>
      <c r="K948" s="70">
        <f t="shared" si="171"/>
        <v>-3.0459611612858595E-3</v>
      </c>
      <c r="L948" s="70">
        <f t="shared" si="151"/>
        <v>0.98948540356664116</v>
      </c>
      <c r="M948" s="70">
        <f>PRODUCT($L$2:L948)-1</f>
        <v>9.6824067022861948E-2</v>
      </c>
      <c r="N948" s="70">
        <f>PRODUCT($L$909:L948)-1</f>
        <v>-0.13327445580361041</v>
      </c>
      <c r="O948" s="70">
        <f>AVERAGE($I$909:I948)*252</f>
        <v>-0.85203255688580071</v>
      </c>
      <c r="P948" s="70">
        <f>STDEV($I$909:I948)*252^0.5</f>
        <v>0.30922762877898996</v>
      </c>
      <c r="Q948" s="67">
        <f t="shared" si="158"/>
        <v>1290911.2299999967</v>
      </c>
      <c r="R948" s="70">
        <f t="shared" si="159"/>
        <v>2.7878160742931826E-2</v>
      </c>
      <c r="S948" s="67">
        <f t="shared" si="160"/>
        <v>15197342.879999995</v>
      </c>
      <c r="T948" s="70">
        <f t="shared" si="161"/>
        <v>0.46012602568408262</v>
      </c>
      <c r="U948" s="67">
        <f t="shared" si="162"/>
        <v>15895405.459999997</v>
      </c>
      <c r="V948" s="70">
        <f t="shared" si="163"/>
        <v>0.48412995173160489</v>
      </c>
      <c r="W948" s="87">
        <f t="shared" si="156"/>
        <v>-2.7553571466111211</v>
      </c>
      <c r="X948" s="138">
        <f t="shared" si="168"/>
        <v>1.7857142857142857E-4</v>
      </c>
      <c r="Y948" s="135">
        <f t="shared" si="153"/>
        <v>-1.0693167861930277E-2</v>
      </c>
      <c r="Z948" s="135">
        <f t="shared" si="154"/>
        <v>-1.0693167861930277E-2</v>
      </c>
      <c r="AA948" s="135">
        <f t="shared" si="155"/>
        <v>1.1434383892341854E-4</v>
      </c>
      <c r="AB948" s="140">
        <f t="shared" si="164"/>
        <v>7.2685756135469441</v>
      </c>
      <c r="AC948" s="140">
        <f t="shared" si="165"/>
        <v>-2.5069979832799863E-2</v>
      </c>
      <c r="AD948" s="140">
        <f t="shared" si="166"/>
        <v>-4.3072192353358296E-2</v>
      </c>
      <c r="AE948" s="140">
        <f t="shared" si="167"/>
        <v>-3.4109922956775778E-2</v>
      </c>
    </row>
    <row r="949" spans="1:31">
      <c r="A949" s="88">
        <v>45349</v>
      </c>
      <c r="B949" s="78">
        <v>47229623.490000002</v>
      </c>
      <c r="D949" s="58">
        <v>292761.93</v>
      </c>
      <c r="E949" s="59">
        <v>0</v>
      </c>
      <c r="F949" s="67">
        <f t="shared" si="170"/>
        <v>47229623.490000002</v>
      </c>
      <c r="G949" s="67">
        <f t="shared" si="152"/>
        <v>47476839.770000003</v>
      </c>
      <c r="H949" s="67">
        <f t="shared" si="172"/>
        <v>-102603.66999999434</v>
      </c>
      <c r="I949" s="70">
        <f t="shared" si="173"/>
        <v>-2.1677338286482258E-3</v>
      </c>
      <c r="J949" s="67">
        <f t="shared" si="169"/>
        <v>-247216.28000000119</v>
      </c>
      <c r="K949" s="70">
        <f t="shared" si="171"/>
        <v>-5.2070921568839745E-3</v>
      </c>
      <c r="L949" s="70">
        <f t="shared" si="151"/>
        <v>0.99783226617135179</v>
      </c>
      <c r="M949" s="70">
        <f>PRODUCT($L$2:L949)-1</f>
        <v>9.4446444388700979E-2</v>
      </c>
      <c r="N949" s="70">
        <f>PRODUCT($L$909:L949)-1</f>
        <v>-0.13515328608591848</v>
      </c>
      <c r="O949" s="70">
        <f>AVERAGE($I$909:I949)*252</f>
        <v>-0.84457490732320439</v>
      </c>
      <c r="P949" s="70">
        <f>STDEV($I$909:I949)*252^0.5</f>
        <v>0.3053526354275648</v>
      </c>
      <c r="Q949" s="67">
        <f t="shared" si="158"/>
        <v>2137202.4600000009</v>
      </c>
      <c r="R949" s="70">
        <f t="shared" si="159"/>
        <v>4.6392748133607067E-2</v>
      </c>
      <c r="S949" s="67">
        <f t="shared" si="160"/>
        <v>14485932.810000002</v>
      </c>
      <c r="T949" s="70">
        <f t="shared" si="161"/>
        <v>0.4522022679746488</v>
      </c>
      <c r="U949" s="67">
        <f t="shared" si="162"/>
        <v>15129094.450000003</v>
      </c>
      <c r="V949" s="70">
        <f t="shared" si="163"/>
        <v>0.47426645497020575</v>
      </c>
      <c r="W949" s="87">
        <f t="shared" si="156"/>
        <v>-2.7659001735505013</v>
      </c>
      <c r="X949" s="138">
        <f t="shared" si="168"/>
        <v>1.7857142857142857E-4</v>
      </c>
      <c r="Y949" s="135">
        <f t="shared" si="153"/>
        <v>-2.3463052572196543E-3</v>
      </c>
      <c r="Z949" s="135">
        <f t="shared" si="154"/>
        <v>-2.3463052572196543E-3</v>
      </c>
      <c r="AA949" s="135">
        <f t="shared" si="155"/>
        <v>5.5051483600565887E-6</v>
      </c>
      <c r="AB949" s="140">
        <f t="shared" si="164"/>
        <v>7.7873150226622236</v>
      </c>
      <c r="AC949" s="140">
        <f t="shared" si="165"/>
        <v>-2.5128561938322375E-2</v>
      </c>
      <c r="AD949" s="140">
        <f t="shared" si="166"/>
        <v>-4.314396208341556E-2</v>
      </c>
      <c r="AE949" s="140">
        <f t="shared" si="167"/>
        <v>-3.4051206786392132E-2</v>
      </c>
    </row>
    <row r="950" spans="1:31">
      <c r="A950" s="88">
        <v>45350</v>
      </c>
      <c r="B950" s="78">
        <v>46894324.420000002</v>
      </c>
      <c r="D950" s="58">
        <v>285704.81</v>
      </c>
      <c r="E950" s="59">
        <v>0</v>
      </c>
      <c r="F950" s="67">
        <f t="shared" si="170"/>
        <v>46894324.420000002</v>
      </c>
      <c r="G950" s="67">
        <f t="shared" si="152"/>
        <v>47476839.770000003</v>
      </c>
      <c r="H950" s="67">
        <f t="shared" si="172"/>
        <v>-335299.0700000003</v>
      </c>
      <c r="I950" s="70">
        <f t="shared" si="173"/>
        <v>-7.0993381954652605E-3</v>
      </c>
      <c r="J950" s="67">
        <f t="shared" si="169"/>
        <v>-582515.35000000149</v>
      </c>
      <c r="K950" s="70">
        <f t="shared" si="171"/>
        <v>-1.2269463444112616E-2</v>
      </c>
      <c r="L950" s="70">
        <f t="shared" si="151"/>
        <v>0.99290066180453473</v>
      </c>
      <c r="M950" s="70">
        <f>PRODUCT($L$2:L950)-1</f>
        <v>8.6676598943161043E-2</v>
      </c>
      <c r="N950" s="70">
        <f>PRODUCT($L$909:L950)-1</f>
        <v>-0.14129312539523131</v>
      </c>
      <c r="O950" s="70">
        <f>AVERAGE($I$909:I950)*252</f>
        <v>-0.86706201013115791</v>
      </c>
      <c r="P950" s="70">
        <f>STDEV($I$909:I950)*252^0.5</f>
        <v>0.30174551904254532</v>
      </c>
      <c r="Q950" s="67">
        <f t="shared" si="158"/>
        <v>2361398.0500000045</v>
      </c>
      <c r="R950" s="70">
        <f t="shared" si="159"/>
        <v>5.12886741462866E-2</v>
      </c>
      <c r="S950" s="67">
        <f t="shared" si="160"/>
        <v>15624509.440000001</v>
      </c>
      <c r="T950" s="70">
        <f t="shared" si="161"/>
        <v>0.48621645262075303</v>
      </c>
      <c r="U950" s="67">
        <f t="shared" si="162"/>
        <v>13980349.680000003</v>
      </c>
      <c r="V950" s="70">
        <f t="shared" si="163"/>
        <v>0.44471256711043416</v>
      </c>
      <c r="W950" s="87">
        <f t="shared" si="156"/>
        <v>-2.873487609302011</v>
      </c>
      <c r="X950" s="138">
        <f t="shared" si="168"/>
        <v>1.7857142857142857E-4</v>
      </c>
      <c r="Y950" s="135">
        <f t="shared" si="153"/>
        <v>-7.2779096240366895E-3</v>
      </c>
      <c r="Z950" s="135">
        <f t="shared" si="154"/>
        <v>-7.2779096240366895E-3</v>
      </c>
      <c r="AA950" s="135">
        <f t="shared" si="155"/>
        <v>5.2967968495645867E-5</v>
      </c>
      <c r="AB950" s="140">
        <f t="shared" si="164"/>
        <v>7.9379375875176557</v>
      </c>
      <c r="AC950" s="140">
        <f t="shared" si="165"/>
        <v>-2.3973462155542899E-2</v>
      </c>
      <c r="AD950" s="140">
        <f t="shared" si="166"/>
        <v>-4.3402079060762447E-2</v>
      </c>
      <c r="AE950" s="140">
        <f t="shared" si="167"/>
        <v>-3.4093982507731921E-2</v>
      </c>
    </row>
    <row r="951" spans="1:31" s="47" customFormat="1">
      <c r="A951" s="90">
        <v>45351</v>
      </c>
      <c r="B951" s="133">
        <v>47170258.159999996</v>
      </c>
      <c r="C951" s="131"/>
      <c r="D951" s="62">
        <v>278364.5</v>
      </c>
      <c r="E951" s="134">
        <v>0</v>
      </c>
      <c r="F951" s="80">
        <f t="shared" si="170"/>
        <v>47170258.159999996</v>
      </c>
      <c r="G951" s="80">
        <f t="shared" si="152"/>
        <v>47476839.770000003</v>
      </c>
      <c r="H951" s="80">
        <f t="shared" si="172"/>
        <v>275933.73999999464</v>
      </c>
      <c r="I951" s="81">
        <f t="shared" si="173"/>
        <v>5.8841606828290592E-3</v>
      </c>
      <c r="J951" s="80">
        <f t="shared" si="169"/>
        <v>-306581.61000000685</v>
      </c>
      <c r="K951" s="81">
        <f t="shared" si="171"/>
        <v>-6.4574982556808713E-3</v>
      </c>
      <c r="L951" s="81">
        <f t="shared" si="151"/>
        <v>1.005884160682829</v>
      </c>
      <c r="M951" s="81">
        <f>PRODUCT($L$2:L951)-1</f>
        <v>9.307077866161273E-2</v>
      </c>
      <c r="N951" s="81">
        <f>PRODUCT($L$909:L951)-1</f>
        <v>-0.13624035616560692</v>
      </c>
      <c r="O951" s="81">
        <f>AVERAGE($I$909:I951)*252</f>
        <v>-0.81241385891710938</v>
      </c>
      <c r="P951" s="81">
        <f>STDEV($I$909:I951)*252^0.5</f>
        <v>0.29898508357874609</v>
      </c>
      <c r="Q951" s="80">
        <f t="shared" si="158"/>
        <v>2373635.0799999982</v>
      </c>
      <c r="R951" s="81">
        <f t="shared" si="159"/>
        <v>5.2639335519838647E-2</v>
      </c>
      <c r="S951" s="80">
        <f t="shared" si="160"/>
        <v>17125170.329999998</v>
      </c>
      <c r="T951" s="81">
        <f t="shared" si="161"/>
        <v>0.52300672203882415</v>
      </c>
      <c r="U951" s="80">
        <f t="shared" si="162"/>
        <v>14295329.019999996</v>
      </c>
      <c r="V951" s="81">
        <f t="shared" si="163"/>
        <v>0.44533001316541532</v>
      </c>
      <c r="W951" s="132">
        <f t="shared" si="156"/>
        <v>-2.7172387638634068</v>
      </c>
      <c r="X951" s="139">
        <f t="shared" si="168"/>
        <v>1.7857142857142857E-4</v>
      </c>
      <c r="Y951" s="136">
        <f t="shared" si="153"/>
        <v>5.7055892542576302E-3</v>
      </c>
      <c r="Z951" s="136">
        <f t="shared" si="154"/>
        <v>0</v>
      </c>
      <c r="AA951" s="136">
        <f t="shared" si="155"/>
        <v>0</v>
      </c>
      <c r="AB951" s="141">
        <f t="shared" si="164"/>
        <v>8.0329323976571825</v>
      </c>
      <c r="AC951" s="141">
        <f t="shared" si="165"/>
        <v>-2.3112361046083028E-2</v>
      </c>
      <c r="AD951" s="141">
        <f t="shared" si="166"/>
        <v>-4.2053174769526844E-2</v>
      </c>
      <c r="AE951" s="141">
        <f t="shared" si="167"/>
        <v>-3.4087853111689249E-2</v>
      </c>
    </row>
    <row r="952" spans="1:31">
      <c r="A952" s="88">
        <v>45352</v>
      </c>
      <c r="B952" s="78">
        <v>48906863.399999999</v>
      </c>
      <c r="D952" s="58">
        <v>-8544.74</v>
      </c>
      <c r="E952" s="58">
        <v>23201.94</v>
      </c>
      <c r="F952" s="67">
        <f t="shared" si="170"/>
        <v>48906863.399999999</v>
      </c>
      <c r="G952" s="67">
        <f t="shared" si="152"/>
        <v>47170258.159999996</v>
      </c>
      <c r="H952" s="67">
        <f t="shared" si="172"/>
        <v>1736605.2400000021</v>
      </c>
      <c r="I952" s="70">
        <f t="shared" si="173"/>
        <v>3.6815682333335827E-2</v>
      </c>
      <c r="J952" s="67">
        <f t="shared" si="169"/>
        <v>1736605.2400000021</v>
      </c>
      <c r="K952" s="70">
        <f>I952</f>
        <v>3.6815682333335827E-2</v>
      </c>
      <c r="L952" s="70">
        <f t="shared" si="151"/>
        <v>1.0368156823333359</v>
      </c>
      <c r="M952" s="70">
        <f>PRODUCT($L$2:L952)-1</f>
        <v>0.13331292521667071</v>
      </c>
      <c r="N952" s="70">
        <f>PRODUCT($L$909:L952)-1</f>
        <v>-0.10444045550584458</v>
      </c>
      <c r="O952" s="70">
        <f>AVERAGE($I$909:I952)*252</f>
        <v>-0.58309645421443357</v>
      </c>
      <c r="P952" s="70">
        <f>STDEV($I$909:I952)*252^0.5</f>
        <v>0.31063637840125774</v>
      </c>
      <c r="Q952" s="67">
        <f t="shared" si="158"/>
        <v>3039539.1199999973</v>
      </c>
      <c r="R952" s="70">
        <f t="shared" si="159"/>
        <v>6.8253747682020957E-2</v>
      </c>
      <c r="S952" s="67">
        <f t="shared" si="160"/>
        <v>18583093.07</v>
      </c>
      <c r="T952" s="70">
        <f t="shared" si="161"/>
        <v>0.5942821561907432</v>
      </c>
      <c r="U952" s="67">
        <f t="shared" si="162"/>
        <v>16206312.889999997</v>
      </c>
      <c r="V952" s="70">
        <f t="shared" si="163"/>
        <v>0.49238394991853229</v>
      </c>
      <c r="W952" s="87">
        <f t="shared" si="156"/>
        <v>-1.877102924053639</v>
      </c>
      <c r="X952" s="138">
        <f t="shared" si="168"/>
        <v>1.7857142857142857E-4</v>
      </c>
      <c r="Y952" s="135">
        <f t="shared" si="153"/>
        <v>3.6637110904764396E-2</v>
      </c>
      <c r="Z952" s="135">
        <f t="shared" si="154"/>
        <v>0</v>
      </c>
      <c r="AA952" s="135">
        <f t="shared" si="155"/>
        <v>0</v>
      </c>
      <c r="AB952" s="140">
        <f t="shared" si="164"/>
        <v>8.266380113851346</v>
      </c>
      <c r="AC952" s="140">
        <f t="shared" si="165"/>
        <v>-2.4439121844878186E-2</v>
      </c>
      <c r="AD952" s="140">
        <f t="shared" si="166"/>
        <v>-4.0906499055082139E-2</v>
      </c>
      <c r="AE952" s="140">
        <f t="shared" si="167"/>
        <v>-3.4117140683349319E-2</v>
      </c>
    </row>
    <row r="953" spans="1:31">
      <c r="A953" s="88">
        <v>45355</v>
      </c>
      <c r="B953" s="78">
        <v>49379483.840000004</v>
      </c>
      <c r="D953" s="58">
        <v>-36933.69</v>
      </c>
      <c r="E953" s="58">
        <v>23201.91</v>
      </c>
      <c r="F953" s="67">
        <f t="shared" si="170"/>
        <v>49379483.840000004</v>
      </c>
      <c r="G953" s="67">
        <f t="shared" si="152"/>
        <v>47170258.159999996</v>
      </c>
      <c r="H953" s="67">
        <f t="shared" si="172"/>
        <v>472620.44000000507</v>
      </c>
      <c r="I953" s="70">
        <f t="shared" si="173"/>
        <v>9.6636833185259046E-3</v>
      </c>
      <c r="J953" s="67">
        <f t="shared" si="169"/>
        <v>2209225.6800000072</v>
      </c>
      <c r="K953" s="70">
        <f t="shared" ref="K953:K971" si="174">(1+K952)*(1+I953)-1</f>
        <v>4.6835140747086612E-2</v>
      </c>
      <c r="L953" s="70">
        <f t="shared" si="151"/>
        <v>1.009663683318526</v>
      </c>
      <c r="M953" s="70">
        <f>PRODUCT($L$2:L953)-1</f>
        <v>0.14426490242675682</v>
      </c>
      <c r="N953" s="70">
        <f>PRODUCT($L$909:L953)-1</f>
        <v>-9.5786051674969674E-2</v>
      </c>
      <c r="O953" s="70">
        <f>AVERAGE($I$909:I953)*252</f>
        <v>-0.51602212864814556</v>
      </c>
      <c r="P953" s="70">
        <f>STDEV($I$909:I953)*252^0.5</f>
        <v>0.30839143787868839</v>
      </c>
      <c r="Q953" s="67">
        <f t="shared" si="158"/>
        <v>2937501.8000000045</v>
      </c>
      <c r="R953" s="70">
        <f t="shared" si="159"/>
        <v>6.5574179436563115E-2</v>
      </c>
      <c r="S953" s="67">
        <f t="shared" si="160"/>
        <v>18406259.760000005</v>
      </c>
      <c r="T953" s="70">
        <f t="shared" si="161"/>
        <v>0.61262126654931492</v>
      </c>
      <c r="U953" s="67">
        <f t="shared" si="162"/>
        <v>17564648.430000003</v>
      </c>
      <c r="V953" s="70">
        <f t="shared" si="163"/>
        <v>0.53428703542446643</v>
      </c>
      <c r="W953" s="87">
        <f t="shared" si="156"/>
        <v>-1.6732699591067526</v>
      </c>
      <c r="X953" s="138">
        <f t="shared" si="168"/>
        <v>1.7857142857142857E-4</v>
      </c>
      <c r="Y953" s="135">
        <f t="shared" si="153"/>
        <v>9.4851118899544756E-3</v>
      </c>
      <c r="Z953" s="135">
        <f t="shared" si="154"/>
        <v>0</v>
      </c>
      <c r="AA953" s="135">
        <f t="shared" si="155"/>
        <v>0</v>
      </c>
      <c r="AB953" s="140">
        <f t="shared" si="164"/>
        <v>8.4240219704263293</v>
      </c>
      <c r="AC953" s="140">
        <f t="shared" si="165"/>
        <v>-2.4112870216956409E-2</v>
      </c>
      <c r="AD953" s="140">
        <f t="shared" si="166"/>
        <v>-4.0903244717206903E-2</v>
      </c>
      <c r="AE953" s="140">
        <f t="shared" si="167"/>
        <v>-3.4079113370951014E-2</v>
      </c>
    </row>
    <row r="954" spans="1:31">
      <c r="A954" s="88">
        <v>45356</v>
      </c>
      <c r="B954" s="78">
        <v>48483921.960000001</v>
      </c>
      <c r="D954" s="58">
        <v>114812.06</v>
      </c>
      <c r="E954" s="58">
        <v>23201.91</v>
      </c>
      <c r="F954" s="67">
        <f t="shared" si="170"/>
        <v>48483921.960000001</v>
      </c>
      <c r="G954" s="67">
        <f t="shared" si="152"/>
        <v>47170258.159999996</v>
      </c>
      <c r="H954" s="67">
        <f t="shared" si="172"/>
        <v>-895561.88000000268</v>
      </c>
      <c r="I954" s="70">
        <f t="shared" si="173"/>
        <v>-1.8136315132450818E-2</v>
      </c>
      <c r="J954" s="67">
        <f t="shared" si="169"/>
        <v>1313663.8000000045</v>
      </c>
      <c r="K954" s="70">
        <f t="shared" si="174"/>
        <v>2.7849408742773862E-2</v>
      </c>
      <c r="L954" s="70">
        <f t="shared" si="151"/>
        <v>0.98186368486754916</v>
      </c>
      <c r="M954" s="70">
        <f>PRODUCT($L$2:L954)-1</f>
        <v>0.12351215356134215</v>
      </c>
      <c r="N954" s="70">
        <f>PRODUCT($L$909:L954)-1</f>
        <v>-0.11218516078895002</v>
      </c>
      <c r="O954" s="70">
        <f>AVERAGE($I$909:I954)*252</f>
        <v>-0.60415972179443822</v>
      </c>
      <c r="P954" s="70">
        <f>STDEV($I$909:I954)*252^0.5</f>
        <v>0.30726184195833861</v>
      </c>
      <c r="Q954" s="67">
        <f t="shared" si="158"/>
        <v>1916243.5099999979</v>
      </c>
      <c r="R954" s="70">
        <f t="shared" si="159"/>
        <v>4.177796590666958E-2</v>
      </c>
      <c r="S954" s="67">
        <f t="shared" si="160"/>
        <v>17154721.280000001</v>
      </c>
      <c r="T954" s="70">
        <f t="shared" si="161"/>
        <v>0.56571861260367229</v>
      </c>
      <c r="U954" s="67">
        <f t="shared" si="162"/>
        <v>16936214.289999999</v>
      </c>
      <c r="V954" s="70">
        <f t="shared" si="163"/>
        <v>0.51791832326556142</v>
      </c>
      <c r="W954" s="87">
        <f t="shared" si="156"/>
        <v>-1.9662699342808592</v>
      </c>
      <c r="X954" s="138">
        <f t="shared" si="168"/>
        <v>1.7857142857142857E-4</v>
      </c>
      <c r="Y954" s="135">
        <f t="shared" si="153"/>
        <v>-1.8314886561022245E-2</v>
      </c>
      <c r="Z954" s="135">
        <f t="shared" si="154"/>
        <v>-1.8314886561022245E-2</v>
      </c>
      <c r="AA954" s="135">
        <f t="shared" si="155"/>
        <v>3.3543506974311322E-4</v>
      </c>
      <c r="AB954" s="140">
        <f t="shared" si="164"/>
        <v>7.3654891490387815</v>
      </c>
      <c r="AC954" s="140">
        <f t="shared" si="165"/>
        <v>-2.5517281162816562E-2</v>
      </c>
      <c r="AD954" s="140">
        <f t="shared" si="166"/>
        <v>-4.1432719944686419E-2</v>
      </c>
      <c r="AE954" s="140">
        <f t="shared" si="167"/>
        <v>-3.4009614735835914E-2</v>
      </c>
    </row>
    <row r="955" spans="1:31">
      <c r="A955" s="88">
        <v>45357</v>
      </c>
      <c r="B955" s="78">
        <v>49791704.299999997</v>
      </c>
      <c r="D955" s="58">
        <v>103715.67</v>
      </c>
      <c r="E955" s="58">
        <v>16257.6</v>
      </c>
      <c r="F955" s="67">
        <f t="shared" si="170"/>
        <v>49791704.299999997</v>
      </c>
      <c r="G955" s="67">
        <f t="shared" si="152"/>
        <v>47170258.159999996</v>
      </c>
      <c r="H955" s="67">
        <f t="shared" si="172"/>
        <v>1307782.3399999961</v>
      </c>
      <c r="I955" s="70">
        <f t="shared" si="173"/>
        <v>2.6973526215122143E-2</v>
      </c>
      <c r="J955" s="67">
        <f t="shared" si="169"/>
        <v>2621446.1400000006</v>
      </c>
      <c r="K955" s="70">
        <f t="shared" si="174"/>
        <v>5.5574131714694719E-2</v>
      </c>
      <c r="L955" s="70">
        <f t="shared" si="151"/>
        <v>1.0269735262151221</v>
      </c>
      <c r="M955" s="70">
        <f>PRODUCT($L$2:L955)-1</f>
        <v>0.15381723808843728</v>
      </c>
      <c r="N955" s="70">
        <f>PRODUCT($L$909:L955)-1</f>
        <v>-8.8237663949316425E-2</v>
      </c>
      <c r="O955" s="70">
        <f>AVERAGE($I$909:I955)*252</f>
        <v>-0.44668124673049736</v>
      </c>
      <c r="P955" s="70">
        <f>STDEV($I$909:I955)*252^0.5</f>
        <v>0.31142053513588319</v>
      </c>
      <c r="Q955" s="67">
        <f t="shared" si="158"/>
        <v>3508801.2099999934</v>
      </c>
      <c r="R955" s="70">
        <f t="shared" si="159"/>
        <v>7.5552357067316792E-2</v>
      </c>
      <c r="S955" s="67">
        <f t="shared" si="160"/>
        <v>17352053.869999997</v>
      </c>
      <c r="T955" s="70">
        <f t="shared" si="161"/>
        <v>0.56022756382034344</v>
      </c>
      <c r="U955" s="67">
        <f t="shared" si="162"/>
        <v>18540925.679999996</v>
      </c>
      <c r="V955" s="70">
        <f t="shared" si="163"/>
        <v>0.58277609929650098</v>
      </c>
      <c r="W955" s="87">
        <f t="shared" si="156"/>
        <v>-1.4343345936888696</v>
      </c>
      <c r="X955" s="138">
        <f t="shared" si="168"/>
        <v>1.7857142857142857E-4</v>
      </c>
      <c r="Y955" s="135">
        <f t="shared" si="153"/>
        <v>2.6794954786550716E-2</v>
      </c>
      <c r="Z955" s="135">
        <f t="shared" si="154"/>
        <v>0</v>
      </c>
      <c r="AA955" s="135">
        <f t="shared" si="155"/>
        <v>0</v>
      </c>
      <c r="AB955" s="140">
        <f t="shared" si="164"/>
        <v>8.0634070548989811</v>
      </c>
      <c r="AC955" s="140">
        <f t="shared" si="165"/>
        <v>-2.5948111716303526E-2</v>
      </c>
      <c r="AD955" s="140">
        <f t="shared" si="166"/>
        <v>-4.1405411821555174E-2</v>
      </c>
      <c r="AE955" s="140">
        <f t="shared" si="167"/>
        <v>-3.3971979669738535E-2</v>
      </c>
    </row>
    <row r="956" spans="1:31">
      <c r="A956" s="88">
        <v>45358</v>
      </c>
      <c r="B956" s="78">
        <v>51137138.759999998</v>
      </c>
      <c r="D956" s="58">
        <v>91815.39</v>
      </c>
      <c r="E956" s="58">
        <v>-14705.29</v>
      </c>
      <c r="F956" s="67">
        <f t="shared" si="170"/>
        <v>51137138.759999998</v>
      </c>
      <c r="G956" s="67">
        <f t="shared" si="152"/>
        <v>47170258.159999996</v>
      </c>
      <c r="H956" s="67">
        <f t="shared" si="172"/>
        <v>1345434.4600000009</v>
      </c>
      <c r="I956" s="70">
        <f t="shared" si="173"/>
        <v>2.7021257434644608E-2</v>
      </c>
      <c r="J956" s="67">
        <f t="shared" si="169"/>
        <v>3966880.6000000015</v>
      </c>
      <c r="K956" s="70">
        <f t="shared" si="174"/>
        <v>8.4097072069108991E-2</v>
      </c>
      <c r="L956" s="70">
        <f t="shared" si="151"/>
        <v>1.0270212574346447</v>
      </c>
      <c r="M956" s="70">
        <f>PRODUCT($L$2:L956)-1</f>
        <v>0.18499483071135558</v>
      </c>
      <c r="N956" s="70">
        <f>PRODUCT($L$909:L956)-1</f>
        <v>-6.3600699147677853E-2</v>
      </c>
      <c r="O956" s="70">
        <f>AVERAGE($I$909:I956)*252</f>
        <v>-0.29551378589172778</v>
      </c>
      <c r="P956" s="70">
        <f>STDEV($I$909:I956)*252^0.5</f>
        <v>0.31507455132181372</v>
      </c>
      <c r="Q956" s="67">
        <f t="shared" si="158"/>
        <v>5268958.0399999991</v>
      </c>
      <c r="R956" s="70">
        <f t="shared" si="159"/>
        <v>0.11314624682562416</v>
      </c>
      <c r="S956" s="67">
        <f t="shared" si="160"/>
        <v>17512332.219999999</v>
      </c>
      <c r="T956" s="70">
        <f t="shared" si="161"/>
        <v>0.55897794517239496</v>
      </c>
      <c r="U956" s="67">
        <f t="shared" si="162"/>
        <v>19861944.109999999</v>
      </c>
      <c r="V956" s="70">
        <f t="shared" si="163"/>
        <v>0.62958438431606012</v>
      </c>
      <c r="W956" s="87">
        <f t="shared" si="156"/>
        <v>-0.93791702519919862</v>
      </c>
      <c r="X956" s="138">
        <f t="shared" si="168"/>
        <v>1.7857142857142857E-4</v>
      </c>
      <c r="Y956" s="135">
        <f t="shared" si="153"/>
        <v>2.6842686006073181E-2</v>
      </c>
      <c r="Z956" s="135">
        <f t="shared" si="154"/>
        <v>0</v>
      </c>
      <c r="AA956" s="135">
        <f t="shared" si="155"/>
        <v>0</v>
      </c>
      <c r="AB956" s="140">
        <f t="shared" si="164"/>
        <v>8.5274496647758475</v>
      </c>
      <c r="AC956" s="140">
        <f t="shared" si="165"/>
        <v>-2.5862389639895299E-2</v>
      </c>
      <c r="AD956" s="140">
        <f t="shared" si="166"/>
        <v>-4.1354250152934431E-2</v>
      </c>
      <c r="AE956" s="140">
        <f t="shared" si="167"/>
        <v>-3.3928655060342483E-2</v>
      </c>
    </row>
    <row r="957" spans="1:31">
      <c r="A957" s="88">
        <v>45359</v>
      </c>
      <c r="B957" s="78">
        <v>50236332.710000001</v>
      </c>
      <c r="D957" s="58">
        <v>79139.16</v>
      </c>
      <c r="E957" s="58">
        <v>-14705.29</v>
      </c>
      <c r="F957" s="67">
        <f t="shared" si="170"/>
        <v>50236332.710000001</v>
      </c>
      <c r="G957" s="67">
        <f t="shared" si="152"/>
        <v>47170258.159999996</v>
      </c>
      <c r="H957" s="67">
        <f t="shared" si="172"/>
        <v>-900806.04999999702</v>
      </c>
      <c r="I957" s="70">
        <f t="shared" si="173"/>
        <v>-1.7615495740340811E-2</v>
      </c>
      <c r="J957" s="67">
        <f t="shared" si="169"/>
        <v>3066074.5500000045</v>
      </c>
      <c r="K957" s="70">
        <f t="shared" si="174"/>
        <v>6.5000164713959752E-2</v>
      </c>
      <c r="L957" s="70">
        <f t="shared" si="151"/>
        <v>0.98238450425965917</v>
      </c>
      <c r="M957" s="70">
        <f>PRODUCT($L$2:L957)-1</f>
        <v>0.1641205593186339</v>
      </c>
      <c r="N957" s="70">
        <f>PRODUCT($L$909:L957)-1</f>
        <v>-8.0095837043100082E-2</v>
      </c>
      <c r="O957" s="70">
        <f>AVERAGE($I$909:I957)*252</f>
        <v>-0.38007687039528198</v>
      </c>
      <c r="P957" s="70">
        <f>STDEV($I$909:I957)*252^0.5</f>
        <v>0.3139972333220481</v>
      </c>
      <c r="Q957" s="67">
        <f t="shared" si="158"/>
        <v>2545122.4399999976</v>
      </c>
      <c r="R957" s="70">
        <f t="shared" si="159"/>
        <v>5.4990553100155527E-2</v>
      </c>
      <c r="S957" s="67">
        <f t="shared" si="160"/>
        <v>16010213.890000001</v>
      </c>
      <c r="T957" s="70">
        <f t="shared" si="161"/>
        <v>0.49353842220179561</v>
      </c>
      <c r="U957" s="67">
        <f t="shared" si="162"/>
        <v>18358561.060000002</v>
      </c>
      <c r="V957" s="70">
        <f t="shared" si="163"/>
        <v>0.58745931687765418</v>
      </c>
      <c r="W957" s="87">
        <f t="shared" si="156"/>
        <v>-1.2104465583155632</v>
      </c>
      <c r="X957" s="138">
        <f t="shared" si="168"/>
        <v>1.7857142857142857E-4</v>
      </c>
      <c r="Y957" s="135">
        <f t="shared" si="153"/>
        <v>-1.7794067168912239E-2</v>
      </c>
      <c r="Z957" s="135">
        <f t="shared" si="154"/>
        <v>-1.7794067168912239E-2</v>
      </c>
      <c r="AA957" s="135">
        <f t="shared" si="155"/>
        <v>3.1662882641176043E-4</v>
      </c>
      <c r="AB957" s="140">
        <f t="shared" si="164"/>
        <v>8.1143612035754185</v>
      </c>
      <c r="AC957" s="140">
        <f t="shared" si="165"/>
        <v>-2.6586260861807685E-2</v>
      </c>
      <c r="AD957" s="140">
        <f t="shared" si="166"/>
        <v>-4.1785076168458134E-2</v>
      </c>
      <c r="AE957" s="140">
        <f t="shared" si="167"/>
        <v>-3.4017145178509761E-2</v>
      </c>
    </row>
    <row r="958" spans="1:31">
      <c r="A958" s="88">
        <v>45362</v>
      </c>
      <c r="B958" s="78">
        <v>48904590.479999997</v>
      </c>
      <c r="D958" s="58">
        <v>38132.11</v>
      </c>
      <c r="E958" s="58">
        <v>-14705.29</v>
      </c>
      <c r="F958" s="67">
        <f t="shared" si="170"/>
        <v>48904590.479999997</v>
      </c>
      <c r="G958" s="67">
        <f t="shared" si="152"/>
        <v>47170258.159999996</v>
      </c>
      <c r="H958" s="67">
        <f t="shared" si="172"/>
        <v>-1331742.2300000042</v>
      </c>
      <c r="I958" s="70">
        <f t="shared" si="173"/>
        <v>-2.6509543156499334E-2</v>
      </c>
      <c r="J958" s="67">
        <f t="shared" si="169"/>
        <v>1734332.3200000003</v>
      </c>
      <c r="K958" s="70">
        <f t="shared" si="174"/>
        <v>3.6767496885796058E-2</v>
      </c>
      <c r="L958" s="70">
        <f t="shared" si="151"/>
        <v>0.97349045684350066</v>
      </c>
      <c r="M958" s="70">
        <f>PRODUCT($L$2:L958)-1</f>
        <v>0.13326025511200834</v>
      </c>
      <c r="N958" s="70">
        <f>PRODUCT($L$909:L958)-1</f>
        <v>-0.10448207615084937</v>
      </c>
      <c r="O958" s="70">
        <f>AVERAGE($I$909:I958)*252</f>
        <v>-0.50608343049613314</v>
      </c>
      <c r="P958" s="70">
        <f>STDEV($I$909:I958)*252^0.5</f>
        <v>0.3158044691587939</v>
      </c>
      <c r="Q958" s="67">
        <f t="shared" si="158"/>
        <v>-174213.99000000209</v>
      </c>
      <c r="R958" s="70">
        <f t="shared" si="159"/>
        <v>-3.7981447544972978E-3</v>
      </c>
      <c r="S958" s="67">
        <f t="shared" si="160"/>
        <v>14429015.879999995</v>
      </c>
      <c r="T958" s="70">
        <f t="shared" si="161"/>
        <v>0.42911818281646524</v>
      </c>
      <c r="U958" s="67">
        <f t="shared" si="162"/>
        <v>17786163.489999998</v>
      </c>
      <c r="V958" s="70">
        <f t="shared" si="163"/>
        <v>0.56869873038504015</v>
      </c>
      <c r="W958" s="87">
        <f t="shared" si="156"/>
        <v>-1.6025214331012603</v>
      </c>
      <c r="X958" s="138">
        <f t="shared" si="168"/>
        <v>1.7857142857142857E-4</v>
      </c>
      <c r="Y958" s="135">
        <f t="shared" si="153"/>
        <v>-2.6688114585070762E-2</v>
      </c>
      <c r="Z958" s="135">
        <f t="shared" si="154"/>
        <v>-2.6688114585070762E-2</v>
      </c>
      <c r="AA958" s="135">
        <f t="shared" si="155"/>
        <v>7.1225546010586667E-4</v>
      </c>
      <c r="AB958" s="140">
        <f t="shared" si="164"/>
        <v>7.7256711389105188</v>
      </c>
      <c r="AC958" s="140">
        <f t="shared" si="165"/>
        <v>-2.8483151606661983E-2</v>
      </c>
      <c r="AD958" s="140">
        <f t="shared" si="166"/>
        <v>-4.2524121371315164E-2</v>
      </c>
      <c r="AE958" s="140">
        <f t="shared" si="167"/>
        <v>-3.4190365921409886E-2</v>
      </c>
    </row>
    <row r="959" spans="1:31">
      <c r="A959" s="88">
        <v>45363</v>
      </c>
      <c r="B959" s="78">
        <v>50430912.140000001</v>
      </c>
      <c r="D959" s="58">
        <v>24360.94</v>
      </c>
      <c r="E959" s="58">
        <v>-14705.29</v>
      </c>
      <c r="F959" s="67">
        <f t="shared" si="170"/>
        <v>50430912.140000001</v>
      </c>
      <c r="G959" s="67">
        <f t="shared" si="152"/>
        <v>47170258.159999996</v>
      </c>
      <c r="H959" s="67">
        <f t="shared" si="172"/>
        <v>1526321.6600000039</v>
      </c>
      <c r="I959" s="70">
        <f t="shared" si="173"/>
        <v>3.1210192029400754E-2</v>
      </c>
      <c r="J959" s="67">
        <f t="shared" si="169"/>
        <v>3260653.9800000042</v>
      </c>
      <c r="K959" s="70">
        <f t="shared" si="174"/>
        <v>6.9125209553442923E-2</v>
      </c>
      <c r="L959" s="70">
        <f t="shared" si="151"/>
        <v>1.0312101920294008</v>
      </c>
      <c r="M959" s="70">
        <f>PRODUCT($L$2:L959)-1</f>
        <v>0.16862952529334185</v>
      </c>
      <c r="N959" s="70">
        <f>PRODUCT($L$909:L959)-1</f>
        <v>-7.6532789781747046E-2</v>
      </c>
      <c r="O959" s="70">
        <f>AVERAGE($I$909:I959)*252</f>
        <v>-0.34194515947838555</v>
      </c>
      <c r="P959" s="70">
        <f>STDEV($I$909:I959)*252^0.5</f>
        <v>0.32123236762853324</v>
      </c>
      <c r="Q959" s="67">
        <f t="shared" si="158"/>
        <v>1527919.5099999979</v>
      </c>
      <c r="R959" s="70">
        <f t="shared" si="159"/>
        <v>3.2037759187695233E-2</v>
      </c>
      <c r="S959" s="67">
        <f t="shared" si="160"/>
        <v>15331766.490000002</v>
      </c>
      <c r="T959" s="70">
        <f t="shared" si="161"/>
        <v>0.44795515876725406</v>
      </c>
      <c r="U959" s="67">
        <f t="shared" si="162"/>
        <v>18674197.68</v>
      </c>
      <c r="V959" s="70">
        <f t="shared" si="163"/>
        <v>0.58580624408230875</v>
      </c>
      <c r="W959" s="87">
        <f t="shared" si="156"/>
        <v>-1.0644791557051441</v>
      </c>
      <c r="X959" s="138">
        <f t="shared" si="168"/>
        <v>1.7857142857142857E-4</v>
      </c>
      <c r="Y959" s="135">
        <f t="shared" si="153"/>
        <v>3.1031620600829327E-2</v>
      </c>
      <c r="Z959" s="135">
        <f t="shared" si="154"/>
        <v>0</v>
      </c>
      <c r="AA959" s="135">
        <f t="shared" si="155"/>
        <v>0</v>
      </c>
      <c r="AB959" s="140">
        <f t="shared" si="164"/>
        <v>7.8601378592814291</v>
      </c>
      <c r="AC959" s="140">
        <f t="shared" si="165"/>
        <v>-2.8606967758754029E-2</v>
      </c>
      <c r="AD959" s="140">
        <f t="shared" si="166"/>
        <v>-4.2496748047174557E-2</v>
      </c>
      <c r="AE959" s="140">
        <f t="shared" si="167"/>
        <v>-3.4066331564295699E-2</v>
      </c>
    </row>
    <row r="960" spans="1:31">
      <c r="A960" s="88">
        <v>45364</v>
      </c>
      <c r="B960" s="78">
        <v>49284299.43</v>
      </c>
      <c r="D960" s="58">
        <v>10461.89</v>
      </c>
      <c r="E960" s="58">
        <v>-14705.29</v>
      </c>
      <c r="F960" s="67">
        <f t="shared" si="170"/>
        <v>49284299.43</v>
      </c>
      <c r="G960" s="67">
        <f t="shared" si="152"/>
        <v>47170258.159999996</v>
      </c>
      <c r="H960" s="67">
        <f t="shared" si="172"/>
        <v>-1146612.7100000009</v>
      </c>
      <c r="I960" s="70">
        <f t="shared" si="173"/>
        <v>-2.2736307184310248E-2</v>
      </c>
      <c r="J960" s="67">
        <f t="shared" si="169"/>
        <v>2114041.2700000033</v>
      </c>
      <c r="K960" s="70">
        <f t="shared" si="174"/>
        <v>4.4817250370545736E-2</v>
      </c>
      <c r="L960" s="70">
        <f t="shared" si="151"/>
        <v>0.9772636928156897</v>
      </c>
      <c r="M960" s="70">
        <f>PRODUCT($L$2:L960)-1</f>
        <v>0.14205920542161765</v>
      </c>
      <c r="N960" s="70">
        <f>PRODUCT($L$909:L960)-1</f>
        <v>-9.7529023947907301E-2</v>
      </c>
      <c r="O960" s="70">
        <f>AVERAGE($I$909:I960)*252</f>
        <v>-0.44555293353545855</v>
      </c>
      <c r="P960" s="70">
        <f>STDEV($I$909:I960)*252^0.5</f>
        <v>0.32153066146917064</v>
      </c>
      <c r="Q960" s="67">
        <f t="shared" si="158"/>
        <v>1807459.6599999964</v>
      </c>
      <c r="R960" s="70">
        <f t="shared" si="159"/>
        <v>3.6827703517204206E-2</v>
      </c>
      <c r="S960" s="67">
        <f t="shared" si="160"/>
        <v>14074165</v>
      </c>
      <c r="T960" s="70">
        <f t="shared" si="161"/>
        <v>0.4082358354659591</v>
      </c>
      <c r="U960" s="67">
        <f t="shared" si="162"/>
        <v>17315735.329999998</v>
      </c>
      <c r="V960" s="70">
        <f t="shared" si="163"/>
        <v>0.5564463568664465</v>
      </c>
      <c r="W960" s="87">
        <f t="shared" si="156"/>
        <v>-1.385724557339548</v>
      </c>
      <c r="X960" s="138">
        <f t="shared" si="168"/>
        <v>1.7857142857142857E-4</v>
      </c>
      <c r="Y960" s="135">
        <f t="shared" si="153"/>
        <v>-2.2914878612881676E-2</v>
      </c>
      <c r="Z960" s="135">
        <f t="shared" si="154"/>
        <v>-2.2914878612881676E-2</v>
      </c>
      <c r="AA960" s="135">
        <f t="shared" si="155"/>
        <v>5.2509166184310202E-4</v>
      </c>
      <c r="AB960" s="140">
        <f t="shared" si="164"/>
        <v>7.1554772202930694</v>
      </c>
      <c r="AC960" s="140">
        <f t="shared" si="165"/>
        <v>-3.00713058321685E-2</v>
      </c>
      <c r="AD960" s="140">
        <f t="shared" si="166"/>
        <v>-4.3115877470068099E-2</v>
      </c>
      <c r="AE960" s="140">
        <f t="shared" si="167"/>
        <v>-3.4207464977173592E-2</v>
      </c>
    </row>
    <row r="961" spans="1:31">
      <c r="A961" s="88">
        <v>45365</v>
      </c>
      <c r="B961" s="78">
        <v>48450129.340000004</v>
      </c>
      <c r="D961" s="58">
        <v>-4442.7</v>
      </c>
      <c r="E961" s="58">
        <v>-14705.29</v>
      </c>
      <c r="F961" s="67">
        <f t="shared" si="170"/>
        <v>48450129.340000004</v>
      </c>
      <c r="G961" s="67">
        <f t="shared" si="152"/>
        <v>47170258.159999996</v>
      </c>
      <c r="H961" s="67">
        <f t="shared" si="172"/>
        <v>-834170.08999999613</v>
      </c>
      <c r="I961" s="70">
        <f t="shared" si="173"/>
        <v>-1.6925676120947877E-2</v>
      </c>
      <c r="J961" s="67">
        <f t="shared" si="169"/>
        <v>1279871.1800000072</v>
      </c>
      <c r="K961" s="70">
        <f t="shared" si="174"/>
        <v>2.7133011985194688E-2</v>
      </c>
      <c r="L961" s="70">
        <f t="shared" si="151"/>
        <v>0.98307432387905214</v>
      </c>
      <c r="M961" s="70">
        <f>PRODUCT($L$2:L961)-1</f>
        <v>0.12272908119970438</v>
      </c>
      <c r="N961" s="70">
        <f>PRODUCT($L$909:L961)-1</f>
        <v>-0.11280395539712074</v>
      </c>
      <c r="O961" s="70">
        <f>AVERAGE($I$909:I961)*252</f>
        <v>-0.5176230740815605</v>
      </c>
      <c r="P961" s="70">
        <f>STDEV($I$909:I961)*252^0.5</f>
        <v>0.32013475683602932</v>
      </c>
      <c r="Q961" s="67">
        <f t="shared" si="158"/>
        <v>203490.61000000685</v>
      </c>
      <c r="R961" s="70">
        <f t="shared" si="159"/>
        <v>4.1611075121642683E-3</v>
      </c>
      <c r="S961" s="67">
        <f t="shared" si="160"/>
        <v>13896105.460000001</v>
      </c>
      <c r="T961" s="70">
        <f t="shared" si="161"/>
        <v>0.39591007708758863</v>
      </c>
      <c r="U961" s="67">
        <f t="shared" si="162"/>
        <v>16455020.010000005</v>
      </c>
      <c r="V961" s="70">
        <f t="shared" si="163"/>
        <v>0.51815876704519781</v>
      </c>
      <c r="W961" s="87">
        <f t="shared" si="156"/>
        <v>-1.6168912091812737</v>
      </c>
      <c r="X961" s="138">
        <f t="shared" si="168"/>
        <v>1.7857142857142857E-4</v>
      </c>
      <c r="Y961" s="135">
        <f t="shared" si="153"/>
        <v>-1.7104247549519305E-2</v>
      </c>
      <c r="Z961" s="135">
        <f t="shared" si="154"/>
        <v>-1.7104247549519305E-2</v>
      </c>
      <c r="AA961" s="135">
        <f t="shared" si="155"/>
        <v>2.9255528423523713E-4</v>
      </c>
      <c r="AB961" s="140">
        <f t="shared" si="164"/>
        <v>7.292415174411591</v>
      </c>
      <c r="AC961" s="140">
        <f t="shared" si="165"/>
        <v>-2.8763898320379094E-2</v>
      </c>
      <c r="AD961" s="140">
        <f t="shared" si="166"/>
        <v>-4.3475240664682849E-2</v>
      </c>
      <c r="AE961" s="140">
        <f t="shared" si="167"/>
        <v>-3.4303814040515079E-2</v>
      </c>
    </row>
    <row r="962" spans="1:31">
      <c r="A962" s="88">
        <v>45366</v>
      </c>
      <c r="B962" s="78">
        <v>47620728.399999999</v>
      </c>
      <c r="D962" s="58">
        <v>-20329.580000000002</v>
      </c>
      <c r="E962" s="58">
        <v>-14705.29</v>
      </c>
      <c r="F962" s="67">
        <f t="shared" si="170"/>
        <v>47620728.399999999</v>
      </c>
      <c r="G962" s="67">
        <f t="shared" si="152"/>
        <v>47170258.159999996</v>
      </c>
      <c r="H962" s="67">
        <f t="shared" si="172"/>
        <v>-829400.94000000507</v>
      </c>
      <c r="I962" s="70">
        <f t="shared" si="173"/>
        <v>-1.7118652752806149E-2</v>
      </c>
      <c r="J962" s="67">
        <f t="shared" si="169"/>
        <v>450470.24000000209</v>
      </c>
      <c r="K962" s="70">
        <f t="shared" si="174"/>
        <v>9.5498786220762355E-3</v>
      </c>
      <c r="L962" s="70">
        <f t="shared" ref="L962:L1021" si="175">1+I962</f>
        <v>0.98288134724719389</v>
      </c>
      <c r="M962" s="70">
        <f>PRODUCT($L$2:L962)-1</f>
        <v>0.1035094719231695</v>
      </c>
      <c r="N962" s="70">
        <f>PRODUCT($L$909:L962)-1</f>
        <v>-0.12799155640834048</v>
      </c>
      <c r="O962" s="70">
        <f>AVERAGE($I$909:I962)*252</f>
        <v>-0.58792450777833072</v>
      </c>
      <c r="P962" s="70">
        <f>STDEV($I$909:I962)*252^0.5</f>
        <v>0.31876577913754472</v>
      </c>
      <c r="Q962" s="67">
        <f t="shared" si="158"/>
        <v>-416923.13000000268</v>
      </c>
      <c r="R962" s="70">
        <f t="shared" si="159"/>
        <v>-8.7816108237147444E-3</v>
      </c>
      <c r="S962" s="67">
        <f t="shared" si="160"/>
        <v>11543326.219999999</v>
      </c>
      <c r="T962" s="70">
        <f t="shared" si="161"/>
        <v>0.32784101528918813</v>
      </c>
      <c r="U962" s="67">
        <f t="shared" si="162"/>
        <v>15765174.32</v>
      </c>
      <c r="V962" s="70">
        <f t="shared" si="163"/>
        <v>0.49314615040842574</v>
      </c>
      <c r="W962" s="87">
        <f t="shared" si="156"/>
        <v>-1.8443777414533769</v>
      </c>
      <c r="X962" s="138">
        <f t="shared" si="168"/>
        <v>1.7857142857142857E-4</v>
      </c>
      <c r="Y962" s="135">
        <f t="shared" si="153"/>
        <v>-1.7297224181377576E-2</v>
      </c>
      <c r="Z962" s="135">
        <f t="shared" si="154"/>
        <v>-1.7297224181377576E-2</v>
      </c>
      <c r="AA962" s="135">
        <f t="shared" si="155"/>
        <v>2.9919396438083317E-4</v>
      </c>
      <c r="AB962" s="140">
        <f t="shared" si="164"/>
        <v>7.1241878496511069</v>
      </c>
      <c r="AC962" s="140">
        <f t="shared" si="165"/>
        <v>-2.9951526999944453E-2</v>
      </c>
      <c r="AD962" s="140">
        <f t="shared" si="166"/>
        <v>-4.3437447968744353E-2</v>
      </c>
      <c r="AE962" s="140">
        <f t="shared" si="167"/>
        <v>-3.4388176075869803E-2</v>
      </c>
    </row>
    <row r="963" spans="1:31">
      <c r="A963" s="88">
        <v>45369</v>
      </c>
      <c r="B963" s="78">
        <v>48230813.75</v>
      </c>
      <c r="D963" s="58">
        <v>-72544.570000000007</v>
      </c>
      <c r="E963" s="58">
        <v>35157</v>
      </c>
      <c r="F963" s="67">
        <f t="shared" si="170"/>
        <v>48230813.75</v>
      </c>
      <c r="G963" s="67">
        <f t="shared" si="152"/>
        <v>47170258.159999996</v>
      </c>
      <c r="H963" s="67">
        <f t="shared" si="172"/>
        <v>610085.35000000149</v>
      </c>
      <c r="I963" s="70">
        <f t="shared" si="173"/>
        <v>1.2811340155813356E-2</v>
      </c>
      <c r="J963" s="67">
        <f t="shared" si="169"/>
        <v>1060555.5900000036</v>
      </c>
      <c r="K963" s="70">
        <f t="shared" si="174"/>
        <v>2.2483565521363769E-2</v>
      </c>
      <c r="L963" s="70">
        <f t="shared" si="175"/>
        <v>1.0128113401558134</v>
      </c>
      <c r="M963" s="70">
        <f>PRODUCT($L$2:L963)-1</f>
        <v>0.11764690713313919</v>
      </c>
      <c r="N963" s="70">
        <f>PRODUCT($L$909:L963)-1</f>
        <v>-0.11681995961874625</v>
      </c>
      <c r="O963" s="70">
        <f>AVERAGE($I$909:I963)*252</f>
        <v>-0.51853574001390723</v>
      </c>
      <c r="P963" s="70">
        <f>STDEV($I$909:I963)*252^0.5</f>
        <v>0.31745987886827004</v>
      </c>
      <c r="Q963" s="67">
        <f t="shared" si="158"/>
        <v>1600127.3999999985</v>
      </c>
      <c r="R963" s="70">
        <f t="shared" si="159"/>
        <v>3.3165572610243443E-2</v>
      </c>
      <c r="S963" s="67">
        <f t="shared" si="160"/>
        <v>12349070.100000001</v>
      </c>
      <c r="T963" s="70">
        <f t="shared" si="161"/>
        <v>0.35738442917346275</v>
      </c>
      <c r="U963" s="67">
        <f t="shared" si="162"/>
        <v>15683226.620000001</v>
      </c>
      <c r="V963" s="70">
        <f t="shared" si="163"/>
        <v>0.49017574711941148</v>
      </c>
      <c r="W963" s="87">
        <f t="shared" si="156"/>
        <v>-1.6333898376779561</v>
      </c>
      <c r="X963" s="138">
        <f t="shared" si="168"/>
        <v>1.7857142857142857E-4</v>
      </c>
      <c r="Y963" s="135">
        <f t="shared" si="153"/>
        <v>1.2632768727241927E-2</v>
      </c>
      <c r="Z963" s="135">
        <f t="shared" si="154"/>
        <v>0</v>
      </c>
      <c r="AA963" s="135">
        <f t="shared" si="155"/>
        <v>0</v>
      </c>
      <c r="AB963" s="140">
        <f t="shared" si="164"/>
        <v>7.0288852729436391</v>
      </c>
      <c r="AC963" s="140">
        <f t="shared" si="165"/>
        <v>-2.9607355214012247E-2</v>
      </c>
      <c r="AD963" s="140">
        <f t="shared" si="166"/>
        <v>-4.3272435064807914E-2</v>
      </c>
      <c r="AE963" s="140">
        <f t="shared" si="167"/>
        <v>-3.4351821742775929E-2</v>
      </c>
    </row>
    <row r="964" spans="1:31">
      <c r="A964" s="88">
        <v>45370</v>
      </c>
      <c r="B964" s="78">
        <v>48570528.859999999</v>
      </c>
      <c r="D964" s="58">
        <v>-90606.66</v>
      </c>
      <c r="E964" s="58">
        <v>35538.160000000003</v>
      </c>
      <c r="F964" s="67">
        <f t="shared" si="170"/>
        <v>48570528.859999999</v>
      </c>
      <c r="G964" s="67">
        <f t="shared" si="152"/>
        <v>47170258.159999996</v>
      </c>
      <c r="H964" s="67">
        <f t="shared" si="172"/>
        <v>339715.1099999994</v>
      </c>
      <c r="I964" s="70">
        <f t="shared" si="173"/>
        <v>7.0435284745739837E-3</v>
      </c>
      <c r="J964" s="67">
        <f t="shared" si="169"/>
        <v>1400270.700000003</v>
      </c>
      <c r="K964" s="70">
        <f t="shared" si="174"/>
        <v>2.9685457629897494E-2</v>
      </c>
      <c r="L964" s="70">
        <f t="shared" si="175"/>
        <v>1.007043528474574</v>
      </c>
      <c r="M964" s="70">
        <f>PRODUCT($L$2:L964)-1</f>
        <v>0.12551908494805097</v>
      </c>
      <c r="N964" s="70">
        <f>PRODUCT($L$909:L964)-1</f>
        <v>-0.1105992558561455</v>
      </c>
      <c r="O964" s="70">
        <f>AVERAGE($I$909:I964)*252</f>
        <v>-0.47758029509236155</v>
      </c>
      <c r="P964" s="70">
        <f>STDEV($I$909:I964)*252^0.5</f>
        <v>0.31515256793109192</v>
      </c>
      <c r="Q964" s="67">
        <f t="shared" si="158"/>
        <v>1357613.6199999973</v>
      </c>
      <c r="R964" s="70">
        <f t="shared" si="159"/>
        <v>2.8261448608747117E-2</v>
      </c>
      <c r="S964" s="67">
        <f t="shared" si="160"/>
        <v>12546845.189999998</v>
      </c>
      <c r="T964" s="70">
        <f t="shared" si="161"/>
        <v>0.34777573860225203</v>
      </c>
      <c r="U964" s="67">
        <f t="shared" si="162"/>
        <v>15690181.98</v>
      </c>
      <c r="V964" s="70">
        <f t="shared" si="163"/>
        <v>0.4925414871327205</v>
      </c>
      <c r="W964" s="87">
        <f t="shared" si="156"/>
        <v>-1.5153939510236973</v>
      </c>
      <c r="X964" s="138">
        <f t="shared" si="168"/>
        <v>1.7857142857142857E-4</v>
      </c>
      <c r="Y964" s="135">
        <f t="shared" si="153"/>
        <v>6.8649570460025547E-3</v>
      </c>
      <c r="Z964" s="135">
        <f t="shared" si="154"/>
        <v>0</v>
      </c>
      <c r="AA964" s="135">
        <f t="shared" si="155"/>
        <v>0</v>
      </c>
      <c r="AB964" s="140">
        <f t="shared" si="164"/>
        <v>6.9544075458808505</v>
      </c>
      <c r="AC964" s="140">
        <f t="shared" si="165"/>
        <v>-2.700095854111486E-2</v>
      </c>
      <c r="AD964" s="140">
        <f t="shared" si="166"/>
        <v>-4.3114431462874893E-2</v>
      </c>
      <c r="AE964" s="140">
        <f t="shared" si="167"/>
        <v>-3.4351764322118505E-2</v>
      </c>
    </row>
    <row r="965" spans="1:31">
      <c r="A965" s="88">
        <v>45371</v>
      </c>
      <c r="B965" s="78">
        <v>50644289.619999997</v>
      </c>
      <c r="D965" s="58">
        <v>-109379.35</v>
      </c>
      <c r="E965" s="58">
        <v>35538.160000000003</v>
      </c>
      <c r="F965" s="67">
        <f t="shared" si="170"/>
        <v>50644289.619999997</v>
      </c>
      <c r="G965" s="67">
        <f t="shared" si="152"/>
        <v>47170258.159999996</v>
      </c>
      <c r="H965" s="67">
        <f t="shared" si="172"/>
        <v>2073760.7599999979</v>
      </c>
      <c r="I965" s="70">
        <f t="shared" si="173"/>
        <v>4.269586534619417E-2</v>
      </c>
      <c r="J965" s="67">
        <f t="shared" si="169"/>
        <v>3474031.4600000009</v>
      </c>
      <c r="K965" s="70">
        <f t="shared" si="174"/>
        <v>7.3648769277797843E-2</v>
      </c>
      <c r="L965" s="70">
        <f t="shared" si="175"/>
        <v>1.0426958653461942</v>
      </c>
      <c r="M965" s="70">
        <f>PRODUCT($L$2:L965)-1</f>
        <v>0.17357409624356457</v>
      </c>
      <c r="N965" s="70">
        <f>PRODUCT($L$909:L965)-1</f>
        <v>-7.2625521445374597E-2</v>
      </c>
      <c r="O965" s="70">
        <f>AVERAGE($I$909:I965)*252</f>
        <v>-0.28044102557774242</v>
      </c>
      <c r="P965" s="70">
        <f>STDEV($I$909:I965)*252^0.5</f>
        <v>0.32609537165198749</v>
      </c>
      <c r="Q965" s="67">
        <f t="shared" si="158"/>
        <v>3183310.4799999967</v>
      </c>
      <c r="R965" s="70">
        <f t="shared" si="159"/>
        <v>6.8266429880674412E-2</v>
      </c>
      <c r="S965" s="67">
        <f t="shared" si="160"/>
        <v>14623017.579999998</v>
      </c>
      <c r="T965" s="70">
        <f t="shared" si="161"/>
        <v>0.4075336394640342</v>
      </c>
      <c r="U965" s="67">
        <f t="shared" si="162"/>
        <v>17280039.409999996</v>
      </c>
      <c r="V965" s="70">
        <f t="shared" si="163"/>
        <v>0.5309161426000919</v>
      </c>
      <c r="W965" s="87">
        <f t="shared" si="156"/>
        <v>-0.8599969516802346</v>
      </c>
      <c r="X965" s="138">
        <f t="shared" si="168"/>
        <v>1.7857142857142857E-4</v>
      </c>
      <c r="Y965" s="135">
        <f t="shared" si="153"/>
        <v>4.2517293917622739E-2</v>
      </c>
      <c r="Z965" s="135">
        <f t="shared" si="154"/>
        <v>0</v>
      </c>
      <c r="AA965" s="135">
        <f t="shared" si="155"/>
        <v>0</v>
      </c>
      <c r="AB965" s="140">
        <f t="shared" si="164"/>
        <v>7.2882016294408665</v>
      </c>
      <c r="AC965" s="140">
        <f t="shared" si="165"/>
        <v>-2.8420243206887151E-2</v>
      </c>
      <c r="AD965" s="140">
        <f t="shared" si="166"/>
        <v>-4.3185230138585252E-2</v>
      </c>
      <c r="AE965" s="140">
        <f t="shared" si="167"/>
        <v>-3.4433295323753187E-2</v>
      </c>
    </row>
    <row r="966" spans="1:31">
      <c r="A966" s="88">
        <v>45372</v>
      </c>
      <c r="B966" s="78">
        <v>52077532</v>
      </c>
      <c r="D966" s="58">
        <v>-128833.38</v>
      </c>
      <c r="E966" s="58">
        <v>27204.41</v>
      </c>
      <c r="F966" s="67">
        <f t="shared" si="170"/>
        <v>52077532</v>
      </c>
      <c r="G966" s="67">
        <f t="shared" si="152"/>
        <v>47170258.159999996</v>
      </c>
      <c r="H966" s="67">
        <f t="shared" si="172"/>
        <v>1433242.3800000027</v>
      </c>
      <c r="I966" s="70">
        <f t="shared" si="173"/>
        <v>2.8300177389278636E-2</v>
      </c>
      <c r="J966" s="67">
        <f t="shared" si="169"/>
        <v>4907273.8400000036</v>
      </c>
      <c r="K966" s="70">
        <f t="shared" si="174"/>
        <v>0.10403321990214009</v>
      </c>
      <c r="L966" s="70">
        <f t="shared" si="175"/>
        <v>1.0283001773892786</v>
      </c>
      <c r="M966" s="70">
        <f>PRODUCT($L$2:L966)-1</f>
        <v>0.20678645134671969</v>
      </c>
      <c r="N966" s="70">
        <f>PRODUCT($L$909:L966)-1</f>
        <v>-4.6380659195988994E-2</v>
      </c>
      <c r="O966" s="70">
        <f>AVERAGE($I$909:I966)*252</f>
        <v>-0.15264644406608796</v>
      </c>
      <c r="P966" s="70">
        <f>STDEV($I$909:I966)*252^0.5</f>
        <v>0.3289854648255357</v>
      </c>
      <c r="Q966" s="67">
        <f t="shared" si="158"/>
        <v>5169670.0099999979</v>
      </c>
      <c r="R966" s="70">
        <f t="shared" si="159"/>
        <v>0.10949694556501607</v>
      </c>
      <c r="S966" s="67">
        <f t="shared" si="160"/>
        <v>16020634.880000003</v>
      </c>
      <c r="T966" s="70">
        <f t="shared" si="161"/>
        <v>0.44472505995664607</v>
      </c>
      <c r="U966" s="67">
        <f t="shared" si="162"/>
        <v>19291737.989999998</v>
      </c>
      <c r="V966" s="70">
        <f t="shared" si="163"/>
        <v>0.5867255008107749</v>
      </c>
      <c r="W966" s="87">
        <f t="shared" si="156"/>
        <v>-0.46399145368637457</v>
      </c>
      <c r="X966" s="138">
        <f t="shared" si="168"/>
        <v>1.7857142857142857E-4</v>
      </c>
      <c r="Y966" s="135">
        <f t="shared" si="153"/>
        <v>2.8121605960707209E-2</v>
      </c>
      <c r="Z966" s="135">
        <f t="shared" si="154"/>
        <v>0</v>
      </c>
      <c r="AA966" s="135">
        <f t="shared" si="155"/>
        <v>0</v>
      </c>
      <c r="AB966" s="140">
        <f t="shared" si="164"/>
        <v>7.6913545345888936</v>
      </c>
      <c r="AC966" s="140">
        <f t="shared" si="165"/>
        <v>-2.8602395987518788E-2</v>
      </c>
      <c r="AD966" s="140">
        <f t="shared" si="166"/>
        <v>-4.3058472253806615E-2</v>
      </c>
      <c r="AE966" s="140">
        <f t="shared" si="167"/>
        <v>-3.4453022288345764E-2</v>
      </c>
    </row>
    <row r="967" spans="1:31">
      <c r="A967" s="88">
        <v>45373</v>
      </c>
      <c r="B967" s="78">
        <v>51833231.240000002</v>
      </c>
      <c r="D967" s="58">
        <v>-148280.57999999999</v>
      </c>
      <c r="E967" s="58">
        <v>67586.44</v>
      </c>
      <c r="F967" s="67">
        <f t="shared" si="170"/>
        <v>51833231.240000002</v>
      </c>
      <c r="G967" s="67">
        <f t="shared" ref="G967:G1008" si="176">IF(MONTH(A967)=MONTH(A966),G966,F966)</f>
        <v>47170258.159999996</v>
      </c>
      <c r="H967" s="67">
        <f t="shared" si="172"/>
        <v>-244300.75999999791</v>
      </c>
      <c r="I967" s="70">
        <f t="shared" si="173"/>
        <v>-4.6910971126665124E-3</v>
      </c>
      <c r="J967" s="67">
        <f t="shared" si="169"/>
        <v>4662973.0800000057</v>
      </c>
      <c r="K967" s="70">
        <f t="shared" si="174"/>
        <v>9.8854092851969222E-2</v>
      </c>
      <c r="L967" s="70">
        <f t="shared" si="175"/>
        <v>0.99530890288733354</v>
      </c>
      <c r="M967" s="70">
        <f>PRODUCT($L$2:L967)-1</f>
        <v>0.20112529890920205</v>
      </c>
      <c r="N967" s="70">
        <f>PRODUCT($L$909:L967)-1</f>
        <v>-5.0854180132217541E-2</v>
      </c>
      <c r="O967" s="70">
        <f>AVERAGE($I$909:I967)*252</f>
        <v>-0.17009576658008582</v>
      </c>
      <c r="P967" s="70">
        <f>STDEV($I$909:I967)*252^0.5</f>
        <v>0.32624632341266369</v>
      </c>
      <c r="Q967" s="67">
        <f t="shared" si="158"/>
        <v>5037161.4900000021</v>
      </c>
      <c r="R967" s="70">
        <f t="shared" si="159"/>
        <v>0.10613269218785869</v>
      </c>
      <c r="S967" s="67">
        <f t="shared" si="160"/>
        <v>15721862.130000003</v>
      </c>
      <c r="T967" s="70">
        <f t="shared" si="161"/>
        <v>0.43646049235966966</v>
      </c>
      <c r="U967" s="67">
        <f t="shared" si="162"/>
        <v>19393446.720000003</v>
      </c>
      <c r="V967" s="70">
        <f t="shared" si="163"/>
        <v>0.58126427532267333</v>
      </c>
      <c r="W967" s="87">
        <f t="shared" si="156"/>
        <v>-0.52137220981011467</v>
      </c>
      <c r="X967" s="138">
        <f t="shared" si="168"/>
        <v>1.7857142857142857E-4</v>
      </c>
      <c r="Y967" s="135">
        <f t="shared" si="153"/>
        <v>-4.8696685412379414E-3</v>
      </c>
      <c r="Z967" s="135">
        <f t="shared" si="154"/>
        <v>-4.8696685412379414E-3</v>
      </c>
      <c r="AA967" s="135">
        <f t="shared" si="155"/>
        <v>2.3713671701522459E-5</v>
      </c>
      <c r="AB967" s="140">
        <f t="shared" si="164"/>
        <v>7.5466994329529786</v>
      </c>
      <c r="AC967" s="140">
        <f t="shared" si="165"/>
        <v>-2.8133710414750619E-2</v>
      </c>
      <c r="AD967" s="140">
        <f t="shared" si="166"/>
        <v>-4.3142964550434218E-2</v>
      </c>
      <c r="AE967" s="140">
        <f t="shared" si="167"/>
        <v>-3.4385851298976408E-2</v>
      </c>
    </row>
    <row r="968" spans="1:31">
      <c r="A968" s="88">
        <v>45376</v>
      </c>
      <c r="B968" s="78">
        <v>54501565.909999996</v>
      </c>
      <c r="C968" s="129">
        <v>2914000</v>
      </c>
      <c r="D968" s="58">
        <v>-209192.6</v>
      </c>
      <c r="E968" s="58">
        <v>67586.44</v>
      </c>
      <c r="F968" s="67">
        <f>B968</f>
        <v>54501565.909999996</v>
      </c>
      <c r="G968" s="67">
        <f>IF(MONTH(A968)=MONTH(A967),G967,F967)</f>
        <v>47170258.159999996</v>
      </c>
      <c r="H968" s="67">
        <f>B968-C968-F967</f>
        <v>-245665.33000000566</v>
      </c>
      <c r="I968" s="70">
        <f t="shared" si="173"/>
        <v>-4.7395333866514641E-3</v>
      </c>
      <c r="J968" s="67">
        <f t="shared" si="169"/>
        <v>4417307.75</v>
      </c>
      <c r="K968" s="70">
        <f t="shared" si="174"/>
        <v>9.3646037191838616E-2</v>
      </c>
      <c r="L968" s="70">
        <f t="shared" si="175"/>
        <v>0.99526046661334855</v>
      </c>
      <c r="M968" s="70">
        <f>PRODUCT($L$2:L968)-1</f>
        <v>0.19543252545347012</v>
      </c>
      <c r="N968" s="70">
        <f>PRODUCT($L$909:L968)-1</f>
        <v>-5.5352688434281538E-2</v>
      </c>
      <c r="O968" s="70">
        <f>AVERAGE($I$909:I968)*252</f>
        <v>-0.18716687736102053</v>
      </c>
      <c r="P968" s="70">
        <f>STDEV($I$909:I968)*252^0.5</f>
        <v>0.32357694398756803</v>
      </c>
      <c r="Q968" s="67">
        <f t="shared" si="158"/>
        <v>4397787.9899999946</v>
      </c>
      <c r="R968" s="70">
        <f t="shared" si="159"/>
        <v>9.375375051068266E-2</v>
      </c>
      <c r="S968" s="67">
        <f t="shared" si="160"/>
        <v>14908866.619999997</v>
      </c>
      <c r="T968" s="70">
        <f t="shared" si="161"/>
        <v>0.4134816861911938</v>
      </c>
      <c r="U968" s="67">
        <f t="shared" si="162"/>
        <v>18238812.309999995</v>
      </c>
      <c r="V968" s="70">
        <f t="shared" si="163"/>
        <v>0.55630229069446879</v>
      </c>
      <c r="W968" s="87">
        <f t="shared" si="156"/>
        <v>-0.57843082098028453</v>
      </c>
      <c r="X968" s="138">
        <f t="shared" si="168"/>
        <v>1.7857142857142857E-4</v>
      </c>
      <c r="Y968" s="135">
        <f t="shared" si="153"/>
        <v>-4.9181048152228931E-3</v>
      </c>
      <c r="Z968" s="135">
        <f t="shared" si="154"/>
        <v>-4.9181048152228931E-3</v>
      </c>
      <c r="AA968" s="135">
        <f t="shared" si="155"/>
        <v>2.4187754973518609E-5</v>
      </c>
      <c r="AB968" s="140">
        <f t="shared" si="164"/>
        <v>7.4947151156196599</v>
      </c>
      <c r="AC968" s="140">
        <f t="shared" si="165"/>
        <v>-2.8261075980346918E-2</v>
      </c>
      <c r="AD968" s="140">
        <f t="shared" si="166"/>
        <v>-4.3234705143577579E-2</v>
      </c>
      <c r="AE968" s="140">
        <f t="shared" si="167"/>
        <v>-3.4358999706771191E-2</v>
      </c>
    </row>
    <row r="969" spans="1:31">
      <c r="A969" s="88">
        <v>45377</v>
      </c>
      <c r="B969" s="78">
        <v>53988282.090000004</v>
      </c>
      <c r="D969" s="58">
        <v>-234409.24</v>
      </c>
      <c r="E969" s="58">
        <v>67205.289999999994</v>
      </c>
      <c r="F969" s="67">
        <f t="shared" si="170"/>
        <v>53988282.090000004</v>
      </c>
      <c r="G969" s="67">
        <f>IF(MONTH(A969)=MONTH(A968),G968,F968)</f>
        <v>47170258.159999996</v>
      </c>
      <c r="H969" s="67">
        <f>B969-C969-F968</f>
        <v>-513283.81999999285</v>
      </c>
      <c r="I969" s="70">
        <f>H969/B968</f>
        <v>-9.4177811486663189E-3</v>
      </c>
      <c r="J969" s="67">
        <f t="shared" si="169"/>
        <v>3904023.9300000072</v>
      </c>
      <c r="K969" s="70">
        <f t="shared" si="174"/>
        <v>8.3346318159459809E-2</v>
      </c>
      <c r="L969" s="70">
        <f t="shared" si="175"/>
        <v>0.99058221885133368</v>
      </c>
      <c r="M969" s="70">
        <f>PRODUCT($L$2:L969)-1</f>
        <v>0.18417420355075187</v>
      </c>
      <c r="N969" s="70">
        <f>PRODUCT($L$909:L969)-1</f>
        <v>-6.424917007728348E-2</v>
      </c>
      <c r="O969" s="70">
        <f>AVERAGE($I$909:I969)*252</f>
        <v>-0.22300481132992042</v>
      </c>
      <c r="P969" s="70">
        <f>STDEV($I$909:I969)*252^0.5</f>
        <v>0.32135323363323626</v>
      </c>
      <c r="Q969" s="67">
        <f t="shared" si="158"/>
        <v>7846900.1800000072</v>
      </c>
      <c r="R969" s="70">
        <f t="shared" si="159"/>
        <v>0.1676828892238329</v>
      </c>
      <c r="S969" s="67">
        <f t="shared" si="160"/>
        <v>17390700.230000004</v>
      </c>
      <c r="T969" s="70">
        <f t="shared" si="161"/>
        <v>0.48158518102777093</v>
      </c>
      <c r="U969" s="67">
        <f t="shared" si="162"/>
        <v>21071287.260000005</v>
      </c>
      <c r="V969" s="70">
        <f t="shared" si="163"/>
        <v>0.6495507775956092</v>
      </c>
      <c r="W969" s="87">
        <f t="shared" si="156"/>
        <v>-0.69395539857687605</v>
      </c>
      <c r="X969" s="138">
        <f t="shared" si="168"/>
        <v>1.7857142857142857E-4</v>
      </c>
      <c r="Y969" s="135">
        <f t="shared" si="153"/>
        <v>-9.5963525772377479E-3</v>
      </c>
      <c r="Z969" s="135">
        <f t="shared" si="154"/>
        <v>-9.5963525772377479E-3</v>
      </c>
      <c r="AA969" s="135">
        <f t="shared" si="155"/>
        <v>9.2089982786657562E-5</v>
      </c>
      <c r="AB969" s="140">
        <f t="shared" si="164"/>
        <v>7.113398151017531</v>
      </c>
      <c r="AC969" s="140">
        <f t="shared" si="165"/>
        <v>-2.9045817557525704E-2</v>
      </c>
      <c r="AD969" s="140">
        <f t="shared" si="166"/>
        <v>-4.3523494741796516E-2</v>
      </c>
      <c r="AE969" s="140">
        <f t="shared" si="167"/>
        <v>-3.4399640854938629E-2</v>
      </c>
    </row>
    <row r="970" spans="1:31">
      <c r="A970" s="88">
        <v>45378</v>
      </c>
      <c r="B970" s="78">
        <v>54592656.039999999</v>
      </c>
      <c r="D970" s="58">
        <v>-259714.29</v>
      </c>
      <c r="E970" s="58">
        <v>5577.41</v>
      </c>
      <c r="F970" s="67">
        <f t="shared" si="170"/>
        <v>54592656.039999999</v>
      </c>
      <c r="G970" s="67">
        <f>IF(MONTH(A970)=MONTH(A969),G969,F969)</f>
        <v>47170258.159999996</v>
      </c>
      <c r="H970" s="67">
        <f t="shared" si="172"/>
        <v>604373.94999999553</v>
      </c>
      <c r="I970" s="70">
        <f t="shared" si="173"/>
        <v>1.1194539381573337E-2</v>
      </c>
      <c r="J970" s="67">
        <f t="shared" si="169"/>
        <v>4508397.8800000027</v>
      </c>
      <c r="K970" s="70">
        <f t="shared" si="174"/>
        <v>9.5473881181978415E-2</v>
      </c>
      <c r="L970" s="70">
        <f t="shared" si="175"/>
        <v>1.0111945393815733</v>
      </c>
      <c r="M970" s="70">
        <f>PRODUCT($L$2:L970)-1</f>
        <v>0.19743048830704391</v>
      </c>
      <c r="N970" s="70">
        <f>PRODUCT($L$909:L970)-1</f>
        <v>-5.3773870560373749E-2</v>
      </c>
      <c r="O970" s="70">
        <f>AVERAGE($I$909:I970)*252</f>
        <v>-0.17390757366078494</v>
      </c>
      <c r="P970" s="70">
        <f>STDEV($I$909:I970)*252^0.5</f>
        <v>0.31963737800399067</v>
      </c>
      <c r="Q970" s="67">
        <f t="shared" si="158"/>
        <v>7507411.8500000015</v>
      </c>
      <c r="R970" s="70">
        <f t="shared" si="159"/>
        <v>0.15908978979996863</v>
      </c>
      <c r="S970" s="67">
        <f t="shared" si="160"/>
        <v>17614567.130000003</v>
      </c>
      <c r="T970" s="70">
        <f t="shared" si="161"/>
        <v>0.48023968872861311</v>
      </c>
      <c r="U970" s="67">
        <f t="shared" si="162"/>
        <v>21973370.09</v>
      </c>
      <c r="V970" s="70">
        <f t="shared" si="163"/>
        <v>0.65889629200414856</v>
      </c>
      <c r="W970" s="87">
        <f t="shared" si="156"/>
        <v>-0.54407771314722053</v>
      </c>
      <c r="X970" s="138">
        <f t="shared" si="168"/>
        <v>1.7857142857142857E-4</v>
      </c>
      <c r="Y970" s="135">
        <f t="shared" si="153"/>
        <v>1.1015967953001908E-2</v>
      </c>
      <c r="Z970" s="135">
        <f t="shared" si="154"/>
        <v>0</v>
      </c>
      <c r="AA970" s="135">
        <f t="shared" si="155"/>
        <v>0</v>
      </c>
      <c r="AB970" s="140">
        <f t="shared" si="164"/>
        <v>7.3897042812545966</v>
      </c>
      <c r="AC970" s="140">
        <f t="shared" si="165"/>
        <v>-2.7049185133168237E-2</v>
      </c>
      <c r="AD970" s="140">
        <f t="shared" si="166"/>
        <v>-4.3381620402802849E-2</v>
      </c>
      <c r="AE970" s="140">
        <f t="shared" si="167"/>
        <v>-3.4322401778496756E-2</v>
      </c>
    </row>
    <row r="971" spans="1:31" s="47" customFormat="1">
      <c r="A971" s="90">
        <v>45379</v>
      </c>
      <c r="B971" s="133">
        <v>54958718.710000001</v>
      </c>
      <c r="C971" s="131"/>
      <c r="D971" s="62">
        <v>-285517.61</v>
      </c>
      <c r="E971" s="62">
        <v>5577.41</v>
      </c>
      <c r="F971" s="80">
        <f t="shared" si="170"/>
        <v>54958718.710000001</v>
      </c>
      <c r="G971" s="80">
        <f t="shared" si="176"/>
        <v>47170258.159999996</v>
      </c>
      <c r="H971" s="80">
        <f t="shared" si="172"/>
        <v>366062.67000000179</v>
      </c>
      <c r="I971" s="81">
        <f t="shared" si="173"/>
        <v>6.705346406516436E-3</v>
      </c>
      <c r="J971" s="80">
        <f t="shared" si="169"/>
        <v>4874460.5500000045</v>
      </c>
      <c r="K971" s="81">
        <f t="shared" si="174"/>
        <v>0.10281941303459474</v>
      </c>
      <c r="L971" s="81">
        <f t="shared" si="175"/>
        <v>1.0067053464065165</v>
      </c>
      <c r="M971" s="81">
        <f>PRODUCT($L$2:L971)-1</f>
        <v>0.20545967452886682</v>
      </c>
      <c r="N971" s="81">
        <f>PRODUCT($L$909:L971)-1</f>
        <v>-4.7429096583583741E-2</v>
      </c>
      <c r="O971" s="81">
        <f>AVERAGE($I$909:I971)*252</f>
        <v>-0.14432575035756384</v>
      </c>
      <c r="P971" s="81">
        <f>STDEV($I$909:I971)*252^0.5</f>
        <v>0.31739400223608683</v>
      </c>
      <c r="Q971" s="80">
        <f t="shared" si="158"/>
        <v>7336971.2700000033</v>
      </c>
      <c r="R971" s="81">
        <f t="shared" si="159"/>
        <v>0.15901065304699721</v>
      </c>
      <c r="S971" s="80">
        <f t="shared" si="160"/>
        <v>17955584.189804599</v>
      </c>
      <c r="T971" s="81">
        <f t="shared" si="161"/>
        <v>0.49062214707222185</v>
      </c>
      <c r="U971" s="80">
        <f t="shared" si="162"/>
        <v>23223318.470000003</v>
      </c>
      <c r="V971" s="81">
        <f t="shared" si="163"/>
        <v>0.70551150218715164</v>
      </c>
      <c r="W971" s="132">
        <f t="shared" si="156"/>
        <v>-0.45472110166155622</v>
      </c>
      <c r="X971" s="139">
        <f t="shared" si="168"/>
        <v>1.7857142857142857E-4</v>
      </c>
      <c r="Y971" s="136">
        <f t="shared" ref="Y971:Y1021" si="177">I971-X971</f>
        <v>6.526774977945007E-3</v>
      </c>
      <c r="Z971" s="136">
        <f t="shared" ref="Z971:Z1021" si="178">IF(Y971&lt;0,Y971,0)</f>
        <v>0</v>
      </c>
      <c r="AA971" s="136">
        <f t="shared" ref="AA971:AA1021" si="179">Z971^2</f>
        <v>0</v>
      </c>
      <c r="AB971" s="141">
        <f t="shared" si="164"/>
        <v>7.5959482478492895</v>
      </c>
      <c r="AC971" s="141">
        <f t="shared" si="165"/>
        <v>-2.7096903415193635E-2</v>
      </c>
      <c r="AD971" s="141">
        <f t="shared" si="166"/>
        <v>-4.3411149078748511E-2</v>
      </c>
      <c r="AE971" s="141">
        <f t="shared" si="167"/>
        <v>-3.4270868144341007E-2</v>
      </c>
    </row>
    <row r="972" spans="1:31">
      <c r="A972" s="88">
        <v>45383</v>
      </c>
      <c r="B972" s="78">
        <v>54694013.359999999</v>
      </c>
      <c r="D972" s="58">
        <v>-103878.42</v>
      </c>
      <c r="E972" s="58">
        <v>46481.11</v>
      </c>
      <c r="F972" s="67">
        <f t="shared" si="170"/>
        <v>54694013.359999999</v>
      </c>
      <c r="G972" s="67">
        <f t="shared" si="176"/>
        <v>54958718.710000001</v>
      </c>
      <c r="H972" s="67">
        <f t="shared" si="172"/>
        <v>-264705.35000000149</v>
      </c>
      <c r="I972" s="70">
        <f t="shared" si="173"/>
        <v>-4.8164396152823169E-3</v>
      </c>
      <c r="J972" s="67">
        <f t="shared" si="169"/>
        <v>-264705.35000000149</v>
      </c>
      <c r="K972" s="70">
        <f>I972</f>
        <v>-4.8164396152823169E-3</v>
      </c>
      <c r="L972" s="70">
        <f t="shared" si="175"/>
        <v>0.99518356038471767</v>
      </c>
      <c r="M972" s="70">
        <f>PRODUCT($L$2:L972)-1</f>
        <v>0.19965365079784059</v>
      </c>
      <c r="N972" s="70">
        <f>PRODUCT($L$909:L972)-1</f>
        <v>-5.2017096819163888E-2</v>
      </c>
      <c r="O972" s="70">
        <f>AVERAGE($I$909:I972)*252</f>
        <v>-0.16103539149340104</v>
      </c>
      <c r="P972" s="70">
        <f>STDEV($I$909:I972)*252^0.5</f>
        <v>0.31497751137530994</v>
      </c>
      <c r="Q972" s="67">
        <f t="shared" si="158"/>
        <v>7013865.9799999967</v>
      </c>
      <c r="R972" s="70">
        <f t="shared" si="159"/>
        <v>0.14896101954356239</v>
      </c>
      <c r="S972" s="67">
        <f t="shared" si="160"/>
        <v>17784311.600000001</v>
      </c>
      <c r="T972" s="70">
        <f t="shared" si="161"/>
        <v>0.48094188002210642</v>
      </c>
      <c r="U972" s="67">
        <f t="shared" si="162"/>
        <v>23347127.52</v>
      </c>
      <c r="V972" s="70">
        <f t="shared" si="163"/>
        <v>0.71574612503128687</v>
      </c>
      <c r="W972" s="87">
        <f t="shared" si="156"/>
        <v>-0.51125996516468786</v>
      </c>
      <c r="X972" s="138">
        <f t="shared" si="168"/>
        <v>1.7857142857142857E-4</v>
      </c>
      <c r="Y972" s="135">
        <f t="shared" si="177"/>
        <v>-4.9950110438537459E-3</v>
      </c>
      <c r="Z972" s="135">
        <f t="shared" si="178"/>
        <v>-4.9950110438537459E-3</v>
      </c>
      <c r="AA972" s="135">
        <f t="shared" si="179"/>
        <v>2.4950135328220889E-5</v>
      </c>
      <c r="AB972" s="140">
        <f t="shared" si="164"/>
        <v>7.7414979001707831</v>
      </c>
      <c r="AC972" s="140">
        <f t="shared" si="165"/>
        <v>-2.7634032845952797E-2</v>
      </c>
      <c r="AD972" s="140">
        <f t="shared" si="166"/>
        <v>-4.3492549551162087E-2</v>
      </c>
      <c r="AE972" s="140">
        <f t="shared" si="167"/>
        <v>-3.4128992487129049E-2</v>
      </c>
    </row>
    <row r="973" spans="1:31">
      <c r="A973" s="88">
        <v>45384</v>
      </c>
      <c r="B973" s="78">
        <v>53680468.049999997</v>
      </c>
      <c r="D973" s="58">
        <v>-129837.53</v>
      </c>
      <c r="E973" s="58">
        <v>46481.11</v>
      </c>
      <c r="F973" s="67">
        <f t="shared" si="170"/>
        <v>53680468.049999997</v>
      </c>
      <c r="G973" s="67">
        <f t="shared" si="176"/>
        <v>54958718.710000001</v>
      </c>
      <c r="H973" s="67">
        <f t="shared" si="172"/>
        <v>-1013545.3100000024</v>
      </c>
      <c r="I973" s="70">
        <f t="shared" si="173"/>
        <v>-1.8531192862530913E-2</v>
      </c>
      <c r="J973" s="67">
        <f t="shared" si="169"/>
        <v>-1278250.6600000039</v>
      </c>
      <c r="K973" s="70">
        <f t="shared" ref="K973:K993" si="180">(1+K972)*(1+I973)-1</f>
        <v>-2.3258378106391753E-2</v>
      </c>
      <c r="L973" s="70">
        <f t="shared" si="175"/>
        <v>0.98146880713746909</v>
      </c>
      <c r="M973" s="70">
        <f>PRODUCT($L$2:L973)-1</f>
        <v>0.17742263762666655</v>
      </c>
      <c r="N973" s="70">
        <f>PRODUCT($L$909:L973)-1</f>
        <v>-6.9584350828389874E-2</v>
      </c>
      <c r="O973" s="70">
        <f>AVERAGE($I$909:I973)*252</f>
        <v>-0.2304019331836224</v>
      </c>
      <c r="P973" s="70">
        <f>STDEV($I$909:I973)*252^0.5</f>
        <v>0.3144865353543716</v>
      </c>
      <c r="Q973" s="67">
        <f t="shared" si="158"/>
        <v>6287334.7599999979</v>
      </c>
      <c r="R973" s="70">
        <f t="shared" si="159"/>
        <v>0.13202654455134372</v>
      </c>
      <c r="S973" s="67">
        <f t="shared" si="160"/>
        <v>16635597.219999999</v>
      </c>
      <c r="T973" s="70">
        <f t="shared" si="161"/>
        <v>0.44957264933652308</v>
      </c>
      <c r="U973" s="67">
        <f t="shared" si="162"/>
        <v>22011566.809999999</v>
      </c>
      <c r="V973" s="70">
        <f t="shared" si="163"/>
        <v>0.6935966347843987</v>
      </c>
      <c r="W973" s="87">
        <f t="shared" ref="W973:W1021" si="181">O973/P973</f>
        <v>-0.7326289277345357</v>
      </c>
      <c r="X973" s="138">
        <f t="shared" si="168"/>
        <v>1.7857142857142857E-4</v>
      </c>
      <c r="Y973" s="135">
        <f t="shared" si="177"/>
        <v>-1.870976429110234E-2</v>
      </c>
      <c r="Z973" s="135">
        <f t="shared" si="178"/>
        <v>-1.870976429110234E-2</v>
      </c>
      <c r="AA973" s="135">
        <f t="shared" si="179"/>
        <v>3.5005527982860825E-4</v>
      </c>
      <c r="AB973" s="140">
        <f t="shared" si="164"/>
        <v>7.5490081865818865</v>
      </c>
      <c r="AC973" s="140">
        <f t="shared" si="165"/>
        <v>-2.8964783986933432E-2</v>
      </c>
      <c r="AD973" s="140">
        <f t="shared" si="166"/>
        <v>-4.3815556337103906E-2</v>
      </c>
      <c r="AE973" s="140">
        <f t="shared" si="167"/>
        <v>-3.4168337463324185E-2</v>
      </c>
    </row>
    <row r="974" spans="1:31">
      <c r="A974" s="88">
        <v>45385</v>
      </c>
      <c r="B974" s="78">
        <v>54398508.520000003</v>
      </c>
      <c r="D974" s="58">
        <v>387260.23</v>
      </c>
      <c r="E974" s="58">
        <v>46481.09</v>
      </c>
      <c r="F974" s="67">
        <f t="shared" si="170"/>
        <v>54398508.520000003</v>
      </c>
      <c r="G974" s="67">
        <f t="shared" si="176"/>
        <v>54958718.710000001</v>
      </c>
      <c r="H974" s="67">
        <f t="shared" si="172"/>
        <v>718040.47000000626</v>
      </c>
      <c r="I974" s="70">
        <f t="shared" si="173"/>
        <v>1.3376196148871066E-2</v>
      </c>
      <c r="J974" s="67">
        <f t="shared" si="169"/>
        <v>-560210.18999999762</v>
      </c>
      <c r="K974" s="70">
        <f t="shared" si="180"/>
        <v>-1.0193290585176484E-2</v>
      </c>
      <c r="L974" s="70">
        <f t="shared" si="175"/>
        <v>1.013376196148871</v>
      </c>
      <c r="M974" s="70">
        <f>PRODUCT($L$2:L974)-1</f>
        <v>0.19317207377768186</v>
      </c>
      <c r="N974" s="70">
        <f>PRODUCT($L$909:L974)-1</f>
        <v>-5.7138928605091288E-2</v>
      </c>
      <c r="O974" s="70">
        <f>AVERAGE($I$909:I974)*252</f>
        <v>-0.17583824586999919</v>
      </c>
      <c r="P974" s="70">
        <f>STDEV($I$909:I974)*252^0.5</f>
        <v>0.31330489441025533</v>
      </c>
      <c r="Q974" s="67">
        <f t="shared" ref="Q974:Q1008" si="182">B974-C974-F945</f>
        <v>7517956.25</v>
      </c>
      <c r="R974" s="70">
        <f t="shared" ref="R974:R1021" si="183">Q974/B943</f>
        <v>0.15767476954472451</v>
      </c>
      <c r="S974" s="67">
        <f t="shared" ref="S974:S1008" si="184">B974-C974-F885</f>
        <v>17024225.540000007</v>
      </c>
      <c r="T974" s="70">
        <f t="shared" ref="T974:T1021" si="185">S974/B883</f>
        <v>0.46123985641221305</v>
      </c>
      <c r="U974" s="67">
        <f t="shared" ref="U974:U1008" si="186">B974-C974-F610</f>
        <v>22522907.900000002</v>
      </c>
      <c r="V974" s="70">
        <f t="shared" ref="V974:V1021" si="187">U974/B608</f>
        <v>0.71850543671102995</v>
      </c>
      <c r="W974" s="87">
        <f t="shared" si="181"/>
        <v>-0.56123683034376348</v>
      </c>
      <c r="X974" s="138">
        <f t="shared" si="168"/>
        <v>1.7857142857142857E-4</v>
      </c>
      <c r="Y974" s="135">
        <f t="shared" si="177"/>
        <v>1.3197624720299637E-2</v>
      </c>
      <c r="Z974" s="135">
        <f t="shared" si="178"/>
        <v>0</v>
      </c>
      <c r="AA974" s="135">
        <f t="shared" si="179"/>
        <v>0</v>
      </c>
      <c r="AB974" s="140">
        <f t="shared" ref="AB974:AB1008" si="188">AVERAGE(Y723:Y974)/AVERAGE(AA723:AA974)</f>
        <v>7.3336763396799576</v>
      </c>
      <c r="AC974" s="140">
        <f t="shared" ref="AC974:AC1008" si="189">AVERAGE(I945:I974)-_xlfn.NORM.S.INV(0.95)*_xlfn.STDEV.S(I945:I974)</f>
        <v>-2.8379568760066424E-2</v>
      </c>
      <c r="AD974" s="140">
        <f t="shared" ref="AD974:AD1008" si="190">AVERAGE(I885:I974)-_xlfn.NORM.S.INV(0.95)*_xlfn.STDEV.S(I885:I974)</f>
        <v>-4.3738827672089566E-2</v>
      </c>
      <c r="AE974" s="140">
        <f t="shared" ref="AE974:AE1008" si="191">AVERAGE(I610:I974)-_xlfn.NORM.S.INV(0.95)*_xlfn.STDEV.S(I610:I974)</f>
        <v>-3.4166548862161909E-2</v>
      </c>
    </row>
    <row r="975" spans="1:31">
      <c r="A975" s="88">
        <v>45386</v>
      </c>
      <c r="B975" s="78">
        <v>51227159.189999998</v>
      </c>
      <c r="D975" s="58">
        <v>355962.27</v>
      </c>
      <c r="E975" s="58">
        <v>38997.919999999998</v>
      </c>
      <c r="F975" s="67">
        <f t="shared" si="170"/>
        <v>51227159.189999998</v>
      </c>
      <c r="G975" s="67">
        <f t="shared" si="176"/>
        <v>54958718.710000001</v>
      </c>
      <c r="H975" s="67">
        <f t="shared" si="172"/>
        <v>-3171349.3300000057</v>
      </c>
      <c r="I975" s="70">
        <f t="shared" si="173"/>
        <v>-5.8298461047586188E-2</v>
      </c>
      <c r="J975" s="67">
        <f t="shared" si="169"/>
        <v>-3731559.5200000033</v>
      </c>
      <c r="K975" s="70">
        <f t="shared" si="180"/>
        <v>-6.789749847863602E-2</v>
      </c>
      <c r="L975" s="70">
        <f t="shared" si="175"/>
        <v>0.94170153895241382</v>
      </c>
      <c r="M975" s="70">
        <f>PRODUCT($L$2:L975)-1</f>
        <v>0.12361197811148594</v>
      </c>
      <c r="N975" s="70">
        <f>PRODUCT($L$909:L975)-1</f>
        <v>-0.11210627804909279</v>
      </c>
      <c r="O975" s="70">
        <f>AVERAGE($I$909:I975)*252</f>
        <v>-0.39248561808077115</v>
      </c>
      <c r="P975" s="70">
        <f>STDEV($I$909:I975)*252^0.5</f>
        <v>0.33038117828314401</v>
      </c>
      <c r="Q975" s="67">
        <f t="shared" si="182"/>
        <v>3350915.4899999946</v>
      </c>
      <c r="R975" s="70">
        <f t="shared" si="183"/>
        <v>7.070466241376451E-2</v>
      </c>
      <c r="S975" s="67">
        <f t="shared" si="184"/>
        <v>14100329.18</v>
      </c>
      <c r="T975" s="70">
        <f t="shared" si="185"/>
        <v>0.38062838023398232</v>
      </c>
      <c r="U975" s="67">
        <f t="shared" si="186"/>
        <v>19218713.689999998</v>
      </c>
      <c r="V975" s="70">
        <f t="shared" si="187"/>
        <v>0.60686392446497139</v>
      </c>
      <c r="W975" s="87">
        <f t="shared" si="181"/>
        <v>-1.18797814124993</v>
      </c>
      <c r="X975" s="138">
        <f t="shared" si="168"/>
        <v>1.7857142857142857E-4</v>
      </c>
      <c r="Y975" s="135">
        <f t="shared" si="177"/>
        <v>-5.8477032476157619E-2</v>
      </c>
      <c r="Z975" s="135">
        <f t="shared" si="178"/>
        <v>-5.8477032476157619E-2</v>
      </c>
      <c r="AA975" s="135">
        <f t="shared" si="179"/>
        <v>3.4195633272175929E-3</v>
      </c>
      <c r="AB975" s="140">
        <f t="shared" si="188"/>
        <v>6.2764594495367625</v>
      </c>
      <c r="AC975" s="140">
        <f t="shared" si="189"/>
        <v>-3.4783030808407188E-2</v>
      </c>
      <c r="AD975" s="140">
        <f t="shared" si="190"/>
        <v>-4.5675095286502737E-2</v>
      </c>
      <c r="AE975" s="140">
        <f t="shared" si="191"/>
        <v>-3.4710904650312062E-2</v>
      </c>
    </row>
    <row r="976" spans="1:31">
      <c r="A976" s="88">
        <v>45387</v>
      </c>
      <c r="B976" s="78">
        <v>53255987.509999998</v>
      </c>
      <c r="D976" s="58">
        <v>324665.52</v>
      </c>
      <c r="E976" s="58">
        <v>0</v>
      </c>
      <c r="F976" s="67">
        <f t="shared" si="170"/>
        <v>53255987.509999998</v>
      </c>
      <c r="G976" s="67">
        <f t="shared" si="176"/>
        <v>54958718.710000001</v>
      </c>
      <c r="H976" s="67">
        <f t="shared" si="172"/>
        <v>2028828.3200000003</v>
      </c>
      <c r="I976" s="70">
        <f t="shared" si="173"/>
        <v>3.9604544778193473E-2</v>
      </c>
      <c r="J976" s="67">
        <f t="shared" si="169"/>
        <v>-1702731.200000003</v>
      </c>
      <c r="K976" s="70">
        <f t="shared" si="180"/>
        <v>-3.0982003219267029E-2</v>
      </c>
      <c r="L976" s="70">
        <f t="shared" si="175"/>
        <v>1.0396045447781934</v>
      </c>
      <c r="M976" s="70">
        <f>PRODUCT($L$2:L976)-1</f>
        <v>0.16811211901191681</v>
      </c>
      <c r="N976" s="70">
        <f>PRODUCT($L$909:L976)-1</f>
        <v>-7.6941651379811238E-2</v>
      </c>
      <c r="O976" s="70">
        <f>AVERAGE($I$909:I976)*252</f>
        <v>-0.23994398716627807</v>
      </c>
      <c r="P976" s="70">
        <f>STDEV($I$909:I976)*252^0.5</f>
        <v>0.3373448021832115</v>
      </c>
      <c r="Q976" s="67">
        <f t="shared" si="182"/>
        <v>5420792.5799999982</v>
      </c>
      <c r="R976" s="70">
        <f t="shared" si="183"/>
        <v>0.115629878862773</v>
      </c>
      <c r="S976" s="67">
        <f t="shared" si="184"/>
        <v>16260065.009999998</v>
      </c>
      <c r="T976" s="70">
        <f t="shared" si="185"/>
        <v>0.43506025302749496</v>
      </c>
      <c r="U976" s="67">
        <f t="shared" si="186"/>
        <v>21968825.829999998</v>
      </c>
      <c r="V976" s="70">
        <f t="shared" si="187"/>
        <v>0.6892050785771201</v>
      </c>
      <c r="W976" s="87">
        <f t="shared" si="181"/>
        <v>-0.71127222240692722</v>
      </c>
      <c r="X976" s="138">
        <f t="shared" ref="X976:X1202" si="192">4.5%/252</f>
        <v>1.7857142857142857E-4</v>
      </c>
      <c r="Y976" s="135">
        <f t="shared" si="177"/>
        <v>3.9425973349622043E-2</v>
      </c>
      <c r="Z976" s="135">
        <f t="shared" si="178"/>
        <v>0</v>
      </c>
      <c r="AA976" s="135">
        <f t="shared" si="179"/>
        <v>0</v>
      </c>
      <c r="AB976" s="140">
        <f t="shared" si="188"/>
        <v>7.21401682836298</v>
      </c>
      <c r="AC976" s="140">
        <f t="shared" si="189"/>
        <v>-3.5509377023382936E-2</v>
      </c>
      <c r="AD976" s="140">
        <f t="shared" si="190"/>
        <v>-4.5548344550441273E-2</v>
      </c>
      <c r="AE976" s="140">
        <f t="shared" si="191"/>
        <v>-3.4763924349275173E-2</v>
      </c>
    </row>
    <row r="977" spans="1:31">
      <c r="A977" s="88">
        <v>45390</v>
      </c>
      <c r="B977" s="78">
        <v>53410125.670000002</v>
      </c>
      <c r="D977" s="58">
        <v>230826.78</v>
      </c>
      <c r="E977" s="58">
        <v>0</v>
      </c>
      <c r="F977" s="67">
        <f t="shared" si="170"/>
        <v>53410125.670000002</v>
      </c>
      <c r="G977" s="67">
        <f t="shared" si="176"/>
        <v>54958718.710000001</v>
      </c>
      <c r="H977" s="67">
        <f t="shared" si="172"/>
        <v>154138.16000000387</v>
      </c>
      <c r="I977" s="70">
        <f t="shared" si="173"/>
        <v>2.8942878952542377E-3</v>
      </c>
      <c r="J977" s="67">
        <f t="shared" si="169"/>
        <v>-1548593.0399999991</v>
      </c>
      <c r="K977" s="70">
        <f t="shared" si="180"/>
        <v>-2.8177386160901041E-2</v>
      </c>
      <c r="L977" s="70">
        <f t="shared" si="175"/>
        <v>1.0028942878952543</v>
      </c>
      <c r="M977" s="70">
        <f>PRODUCT($L$2:L977)-1</f>
        <v>0.17149297177827272</v>
      </c>
      <c r="N977" s="70">
        <f>PRODUCT($L$909:L977)-1</f>
        <v>-7.4270054774786431E-2</v>
      </c>
      <c r="O977" s="70">
        <f>AVERAGE($I$909:I977)*252</f>
        <v>-0.22589609532902666</v>
      </c>
      <c r="P977" s="70">
        <f>STDEV($I$909:I977)*252^0.5</f>
        <v>0.33493581224774105</v>
      </c>
      <c r="Q977" s="67">
        <f t="shared" si="182"/>
        <v>6077898.5100000054</v>
      </c>
      <c r="R977" s="70">
        <f t="shared" si="183"/>
        <v>0.12695019576065875</v>
      </c>
      <c r="S977" s="67">
        <f t="shared" si="184"/>
        <v>14815990.660000004</v>
      </c>
      <c r="T977" s="70">
        <f t="shared" si="185"/>
        <v>0.39906425234821724</v>
      </c>
      <c r="U977" s="67">
        <f t="shared" si="186"/>
        <v>20314615.960000001</v>
      </c>
      <c r="V977" s="70">
        <f t="shared" si="187"/>
        <v>0.63466424697194368</v>
      </c>
      <c r="W977" s="87">
        <f t="shared" si="181"/>
        <v>-0.67444592984263718</v>
      </c>
      <c r="X977" s="138">
        <f t="shared" si="192"/>
        <v>1.7857142857142857E-4</v>
      </c>
      <c r="Y977" s="135">
        <f t="shared" si="177"/>
        <v>2.7157164666828091E-3</v>
      </c>
      <c r="Z977" s="135">
        <f t="shared" si="178"/>
        <v>0</v>
      </c>
      <c r="AA977" s="135">
        <f t="shared" si="179"/>
        <v>0</v>
      </c>
      <c r="AB977" s="140">
        <f t="shared" si="188"/>
        <v>7.197950732963549</v>
      </c>
      <c r="AC977" s="140">
        <f t="shared" si="189"/>
        <v>-3.5374842095046488E-2</v>
      </c>
      <c r="AD977" s="140">
        <f t="shared" si="190"/>
        <v>-4.5462261478081516E-2</v>
      </c>
      <c r="AE977" s="140">
        <f t="shared" si="191"/>
        <v>-3.4635461934176139E-2</v>
      </c>
    </row>
    <row r="978" spans="1:31">
      <c r="A978" s="88">
        <v>45391</v>
      </c>
      <c r="B978" s="78">
        <v>53587856.920000002</v>
      </c>
      <c r="D978" s="58">
        <v>198748.7</v>
      </c>
      <c r="E978" s="58">
        <v>0</v>
      </c>
      <c r="F978" s="67">
        <f t="shared" si="170"/>
        <v>53587856.920000002</v>
      </c>
      <c r="G978" s="67">
        <f t="shared" si="176"/>
        <v>54958718.710000001</v>
      </c>
      <c r="H978" s="67">
        <f t="shared" si="172"/>
        <v>177731.25</v>
      </c>
      <c r="I978" s="70">
        <f t="shared" si="173"/>
        <v>3.3276695714616169E-3</v>
      </c>
      <c r="J978" s="67">
        <f t="shared" si="169"/>
        <v>-1370861.7899999991</v>
      </c>
      <c r="K978" s="70">
        <f t="shared" si="180"/>
        <v>-2.4943481619970287E-2</v>
      </c>
      <c r="L978" s="70">
        <f t="shared" si="175"/>
        <v>1.0033276695714617</v>
      </c>
      <c r="M978" s="70">
        <f>PRODUCT($L$2:L978)-1</f>
        <v>0.17539131329364044</v>
      </c>
      <c r="N978" s="70">
        <f>PRODUCT($L$909:L978)-1</f>
        <v>-7.1189531404669548E-2</v>
      </c>
      <c r="O978" s="70">
        <f>AVERAGE($I$909:I978)*252</f>
        <v>-0.21068939779563589</v>
      </c>
      <c r="P978" s="70">
        <f>STDEV($I$909:I978)*252^0.5</f>
        <v>0.33259646211369154</v>
      </c>
      <c r="Q978" s="67">
        <f t="shared" si="182"/>
        <v>6358233.4299999997</v>
      </c>
      <c r="R978" s="70">
        <f t="shared" si="183"/>
        <v>0.13291956768033181</v>
      </c>
      <c r="S978" s="67">
        <f t="shared" si="184"/>
        <v>16025876.260000005</v>
      </c>
      <c r="T978" s="70">
        <f t="shared" si="185"/>
        <v>0.43317952836559231</v>
      </c>
      <c r="U978" s="67">
        <f t="shared" si="186"/>
        <v>20055135.530000001</v>
      </c>
      <c r="V978" s="70">
        <f t="shared" si="187"/>
        <v>0.64100207411335886</v>
      </c>
      <c r="W978" s="87">
        <f t="shared" si="181"/>
        <v>-0.63346854761075566</v>
      </c>
      <c r="X978" s="138">
        <f t="shared" si="192"/>
        <v>1.7857142857142857E-4</v>
      </c>
      <c r="Y978" s="135">
        <f t="shared" si="177"/>
        <v>3.1490981428901883E-3</v>
      </c>
      <c r="Z978" s="135">
        <f t="shared" si="178"/>
        <v>0</v>
      </c>
      <c r="AA978" s="135">
        <f t="shared" si="179"/>
        <v>0</v>
      </c>
      <c r="AB978" s="140">
        <f t="shared" si="188"/>
        <v>7.4296725518862283</v>
      </c>
      <c r="AC978" s="140">
        <f t="shared" si="189"/>
        <v>-3.470884359711647E-2</v>
      </c>
      <c r="AD978" s="140">
        <f t="shared" si="190"/>
        <v>-4.5404956360575129E-2</v>
      </c>
      <c r="AE978" s="140">
        <f t="shared" si="191"/>
        <v>-3.4455702038121053E-2</v>
      </c>
    </row>
    <row r="979" spans="1:31">
      <c r="A979" s="88">
        <v>45392</v>
      </c>
      <c r="B979" s="78">
        <v>51021853.770000003</v>
      </c>
      <c r="D979" s="58">
        <v>165078.9</v>
      </c>
      <c r="E979" s="58">
        <v>0</v>
      </c>
      <c r="F979" s="67">
        <f t="shared" si="170"/>
        <v>51021853.770000003</v>
      </c>
      <c r="G979" s="67">
        <f t="shared" si="176"/>
        <v>54958718.710000001</v>
      </c>
      <c r="H979" s="67">
        <f t="shared" si="172"/>
        <v>-2566003.1499999985</v>
      </c>
      <c r="I979" s="70">
        <f t="shared" si="173"/>
        <v>-4.788404122655477E-2</v>
      </c>
      <c r="J979" s="67">
        <f t="shared" si="169"/>
        <v>-3936864.9399999976</v>
      </c>
      <c r="K979" s="70">
        <f t="shared" si="180"/>
        <v>-7.1633128144300562E-2</v>
      </c>
      <c r="L979" s="70">
        <f t="shared" si="175"/>
        <v>0.95211595877344524</v>
      </c>
      <c r="M979" s="70">
        <f>PRODUCT($L$2:L979)-1</f>
        <v>0.11910882719055338</v>
      </c>
      <c r="N979" s="70">
        <f>PRODUCT($L$909:L979)-1</f>
        <v>-0.11566473017454404</v>
      </c>
      <c r="O979" s="70">
        <f>AVERAGE($I$909:I979)*252</f>
        <v>-0.37767656668713118</v>
      </c>
      <c r="P979" s="70">
        <f>STDEV($I$909:I979)*252^0.5</f>
        <v>0.3419013348398095</v>
      </c>
      <c r="Q979" s="67">
        <f t="shared" si="182"/>
        <v>4127529.3500000015</v>
      </c>
      <c r="R979" s="70">
        <f t="shared" si="183"/>
        <v>8.720336222606774E-2</v>
      </c>
      <c r="S979" s="67">
        <f t="shared" si="184"/>
        <v>12844018.900000006</v>
      </c>
      <c r="T979" s="70">
        <f t="shared" si="185"/>
        <v>0.33279716974281287</v>
      </c>
      <c r="U979" s="67">
        <f t="shared" si="186"/>
        <v>17833263.210000005</v>
      </c>
      <c r="V979" s="70">
        <f t="shared" si="187"/>
        <v>0.53884237971447768</v>
      </c>
      <c r="W979" s="87">
        <f t="shared" si="181"/>
        <v>-1.1046361280340815</v>
      </c>
      <c r="X979" s="138">
        <f t="shared" si="192"/>
        <v>1.7857142857142857E-4</v>
      </c>
      <c r="Y979" s="135">
        <f t="shared" si="177"/>
        <v>-4.8062612655126201E-2</v>
      </c>
      <c r="Z979" s="135">
        <f t="shared" si="178"/>
        <v>-4.8062612655126201E-2</v>
      </c>
      <c r="AA979" s="135">
        <f t="shared" si="179"/>
        <v>2.310014735236697E-3</v>
      </c>
      <c r="AB979" s="140">
        <f t="shared" si="188"/>
        <v>6.3111367042854898</v>
      </c>
      <c r="AC979" s="140">
        <f t="shared" si="189"/>
        <v>-3.918541835247169E-2</v>
      </c>
      <c r="AD979" s="140">
        <f t="shared" si="190"/>
        <v>-4.6170539645990043E-2</v>
      </c>
      <c r="AE979" s="140">
        <f t="shared" si="191"/>
        <v>-3.4857940515183455E-2</v>
      </c>
    </row>
    <row r="980" spans="1:31">
      <c r="A980" s="88">
        <v>45393</v>
      </c>
      <c r="B980" s="78">
        <v>54085413.049999997</v>
      </c>
      <c r="D980" s="58">
        <v>130665.49</v>
      </c>
      <c r="E980" s="58">
        <v>0</v>
      </c>
      <c r="F980" s="67">
        <f t="shared" si="170"/>
        <v>54085413.049999997</v>
      </c>
      <c r="G980" s="67">
        <f t="shared" si="176"/>
        <v>54958718.710000001</v>
      </c>
      <c r="H980" s="67">
        <f t="shared" si="172"/>
        <v>3063559.2799999937</v>
      </c>
      <c r="I980" s="70">
        <f t="shared" si="173"/>
        <v>6.0044060606071419E-2</v>
      </c>
      <c r="J980" s="67">
        <f t="shared" si="169"/>
        <v>-873305.66000000387</v>
      </c>
      <c r="K980" s="70">
        <f t="shared" si="180"/>
        <v>-1.5890211425927947E-2</v>
      </c>
      <c r="L980" s="70">
        <f t="shared" si="175"/>
        <v>1.0600440606060715</v>
      </c>
      <c r="M980" s="70">
        <f>PRODUCT($L$2:L980)-1</f>
        <v>0.18630466543517255</v>
      </c>
      <c r="N980" s="70">
        <f>PRODUCT($L$909:L980)-1</f>
        <v>-6.2565649637057796E-2</v>
      </c>
      <c r="O980" s="70">
        <f>AVERAGE($I$909:I980)*252</f>
        <v>-0.1622768466952266</v>
      </c>
      <c r="P980" s="70">
        <f>STDEV($I$909:I980)*252^0.5</f>
        <v>0.35847787913724732</v>
      </c>
      <c r="Q980" s="67">
        <f t="shared" si="182"/>
        <v>6915154.8900000006</v>
      </c>
      <c r="R980" s="70">
        <f t="shared" si="183"/>
        <v>0.14641562602048175</v>
      </c>
      <c r="S980" s="67">
        <f t="shared" si="184"/>
        <v>16536350.57</v>
      </c>
      <c r="T980" s="70">
        <f t="shared" si="185"/>
        <v>0.44024170928796813</v>
      </c>
      <c r="U980" s="67">
        <f t="shared" si="186"/>
        <v>20423134.469999999</v>
      </c>
      <c r="V980" s="70">
        <f t="shared" si="187"/>
        <v>0.60905090978063314</v>
      </c>
      <c r="W980" s="87">
        <f t="shared" si="181"/>
        <v>-0.45268301376302517</v>
      </c>
      <c r="X980" s="138">
        <f t="shared" si="192"/>
        <v>1.7857142857142857E-4</v>
      </c>
      <c r="Y980" s="135">
        <f t="shared" si="177"/>
        <v>5.9865489177499988E-2</v>
      </c>
      <c r="Z980" s="135">
        <f t="shared" si="178"/>
        <v>0</v>
      </c>
      <c r="AA980" s="135">
        <f t="shared" si="179"/>
        <v>0</v>
      </c>
      <c r="AB980" s="140">
        <f t="shared" si="188"/>
        <v>7.3576198989382826</v>
      </c>
      <c r="AC980" s="140">
        <f t="shared" si="189"/>
        <v>-4.0571829499422896E-2</v>
      </c>
      <c r="AD980" s="140">
        <f t="shared" si="190"/>
        <v>-4.6632546159236801E-2</v>
      </c>
      <c r="AE980" s="140">
        <f t="shared" si="191"/>
        <v>-3.5007261139477774E-2</v>
      </c>
    </row>
    <row r="981" spans="1:31">
      <c r="A981" s="88">
        <v>45394</v>
      </c>
      <c r="B981" s="78">
        <v>49126001.969999999</v>
      </c>
      <c r="D981" s="58">
        <v>95805.8</v>
      </c>
      <c r="E981" s="58">
        <v>0</v>
      </c>
      <c r="F981" s="67">
        <f t="shared" si="170"/>
        <v>49126001.969999999</v>
      </c>
      <c r="G981" s="67">
        <f t="shared" si="176"/>
        <v>54958718.710000001</v>
      </c>
      <c r="H981" s="67">
        <f t="shared" si="172"/>
        <v>-4959411.0799999982</v>
      </c>
      <c r="I981" s="70">
        <f t="shared" si="173"/>
        <v>-9.169590838504281E-2</v>
      </c>
      <c r="J981" s="67">
        <f t="shared" si="169"/>
        <v>-5832716.7400000021</v>
      </c>
      <c r="K981" s="70">
        <f t="shared" si="180"/>
        <v>-0.10612905243983994</v>
      </c>
      <c r="L981" s="70">
        <f t="shared" si="175"/>
        <v>0.90830409161495718</v>
      </c>
      <c r="M981" s="70">
        <f>PRODUCT($L$2:L981)-1</f>
        <v>7.7525381516680092E-2</v>
      </c>
      <c r="N981" s="70">
        <f>PRODUCT($L$909:L981)-1</f>
        <v>-0.14852454394493031</v>
      </c>
      <c r="O981" s="70">
        <f>AVERAGE($I$909:I981)*252</f>
        <v>-0.47659317637105625</v>
      </c>
      <c r="P981" s="70">
        <f>STDEV($I$909:I981)*252^0.5</f>
        <v>0.39413283855295078</v>
      </c>
      <c r="Q981" s="67">
        <f t="shared" si="182"/>
        <v>219138.5700000003</v>
      </c>
      <c r="R981" s="70">
        <f t="shared" si="183"/>
        <v>4.6730296834501294E-3</v>
      </c>
      <c r="S981" s="67">
        <f t="shared" si="184"/>
        <v>10335344.399999999</v>
      </c>
      <c r="T981" s="70">
        <f t="shared" si="185"/>
        <v>0.27071583381281461</v>
      </c>
      <c r="U981" s="67">
        <f t="shared" si="186"/>
        <v>15902198.689999998</v>
      </c>
      <c r="V981" s="70">
        <f t="shared" si="187"/>
        <v>0.47914655071751855</v>
      </c>
      <c r="W981" s="87">
        <f t="shared" si="181"/>
        <v>-1.2092196583285386</v>
      </c>
      <c r="X981" s="138">
        <f t="shared" si="192"/>
        <v>1.7857142857142857E-4</v>
      </c>
      <c r="Y981" s="135">
        <f t="shared" si="177"/>
        <v>-9.187447981361424E-2</v>
      </c>
      <c r="Z981" s="135">
        <f t="shared" si="178"/>
        <v>-9.187447981361424E-2</v>
      </c>
      <c r="AA981" s="135">
        <f t="shared" si="179"/>
        <v>8.440920041022211E-3</v>
      </c>
      <c r="AB981" s="140">
        <f t="shared" si="188"/>
        <v>4.9540748794860798</v>
      </c>
      <c r="AC981" s="140">
        <f t="shared" si="189"/>
        <v>-5.2263054904553762E-2</v>
      </c>
      <c r="AD981" s="140">
        <f t="shared" si="190"/>
        <v>-5.0012873412469794E-2</v>
      </c>
      <c r="AE981" s="140">
        <f t="shared" si="191"/>
        <v>-3.6152335282325324E-2</v>
      </c>
    </row>
    <row r="982" spans="1:31">
      <c r="A982" s="88">
        <v>45397</v>
      </c>
      <c r="B982" s="78">
        <v>46705599.299999997</v>
      </c>
      <c r="D982" s="58">
        <v>-8837.14</v>
      </c>
      <c r="E982" s="58">
        <v>0</v>
      </c>
      <c r="F982" s="67">
        <f t="shared" si="170"/>
        <v>46705599.299999997</v>
      </c>
      <c r="G982" s="67">
        <f t="shared" si="176"/>
        <v>54958718.710000001</v>
      </c>
      <c r="H982" s="67">
        <f t="shared" si="172"/>
        <v>-2420402.6700000018</v>
      </c>
      <c r="I982" s="70">
        <f t="shared" si="173"/>
        <v>-4.9269278446027021E-2</v>
      </c>
      <c r="J982" s="67">
        <f t="shared" ref="J982:J1008" si="193">IF(MONTH(A982)=MONTH(A981),J981+H982,H982)</f>
        <v>-8253119.4100000039</v>
      </c>
      <c r="K982" s="70">
        <f t="shared" si="180"/>
        <v>-0.15016942904999553</v>
      </c>
      <c r="L982" s="70">
        <f t="shared" si="175"/>
        <v>0.95073072155397298</v>
      </c>
      <c r="M982" s="70">
        <f>PRODUCT($L$2:L982)-1</f>
        <v>2.4436483462073388E-2</v>
      </c>
      <c r="N982" s="70">
        <f>PRODUCT($L$909:L982)-1</f>
        <v>-0.19047612527926538</v>
      </c>
      <c r="O982" s="70">
        <f>AVERAGE($I$909:I982)*252</f>
        <v>-0.63793459518224205</v>
      </c>
      <c r="P982" s="70">
        <f>STDEV($I$909:I982)*252^0.5</f>
        <v>0.40106954410073364</v>
      </c>
      <c r="Q982" s="67">
        <f t="shared" si="182"/>
        <v>-2673884.5400000066</v>
      </c>
      <c r="R982" s="70">
        <f t="shared" si="183"/>
        <v>-5.6685815263725639E-2</v>
      </c>
      <c r="S982" s="67">
        <f t="shared" si="184"/>
        <v>7556256.099999994</v>
      </c>
      <c r="T982" s="70">
        <f t="shared" si="185"/>
        <v>0.20123687785879427</v>
      </c>
      <c r="U982" s="67">
        <f t="shared" si="186"/>
        <v>13637165.779999997</v>
      </c>
      <c r="V982" s="70">
        <f t="shared" si="187"/>
        <v>0.405117132745207</v>
      </c>
      <c r="W982" s="87">
        <f t="shared" si="181"/>
        <v>-1.5905834899845119</v>
      </c>
      <c r="X982" s="138">
        <f t="shared" si="192"/>
        <v>1.7857142857142857E-4</v>
      </c>
      <c r="Y982" s="135">
        <f t="shared" si="177"/>
        <v>-4.9447849874598451E-2</v>
      </c>
      <c r="Z982" s="135">
        <f t="shared" si="178"/>
        <v>-4.9447849874598451E-2</v>
      </c>
      <c r="AA982" s="135">
        <f t="shared" si="179"/>
        <v>2.4450898572208261E-3</v>
      </c>
      <c r="AB982" s="140">
        <f t="shared" si="188"/>
        <v>4.1812718981241312</v>
      </c>
      <c r="AC982" s="140">
        <f t="shared" si="189"/>
        <v>-5.586642686063617E-2</v>
      </c>
      <c r="AD982" s="140">
        <f t="shared" si="190"/>
        <v>-5.1404601468952579E-2</v>
      </c>
      <c r="AE982" s="140">
        <f t="shared" si="191"/>
        <v>-3.6483684569230151E-2</v>
      </c>
    </row>
    <row r="983" spans="1:31">
      <c r="A983" s="88">
        <v>45398</v>
      </c>
      <c r="B983" s="78">
        <v>45847393.68</v>
      </c>
      <c r="D983" s="58">
        <v>-43698.31</v>
      </c>
      <c r="E983" s="58">
        <v>0</v>
      </c>
      <c r="F983" s="67">
        <f t="shared" si="170"/>
        <v>45847393.68</v>
      </c>
      <c r="G983" s="67">
        <f t="shared" si="176"/>
        <v>54958718.710000001</v>
      </c>
      <c r="H983" s="67">
        <f t="shared" si="172"/>
        <v>-858205.61999999732</v>
      </c>
      <c r="I983" s="70">
        <f t="shared" si="173"/>
        <v>-1.8374790878660181E-2</v>
      </c>
      <c r="J983" s="67">
        <f t="shared" si="193"/>
        <v>-9111325.0300000012</v>
      </c>
      <c r="K983" s="70">
        <f t="shared" si="180"/>
        <v>-0.16578488807349434</v>
      </c>
      <c r="L983" s="70">
        <f t="shared" si="175"/>
        <v>0.98162520912133977</v>
      </c>
      <c r="M983" s="70">
        <f>PRODUCT($L$2:L983)-1</f>
        <v>5.6126773099878235E-3</v>
      </c>
      <c r="N983" s="70">
        <f>PRODUCT($L$909:L983)-1</f>
        <v>-0.20535095718854157</v>
      </c>
      <c r="O983" s="70">
        <f>AVERAGE($I$909:I983)*252</f>
        <v>-0.69116809793211043</v>
      </c>
      <c r="P983" s="70">
        <f>STDEV($I$909:I983)*252^0.5</f>
        <v>0.39940760324941821</v>
      </c>
      <c r="Q983" s="67">
        <f t="shared" si="182"/>
        <v>-2636528.2800000012</v>
      </c>
      <c r="R983" s="70">
        <f t="shared" si="183"/>
        <v>-5.3909167276509525E-2</v>
      </c>
      <c r="S983" s="67">
        <f t="shared" si="184"/>
        <v>6122199.6499999985</v>
      </c>
      <c r="T983" s="70">
        <f t="shared" si="185"/>
        <v>0.15782665294993087</v>
      </c>
      <c r="U983" s="67">
        <f t="shared" si="186"/>
        <v>12749346.280000001</v>
      </c>
      <c r="V983" s="70">
        <f t="shared" si="187"/>
        <v>0.38374132463259641</v>
      </c>
      <c r="W983" s="87">
        <f t="shared" si="181"/>
        <v>-1.7304830762084829</v>
      </c>
      <c r="X983" s="138">
        <f t="shared" si="192"/>
        <v>1.7857142857142857E-4</v>
      </c>
      <c r="Y983" s="135">
        <f t="shared" si="177"/>
        <v>-1.8553362307231609E-2</v>
      </c>
      <c r="Z983" s="135">
        <f t="shared" si="178"/>
        <v>-1.8553362307231609E-2</v>
      </c>
      <c r="AA983" s="135">
        <f t="shared" si="179"/>
        <v>3.442272529034026E-4</v>
      </c>
      <c r="AB983" s="140">
        <f t="shared" si="188"/>
        <v>4.0803470555972208</v>
      </c>
      <c r="AC983" s="140">
        <f t="shared" si="189"/>
        <v>-5.6852213719398345E-2</v>
      </c>
      <c r="AD983" s="140">
        <f t="shared" si="190"/>
        <v>-5.1804808589151777E-2</v>
      </c>
      <c r="AE983" s="140">
        <f t="shared" si="191"/>
        <v>-3.655505460168737E-2</v>
      </c>
    </row>
    <row r="984" spans="1:31">
      <c r="A984" s="88">
        <v>45399</v>
      </c>
      <c r="B984" s="78">
        <v>42944863.299999997</v>
      </c>
      <c r="D984" s="58">
        <v>-78592.61</v>
      </c>
      <c r="E984" s="58">
        <v>0</v>
      </c>
      <c r="F984" s="67">
        <f t="shared" si="170"/>
        <v>42944863.299999997</v>
      </c>
      <c r="G984" s="67">
        <f t="shared" si="176"/>
        <v>54958718.710000001</v>
      </c>
      <c r="H984" s="67">
        <f t="shared" si="172"/>
        <v>-2902530.3800000027</v>
      </c>
      <c r="I984" s="70">
        <f t="shared" si="173"/>
        <v>-6.3308514334723745E-2</v>
      </c>
      <c r="J984" s="67">
        <f t="shared" si="193"/>
        <v>-12013855.410000004</v>
      </c>
      <c r="K984" s="70">
        <f t="shared" si="180"/>
        <v>-0.21859780744513668</v>
      </c>
      <c r="L984" s="70">
        <f t="shared" si="175"/>
        <v>0.93669148566527627</v>
      </c>
      <c r="M984" s="70">
        <f>PRODUCT($L$2:L984)-1</f>
        <v>-5.8051167286671479E-2</v>
      </c>
      <c r="N984" s="70">
        <f>PRODUCT($L$909:L984)-1</f>
        <v>-0.25565900750644532</v>
      </c>
      <c r="O984" s="70">
        <f>AVERAGE($I$909:I984)*252</f>
        <v>-0.89199148627971925</v>
      </c>
      <c r="P984" s="70">
        <f>STDEV($I$909:I984)*252^0.5</f>
        <v>0.41177960165332927</v>
      </c>
      <c r="Q984" s="67">
        <f t="shared" si="182"/>
        <v>-6846841</v>
      </c>
      <c r="R984" s="70">
        <f t="shared" si="183"/>
        <v>-0.13865760570088614</v>
      </c>
      <c r="S984" s="67">
        <f t="shared" si="184"/>
        <v>1807897.5399999991</v>
      </c>
      <c r="T984" s="70">
        <f t="shared" si="185"/>
        <v>4.6179511384497482E-2</v>
      </c>
      <c r="U984" s="67">
        <f t="shared" si="186"/>
        <v>10235021.449999996</v>
      </c>
      <c r="V984" s="70">
        <f t="shared" si="187"/>
        <v>0.3095103202820233</v>
      </c>
      <c r="W984" s="87">
        <f t="shared" si="181"/>
        <v>-2.1661866753435559</v>
      </c>
      <c r="X984" s="138">
        <f t="shared" si="192"/>
        <v>1.7857142857142857E-4</v>
      </c>
      <c r="Y984" s="135">
        <f t="shared" si="177"/>
        <v>-6.3487085763295176E-2</v>
      </c>
      <c r="Z984" s="135">
        <f t="shared" si="178"/>
        <v>-6.3487085763295176E-2</v>
      </c>
      <c r="AA984" s="135">
        <f t="shared" si="179"/>
        <v>4.0306100587159969E-3</v>
      </c>
      <c r="AB984" s="140">
        <f t="shared" si="188"/>
        <v>2.5400102694972517</v>
      </c>
      <c r="AC984" s="140">
        <f t="shared" si="189"/>
        <v>-6.1157680911040541E-2</v>
      </c>
      <c r="AD984" s="140">
        <f t="shared" si="190"/>
        <v>-5.3780767167830042E-2</v>
      </c>
      <c r="AE984" s="140">
        <f t="shared" si="191"/>
        <v>-3.7136704377186365E-2</v>
      </c>
    </row>
    <row r="985" spans="1:31">
      <c r="A985" s="88">
        <v>45400</v>
      </c>
      <c r="B985" s="78">
        <v>42064797.170000002</v>
      </c>
      <c r="D985" s="58">
        <v>-113482.91</v>
      </c>
      <c r="E985" s="58">
        <v>0</v>
      </c>
      <c r="F985" s="67">
        <f t="shared" si="170"/>
        <v>42064797.170000002</v>
      </c>
      <c r="G985" s="67">
        <f t="shared" si="176"/>
        <v>54958718.710000001</v>
      </c>
      <c r="H985" s="67">
        <f t="shared" si="172"/>
        <v>-880066.12999999523</v>
      </c>
      <c r="I985" s="70">
        <f t="shared" si="173"/>
        <v>-2.0492931223278461E-2</v>
      </c>
      <c r="J985" s="67">
        <f t="shared" si="193"/>
        <v>-12893921.539999999</v>
      </c>
      <c r="K985" s="70">
        <f t="shared" si="180"/>
        <v>-0.2346110288348825</v>
      </c>
      <c r="L985" s="70">
        <f t="shared" si="175"/>
        <v>0.97950706877672156</v>
      </c>
      <c r="M985" s="70">
        <f>PRODUCT($L$2:L985)-1</f>
        <v>-7.735445993131318E-2</v>
      </c>
      <c r="N985" s="70">
        <f>PRODUCT($L$909:L985)-1</f>
        <v>-0.27091273627228252</v>
      </c>
      <c r="O985" s="70">
        <f>AVERAGE($I$909:I985)*252</f>
        <v>-0.94747495617564725</v>
      </c>
      <c r="P985" s="70">
        <f>STDEV($I$909:I985)*252^0.5</f>
        <v>0.41020968118018564</v>
      </c>
      <c r="Q985" s="67">
        <f t="shared" si="182"/>
        <v>-9072341.5899999961</v>
      </c>
      <c r="R985" s="70">
        <f t="shared" si="183"/>
        <v>-0.18712062108929267</v>
      </c>
      <c r="S985" s="67">
        <f t="shared" si="184"/>
        <v>-4819852.6599999964</v>
      </c>
      <c r="T985" s="70">
        <f t="shared" si="185"/>
        <v>-0.12132987082102356</v>
      </c>
      <c r="U985" s="67">
        <f t="shared" si="186"/>
        <v>8866526.9100000001</v>
      </c>
      <c r="V985" s="70">
        <f t="shared" si="187"/>
        <v>0.26788670651308572</v>
      </c>
      <c r="W985" s="87">
        <f t="shared" si="181"/>
        <v>-2.3097332892040314</v>
      </c>
      <c r="X985" s="138">
        <f t="shared" si="192"/>
        <v>1.7857142857142857E-4</v>
      </c>
      <c r="Y985" s="135">
        <f t="shared" si="177"/>
        <v>-2.0671502651849888E-2</v>
      </c>
      <c r="Z985" s="135">
        <f t="shared" si="178"/>
        <v>-2.0671502651849888E-2</v>
      </c>
      <c r="AA985" s="135">
        <f t="shared" si="179"/>
        <v>4.2731102188543697E-4</v>
      </c>
      <c r="AB985" s="140">
        <f t="shared" si="188"/>
        <v>1.9113190577196275</v>
      </c>
      <c r="AC985" s="140">
        <f t="shared" si="189"/>
        <v>-6.1995986969980328E-2</v>
      </c>
      <c r="AD985" s="140">
        <f t="shared" si="190"/>
        <v>-5.4165381131790993E-2</v>
      </c>
      <c r="AE985" s="140">
        <f t="shared" si="191"/>
        <v>-3.7189647039886899E-2</v>
      </c>
    </row>
    <row r="986" spans="1:31">
      <c r="A986" s="88">
        <v>45401</v>
      </c>
      <c r="B986" s="78">
        <v>38769186.829999998</v>
      </c>
      <c r="D986" s="58">
        <v>-148287.04000000001</v>
      </c>
      <c r="E986" s="58">
        <v>0</v>
      </c>
      <c r="F986" s="67">
        <f t="shared" si="170"/>
        <v>38769186.829999998</v>
      </c>
      <c r="G986" s="67">
        <f t="shared" si="176"/>
        <v>54958718.710000001</v>
      </c>
      <c r="H986" s="67">
        <f t="shared" si="172"/>
        <v>-3295610.3400000036</v>
      </c>
      <c r="I986" s="70">
        <f t="shared" si="173"/>
        <v>-7.8346041386605919E-2</v>
      </c>
      <c r="J986" s="67">
        <f t="shared" si="193"/>
        <v>-16189531.880000003</v>
      </c>
      <c r="K986" s="70">
        <f t="shared" si="180"/>
        <v>-0.29457622484663659</v>
      </c>
      <c r="L986" s="70">
        <f t="shared" si="175"/>
        <v>0.92165395861339405</v>
      </c>
      <c r="M986" s="70">
        <f>PRODUCT($L$2:L986)-1</f>
        <v>-0.1496400855987019</v>
      </c>
      <c r="N986" s="70">
        <f>PRODUCT($L$909:L986)-1</f>
        <v>-0.32803383721074153</v>
      </c>
      <c r="O986" s="70">
        <f>AVERAGE($I$909:I986)*252</f>
        <v>-1.1884458212173017</v>
      </c>
      <c r="P986" s="70">
        <f>STDEV($I$909:I986)*252^0.5</f>
        <v>0.42902183871781135</v>
      </c>
      <c r="Q986" s="67">
        <f t="shared" si="182"/>
        <v>-11467145.880000003</v>
      </c>
      <c r="R986" s="70">
        <f t="shared" si="183"/>
        <v>-0.23030233733132136</v>
      </c>
      <c r="S986" s="67">
        <f t="shared" si="184"/>
        <v>-10712988.060000002</v>
      </c>
      <c r="T986" s="70">
        <f t="shared" si="185"/>
        <v>-0.26042241721232878</v>
      </c>
      <c r="U986" s="67">
        <f t="shared" si="186"/>
        <v>5241265.5299999975</v>
      </c>
      <c r="V986" s="70">
        <f t="shared" si="187"/>
        <v>0.16023512293441422</v>
      </c>
      <c r="W986" s="87">
        <f t="shared" si="181"/>
        <v>-2.7701289630596184</v>
      </c>
      <c r="X986" s="138">
        <f t="shared" si="192"/>
        <v>1.7857142857142857E-4</v>
      </c>
      <c r="Y986" s="135">
        <f t="shared" si="177"/>
        <v>-7.852461281517735E-2</v>
      </c>
      <c r="Z986" s="135">
        <f t="shared" si="178"/>
        <v>-7.852461281517735E-2</v>
      </c>
      <c r="AA986" s="135">
        <f t="shared" si="179"/>
        <v>6.166114817773515E-3</v>
      </c>
      <c r="AB986" s="140">
        <f t="shared" si="188"/>
        <v>1.1764162459473919</v>
      </c>
      <c r="AC986" s="140">
        <f t="shared" si="189"/>
        <v>-6.8466406897128157E-2</v>
      </c>
      <c r="AD986" s="140">
        <f t="shared" si="190"/>
        <v>-5.2462395111610084E-2</v>
      </c>
      <c r="AE986" s="140">
        <f t="shared" si="191"/>
        <v>-3.8031321656299098E-2</v>
      </c>
    </row>
    <row r="987" spans="1:31">
      <c r="A987" s="88">
        <v>45404</v>
      </c>
      <c r="B987" s="78">
        <v>40992184.68</v>
      </c>
      <c r="D987" s="58">
        <v>-252210.47</v>
      </c>
      <c r="E987" s="58">
        <v>0</v>
      </c>
      <c r="F987" s="67">
        <f t="shared" si="170"/>
        <v>40992184.68</v>
      </c>
      <c r="G987" s="67">
        <f t="shared" si="176"/>
        <v>54958718.710000001</v>
      </c>
      <c r="H987" s="67">
        <f t="shared" si="172"/>
        <v>2222997.8500000015</v>
      </c>
      <c r="I987" s="70">
        <f t="shared" si="173"/>
        <v>5.733929524360884E-2</v>
      </c>
      <c r="J987" s="67">
        <f t="shared" si="193"/>
        <v>-13966534.030000001</v>
      </c>
      <c r="K987" s="70">
        <f t="shared" si="180"/>
        <v>-0.25412772273125672</v>
      </c>
      <c r="L987" s="70">
        <f t="shared" si="175"/>
        <v>1.0573392952436089</v>
      </c>
      <c r="M987" s="70">
        <f>PRODUCT($L$2:L987)-1</f>
        <v>-0.10088104740351589</v>
      </c>
      <c r="N987" s="70">
        <f>PRODUCT($L$909:L987)-1</f>
        <v>-0.28950377100885327</v>
      </c>
      <c r="O987" s="70">
        <f>AVERAGE($I$909:I987)*252</f>
        <v>-0.99049710953873538</v>
      </c>
      <c r="P987" s="70">
        <f>STDEV($I$909:I987)*252^0.5</f>
        <v>0.44043589143917605</v>
      </c>
      <c r="Q987" s="67">
        <f t="shared" si="182"/>
        <v>-7912405.799999997</v>
      </c>
      <c r="R987" s="70">
        <f t="shared" si="183"/>
        <v>-0.15472914581973371</v>
      </c>
      <c r="S987" s="67">
        <f t="shared" si="184"/>
        <v>-7918263.7808300033</v>
      </c>
      <c r="T987" s="70">
        <f t="shared" si="185"/>
        <v>-0.16888819282091252</v>
      </c>
      <c r="U987" s="67">
        <f t="shared" si="186"/>
        <v>7310979.0200000033</v>
      </c>
      <c r="V987" s="70">
        <f t="shared" si="187"/>
        <v>0.22022168512824206</v>
      </c>
      <c r="W987" s="87">
        <f t="shared" si="181"/>
        <v>-2.248901891946566</v>
      </c>
      <c r="X987" s="138">
        <f t="shared" si="192"/>
        <v>1.7857142857142857E-4</v>
      </c>
      <c r="Y987" s="135">
        <f t="shared" si="177"/>
        <v>5.7160723815037409E-2</v>
      </c>
      <c r="Z987" s="135">
        <f t="shared" si="178"/>
        <v>0</v>
      </c>
      <c r="AA987" s="135">
        <f t="shared" si="179"/>
        <v>0</v>
      </c>
      <c r="AB987" s="140">
        <f t="shared" si="188"/>
        <v>1.7207419961966197</v>
      </c>
      <c r="AC987" s="140">
        <f t="shared" si="189"/>
        <v>-6.9360188684141663E-2</v>
      </c>
      <c r="AD987" s="140">
        <f t="shared" si="190"/>
        <v>-5.2510833216810528E-2</v>
      </c>
      <c r="AE987" s="140">
        <f t="shared" si="191"/>
        <v>-3.8203658743035093E-2</v>
      </c>
    </row>
    <row r="988" spans="1:31">
      <c r="A988" s="88">
        <v>45405</v>
      </c>
      <c r="B988" s="78">
        <v>43830529.549999997</v>
      </c>
      <c r="D988" s="58">
        <v>-286709.58</v>
      </c>
      <c r="E988" s="58">
        <v>5326.86</v>
      </c>
      <c r="F988" s="67">
        <f t="shared" si="170"/>
        <v>43830529.549999997</v>
      </c>
      <c r="G988" s="67">
        <f t="shared" si="176"/>
        <v>54958718.710000001</v>
      </c>
      <c r="H988" s="67">
        <f t="shared" si="172"/>
        <v>2838344.8699999973</v>
      </c>
      <c r="I988" s="70">
        <f t="shared" si="173"/>
        <v>6.9241122232375676E-2</v>
      </c>
      <c r="J988" s="67">
        <f t="shared" si="193"/>
        <v>-11128189.160000004</v>
      </c>
      <c r="K988" s="70">
        <f t="shared" si="180"/>
        <v>-0.20248268921115131</v>
      </c>
      <c r="L988" s="70">
        <f t="shared" si="175"/>
        <v>1.0692411222323757</v>
      </c>
      <c r="M988" s="70">
        <f>PRODUCT($L$2:L988)-1</f>
        <v>-3.8625042105337126E-2</v>
      </c>
      <c r="N988" s="70">
        <f>PRODUCT($L$909:L988)-1</f>
        <v>-0.24030821477163533</v>
      </c>
      <c r="O988" s="70">
        <f>AVERAGE($I$909:I988)*252</f>
        <v>-0.76000636063751792</v>
      </c>
      <c r="P988" s="70">
        <f>STDEV($I$909:I988)*252^0.5</f>
        <v>0.45650156168377326</v>
      </c>
      <c r="Q988" s="67">
        <f t="shared" si="182"/>
        <v>-6600382.5900000036</v>
      </c>
      <c r="R988" s="70">
        <f t="shared" si="183"/>
        <v>-0.1313866326210977</v>
      </c>
      <c r="S988" s="67">
        <f t="shared" si="184"/>
        <v>-5464192.4100000039</v>
      </c>
      <c r="T988" s="70">
        <f t="shared" si="185"/>
        <v>-0.11042749075090227</v>
      </c>
      <c r="U988" s="67">
        <f t="shared" si="186"/>
        <v>10358107.369999997</v>
      </c>
      <c r="V988" s="70">
        <f t="shared" si="187"/>
        <v>0.30893974241105121</v>
      </c>
      <c r="W988" s="87">
        <f t="shared" si="181"/>
        <v>-1.6648494209620861</v>
      </c>
      <c r="X988" s="138">
        <f t="shared" si="192"/>
        <v>1.7857142857142857E-4</v>
      </c>
      <c r="Y988" s="135">
        <f t="shared" si="177"/>
        <v>6.9062550803804246E-2</v>
      </c>
      <c r="Z988" s="135">
        <f t="shared" si="178"/>
        <v>0</v>
      </c>
      <c r="AA988" s="135">
        <f t="shared" si="179"/>
        <v>0</v>
      </c>
      <c r="AB988" s="140">
        <f t="shared" si="188"/>
        <v>2.6993633917748672</v>
      </c>
      <c r="AC988" s="140">
        <f t="shared" si="189"/>
        <v>-7.0064052126932147E-2</v>
      </c>
      <c r="AD988" s="140">
        <f t="shared" si="190"/>
        <v>-5.3125619444278918E-2</v>
      </c>
      <c r="AE988" s="140">
        <f t="shared" si="191"/>
        <v>-3.8473212740325585E-2</v>
      </c>
    </row>
    <row r="989" spans="1:31">
      <c r="A989" s="88">
        <v>45406</v>
      </c>
      <c r="B989" s="78">
        <v>44070358.350000001</v>
      </c>
      <c r="D989" s="58">
        <v>-319237.36</v>
      </c>
      <c r="E989" s="58">
        <v>5326.86</v>
      </c>
      <c r="F989" s="67">
        <f t="shared" si="170"/>
        <v>44070358.350000001</v>
      </c>
      <c r="G989" s="67">
        <f t="shared" si="176"/>
        <v>54958718.710000001</v>
      </c>
      <c r="H989" s="67">
        <f t="shared" si="172"/>
        <v>239828.80000000447</v>
      </c>
      <c r="I989" s="70">
        <f t="shared" si="173"/>
        <v>5.4717294648794516E-3</v>
      </c>
      <c r="J989" s="67">
        <f t="shared" si="193"/>
        <v>-10888360.359999999</v>
      </c>
      <c r="K989" s="70">
        <f t="shared" si="180"/>
        <v>-0.19811889024295659</v>
      </c>
      <c r="L989" s="70">
        <f t="shared" si="175"/>
        <v>1.0054717294648794</v>
      </c>
      <c r="M989" s="70">
        <f>PRODUCT($L$2:L989)-1</f>
        <v>-3.3364658421427662E-2</v>
      </c>
      <c r="N989" s="70">
        <f>PRODUCT($L$909:L989)-1</f>
        <v>-0.23615138684617443</v>
      </c>
      <c r="O989" s="70">
        <f>AVERAGE($I$909:I989)*252</f>
        <v>-0.73360040772656554</v>
      </c>
      <c r="P989" s="70">
        <f>STDEV($I$909:I989)*252^0.5</f>
        <v>0.45388641615487207</v>
      </c>
      <c r="Q989" s="67">
        <f t="shared" si="182"/>
        <v>-5213941.0799999982</v>
      </c>
      <c r="R989" s="70">
        <f t="shared" si="183"/>
        <v>-0.10661455353832867</v>
      </c>
      <c r="S989" s="67">
        <f t="shared" si="184"/>
        <v>-8012162.0300000012</v>
      </c>
      <c r="T989" s="70">
        <f t="shared" si="185"/>
        <v>-0.16381289238058308</v>
      </c>
      <c r="U989" s="67">
        <f t="shared" si="186"/>
        <v>11182713.700000003</v>
      </c>
      <c r="V989" s="70">
        <f t="shared" si="187"/>
        <v>0.33201643114814805</v>
      </c>
      <c r="W989" s="87">
        <f t="shared" si="181"/>
        <v>-1.6162642934796518</v>
      </c>
      <c r="X989" s="138">
        <f t="shared" si="192"/>
        <v>1.7857142857142857E-4</v>
      </c>
      <c r="Y989" s="135">
        <f t="shared" si="177"/>
        <v>5.2931580363080226E-3</v>
      </c>
      <c r="Z989" s="135">
        <f t="shared" si="178"/>
        <v>0</v>
      </c>
      <c r="AA989" s="135">
        <f t="shared" si="179"/>
        <v>0</v>
      </c>
      <c r="AB989" s="140">
        <f t="shared" si="188"/>
        <v>2.7925676865361249</v>
      </c>
      <c r="AC989" s="140">
        <f t="shared" si="189"/>
        <v>-7.0054269089845245E-2</v>
      </c>
      <c r="AD989" s="140">
        <f t="shared" si="190"/>
        <v>-5.3140092638448051E-2</v>
      </c>
      <c r="AE989" s="140">
        <f t="shared" si="191"/>
        <v>-3.8438741286091371E-2</v>
      </c>
    </row>
    <row r="990" spans="1:31">
      <c r="A990" s="88">
        <v>45407</v>
      </c>
      <c r="B990" s="78">
        <v>44821425.310000002</v>
      </c>
      <c r="D990" s="58">
        <v>-350583.66</v>
      </c>
      <c r="E990" s="58">
        <v>5326.86</v>
      </c>
      <c r="F990" s="67">
        <f t="shared" si="170"/>
        <v>44821425.310000002</v>
      </c>
      <c r="G990" s="67">
        <f t="shared" si="176"/>
        <v>54958718.710000001</v>
      </c>
      <c r="H990" s="67">
        <f t="shared" si="172"/>
        <v>751066.96000000089</v>
      </c>
      <c r="I990" s="70">
        <f t="shared" si="173"/>
        <v>1.7042451845640617E-2</v>
      </c>
      <c r="J990" s="67">
        <f t="shared" si="193"/>
        <v>-10137293.399999999</v>
      </c>
      <c r="K990" s="70">
        <f t="shared" si="180"/>
        <v>-0.18445287004399324</v>
      </c>
      <c r="L990" s="70">
        <f t="shared" si="175"/>
        <v>1.0170424518456407</v>
      </c>
      <c r="M990" s="70">
        <f>PRODUCT($L$2:L990)-1</f>
        <v>-1.6890822160280372E-2</v>
      </c>
      <c r="N990" s="70">
        <f>PRODUCT($L$909:L990)-1</f>
        <v>-0.2231335336391409</v>
      </c>
      <c r="O990" s="70">
        <f>AVERAGE($I$909:I990)*252</f>
        <v>-0.6722796970823216</v>
      </c>
      <c r="P990" s="70">
        <f>STDEV($I$909:I990)*252^0.5</f>
        <v>0.45243018981475841</v>
      </c>
      <c r="Q990" s="67">
        <f t="shared" si="182"/>
        <v>-3628704.0300000012</v>
      </c>
      <c r="R990" s="70">
        <f t="shared" si="183"/>
        <v>-7.1953963868954945E-2</v>
      </c>
      <c r="S990" s="67">
        <f t="shared" si="184"/>
        <v>-2834560.0899999961</v>
      </c>
      <c r="T990" s="70">
        <f t="shared" si="185"/>
        <v>-5.7502304045858869E-2</v>
      </c>
      <c r="U990" s="67">
        <f t="shared" si="186"/>
        <v>12115768.550000001</v>
      </c>
      <c r="V990" s="70">
        <f t="shared" si="187"/>
        <v>0.36196270723542845</v>
      </c>
      <c r="W990" s="87">
        <f t="shared" si="181"/>
        <v>-1.4859302323692805</v>
      </c>
      <c r="X990" s="138">
        <f t="shared" si="192"/>
        <v>1.7857142857142857E-4</v>
      </c>
      <c r="Y990" s="135">
        <f t="shared" si="177"/>
        <v>1.6863880417069189E-2</v>
      </c>
      <c r="Z990" s="135">
        <f t="shared" si="178"/>
        <v>0</v>
      </c>
      <c r="AA990" s="135">
        <f t="shared" si="179"/>
        <v>0</v>
      </c>
      <c r="AB990" s="140">
        <f t="shared" si="188"/>
        <v>2.8067759192453052</v>
      </c>
      <c r="AC990" s="140">
        <f t="shared" si="189"/>
        <v>-6.8845768598961563E-2</v>
      </c>
      <c r="AD990" s="140">
        <f t="shared" si="190"/>
        <v>-5.2660394263796401E-2</v>
      </c>
      <c r="AE990" s="140">
        <f t="shared" si="191"/>
        <v>-3.8337363636305632E-2</v>
      </c>
    </row>
    <row r="991" spans="1:31">
      <c r="A991" s="88">
        <v>45408</v>
      </c>
      <c r="B991" s="78">
        <v>47991336.32</v>
      </c>
      <c r="D991" s="58">
        <v>-381681.88</v>
      </c>
      <c r="E991" s="58">
        <v>5326.86</v>
      </c>
      <c r="F991" s="67">
        <f t="shared" si="170"/>
        <v>47991336.32</v>
      </c>
      <c r="G991" s="67">
        <f t="shared" si="176"/>
        <v>54958718.710000001</v>
      </c>
      <c r="H991" s="67">
        <f t="shared" si="172"/>
        <v>3169911.0099999979</v>
      </c>
      <c r="I991" s="70">
        <f t="shared" si="173"/>
        <v>7.0723119313494176E-2</v>
      </c>
      <c r="J991" s="67">
        <f t="shared" si="193"/>
        <v>-6967382.3900000006</v>
      </c>
      <c r="K991" s="70">
        <f t="shared" si="180"/>
        <v>-0.12677483306633675</v>
      </c>
      <c r="L991" s="70">
        <f t="shared" si="175"/>
        <v>1.0707231193134943</v>
      </c>
      <c r="M991" s="70">
        <f>PRODUCT($L$2:L991)-1</f>
        <v>5.2637725522269418E-2</v>
      </c>
      <c r="N991" s="70">
        <f>PRODUCT($L$909:L991)-1</f>
        <v>-0.16819111384804919</v>
      </c>
      <c r="O991" s="70">
        <f>AVERAGE($I$909:I991)*252</f>
        <v>-0.44945432643072092</v>
      </c>
      <c r="P991" s="70">
        <f>STDEV($I$909:I991)*252^0.5</f>
        <v>0.46749350070605072</v>
      </c>
      <c r="Q991" s="67">
        <f t="shared" si="182"/>
        <v>370607.92000000179</v>
      </c>
      <c r="R991" s="70">
        <f t="shared" si="183"/>
        <v>7.5197968579504221E-3</v>
      </c>
      <c r="S991" s="67">
        <f t="shared" si="184"/>
        <v>-2785563.6700000018</v>
      </c>
      <c r="T991" s="70">
        <f t="shared" si="185"/>
        <v>-5.3483657274575269E-2</v>
      </c>
      <c r="U991" s="67">
        <f t="shared" si="186"/>
        <v>13964550.25</v>
      </c>
      <c r="V991" s="70">
        <f t="shared" si="187"/>
        <v>0.42461387547253254</v>
      </c>
      <c r="W991" s="87">
        <f t="shared" si="181"/>
        <v>-0.96141299451631856</v>
      </c>
      <c r="X991" s="138">
        <f t="shared" si="192"/>
        <v>1.7857142857142857E-4</v>
      </c>
      <c r="Y991" s="135">
        <f t="shared" si="177"/>
        <v>7.0544547884922745E-2</v>
      </c>
      <c r="Z991" s="135">
        <f t="shared" si="178"/>
        <v>0</v>
      </c>
      <c r="AA991" s="135">
        <f t="shared" si="179"/>
        <v>0</v>
      </c>
      <c r="AB991" s="140">
        <f t="shared" si="188"/>
        <v>3.8357824444714765</v>
      </c>
      <c r="AC991" s="140">
        <f t="shared" si="189"/>
        <v>-6.9574993976112873E-2</v>
      </c>
      <c r="AD991" s="140">
        <f t="shared" si="190"/>
        <v>-5.0391336694776148E-2</v>
      </c>
      <c r="AE991" s="140">
        <f t="shared" si="191"/>
        <v>-3.8582766999907793E-2</v>
      </c>
    </row>
    <row r="992" spans="1:31">
      <c r="A992" s="88">
        <v>45411</v>
      </c>
      <c r="B992" s="78">
        <v>48790788.32</v>
      </c>
      <c r="D992" s="58">
        <v>-476330.13</v>
      </c>
      <c r="E992" s="58">
        <v>5326.86</v>
      </c>
      <c r="F992" s="67">
        <f t="shared" ref="F992:F1021" si="194">B992</f>
        <v>48790788.32</v>
      </c>
      <c r="G992" s="67">
        <f t="shared" si="176"/>
        <v>54958718.710000001</v>
      </c>
      <c r="H992" s="67">
        <f t="shared" si="172"/>
        <v>799452</v>
      </c>
      <c r="I992" s="70">
        <f t="shared" si="173"/>
        <v>1.6658256704280078E-2</v>
      </c>
      <c r="J992" s="67">
        <f t="shared" si="193"/>
        <v>-6167930.3900000006</v>
      </c>
      <c r="K992" s="70">
        <f t="shared" si="180"/>
        <v>-0.11222842407491795</v>
      </c>
      <c r="L992" s="70">
        <f t="shared" si="175"/>
        <v>1.0166582567042801</v>
      </c>
      <c r="M992" s="70">
        <f>PRODUCT($L$2:L992)-1</f>
        <v>7.0172834970628983E-2</v>
      </c>
      <c r="N992" s="70">
        <f>PRODUCT($L$909:L992)-1</f>
        <v>-0.15433462789362873</v>
      </c>
      <c r="O992" s="70">
        <f>AVERAGE($I$909:I992)*252</f>
        <v>-0.39412890957465785</v>
      </c>
      <c r="P992" s="70">
        <f>STDEV($I$909:I992)*252^0.5</f>
        <v>0.46576532628452955</v>
      </c>
      <c r="Q992" s="67">
        <f t="shared" si="182"/>
        <v>559974.5700000003</v>
      </c>
      <c r="R992" s="70">
        <f t="shared" si="183"/>
        <v>1.1557751808470204E-2</v>
      </c>
      <c r="S992" s="67">
        <f t="shared" si="184"/>
        <v>-2517554.6300000027</v>
      </c>
      <c r="T992" s="70">
        <f t="shared" si="185"/>
        <v>-5.2827669155698601E-2</v>
      </c>
      <c r="U992" s="67">
        <f t="shared" si="186"/>
        <v>14458807.329999998</v>
      </c>
      <c r="V992" s="70">
        <f t="shared" si="187"/>
        <v>0.44208888499323923</v>
      </c>
      <c r="W992" s="87">
        <f t="shared" si="181"/>
        <v>-0.84619632963809333</v>
      </c>
      <c r="X992" s="138">
        <f t="shared" si="192"/>
        <v>1.7857142857142857E-4</v>
      </c>
      <c r="Y992" s="135">
        <f t="shared" si="177"/>
        <v>1.6479685275708651E-2</v>
      </c>
      <c r="Z992" s="135">
        <f t="shared" si="178"/>
        <v>0</v>
      </c>
      <c r="AA992" s="135">
        <f t="shared" si="179"/>
        <v>0</v>
      </c>
      <c r="AB992" s="140">
        <f t="shared" si="188"/>
        <v>4.1052467007637166</v>
      </c>
      <c r="AC992" s="140">
        <f t="shared" si="189"/>
        <v>-6.8472749063940463E-2</v>
      </c>
      <c r="AD992" s="140">
        <f t="shared" si="190"/>
        <v>-4.9669257384517836E-2</v>
      </c>
      <c r="AE992" s="140">
        <f t="shared" si="191"/>
        <v>-3.852541636722584E-2</v>
      </c>
    </row>
    <row r="993" spans="1:31" s="47" customFormat="1">
      <c r="A993" s="90">
        <v>45412</v>
      </c>
      <c r="B993" s="133">
        <v>45196322.469999999</v>
      </c>
      <c r="C993" s="131"/>
      <c r="D993" s="62">
        <v>-507796.36</v>
      </c>
      <c r="E993" s="62">
        <v>-20282.7</v>
      </c>
      <c r="F993" s="80">
        <f t="shared" si="194"/>
        <v>45196322.469999999</v>
      </c>
      <c r="G993" s="80">
        <f t="shared" si="176"/>
        <v>54958718.710000001</v>
      </c>
      <c r="H993" s="80">
        <f t="shared" si="172"/>
        <v>-3594465.8500000015</v>
      </c>
      <c r="I993" s="81">
        <f t="shared" si="173"/>
        <v>-7.3670993516753269E-2</v>
      </c>
      <c r="J993" s="80">
        <f t="shared" si="193"/>
        <v>-9762396.2400000021</v>
      </c>
      <c r="K993" s="81">
        <f t="shared" si="180"/>
        <v>-0.17763143808925241</v>
      </c>
      <c r="L993" s="81">
        <f t="shared" si="175"/>
        <v>0.92632900648324679</v>
      </c>
      <c r="M993" s="81">
        <f>PRODUCT($L$2:L993)-1</f>
        <v>-8.6678610162976844E-3</v>
      </c>
      <c r="N993" s="81">
        <f>PRODUCT($L$909:L993)-1</f>
        <v>-0.21663563603941993</v>
      </c>
      <c r="O993" s="81">
        <f>AVERAGE($I$909:I993)*252</f>
        <v>-0.60790492671168328</v>
      </c>
      <c r="P993" s="81">
        <f>STDEV($I$909:I993)*252^0.5</f>
        <v>0.47934277600481706</v>
      </c>
      <c r="Q993" s="80">
        <f t="shared" si="182"/>
        <v>-3374206.3900000006</v>
      </c>
      <c r="R993" s="81">
        <f t="shared" si="183"/>
        <v>-7.0855833234167845E-2</v>
      </c>
      <c r="S993" s="80">
        <f t="shared" si="184"/>
        <v>-6095339.6700000018</v>
      </c>
      <c r="T993" s="81">
        <f t="shared" si="185"/>
        <v>-0.12004158724145068</v>
      </c>
      <c r="U993" s="80">
        <f t="shared" si="186"/>
        <v>10799983.089999996</v>
      </c>
      <c r="V993" s="81">
        <f t="shared" si="187"/>
        <v>0.31739650837967009</v>
      </c>
      <c r="W993" s="132">
        <f t="shared" si="181"/>
        <v>-1.2682050447873532</v>
      </c>
      <c r="X993" s="139">
        <f t="shared" si="192"/>
        <v>1.7857142857142857E-4</v>
      </c>
      <c r="Y993" s="136">
        <f t="shared" si="177"/>
        <v>-7.38495649453247E-2</v>
      </c>
      <c r="Z993" s="136">
        <f t="shared" si="178"/>
        <v>-7.38495649453247E-2</v>
      </c>
      <c r="AA993" s="136">
        <f t="shared" si="179"/>
        <v>5.4537582426137307E-3</v>
      </c>
      <c r="AB993" s="141">
        <f t="shared" si="188"/>
        <v>2.6642952986338071</v>
      </c>
      <c r="AC993" s="141">
        <f t="shared" si="189"/>
        <v>-7.4678206962796354E-2</v>
      </c>
      <c r="AD993" s="141">
        <f t="shared" si="190"/>
        <v>-5.2160682576613257E-2</v>
      </c>
      <c r="AE993" s="141">
        <f t="shared" si="191"/>
        <v>-3.9265080746546631E-2</v>
      </c>
    </row>
    <row r="994" spans="1:31">
      <c r="A994" s="168">
        <f>'Historical NAV'!A994</f>
        <v>45413</v>
      </c>
      <c r="B994" s="169">
        <f>'Historical NAV'!B994</f>
        <v>43019740.469999999</v>
      </c>
      <c r="C994" s="169">
        <f>'Historical NAV'!C994</f>
        <v>0</v>
      </c>
      <c r="D994" s="169" t="e">
        <f>'Historical NAV'!#REF!</f>
        <v>#REF!</v>
      </c>
      <c r="E994" s="169" t="e">
        <f>'Historical NAV'!#REF!</f>
        <v>#REF!</v>
      </c>
      <c r="F994" s="67">
        <f t="shared" si="194"/>
        <v>43019740.469999999</v>
      </c>
      <c r="G994" s="67">
        <f t="shared" si="176"/>
        <v>45196322.469999999</v>
      </c>
      <c r="H994" s="172">
        <f t="shared" si="172"/>
        <v>-2176582</v>
      </c>
      <c r="I994" s="70">
        <f t="shared" si="173"/>
        <v>-4.8158387254731878E-2</v>
      </c>
      <c r="J994" s="67">
        <f t="shared" si="193"/>
        <v>-2176582</v>
      </c>
      <c r="K994" s="85">
        <f>I994</f>
        <v>-4.8158387254731878E-2</v>
      </c>
      <c r="L994" s="70">
        <f t="shared" si="175"/>
        <v>0.95184161274526813</v>
      </c>
      <c r="M994" s="70">
        <f>PRODUCT($L$2:L994)-1</f>
        <v>-5.6408818063536481E-2</v>
      </c>
      <c r="N994" s="70">
        <f>PRODUCT($L$909:L994)-1</f>
        <v>-0.2543612004405903</v>
      </c>
      <c r="O994" s="70">
        <f>AVERAGE($I$909:I994)*252</f>
        <v>-0.74195153905448274</v>
      </c>
      <c r="P994" s="70">
        <f>STDEV($I$909:I994)*252^0.5</f>
        <v>0.48290623473624483</v>
      </c>
      <c r="Q994" s="67">
        <f t="shared" si="182"/>
        <v>-7624549.1499999985</v>
      </c>
      <c r="R994" s="70">
        <f t="shared" si="183"/>
        <v>-0.15808460519702508</v>
      </c>
      <c r="S994" s="67">
        <f t="shared" si="184"/>
        <v>-10555597.280000001</v>
      </c>
      <c r="T994" s="70">
        <f t="shared" si="185"/>
        <v>-0.20572867243610721</v>
      </c>
      <c r="U994" s="67">
        <f t="shared" si="186"/>
        <v>9308395.9499999955</v>
      </c>
      <c r="V994" s="70">
        <f t="shared" si="187"/>
        <v>0.27112900804387852</v>
      </c>
      <c r="W994" s="87">
        <f t="shared" si="181"/>
        <v>-1.536429819465313</v>
      </c>
      <c r="X994" s="138">
        <f t="shared" si="192"/>
        <v>1.7857142857142857E-4</v>
      </c>
      <c r="Y994" s="135">
        <f t="shared" si="177"/>
        <v>-4.8336958683303309E-2</v>
      </c>
      <c r="Z994" s="135">
        <f t="shared" si="178"/>
        <v>-4.8336958683303309E-2</v>
      </c>
      <c r="AA994" s="135">
        <f t="shared" si="179"/>
        <v>2.3364615747513712E-3</v>
      </c>
      <c r="AB994" s="140">
        <f t="shared" si="188"/>
        <v>1.9412700895880914</v>
      </c>
      <c r="AC994" s="140">
        <f t="shared" si="189"/>
        <v>-7.7700450693419951E-2</v>
      </c>
      <c r="AD994" s="140">
        <f t="shared" si="190"/>
        <v>-5.3324531937345376E-2</v>
      </c>
      <c r="AE994" s="140">
        <f t="shared" si="191"/>
        <v>-3.9623117716486689E-2</v>
      </c>
    </row>
    <row r="995" spans="1:31">
      <c r="A995" s="168">
        <f>'Historical NAV'!A995</f>
        <v>45414</v>
      </c>
      <c r="B995" s="169">
        <f>'Historical NAV'!B995</f>
        <v>45778333.640000001</v>
      </c>
      <c r="C995" s="169">
        <f>'Historical NAV'!C995</f>
        <v>0</v>
      </c>
      <c r="D995" s="169" t="e">
        <f>'Historical NAV'!#REF!</f>
        <v>#REF!</v>
      </c>
      <c r="E995" s="169" t="e">
        <f>'Historical NAV'!#REF!</f>
        <v>#REF!</v>
      </c>
      <c r="F995" s="147">
        <f t="shared" si="194"/>
        <v>45778333.640000001</v>
      </c>
      <c r="G995" s="67">
        <f t="shared" si="176"/>
        <v>45196322.469999999</v>
      </c>
      <c r="H995" s="172">
        <f t="shared" si="172"/>
        <v>2758593.1700000018</v>
      </c>
      <c r="I995" s="70">
        <f t="shared" si="173"/>
        <v>6.4123891494039076E-2</v>
      </c>
      <c r="J995" s="67">
        <f t="shared" si="193"/>
        <v>582011.17000000179</v>
      </c>
      <c r="K995" s="70">
        <f t="shared" ref="K995:K1008" si="195">(1+K994)*(1+I995)-1</f>
        <v>1.2877401040456649E-2</v>
      </c>
      <c r="L995" s="70">
        <f t="shared" si="175"/>
        <v>1.064123891494039</v>
      </c>
      <c r="M995" s="70">
        <f>PRODUCT($L$2:L995)-1</f>
        <v>4.0979205016893339E-3</v>
      </c>
      <c r="N995" s="70">
        <f>PRODUCT($L$909:L995)-1</f>
        <v>-0.20654793896389723</v>
      </c>
      <c r="O995" s="70">
        <f>AVERAGE($I$909:I995)*252</f>
        <v>-0.54768519197916865</v>
      </c>
      <c r="P995" s="70">
        <f>STDEV($I$909:I995)*252^0.5</f>
        <v>0.49347330743082535</v>
      </c>
      <c r="Q995" s="67">
        <f t="shared" si="182"/>
        <v>-6299198.3599999994</v>
      </c>
      <c r="R995" s="70">
        <f t="shared" si="183"/>
        <v>-0.1296917803418787</v>
      </c>
      <c r="S995" s="67">
        <f t="shared" si="184"/>
        <v>-9885672.6899999976</v>
      </c>
      <c r="T995" s="70">
        <f t="shared" si="185"/>
        <v>-0.19273449674953344</v>
      </c>
      <c r="U995" s="67">
        <f t="shared" si="186"/>
        <v>12481333.780000001</v>
      </c>
      <c r="V995" s="70">
        <f t="shared" si="187"/>
        <v>0.36286808436531948</v>
      </c>
      <c r="W995" s="87">
        <f t="shared" si="181"/>
        <v>-1.1098577850757261</v>
      </c>
      <c r="X995" s="138">
        <f t="shared" si="192"/>
        <v>1.7857142857142857E-4</v>
      </c>
      <c r="Y995" s="135">
        <f t="shared" si="177"/>
        <v>6.3945320065467645E-2</v>
      </c>
      <c r="Z995" s="135">
        <f t="shared" si="178"/>
        <v>0</v>
      </c>
      <c r="AA995" s="135">
        <f t="shared" si="179"/>
        <v>0</v>
      </c>
      <c r="AB995" s="140">
        <f t="shared" si="188"/>
        <v>2.8214294265679145</v>
      </c>
      <c r="AC995" s="140">
        <f t="shared" si="189"/>
        <v>-7.8560679766911945E-2</v>
      </c>
      <c r="AD995" s="140">
        <f t="shared" si="190"/>
        <v>-5.3769174329535395E-2</v>
      </c>
      <c r="AE995" s="140">
        <f t="shared" si="191"/>
        <v>-3.9722349794236549E-2</v>
      </c>
    </row>
    <row r="996" spans="1:31">
      <c r="A996" s="168">
        <f>'Historical NAV'!A996</f>
        <v>45415</v>
      </c>
      <c r="B996" s="169">
        <f>'Historical NAV'!B996</f>
        <v>49014173.869999997</v>
      </c>
      <c r="C996" s="169">
        <f>'Historical NAV'!C996</f>
        <v>0</v>
      </c>
      <c r="D996" s="169" t="e">
        <f>'Historical NAV'!#REF!</f>
        <v>#REF!</v>
      </c>
      <c r="E996" s="169" t="e">
        <f>'Historical NAV'!#REF!</f>
        <v>#REF!</v>
      </c>
      <c r="F996" s="67">
        <f t="shared" si="194"/>
        <v>49014173.869999997</v>
      </c>
      <c r="G996" s="67">
        <f t="shared" si="176"/>
        <v>45196322.469999999</v>
      </c>
      <c r="H996" s="172">
        <f t="shared" si="172"/>
        <v>3235840.2299999967</v>
      </c>
      <c r="I996" s="70">
        <f t="shared" si="173"/>
        <v>7.0684971966139848E-2</v>
      </c>
      <c r="J996" s="67">
        <f t="shared" si="193"/>
        <v>3817851.3999999985</v>
      </c>
      <c r="K996" s="70">
        <f t="shared" si="195"/>
        <v>8.4472611738137804E-2</v>
      </c>
      <c r="L996" s="70">
        <f t="shared" si="175"/>
        <v>1.0706849719661398</v>
      </c>
      <c r="M996" s="70">
        <f>PRODUCT($L$2:L996)-1</f>
        <v>7.5072553863610558E-2</v>
      </c>
      <c r="N996" s="70">
        <f>PRODUCT($L$909:L996)-1</f>
        <v>-0.15046280227308451</v>
      </c>
      <c r="O996" s="70">
        <f>AVERAGE($I$909:I996)*252</f>
        <v>-0.33904544053091396</v>
      </c>
      <c r="P996" s="70">
        <f>STDEV($I$909:I996)*252^0.5</f>
        <v>0.50588340036165835</v>
      </c>
      <c r="Q996" s="67">
        <f t="shared" si="182"/>
        <v>-2819057.3700000048</v>
      </c>
      <c r="R996" s="70">
        <f t="shared" si="183"/>
        <v>-5.5663874271952025E-2</v>
      </c>
      <c r="S996" s="67">
        <f t="shared" si="184"/>
        <v>-5797330.0500000045</v>
      </c>
      <c r="T996" s="70">
        <f t="shared" si="185"/>
        <v>-0.10820893144999361</v>
      </c>
      <c r="U996" s="67">
        <f t="shared" si="186"/>
        <v>15634382.019999996</v>
      </c>
      <c r="V996" s="70">
        <f t="shared" si="187"/>
        <v>0.46377212901504272</v>
      </c>
      <c r="W996" s="87">
        <f t="shared" si="181"/>
        <v>-0.67020471572802909</v>
      </c>
      <c r="X996" s="138">
        <f t="shared" si="192"/>
        <v>1.7857142857142857E-4</v>
      </c>
      <c r="Y996" s="135">
        <f t="shared" si="177"/>
        <v>7.0506400537568417E-2</v>
      </c>
      <c r="Z996" s="135">
        <f t="shared" si="178"/>
        <v>0</v>
      </c>
      <c r="AA996" s="135">
        <f t="shared" si="179"/>
        <v>0</v>
      </c>
      <c r="AB996" s="140">
        <f t="shared" si="188"/>
        <v>3.6650629281077882</v>
      </c>
      <c r="AC996" s="140">
        <f t="shared" si="189"/>
        <v>-7.9913023741876033E-2</v>
      </c>
      <c r="AD996" s="140">
        <f t="shared" si="190"/>
        <v>-5.4474745232662339E-2</v>
      </c>
      <c r="AE996" s="140">
        <f t="shared" si="191"/>
        <v>-3.9921013488802046E-2</v>
      </c>
    </row>
    <row r="997" spans="1:31">
      <c r="A997" s="168">
        <f>'Historical NAV'!A997</f>
        <v>45418</v>
      </c>
      <c r="B997" s="169">
        <f>'Historical NAV'!B997</f>
        <v>51602916.840000004</v>
      </c>
      <c r="C997" s="169">
        <f>'Historical NAV'!C997</f>
        <v>0</v>
      </c>
      <c r="D997" s="169" t="e">
        <f>'Historical NAV'!#REF!</f>
        <v>#REF!</v>
      </c>
      <c r="E997" s="169" t="e">
        <f>'Historical NAV'!#REF!</f>
        <v>#REF!</v>
      </c>
      <c r="F997" s="67">
        <f t="shared" si="194"/>
        <v>51602916.840000004</v>
      </c>
      <c r="G997" s="67">
        <f t="shared" si="176"/>
        <v>45196322.469999999</v>
      </c>
      <c r="H997" s="172">
        <f t="shared" si="172"/>
        <v>2588742.9700000063</v>
      </c>
      <c r="I997" s="70">
        <f t="shared" si="173"/>
        <v>5.2816211426231809E-2</v>
      </c>
      <c r="J997" s="67">
        <f t="shared" si="193"/>
        <v>6406594.3700000048</v>
      </c>
      <c r="K997" s="70">
        <f t="shared" si="195"/>
        <v>0.1417503464856571</v>
      </c>
      <c r="L997" s="70">
        <f t="shared" si="175"/>
        <v>1.0528162114262318</v>
      </c>
      <c r="M997" s="70">
        <f>PRODUCT($L$2:L997)-1</f>
        <v>0.13185381316700995</v>
      </c>
      <c r="N997" s="70">
        <f>PRODUCT($L$909:L997)-1</f>
        <v>-0.10559346602349118</v>
      </c>
      <c r="O997" s="70">
        <f>AVERAGE($I$909:I997)*252</f>
        <v>-0.185688915587753</v>
      </c>
      <c r="P997" s="70">
        <f>STDEV($I$909:I997)*252^0.5</f>
        <v>0.51119066388237189</v>
      </c>
      <c r="Q997" s="67">
        <f t="shared" si="182"/>
        <v>-2898649.0699999928</v>
      </c>
      <c r="R997" s="70">
        <f t="shared" si="183"/>
        <v>-5.5660261895667272E-2</v>
      </c>
      <c r="S997" s="67">
        <f t="shared" si="184"/>
        <v>-649204.56999999285</v>
      </c>
      <c r="T997" s="70">
        <f t="shared" si="185"/>
        <v>-1.166291492120116E-2</v>
      </c>
      <c r="U997" s="67">
        <f t="shared" si="186"/>
        <v>18005863.230000004</v>
      </c>
      <c r="V997" s="70">
        <f t="shared" si="187"/>
        <v>0.54076533338460375</v>
      </c>
      <c r="W997" s="87">
        <f t="shared" si="181"/>
        <v>-0.36324786172245344</v>
      </c>
      <c r="X997" s="138">
        <f t="shared" si="192"/>
        <v>1.7857142857142857E-4</v>
      </c>
      <c r="Y997" s="135">
        <f t="shared" si="177"/>
        <v>5.2637639997660378E-2</v>
      </c>
      <c r="Z997" s="135">
        <f t="shared" si="178"/>
        <v>0</v>
      </c>
      <c r="AA997" s="135">
        <f t="shared" si="179"/>
        <v>0</v>
      </c>
      <c r="AB997" s="140">
        <f t="shared" si="188"/>
        <v>4.3877036173450632</v>
      </c>
      <c r="AC997" s="140">
        <f t="shared" si="189"/>
        <v>-7.977558069496514E-2</v>
      </c>
      <c r="AD997" s="140">
        <f t="shared" si="190"/>
        <v>-5.4515978337941036E-2</v>
      </c>
      <c r="AE997" s="140">
        <f t="shared" si="191"/>
        <v>-4.0023712515494352E-2</v>
      </c>
    </row>
    <row r="998" spans="1:31">
      <c r="A998" s="168">
        <f>'Historical NAV'!A998</f>
        <v>45419</v>
      </c>
      <c r="B998" s="169">
        <f>'Historical NAV'!B998</f>
        <v>50913463.380000003</v>
      </c>
      <c r="C998" s="169">
        <f>'Historical NAV'!C998</f>
        <v>0</v>
      </c>
      <c r="D998" s="169" t="e">
        <f>'Historical NAV'!#REF!</f>
        <v>#REF!</v>
      </c>
      <c r="E998" s="169" t="e">
        <f>'Historical NAV'!#REF!</f>
        <v>#REF!</v>
      </c>
      <c r="F998" s="67">
        <f t="shared" si="194"/>
        <v>50913463.380000003</v>
      </c>
      <c r="G998" s="67">
        <f t="shared" si="176"/>
        <v>45196322.469999999</v>
      </c>
      <c r="H998" s="172">
        <f t="shared" si="172"/>
        <v>-689453.46000000089</v>
      </c>
      <c r="I998" s="70">
        <f t="shared" si="173"/>
        <v>-1.3360745907788898E-2</v>
      </c>
      <c r="J998" s="67">
        <f t="shared" si="193"/>
        <v>5717140.9100000039</v>
      </c>
      <c r="K998" s="70">
        <f t="shared" si="195"/>
        <v>0.12649571021613237</v>
      </c>
      <c r="L998" s="70">
        <f t="shared" si="175"/>
        <v>0.98663925409221109</v>
      </c>
      <c r="M998" s="70">
        <f>PRODUCT($L$2:L998)-1</f>
        <v>0.11673140196452358</v>
      </c>
      <c r="N998" s="70">
        <f>PRODUCT($L$909:L998)-1</f>
        <v>-0.11754340446221745</v>
      </c>
      <c r="O998" s="70">
        <f>AVERAGE($I$909:I998)*252</f>
        <v>-0.22103579395636463</v>
      </c>
      <c r="P998" s="70">
        <f>STDEV($I$909:I998)*252^0.5</f>
        <v>0.50874942370767795</v>
      </c>
      <c r="Q998" s="67">
        <f t="shared" si="182"/>
        <v>-3074818.7100000009</v>
      </c>
      <c r="R998" s="70">
        <f t="shared" si="183"/>
        <v>-5.932137812830672E-2</v>
      </c>
      <c r="S998" s="67">
        <f t="shared" si="184"/>
        <v>-1322161.1999999955</v>
      </c>
      <c r="T998" s="70">
        <f t="shared" si="185"/>
        <v>-2.4121965380292296E-2</v>
      </c>
      <c r="U998" s="67">
        <f t="shared" si="186"/>
        <v>17917799.300000004</v>
      </c>
      <c r="V998" s="70">
        <f t="shared" si="187"/>
        <v>0.53678583079600606</v>
      </c>
      <c r="W998" s="87">
        <f t="shared" si="181"/>
        <v>-0.43446888321856747</v>
      </c>
      <c r="X998" s="138">
        <f t="shared" si="192"/>
        <v>1.7857142857142857E-4</v>
      </c>
      <c r="Y998" s="135">
        <f t="shared" si="177"/>
        <v>-1.3539317336360327E-2</v>
      </c>
      <c r="Z998" s="135">
        <f t="shared" si="178"/>
        <v>-1.3539317336360327E-2</v>
      </c>
      <c r="AA998" s="135">
        <f t="shared" si="179"/>
        <v>1.8331311393466731E-4</v>
      </c>
      <c r="AB998" s="140">
        <f t="shared" si="188"/>
        <v>4.0189114900697138</v>
      </c>
      <c r="AC998" s="140">
        <f t="shared" si="189"/>
        <v>-8.0144935060494582E-2</v>
      </c>
      <c r="AD998" s="140">
        <f t="shared" si="190"/>
        <v>-5.3591726319038226E-2</v>
      </c>
      <c r="AE998" s="140">
        <f t="shared" si="191"/>
        <v>-4.0094787034206547E-2</v>
      </c>
    </row>
    <row r="999" spans="1:31">
      <c r="A999" s="168">
        <f>'Historical NAV'!A999</f>
        <v>45420</v>
      </c>
      <c r="B999" s="169">
        <f>'Historical NAV'!B999</f>
        <v>50852301.509999998</v>
      </c>
      <c r="C999" s="169">
        <f>'Historical NAV'!C999</f>
        <v>0</v>
      </c>
      <c r="D999" s="169" t="e">
        <f>'Historical NAV'!#REF!</f>
        <v>#REF!</v>
      </c>
      <c r="E999" s="169" t="e">
        <f>'Historical NAV'!#REF!</f>
        <v>#REF!</v>
      </c>
      <c r="F999" s="67">
        <f t="shared" si="194"/>
        <v>50852301.509999998</v>
      </c>
      <c r="G999" s="67">
        <f t="shared" si="176"/>
        <v>45196322.469999999</v>
      </c>
      <c r="H999" s="172">
        <f t="shared" si="172"/>
        <v>-61161.870000004768</v>
      </c>
      <c r="I999" s="70">
        <f t="shared" si="173"/>
        <v>-1.2012906987590747E-3</v>
      </c>
      <c r="J999" s="67">
        <f t="shared" si="193"/>
        <v>5655979.0399999991</v>
      </c>
      <c r="K999" s="70">
        <f t="shared" si="195"/>
        <v>0.12514246139725782</v>
      </c>
      <c r="L999" s="70">
        <f t="shared" si="175"/>
        <v>0.99879870930124093</v>
      </c>
      <c r="M999" s="70">
        <f>PRODUCT($L$2:L999)-1</f>
        <v>0.11538988291833152</v>
      </c>
      <c r="N999" s="70">
        <f>PRODUCT($L$909:L999)-1</f>
        <v>-0.11860349136249559</v>
      </c>
      <c r="O999" s="70">
        <f>AVERAGE($I$909:I999)*252</f>
        <v>-0.22193348035340771</v>
      </c>
      <c r="P999" s="70">
        <f>STDEV($I$909:I999)*252^0.5</f>
        <v>0.50591543062239386</v>
      </c>
      <c r="Q999" s="67">
        <f t="shared" si="182"/>
        <v>-3740354.5300000012</v>
      </c>
      <c r="R999" s="70">
        <f t="shared" si="183"/>
        <v>-6.8628386497675248E-2</v>
      </c>
      <c r="S999" s="67">
        <f t="shared" si="184"/>
        <v>1922941.799999997</v>
      </c>
      <c r="T999" s="70">
        <f t="shared" si="185"/>
        <v>3.6801219703818285E-2</v>
      </c>
      <c r="U999" s="67">
        <f t="shared" si="186"/>
        <v>17518811.859999999</v>
      </c>
      <c r="V999" s="70">
        <f t="shared" si="187"/>
        <v>0.52143893519238871</v>
      </c>
      <c r="W999" s="87">
        <f t="shared" si="181"/>
        <v>-0.43867703359112376</v>
      </c>
      <c r="X999" s="138">
        <f t="shared" si="192"/>
        <v>1.7857142857142857E-4</v>
      </c>
      <c r="Y999" s="135">
        <f t="shared" si="177"/>
        <v>-1.3798621273305033E-3</v>
      </c>
      <c r="Z999" s="135">
        <f t="shared" si="178"/>
        <v>-1.3798621273305033E-3</v>
      </c>
      <c r="AA999" s="135">
        <f t="shared" si="179"/>
        <v>1.904019490441062E-6</v>
      </c>
      <c r="AB999" s="140">
        <f t="shared" si="188"/>
        <v>3.738321114021582</v>
      </c>
      <c r="AC999" s="140">
        <f t="shared" si="189"/>
        <v>-7.9829311317651655E-2</v>
      </c>
      <c r="AD999" s="140">
        <f t="shared" si="190"/>
        <v>-5.3601502945814852E-2</v>
      </c>
      <c r="AE999" s="140">
        <f t="shared" si="191"/>
        <v>-4.0016647718407877E-2</v>
      </c>
    </row>
    <row r="1000" spans="1:31">
      <c r="A1000" s="168">
        <f>'Historical NAV'!A1000</f>
        <v>45421</v>
      </c>
      <c r="B1000" s="169">
        <f>'Historical NAV'!B1000</f>
        <v>51220956.68</v>
      </c>
      <c r="C1000" s="169">
        <f>'Historical NAV'!C1000</f>
        <v>0</v>
      </c>
      <c r="D1000" s="169" t="e">
        <f>'Historical NAV'!#REF!</f>
        <v>#REF!</v>
      </c>
      <c r="E1000" s="169" t="e">
        <f>'Historical NAV'!#REF!</f>
        <v>#REF!</v>
      </c>
      <c r="F1000" s="67">
        <f t="shared" si="194"/>
        <v>51220956.68</v>
      </c>
      <c r="G1000" s="67">
        <f t="shared" si="176"/>
        <v>45196322.469999999</v>
      </c>
      <c r="H1000" s="172">
        <f t="shared" si="172"/>
        <v>368655.17000000179</v>
      </c>
      <c r="I1000" s="70">
        <f t="shared" si="173"/>
        <v>7.249527731355611E-3</v>
      </c>
      <c r="J1000" s="67">
        <f t="shared" si="193"/>
        <v>6024634.2100000009</v>
      </c>
      <c r="K1000" s="70">
        <f t="shared" si="195"/>
        <v>0.13329921287288293</v>
      </c>
      <c r="L1000" s="70">
        <f t="shared" si="175"/>
        <v>1.0072495277313556</v>
      </c>
      <c r="M1000" s="70">
        <f>PRODUCT($L$2:L1000)-1</f>
        <v>0.12347593280582148</v>
      </c>
      <c r="N1000" s="70">
        <f>PRODUCT($L$909:L1000)-1</f>
        <v>-0.11221378293080808</v>
      </c>
      <c r="O1000" s="70">
        <f>AVERAGE($I$909:I1000)*252</f>
        <v>-0.19966375786802709</v>
      </c>
      <c r="P1000" s="70">
        <f>STDEV($I$909:I1000)*252^0.5</f>
        <v>0.50330789641013762</v>
      </c>
      <c r="Q1000" s="67">
        <f t="shared" si="182"/>
        <v>-3737762.0300000012</v>
      </c>
      <c r="R1000" s="70">
        <f t="shared" si="183"/>
        <v>-6.9232838780997799E-2</v>
      </c>
      <c r="S1000" s="67">
        <f t="shared" si="184"/>
        <v>5229936.3299999982</v>
      </c>
      <c r="T1000" s="70">
        <f t="shared" si="185"/>
        <v>0.10012202155236484</v>
      </c>
      <c r="U1000" s="67">
        <f t="shared" si="186"/>
        <v>17454339.43</v>
      </c>
      <c r="V1000" s="70">
        <f t="shared" si="187"/>
        <v>0.52898888131728128</v>
      </c>
      <c r="W1000" s="87">
        <f t="shared" si="181"/>
        <v>-0.39670301080538634</v>
      </c>
      <c r="X1000" s="138">
        <f t="shared" si="192"/>
        <v>1.7857142857142857E-4</v>
      </c>
      <c r="Y1000" s="135">
        <f t="shared" si="177"/>
        <v>7.070956302784182E-3</v>
      </c>
      <c r="Z1000" s="135">
        <f t="shared" si="178"/>
        <v>0</v>
      </c>
      <c r="AA1000" s="135">
        <f t="shared" si="179"/>
        <v>0</v>
      </c>
      <c r="AB1000" s="140">
        <f t="shared" si="188"/>
        <v>3.9031488759831916</v>
      </c>
      <c r="AC1000" s="140">
        <f t="shared" si="189"/>
        <v>-7.9913438873892823E-2</v>
      </c>
      <c r="AD1000" s="140">
        <f t="shared" si="190"/>
        <v>-5.1685641056016994E-2</v>
      </c>
      <c r="AE1000" s="140">
        <f t="shared" si="191"/>
        <v>-4.0020795534448636E-2</v>
      </c>
    </row>
    <row r="1001" spans="1:31">
      <c r="A1001" s="168">
        <f>'Historical NAV'!A1001</f>
        <v>45422</v>
      </c>
      <c r="B1001" s="169">
        <f>'Historical NAV'!B1001</f>
        <v>52543620.479999997</v>
      </c>
      <c r="C1001" s="169">
        <f>'Historical NAV'!C1001</f>
        <v>0</v>
      </c>
      <c r="D1001" s="169" t="e">
        <f>'Historical NAV'!#REF!</f>
        <v>#REF!</v>
      </c>
      <c r="E1001" s="169" t="e">
        <f>'Historical NAV'!#REF!</f>
        <v>#REF!</v>
      </c>
      <c r="F1001" s="67">
        <f t="shared" si="194"/>
        <v>52543620.479999997</v>
      </c>
      <c r="G1001" s="67">
        <f t="shared" si="176"/>
        <v>45196322.469999999</v>
      </c>
      <c r="H1001" s="172">
        <f t="shared" si="172"/>
        <v>1322663.799999997</v>
      </c>
      <c r="I1001" s="70">
        <f t="shared" si="173"/>
        <v>2.5822707847166219E-2</v>
      </c>
      <c r="J1001" s="67">
        <f t="shared" si="193"/>
        <v>7347298.0099999979</v>
      </c>
      <c r="K1001" s="70">
        <f t="shared" si="195"/>
        <v>0.16256406735032281</v>
      </c>
      <c r="L1001" s="70">
        <f t="shared" si="175"/>
        <v>1.0258227078471662</v>
      </c>
      <c r="M1001" s="70">
        <f>PRODUCT($L$2:L1001)-1</f>
        <v>0.15248712359198868</v>
      </c>
      <c r="N1001" s="70">
        <f>PRODUCT($L$909:L1001)-1</f>
        <v>-8.9288738816689417E-2</v>
      </c>
      <c r="O1001" s="70">
        <f>AVERAGE($I$909:I1001)*252</f>
        <v>-0.12754562738035058</v>
      </c>
      <c r="P1001" s="70">
        <f>STDEV($I$909:I1001)*252^0.5</f>
        <v>0.50247865502001865</v>
      </c>
      <c r="Q1001" s="67">
        <f t="shared" si="182"/>
        <v>-2150392.8800000027</v>
      </c>
      <c r="R1001" s="70">
        <f t="shared" si="183"/>
        <v>-3.9389783095081718E-2</v>
      </c>
      <c r="S1001" s="67">
        <f t="shared" si="184"/>
        <v>6954351.1999999955</v>
      </c>
      <c r="T1001" s="70">
        <f t="shared" si="185"/>
        <v>0.14213043541174097</v>
      </c>
      <c r="U1001" s="67">
        <f t="shared" si="186"/>
        <v>19281923.679999996</v>
      </c>
      <c r="V1001" s="70">
        <f t="shared" si="187"/>
        <v>0.57845499773528808</v>
      </c>
      <c r="W1001" s="87">
        <f t="shared" si="181"/>
        <v>-0.25383292624692522</v>
      </c>
      <c r="X1001" s="138">
        <f t="shared" si="192"/>
        <v>1.7857142857142857E-4</v>
      </c>
      <c r="Y1001" s="135">
        <f t="shared" si="177"/>
        <v>2.5644136418594792E-2</v>
      </c>
      <c r="Z1001" s="135">
        <f t="shared" si="178"/>
        <v>0</v>
      </c>
      <c r="AA1001" s="135">
        <f t="shared" si="179"/>
        <v>0</v>
      </c>
      <c r="AB1001" s="140">
        <f t="shared" si="188"/>
        <v>4.2830455282630968</v>
      </c>
      <c r="AC1001" s="140">
        <f t="shared" si="189"/>
        <v>-7.9658353646636398E-2</v>
      </c>
      <c r="AD1001" s="140">
        <f t="shared" si="190"/>
        <v>-4.9838639258303209E-2</v>
      </c>
      <c r="AE1001" s="140">
        <f t="shared" si="191"/>
        <v>-4.0027589294085938E-2</v>
      </c>
    </row>
    <row r="1002" spans="1:31">
      <c r="A1002" s="168">
        <f>'Historical NAV'!A1002</f>
        <v>45425</v>
      </c>
      <c r="B1002" s="169">
        <f>'Historical NAV'!B1002</f>
        <v>52296576.380000003</v>
      </c>
      <c r="C1002" s="169">
        <f>'Historical NAV'!C1002</f>
        <v>0</v>
      </c>
      <c r="D1002" s="169" t="e">
        <f>'Historical NAV'!#REF!</f>
        <v>#REF!</v>
      </c>
      <c r="E1002" s="169" t="e">
        <f>'Historical NAV'!#REF!</f>
        <v>#REF!</v>
      </c>
      <c r="F1002" s="67">
        <f t="shared" si="194"/>
        <v>52296576.380000003</v>
      </c>
      <c r="G1002" s="67">
        <f t="shared" si="176"/>
        <v>45196322.469999999</v>
      </c>
      <c r="H1002" s="172">
        <f t="shared" si="172"/>
        <v>-247044.09999999404</v>
      </c>
      <c r="I1002" s="70">
        <f t="shared" si="173"/>
        <v>-4.7016954245478375E-3</v>
      </c>
      <c r="J1002" s="67">
        <f t="shared" si="193"/>
        <v>7100253.9100000039</v>
      </c>
      <c r="K1002" s="70">
        <f t="shared" si="195"/>
        <v>0.15709804519411819</v>
      </c>
      <c r="L1002" s="70">
        <f t="shared" si="175"/>
        <v>0.99529830457545221</v>
      </c>
      <c r="M1002" s="70">
        <f>PRODUCT($L$2:L1002)-1</f>
        <v>0.14706848015614593</v>
      </c>
      <c r="N1002" s="70">
        <f>PRODUCT($L$909:L1002)-1</f>
        <v>-9.3570625786479122E-2</v>
      </c>
      <c r="O1002" s="70">
        <f>AVERAGE($I$909:I1002)*252</f>
        <v>-0.13879330418466659</v>
      </c>
      <c r="P1002" s="70">
        <f>STDEV($I$909:I1002)*252^0.5</f>
        <v>0.4998170653016677</v>
      </c>
      <c r="Q1002" s="67">
        <f t="shared" si="182"/>
        <v>-1383891.6699999943</v>
      </c>
      <c r="R1002" s="70">
        <f t="shared" si="183"/>
        <v>-2.5180566477583995E-2</v>
      </c>
      <c r="S1002" s="67">
        <f t="shared" si="184"/>
        <v>6671370.0600000024</v>
      </c>
      <c r="T1002" s="70">
        <f t="shared" si="185"/>
        <v>0.1450581006733416</v>
      </c>
      <c r="U1002" s="67">
        <f t="shared" si="186"/>
        <v>20344767.150000002</v>
      </c>
      <c r="V1002" s="70">
        <f t="shared" si="187"/>
        <v>0.60251126132571076</v>
      </c>
      <c r="W1002" s="87">
        <f t="shared" si="181"/>
        <v>-0.27768820598571808</v>
      </c>
      <c r="X1002" s="138">
        <f t="shared" si="192"/>
        <v>1.7857142857142857E-4</v>
      </c>
      <c r="Y1002" s="135">
        <f t="shared" si="177"/>
        <v>-4.8802668531192665E-3</v>
      </c>
      <c r="Z1002" s="135">
        <f t="shared" si="178"/>
        <v>-4.8802668531192665E-3</v>
      </c>
      <c r="AA1002" s="135">
        <f t="shared" si="179"/>
        <v>2.3817004557654627E-5</v>
      </c>
      <c r="AB1002" s="140">
        <f t="shared" si="188"/>
        <v>4.6198851507593277</v>
      </c>
      <c r="AC1002" s="140">
        <f t="shared" si="189"/>
        <v>-7.9653935523654587E-2</v>
      </c>
      <c r="AD1002" s="140">
        <f t="shared" si="190"/>
        <v>-4.9775450992848538E-2</v>
      </c>
      <c r="AE1002" s="140">
        <f t="shared" si="191"/>
        <v>-3.9994983363668905E-2</v>
      </c>
    </row>
    <row r="1003" spans="1:31">
      <c r="A1003" s="168">
        <f>'Historical NAV'!A1003</f>
        <v>45426</v>
      </c>
      <c r="B1003" s="169">
        <f>'Historical NAV'!B1003</f>
        <v>53525324.399999999</v>
      </c>
      <c r="C1003" s="169">
        <f>'Historical NAV'!C1003</f>
        <v>0</v>
      </c>
      <c r="D1003" s="169" t="e">
        <f>'Historical NAV'!#REF!</f>
        <v>#REF!</v>
      </c>
      <c r="E1003" s="169" t="e">
        <f>'Historical NAV'!#REF!</f>
        <v>#REF!</v>
      </c>
      <c r="F1003" s="67">
        <f t="shared" si="194"/>
        <v>53525324.399999999</v>
      </c>
      <c r="G1003" s="67">
        <f t="shared" si="176"/>
        <v>45196322.469999999</v>
      </c>
      <c r="H1003" s="172">
        <f t="shared" si="172"/>
        <v>1228748.0199999958</v>
      </c>
      <c r="I1003" s="70">
        <f t="shared" si="173"/>
        <v>2.3495764064393153E-2</v>
      </c>
      <c r="J1003" s="67">
        <f t="shared" si="193"/>
        <v>8329001.9299999997</v>
      </c>
      <c r="K1003" s="70">
        <f t="shared" si="195"/>
        <v>0.18428494786336969</v>
      </c>
      <c r="L1003" s="70">
        <f t="shared" si="175"/>
        <v>1.0234957640643931</v>
      </c>
      <c r="M1003" s="70">
        <f>PRODUCT($L$2:L1003)-1</f>
        <v>0.17401973053159669</v>
      </c>
      <c r="N1003" s="70">
        <f>PRODUCT($L$909:L1003)-1</f>
        <v>-7.2273375068922729E-2</v>
      </c>
      <c r="O1003" s="70">
        <f>AVERAGE($I$909:I1003)*252</f>
        <v>-7.5006716306648263E-2</v>
      </c>
      <c r="P1003" s="70">
        <f>STDEV($I$909:I1003)*252^0.5</f>
        <v>0.49869160432926518</v>
      </c>
      <c r="Q1003" s="67">
        <f t="shared" si="182"/>
        <v>-873184.12000000477</v>
      </c>
      <c r="R1003" s="70">
        <f t="shared" si="183"/>
        <v>-1.5964893895290568E-2</v>
      </c>
      <c r="S1003" s="67">
        <f t="shared" si="184"/>
        <v>6591803.6999999955</v>
      </c>
      <c r="T1003" s="70">
        <f t="shared" si="185"/>
        <v>0.14459112427344428</v>
      </c>
      <c r="U1003" s="67">
        <f t="shared" si="186"/>
        <v>22206939.169999998</v>
      </c>
      <c r="V1003" s="70">
        <f t="shared" si="187"/>
        <v>0.6676430040093444</v>
      </c>
      <c r="W1003" s="87">
        <f t="shared" si="181"/>
        <v>-0.15040701639148604</v>
      </c>
      <c r="X1003" s="138">
        <f t="shared" si="192"/>
        <v>1.7857142857142857E-4</v>
      </c>
      <c r="Y1003" s="135">
        <f t="shared" si="177"/>
        <v>2.3317192635821726E-2</v>
      </c>
      <c r="Z1003" s="135">
        <f t="shared" si="178"/>
        <v>0</v>
      </c>
      <c r="AA1003" s="135">
        <f t="shared" si="179"/>
        <v>0</v>
      </c>
      <c r="AB1003" s="140">
        <f t="shared" si="188"/>
        <v>5.0949947751662661</v>
      </c>
      <c r="AC1003" s="140">
        <f t="shared" si="189"/>
        <v>-7.8359000298952555E-2</v>
      </c>
      <c r="AD1003" s="140">
        <f t="shared" si="190"/>
        <v>-4.9674407322804981E-2</v>
      </c>
      <c r="AE1003" s="140">
        <f t="shared" si="191"/>
        <v>-3.9717088497755355E-2</v>
      </c>
    </row>
    <row r="1004" spans="1:31">
      <c r="A1004" s="168">
        <f>'Historical NAV'!A1004</f>
        <v>45427</v>
      </c>
      <c r="B1004" s="169">
        <f>'Historical NAV'!B1004</f>
        <v>56275447.950000003</v>
      </c>
      <c r="C1004" s="169">
        <f>'Historical NAV'!C1004</f>
        <v>0</v>
      </c>
      <c r="D1004" s="169" t="e">
        <f>'Historical NAV'!#REF!</f>
        <v>#REF!</v>
      </c>
      <c r="E1004" s="169" t="e">
        <f>'Historical NAV'!#REF!</f>
        <v>#REF!</v>
      </c>
      <c r="F1004" s="67">
        <f t="shared" si="194"/>
        <v>56275447.950000003</v>
      </c>
      <c r="G1004" s="67">
        <f t="shared" si="176"/>
        <v>45196322.469999999</v>
      </c>
      <c r="H1004" s="172">
        <f>B1004-C1004-F1003-'Daily P&amp;L breakdown'!H12</f>
        <v>2750123.5500000045</v>
      </c>
      <c r="I1004" s="70">
        <f t="shared" si="173"/>
        <v>5.1379857680974736E-2</v>
      </c>
      <c r="J1004" s="67">
        <f t="shared" si="193"/>
        <v>11079125.480000004</v>
      </c>
      <c r="K1004" s="70">
        <f t="shared" si="195"/>
        <v>0.24513333993831021</v>
      </c>
      <c r="L1004" s="70">
        <f t="shared" si="175"/>
        <v>1.0513798576809747</v>
      </c>
      <c r="M1004" s="70">
        <f>PRODUCT($L$2:L1004)-1</f>
        <v>0.23434069720096651</v>
      </c>
      <c r="N1004" s="70">
        <f>PRODUCT($L$909:L1004)-1</f>
        <v>-2.4606913113112916E-2</v>
      </c>
      <c r="O1004" s="70">
        <f>AVERAGE($I$909:I1004)*252</f>
        <v>6.0646730067438009E-2</v>
      </c>
      <c r="P1004" s="70">
        <f>STDEV($I$909:I1004)*252^0.5</f>
        <v>0.50307625990572369</v>
      </c>
      <c r="Q1004" s="67">
        <f t="shared" si="182"/>
        <v>5048288.7600000054</v>
      </c>
      <c r="R1004" s="70">
        <f t="shared" si="183"/>
        <v>9.4043307433494067E-2</v>
      </c>
      <c r="S1004" s="67">
        <f t="shared" si="184"/>
        <v>9867988.6200000048</v>
      </c>
      <c r="T1004" s="70">
        <f t="shared" si="185"/>
        <v>0.21628370402950553</v>
      </c>
      <c r="U1004" s="67">
        <f t="shared" si="186"/>
        <v>25802168.370000005</v>
      </c>
      <c r="V1004" s="70">
        <f t="shared" si="187"/>
        <v>0.80753387654098752</v>
      </c>
      <c r="W1004" s="87">
        <f t="shared" si="181"/>
        <v>0.12055176302456248</v>
      </c>
      <c r="X1004" s="138">
        <f t="shared" si="192"/>
        <v>1.7857142857142857E-4</v>
      </c>
      <c r="Y1004" s="135">
        <f t="shared" si="177"/>
        <v>5.1201286252403305E-2</v>
      </c>
      <c r="Z1004" s="135">
        <f t="shared" si="178"/>
        <v>0</v>
      </c>
      <c r="AA1004" s="135">
        <f t="shared" si="179"/>
        <v>0</v>
      </c>
      <c r="AB1004" s="140">
        <f t="shared" si="188"/>
        <v>5.3103779657422923</v>
      </c>
      <c r="AC1004" s="140">
        <f t="shared" si="189"/>
        <v>-7.845177426916991E-2</v>
      </c>
      <c r="AD1004" s="140">
        <f t="shared" si="190"/>
        <v>-4.9945732754975346E-2</v>
      </c>
      <c r="AE1004" s="140">
        <f t="shared" si="191"/>
        <v>-3.9704332393367507E-2</v>
      </c>
    </row>
    <row r="1005" spans="1:31">
      <c r="A1005" s="168">
        <f>'Historical NAV'!A1005</f>
        <v>45428</v>
      </c>
      <c r="B1005" s="169">
        <f>'Historical NAV'!B1005</f>
        <v>55642300.700000003</v>
      </c>
      <c r="C1005" s="169">
        <f>'Historical NAV'!C1005</f>
        <v>0</v>
      </c>
      <c r="D1005" s="169" t="e">
        <f>'Historical NAV'!#REF!</f>
        <v>#REF!</v>
      </c>
      <c r="E1005" s="169" t="e">
        <f>'Historical NAV'!#REF!</f>
        <v>#REF!</v>
      </c>
      <c r="F1005" s="67">
        <f t="shared" si="194"/>
        <v>55642300.700000003</v>
      </c>
      <c r="G1005" s="67">
        <f t="shared" si="176"/>
        <v>45196322.469999999</v>
      </c>
      <c r="H1005" s="172">
        <f>B1005-C1005-F1004-'Daily P&amp;L breakdown'!H13</f>
        <v>-633147.25</v>
      </c>
      <c r="I1005" s="70">
        <f t="shared" si="173"/>
        <v>-1.1250861131528319E-2</v>
      </c>
      <c r="J1005" s="67">
        <f t="shared" si="193"/>
        <v>10445978.230000004</v>
      </c>
      <c r="K1005" s="70">
        <f t="shared" si="195"/>
        <v>0.23112451764042818</v>
      </c>
      <c r="L1005" s="70">
        <f t="shared" si="175"/>
        <v>0.98874913886847171</v>
      </c>
      <c r="M1005" s="70">
        <f>PRODUCT($L$2:L1005)-1</f>
        <v>0.22045330142776454</v>
      </c>
      <c r="N1005" s="70">
        <f>PRODUCT($L$909:L1005)-1</f>
        <v>-3.5580925282330034E-2</v>
      </c>
      <c r="O1005" s="70">
        <f>AVERAGE($I$909:I1005)*252</f>
        <v>3.0792464755968169E-2</v>
      </c>
      <c r="P1005" s="70">
        <f>STDEV($I$909:I1005)*252^0.5</f>
        <v>0.50079185759404776</v>
      </c>
      <c r="Q1005" s="67">
        <f t="shared" si="182"/>
        <v>2386313.1900000051</v>
      </c>
      <c r="R1005" s="70">
        <f t="shared" si="183"/>
        <v>4.3867253991396842E-2</v>
      </c>
      <c r="S1005" s="67">
        <f t="shared" si="184"/>
        <v>8970716.75</v>
      </c>
      <c r="T1005" s="70">
        <f t="shared" si="185"/>
        <v>0.19113666769942531</v>
      </c>
      <c r="U1005" s="67">
        <f t="shared" si="186"/>
        <v>25851614.880000003</v>
      </c>
      <c r="V1005" s="70">
        <f t="shared" si="187"/>
        <v>0.82544533155677013</v>
      </c>
      <c r="W1005" s="87">
        <f t="shared" si="181"/>
        <v>6.1487550743944359E-2</v>
      </c>
      <c r="X1005" s="138">
        <f t="shared" si="192"/>
        <v>1.7857142857142857E-4</v>
      </c>
      <c r="Y1005" s="135">
        <f t="shared" si="177"/>
        <v>-1.1429432560099748E-2</v>
      </c>
      <c r="Z1005" s="135">
        <f t="shared" si="178"/>
        <v>-1.1429432560099748E-2</v>
      </c>
      <c r="AA1005" s="135">
        <f t="shared" si="179"/>
        <v>1.3063192864586827E-4</v>
      </c>
      <c r="AB1005" s="140">
        <f t="shared" si="188"/>
        <v>4.6631332883754526</v>
      </c>
      <c r="AC1005" s="140">
        <f t="shared" si="189"/>
        <v>-7.4798631978956406E-2</v>
      </c>
      <c r="AD1005" s="140">
        <f t="shared" si="190"/>
        <v>-4.9946517416222247E-2</v>
      </c>
      <c r="AE1005" s="140">
        <f t="shared" si="191"/>
        <v>-3.9602385777075276E-2</v>
      </c>
    </row>
    <row r="1006" spans="1:31">
      <c r="A1006" s="168">
        <f>'Historical NAV'!A1006</f>
        <v>45429</v>
      </c>
      <c r="B1006" s="169">
        <f>'Historical NAV'!B1006</f>
        <v>55873372.060000002</v>
      </c>
      <c r="C1006" s="169">
        <f>'Historical NAV'!C1006</f>
        <v>0</v>
      </c>
      <c r="D1006" s="169" t="e">
        <f>'Historical NAV'!#REF!</f>
        <v>#REF!</v>
      </c>
      <c r="E1006" s="169" t="e">
        <f>'Historical NAV'!#REF!</f>
        <v>#REF!</v>
      </c>
      <c r="F1006" s="67">
        <f t="shared" si="194"/>
        <v>55873372.060000002</v>
      </c>
      <c r="G1006" s="67">
        <f t="shared" si="176"/>
        <v>45196322.469999999</v>
      </c>
      <c r="H1006" s="172">
        <f>B1006-C1006-F1005-'Daily P&amp;L breakdown'!H14</f>
        <v>231071.3599999994</v>
      </c>
      <c r="I1006" s="70">
        <f>H1006/B1005</f>
        <v>4.1528002453715832E-3</v>
      </c>
      <c r="J1006" s="67">
        <f t="shared" si="193"/>
        <v>10677049.590000004</v>
      </c>
      <c r="K1006" s="70">
        <f t="shared" si="195"/>
        <v>0.23623713183936834</v>
      </c>
      <c r="L1006" s="70">
        <f t="shared" si="175"/>
        <v>1.0041528002453717</v>
      </c>
      <c r="M1006" s="70">
        <f>PRODUCT($L$2:L1006)-1</f>
        <v>0.22552160019739853</v>
      </c>
      <c r="N1006" s="70">
        <f>PRODUCT($L$909:L1006)-1</f>
        <v>-3.1575885512201363E-2</v>
      </c>
      <c r="O1006" s="70">
        <f>AVERAGE($I$909:I1006)*252</f>
        <v>4.1156885134311746E-2</v>
      </c>
      <c r="P1006" s="70">
        <f>STDEV($I$909:I1006)*252^0.5</f>
        <v>0.49824569242003219</v>
      </c>
      <c r="Q1006" s="67">
        <f t="shared" si="182"/>
        <v>2463246.3900000006</v>
      </c>
      <c r="R1006" s="70">
        <f t="shared" si="183"/>
        <v>4.8084774345262704E-2</v>
      </c>
      <c r="S1006" s="67">
        <f t="shared" si="184"/>
        <v>9567905.8599999994</v>
      </c>
      <c r="T1006" s="70">
        <f t="shared" si="185"/>
        <v>0.20617172321292856</v>
      </c>
      <c r="U1006" s="67">
        <f t="shared" si="186"/>
        <v>25617634.860000003</v>
      </c>
      <c r="V1006" s="70">
        <f t="shared" si="187"/>
        <v>0.84065893835769434</v>
      </c>
      <c r="W1006" s="87">
        <f t="shared" si="181"/>
        <v>8.2603594492525134E-2</v>
      </c>
      <c r="X1006" s="138">
        <f t="shared" si="192"/>
        <v>1.7857142857142857E-4</v>
      </c>
      <c r="Y1006" s="135">
        <f t="shared" si="177"/>
        <v>3.9742288168001542E-3</v>
      </c>
      <c r="Z1006" s="135">
        <f t="shared" si="178"/>
        <v>0</v>
      </c>
      <c r="AA1006" s="135">
        <f t="shared" si="179"/>
        <v>0</v>
      </c>
      <c r="AB1006" s="140">
        <f t="shared" si="188"/>
        <v>4.6920728527897309</v>
      </c>
      <c r="AC1006" s="140">
        <f t="shared" si="189"/>
        <v>-7.5194635220387884E-2</v>
      </c>
      <c r="AD1006" s="140">
        <f t="shared" si="190"/>
        <v>-4.996039692632142E-2</v>
      </c>
      <c r="AE1006" s="140">
        <f t="shared" si="191"/>
        <v>-3.9477710908843014E-2</v>
      </c>
    </row>
    <row r="1007" spans="1:31">
      <c r="A1007" s="168">
        <f>'Historical NAV'!A1007</f>
        <v>45432</v>
      </c>
      <c r="B1007" s="169">
        <f>'Historical NAV'!B1007</f>
        <v>56786088.689999998</v>
      </c>
      <c r="C1007" s="169">
        <f>'Historical NAV'!C1007</f>
        <v>0</v>
      </c>
      <c r="D1007" s="169" t="e">
        <f>'Historical NAV'!#REF!</f>
        <v>#REF!</v>
      </c>
      <c r="E1007" s="169" t="e">
        <f>'Historical NAV'!#REF!</f>
        <v>#REF!</v>
      </c>
      <c r="F1007" s="67">
        <f t="shared" si="194"/>
        <v>56786088.689999998</v>
      </c>
      <c r="G1007" s="67">
        <f t="shared" si="176"/>
        <v>45196322.469999999</v>
      </c>
      <c r="H1007" s="172">
        <f>B1007-C1007-F1006-'Daily P&amp;L breakdown'!H15</f>
        <v>912716.62999999523</v>
      </c>
      <c r="I1007" s="70">
        <f>H1007/B1006</f>
        <v>1.6335449183555062E-2</v>
      </c>
      <c r="J1007" s="67">
        <f t="shared" si="193"/>
        <v>11589766.219999999</v>
      </c>
      <c r="K1007" s="70">
        <f t="shared" si="195"/>
        <v>0.25643162068535408</v>
      </c>
      <c r="L1007" s="70">
        <f t="shared" si="175"/>
        <v>1.016335449183555</v>
      </c>
      <c r="M1007" s="70">
        <f>PRODUCT($L$2:L1007)-1</f>
        <v>0.24554104602077209</v>
      </c>
      <c r="N1007" s="70">
        <f>PRODUCT($L$909:L1007)-1</f>
        <v>-1.5756242601856707E-2</v>
      </c>
      <c r="O1007" s="70">
        <f>AVERAGE($I$909:I1007)*252</f>
        <v>8.2322302398165931E-2</v>
      </c>
      <c r="P1007" s="70">
        <f>STDEV($I$909:I1007)*252^0.5</f>
        <v>0.49636816145530477</v>
      </c>
      <c r="Q1007" s="67">
        <f t="shared" si="182"/>
        <v>3198231.7699999958</v>
      </c>
      <c r="R1007" s="70">
        <f t="shared" si="183"/>
        <v>6.0053937961425587E-2</v>
      </c>
      <c r="S1007" s="67">
        <f t="shared" si="184"/>
        <v>10718490.93</v>
      </c>
      <c r="T1007" s="70">
        <f t="shared" si="185"/>
        <v>0.22965774938092709</v>
      </c>
      <c r="U1007" s="67">
        <f t="shared" si="186"/>
        <v>27308562.529999997</v>
      </c>
      <c r="V1007" s="70">
        <f t="shared" si="187"/>
        <v>0.91668123033496507</v>
      </c>
      <c r="W1007" s="87">
        <f t="shared" si="181"/>
        <v>0.16584928041477254</v>
      </c>
      <c r="X1007" s="138">
        <f t="shared" si="192"/>
        <v>1.7857142857142857E-4</v>
      </c>
      <c r="Y1007" s="135">
        <f t="shared" si="177"/>
        <v>1.6156877754983635E-2</v>
      </c>
      <c r="Z1007" s="135">
        <f t="shared" si="178"/>
        <v>0</v>
      </c>
      <c r="AA1007" s="135">
        <f t="shared" si="179"/>
        <v>0</v>
      </c>
      <c r="AB1007" s="140">
        <f t="shared" si="188"/>
        <v>4.6812202840167085</v>
      </c>
      <c r="AC1007" s="140">
        <f t="shared" si="189"/>
        <v>-7.4854379040152672E-2</v>
      </c>
      <c r="AD1007" s="140">
        <f t="shared" si="190"/>
        <v>-4.9730774356453657E-2</v>
      </c>
      <c r="AE1007" s="140">
        <f t="shared" si="191"/>
        <v>-3.9477579405281543E-2</v>
      </c>
    </row>
    <row r="1008" spans="1:31">
      <c r="A1008" s="168">
        <f>'Historical NAV'!A1008</f>
        <v>45433</v>
      </c>
      <c r="B1008" s="169">
        <f>'Historical NAV'!B1008</f>
        <v>56786088.689999998</v>
      </c>
      <c r="C1008" s="169">
        <f>'Historical NAV'!C1008</f>
        <v>0</v>
      </c>
      <c r="D1008" s="169" t="e">
        <f>'Historical NAV'!#REF!</f>
        <v>#REF!</v>
      </c>
      <c r="E1008" s="169" t="e">
        <f>'Historical NAV'!#REF!</f>
        <v>#REF!</v>
      </c>
      <c r="F1008" s="67">
        <f t="shared" si="194"/>
        <v>56786088.689999998</v>
      </c>
      <c r="G1008" s="67">
        <f t="shared" si="176"/>
        <v>45196322.469999999</v>
      </c>
      <c r="H1008" s="172">
        <f>B1008-C1008-F1007-'Daily P&amp;L breakdown'!H16</f>
        <v>2730.5</v>
      </c>
      <c r="I1008" s="70">
        <f>H1008/B1007</f>
        <v>4.8083959698404791E-5</v>
      </c>
      <c r="J1008" s="67">
        <f t="shared" si="193"/>
        <v>11592496.719999999</v>
      </c>
      <c r="K1008" s="70">
        <f t="shared" si="195"/>
        <v>0.25649203489276684</v>
      </c>
      <c r="L1008" s="70">
        <f t="shared" si="175"/>
        <v>1.0000480839596984</v>
      </c>
      <c r="M1008" s="70">
        <f>PRODUCT($L$2:L1008)-1</f>
        <v>0.2456009365662315</v>
      </c>
      <c r="N1008" s="70">
        <f>PRODUCT($L$909:L1008)-1</f>
        <v>-1.5708916264692618E-2</v>
      </c>
      <c r="O1008" s="70">
        <f>AVERAGE($I$909:I1008)*252</f>
        <v>8.1620250952624249E-2</v>
      </c>
      <c r="P1008" s="70">
        <f>STDEV($I$909:I1008)*252^0.5</f>
        <v>0.49385508681194917</v>
      </c>
      <c r="Q1008" s="67">
        <f t="shared" si="182"/>
        <v>5764234.9199999943</v>
      </c>
      <c r="R1008" s="70">
        <f t="shared" si="183"/>
        <v>0.10792400968338696</v>
      </c>
      <c r="S1008" s="67">
        <f t="shared" si="184"/>
        <v>10744772.759999998</v>
      </c>
      <c r="T1008" s="70">
        <f t="shared" si="185"/>
        <v>0.23204113124769699</v>
      </c>
      <c r="U1008" s="67">
        <f t="shared" si="186"/>
        <v>27575849.499999996</v>
      </c>
      <c r="V1008" s="70">
        <f t="shared" si="187"/>
        <v>0.91142547007580421</v>
      </c>
      <c r="W1008" s="87">
        <f t="shared" si="181"/>
        <v>0.16527166193532339</v>
      </c>
      <c r="X1008" s="138">
        <f t="shared" si="192"/>
        <v>1.7857142857142857E-4</v>
      </c>
      <c r="Y1008" s="135">
        <f t="shared" si="177"/>
        <v>-1.3048746887302378E-4</v>
      </c>
      <c r="Z1008" s="135">
        <f t="shared" si="178"/>
        <v>-1.3048746887302378E-4</v>
      </c>
      <c r="AA1008" s="135">
        <f t="shared" si="179"/>
        <v>1.702697953288835E-8</v>
      </c>
      <c r="AB1008" s="140">
        <f t="shared" si="188"/>
        <v>4.7695737849181361</v>
      </c>
      <c r="AC1008" s="140">
        <f t="shared" si="189"/>
        <v>-7.4969179693130369E-2</v>
      </c>
      <c r="AD1008" s="140">
        <f t="shared" si="190"/>
        <v>-4.9660201342835185E-2</v>
      </c>
      <c r="AE1008" s="140">
        <f t="shared" si="191"/>
        <v>-3.9338915512420407E-2</v>
      </c>
    </row>
    <row r="1009" spans="1:31">
      <c r="A1009" s="168">
        <f>'Historical NAV'!A1009</f>
        <v>45434</v>
      </c>
      <c r="B1009" s="169">
        <f>'Historical NAV'!B1009</f>
        <v>55307218.119999997</v>
      </c>
      <c r="C1009" s="169">
        <f>'Historical NAV'!C1009</f>
        <v>0</v>
      </c>
      <c r="D1009" s="169" t="e">
        <f>'Historical NAV'!#REF!</f>
        <v>#REF!</v>
      </c>
      <c r="E1009" s="169" t="e">
        <f>'Historical NAV'!#REF!</f>
        <v>#REF!</v>
      </c>
      <c r="F1009" s="67">
        <f t="shared" si="194"/>
        <v>55307218.119999997</v>
      </c>
      <c r="G1009" s="67">
        <f>IF(MONTH(A1009)=MONTH(A1006),G1006,F1006)</f>
        <v>45196322.469999999</v>
      </c>
      <c r="H1009" s="172">
        <f>B1009-C1009-F1008-'Daily P&amp;L breakdown'!H17</f>
        <v>-1482504.4100000004</v>
      </c>
      <c r="I1009" s="70">
        <f>H1009/B1006</f>
        <v>-2.653329046272709E-2</v>
      </c>
      <c r="J1009" s="67">
        <f>IF(MONTH(A1009)=MONTH(A1006),J1006+H1009,H1009)</f>
        <v>9194545.1800000034</v>
      </c>
      <c r="K1009" s="70">
        <f>(1+K1006)*(1+I1009)-1</f>
        <v>0.20343569293946562</v>
      </c>
      <c r="L1009" s="70">
        <f t="shared" si="175"/>
        <v>0.97346670953727288</v>
      </c>
      <c r="M1009" s="70">
        <f>PRODUCT($L$2:L1009)-1</f>
        <v>0.21255104511567469</v>
      </c>
      <c r="N1009" s="70">
        <f>PRODUCT($L$909:L1009)-1</f>
        <v>-4.182539748931402E-2</v>
      </c>
      <c r="O1009" s="70">
        <f>AVERAGE($I$909:I1009)*252</f>
        <v>1.4610256422328688E-2</v>
      </c>
      <c r="P1009" s="70">
        <f>STDEV($I$909:I1009)*252^0.5</f>
        <v>0.49320747947544336</v>
      </c>
      <c r="Q1009" s="67">
        <f>B1009-C1009-F979</f>
        <v>4285364.349999994</v>
      </c>
      <c r="R1009" s="70">
        <f t="shared" si="183"/>
        <v>7.9968944389724517E-2</v>
      </c>
      <c r="S1009" s="67">
        <f>B1009-C1009-F919</f>
        <v>9265902.1899999976</v>
      </c>
      <c r="T1009" s="70">
        <f t="shared" si="185"/>
        <v>0.20113708203915684</v>
      </c>
      <c r="U1009" s="67">
        <f>B1009-C1009-F644</f>
        <v>26096978.929999996</v>
      </c>
      <c r="V1009" s="70">
        <f t="shared" si="187"/>
        <v>0.88531781087561912</v>
      </c>
      <c r="W1009" s="87">
        <f t="shared" si="181"/>
        <v>2.9622941723973041E-2</v>
      </c>
      <c r="X1009" s="138">
        <f t="shared" si="192"/>
        <v>1.7857142857142857E-4</v>
      </c>
      <c r="Y1009" s="135">
        <f t="shared" si="177"/>
        <v>-2.6711861891298518E-2</v>
      </c>
      <c r="Z1009" s="135">
        <f t="shared" si="178"/>
        <v>-2.6711861891298518E-2</v>
      </c>
      <c r="AA1009" s="135">
        <f t="shared" si="179"/>
        <v>7.1352356569980599E-4</v>
      </c>
      <c r="AB1009" s="140">
        <f>AVERAGE(Y757:Y1009)/AVERAGE(AA757:AA1009)</f>
        <v>4.423332199846338</v>
      </c>
      <c r="AC1009" s="140">
        <f>AVERAGE(I979:I1009)-_xlfn.NORM.S.INV(0.95)*_xlfn.STDEV.S(I979:I1009)</f>
        <v>-7.5107572291990304E-2</v>
      </c>
      <c r="AD1009" s="140">
        <f>AVERAGE(I919:I1009)-_xlfn.NORM.S.INV(0.95)*_xlfn.STDEV.S(I919:I1009)</f>
        <v>-4.9915968826964752E-2</v>
      </c>
      <c r="AE1009" s="140">
        <f>AVERAGE(I644:I1009)-_xlfn.NORM.S.INV(0.95)*_xlfn.STDEV.S(I644:I1009)</f>
        <v>-3.9432312546959218E-2</v>
      </c>
    </row>
    <row r="1010" spans="1:31">
      <c r="A1010" s="168">
        <f>'Historical NAV'!A1010</f>
        <v>45435</v>
      </c>
      <c r="B1010" s="169">
        <f>'Historical NAV'!B1010</f>
        <v>54702574.68</v>
      </c>
      <c r="C1010" s="169">
        <f>'Historical NAV'!C1010</f>
        <v>0</v>
      </c>
      <c r="D1010" s="169" t="e">
        <f>'Historical NAV'!#REF!</f>
        <v>#REF!</v>
      </c>
      <c r="E1010" s="169" t="e">
        <f>'Historical NAV'!#REF!</f>
        <v>#REF!</v>
      </c>
      <c r="F1010" s="67">
        <f t="shared" si="194"/>
        <v>54702574.68</v>
      </c>
      <c r="G1010" s="67">
        <f>IF(MONTH(A1010)=MONTH(A1009),G1009,F1009)</f>
        <v>45196322.469999999</v>
      </c>
      <c r="H1010" s="172">
        <f>B1010-C1010-F1009-'Daily P&amp;L breakdown'!H18</f>
        <v>-584007.11999999767</v>
      </c>
      <c r="I1010" s="70">
        <f>H1010/B1009</f>
        <v>-1.0559329140960918E-2</v>
      </c>
      <c r="J1010" s="67">
        <f t="shared" ref="J1010:J1021" si="196">IF(MONTH(A1010)=MONTH(A1009),J1009+H1010,H1010)</f>
        <v>8610538.0600000061</v>
      </c>
      <c r="K1010" s="70">
        <f t="shared" ref="K1010:K1016" si="197">(1+K1009)*(1+I1010)-1</f>
        <v>0.19072821935773732</v>
      </c>
      <c r="L1010" s="70">
        <f t="shared" si="175"/>
        <v>0.98944067085903908</v>
      </c>
      <c r="M1010" s="70">
        <f>PRODUCT($L$2:L1010)-1</f>
        <v>0.19974731953008207</v>
      </c>
      <c r="N1010" s="70">
        <f>PRODUCT($L$909:L1010)-1</f>
        <v>-5.1943078491733741E-2</v>
      </c>
      <c r="O1010" s="70">
        <f>AVERAGE($I$909:I1010)*252</f>
        <v>-1.1620735733989742E-2</v>
      </c>
      <c r="P1010" s="70">
        <f>STDEV($I$909:I1010)*252^0.5</f>
        <v>0.49104344881954293</v>
      </c>
      <c r="Q1010" s="67">
        <f>B1010-C1010-F980</f>
        <v>617161.63000000268</v>
      </c>
      <c r="R1010" s="70">
        <f t="shared" si="183"/>
        <v>1.2096025220527823E-2</v>
      </c>
      <c r="S1010" s="67">
        <f>B1010-C1010-F920</f>
        <v>9610153.6499999985</v>
      </c>
      <c r="T1010" s="70">
        <f t="shared" si="185"/>
        <v>0.20872890915218459</v>
      </c>
      <c r="U1010" s="67">
        <f>B1010-C1010-F645</f>
        <v>25537535.75</v>
      </c>
      <c r="V1010" s="70">
        <f t="shared" si="187"/>
        <v>0.87426657426148924</v>
      </c>
      <c r="W1010" s="87">
        <f t="shared" si="181"/>
        <v>-2.3665392058331541E-2</v>
      </c>
      <c r="X1010" s="138">
        <f t="shared" si="192"/>
        <v>1.7857142857142857E-4</v>
      </c>
      <c r="Y1010" s="135">
        <f t="shared" si="177"/>
        <v>-1.0737900569532347E-2</v>
      </c>
      <c r="Z1010" s="135">
        <f t="shared" si="178"/>
        <v>-1.0737900569532347E-2</v>
      </c>
      <c r="AA1010" s="135">
        <f t="shared" si="179"/>
        <v>1.1530250864116308E-4</v>
      </c>
      <c r="AB1010" s="140">
        <f>AVERAGE(Y758:Y1010)/AVERAGE(AA758:AA1010)</f>
        <v>4.0282557845010061</v>
      </c>
      <c r="AC1010" s="140">
        <f>AVERAGE(I980:I1010)-_xlfn.NORM.S.INV(0.95)*_xlfn.STDEV.S(I980:I1010)</f>
        <v>-7.249955374881939E-2</v>
      </c>
      <c r="AD1010" s="140">
        <f>AVERAGE(I920:I1010)-_xlfn.NORM.S.INV(0.95)*_xlfn.STDEV.S(I920:I1010)</f>
        <v>-5.0066148754829516E-2</v>
      </c>
      <c r="AE1010" s="140">
        <f>AVERAGE(I645:I1010)-_xlfn.NORM.S.INV(0.95)*_xlfn.STDEV.S(I645:I1010)</f>
        <v>-3.9439496537196354E-2</v>
      </c>
    </row>
    <row r="1011" spans="1:31">
      <c r="A1011" s="168">
        <f>'Historical NAV'!A1011</f>
        <v>45436</v>
      </c>
      <c r="B1011" s="169">
        <f>'Historical NAV'!B1011</f>
        <v>56086654.789999999</v>
      </c>
      <c r="C1011" s="169">
        <f>'Historical NAV'!C1011</f>
        <v>0</v>
      </c>
      <c r="D1011" s="169" t="e">
        <f>'Historical NAV'!#REF!</f>
        <v>#REF!</v>
      </c>
      <c r="E1011" s="169" t="e">
        <f>'Historical NAV'!#REF!</f>
        <v>#REF!</v>
      </c>
      <c r="F1011" s="67">
        <f t="shared" si="194"/>
        <v>56086654.789999999</v>
      </c>
      <c r="G1011" s="67">
        <f>IF(MONTH(A1011)=MONTH(A1010),G1010,F1010)</f>
        <v>45196322.469999999</v>
      </c>
      <c r="H1011" s="172">
        <f>B1011-C1011-F1010-'Daily P&amp;L breakdown'!H19</f>
        <v>1422633.5499999993</v>
      </c>
      <c r="I1011" s="70">
        <f>H1011/B1010</f>
        <v>2.600670184762132E-2</v>
      </c>
      <c r="J1011" s="67">
        <f t="shared" si="196"/>
        <v>10033171.610000005</v>
      </c>
      <c r="K1011" s="70">
        <f t="shared" si="197"/>
        <v>0.22169513314012312</v>
      </c>
      <c r="L1011" s="70">
        <f t="shared" si="175"/>
        <v>1.0260067018476213</v>
      </c>
      <c r="M1011" s="70">
        <f>PRODUCT($L$2:L1011)-1</f>
        <v>0.23094879036158389</v>
      </c>
      <c r="N1011" s="70">
        <f>PRODUCT($L$909:L1011)-1</f>
        <v>-2.7287244799494514E-2</v>
      </c>
      <c r="O1011" s="70">
        <f>AVERAGE($I$909:I1011)*252</f>
        <v>5.2120134181879788E-2</v>
      </c>
      <c r="P1011" s="70">
        <f>STDEV($I$909:I1011)*252^0.5</f>
        <v>0.49032676883977916</v>
      </c>
      <c r="Q1011" s="67">
        <f>B1011-C1011-F981</f>
        <v>6960652.8200000003</v>
      </c>
      <c r="R1011" s="70">
        <f t="shared" si="183"/>
        <v>0.12869741446857641</v>
      </c>
      <c r="S1011" s="67">
        <f>B1011-C1011-F921</f>
        <v>11553728.420000002</v>
      </c>
      <c r="T1011" s="70">
        <f t="shared" si="185"/>
        <v>0.25622328888292123</v>
      </c>
      <c r="U1011" s="67">
        <f>B1011-C1011-F646</f>
        <v>27771834.09</v>
      </c>
      <c r="V1011" s="70">
        <f t="shared" si="187"/>
        <v>0.95223031097802135</v>
      </c>
      <c r="W1011" s="87">
        <f t="shared" si="181"/>
        <v>0.10629673412530072</v>
      </c>
      <c r="X1011" s="138">
        <f t="shared" si="192"/>
        <v>1.7857142857142857E-4</v>
      </c>
      <c r="Y1011" s="135">
        <f t="shared" si="177"/>
        <v>2.5828130419049893E-2</v>
      </c>
      <c r="Z1011" s="135">
        <f t="shared" si="178"/>
        <v>0</v>
      </c>
      <c r="AA1011" s="135">
        <f t="shared" si="179"/>
        <v>0</v>
      </c>
      <c r="AB1011" s="140">
        <f>AVERAGE(Y759:Y1011)/AVERAGE(AA759:AA1011)</f>
        <v>4.1915606433958432</v>
      </c>
      <c r="AC1011" s="140">
        <f>AVERAGE(I981:I1011)-_xlfn.NORM.S.INV(0.95)*_xlfn.STDEV.S(I981:I1011)</f>
        <v>-7.1947386966878177E-2</v>
      </c>
      <c r="AD1011" s="140">
        <f>AVERAGE(I921:I1011)-_xlfn.NORM.S.INV(0.95)*_xlfn.STDEV.S(I921:I1011)</f>
        <v>-4.958534450929377E-2</v>
      </c>
      <c r="AE1011" s="140">
        <f>AVERAGE(I646:I1011)-_xlfn.NORM.S.INV(0.95)*_xlfn.STDEV.S(I646:I1011)</f>
        <v>-3.9415867844128705E-2</v>
      </c>
    </row>
    <row r="1012" spans="1:31">
      <c r="A1012" s="168">
        <f>'Historical NAV'!A1012</f>
        <v>45439</v>
      </c>
      <c r="B1012" s="169">
        <f>'Historical NAV'!B1012</f>
        <v>56086654.789999999</v>
      </c>
      <c r="C1012" s="169">
        <f>'Historical NAV'!C1012</f>
        <v>0</v>
      </c>
      <c r="D1012" s="169" t="e">
        <f>'Historical NAV'!#REF!</f>
        <v>#REF!</v>
      </c>
      <c r="E1012" s="169" t="e">
        <f>'Historical NAV'!#REF!</f>
        <v>#REF!</v>
      </c>
      <c r="F1012" s="67">
        <f t="shared" si="194"/>
        <v>56086654.789999999</v>
      </c>
      <c r="G1012" s="67">
        <f>IF(MONTH(A1012)=MONTH(A1011),G1011,F1011)</f>
        <v>45196322.469999999</v>
      </c>
      <c r="H1012" s="172">
        <f>B1012-C1012-F1011-'Daily P&amp;L breakdown'!H20</f>
        <v>-153132</v>
      </c>
      <c r="I1012" s="70">
        <f>H1012/B1011</f>
        <v>-2.7302751532135012E-3</v>
      </c>
      <c r="J1012" s="67">
        <f t="shared" si="196"/>
        <v>9880039.610000005</v>
      </c>
      <c r="K1012" s="70">
        <f t="shared" si="197"/>
        <v>0.21835956927330891</v>
      </c>
      <c r="L1012" s="70">
        <f t="shared" si="175"/>
        <v>0.99726972484678655</v>
      </c>
      <c r="M1012" s="70">
        <f>PRODUCT($L$2:L1012)-1</f>
        <v>0.22758796146438143</v>
      </c>
      <c r="N1012" s="70">
        <f>PRODUCT($L$909:L1012)-1</f>
        <v>-2.9943018266232246E-2</v>
      </c>
      <c r="O1012" s="70">
        <f>AVERAGE($I$909:I1012)*252</f>
        <v>4.5003312328113616E-2</v>
      </c>
      <c r="P1012" s="70">
        <f>STDEV($I$909:I1012)*252^0.5</f>
        <v>0.48796215530042703</v>
      </c>
      <c r="Q1012" s="67">
        <f>B1012-C1012-F982</f>
        <v>9381055.4900000021</v>
      </c>
      <c r="R1012" s="70">
        <f t="shared" si="183"/>
        <v>0.19095906676323415</v>
      </c>
      <c r="S1012" s="67">
        <f>B1012-C1012-F922</f>
        <v>11290031.710000001</v>
      </c>
      <c r="T1012" s="70">
        <f t="shared" si="185"/>
        <v>0.25352099289854058</v>
      </c>
      <c r="U1012" s="67">
        <f>B1012-C1012-F647</f>
        <v>28397134.009999998</v>
      </c>
      <c r="V1012" s="70">
        <f t="shared" si="187"/>
        <v>1.002907075092303</v>
      </c>
      <c r="W1012" s="87">
        <f t="shared" si="181"/>
        <v>9.2227054576406883E-2</v>
      </c>
      <c r="X1012" s="138">
        <f t="shared" si="192"/>
        <v>1.7857142857142857E-4</v>
      </c>
      <c r="Y1012" s="135">
        <f t="shared" si="177"/>
        <v>-2.9088465817849298E-3</v>
      </c>
      <c r="Z1012" s="135">
        <f t="shared" si="178"/>
        <v>-2.9088465817849298E-3</v>
      </c>
      <c r="AA1012" s="135">
        <f t="shared" si="179"/>
        <v>8.4613884363618694E-6</v>
      </c>
      <c r="AB1012" s="140">
        <f>AVERAGE(Y760:Y1012)/AVERAGE(AA760:AA1012)</f>
        <v>4.1453753326297793</v>
      </c>
      <c r="AC1012" s="140">
        <f>AVERAGE(I982:I1012)-_xlfn.NORM.S.INV(0.95)*_xlfn.STDEV.S(I982:I1012)</f>
        <v>-6.3355073629945996E-2</v>
      </c>
      <c r="AD1012" s="140">
        <f>AVERAGE(I922:I1012)-_xlfn.NORM.S.INV(0.95)*_xlfn.STDEV.S(I922:I1012)</f>
        <v>-4.9425621192649656E-2</v>
      </c>
      <c r="AE1012" s="140">
        <f>AVERAGE(I647:I1012)-_xlfn.NORM.S.INV(0.95)*_xlfn.STDEV.S(I647:I1012)</f>
        <v>-3.9259009537285311E-2</v>
      </c>
    </row>
    <row r="1013" spans="1:31">
      <c r="A1013" s="168">
        <f>'Historical NAV'!A1013</f>
        <v>45440</v>
      </c>
      <c r="B1013" s="169">
        <f>'Historical NAV'!B1013</f>
        <v>57578540.920000002</v>
      </c>
      <c r="C1013" s="169">
        <f>'Historical NAV'!C1013</f>
        <v>0</v>
      </c>
      <c r="D1013" s="169" t="e">
        <f>'Historical NAV'!#REF!</f>
        <v>#REF!</v>
      </c>
      <c r="E1013" s="169" t="e">
        <f>'Historical NAV'!#REF!</f>
        <v>#REF!</v>
      </c>
      <c r="F1013" s="67">
        <f t="shared" si="194"/>
        <v>57578540.920000002</v>
      </c>
      <c r="G1013" s="67">
        <f>IF(MONTH(A1013)=MONTH(A1011),G1011,F1011)</f>
        <v>45196322.469999999</v>
      </c>
      <c r="H1013" s="172">
        <f>B1013-C1013-F1012-'Daily P&amp;L breakdown'!H21</f>
        <v>1489961.7200000028</v>
      </c>
      <c r="I1013" s="70">
        <f>H1013/B1011</f>
        <v>2.656535187521393E-2</v>
      </c>
      <c r="J1013" s="67">
        <f>IF(MONTH(A1013)=MONTH(A1011),J1011+H1013,H1013)</f>
        <v>11523133.330000008</v>
      </c>
      <c r="K1013" s="70">
        <f>(1+K1011)*(1+I1013)-1</f>
        <v>0.25414989423622703</v>
      </c>
      <c r="L1013" s="70">
        <f t="shared" si="175"/>
        <v>1.026565351875214</v>
      </c>
      <c r="M1013" s="70">
        <f>PRODUCT($L$2:L1013)-1</f>
        <v>0.26019926761845946</v>
      </c>
      <c r="N1013" s="70">
        <f>PRODUCT($L$909:L1013)-1</f>
        <v>-4.1731132074666055E-3</v>
      </c>
      <c r="O1013" s="70">
        <f>AVERAGE($I$909:I1013)*252</f>
        <v>0.10833155385407359</v>
      </c>
      <c r="P1013" s="70">
        <f>STDEV($I$909:I1013)*252^0.5</f>
        <v>0.48732802255625668</v>
      </c>
      <c r="Q1013" s="67">
        <f t="shared" ref="Q1013:Q1023" si="198">B1013-C1013-F982</f>
        <v>10872941.620000005</v>
      </c>
      <c r="R1013" s="70">
        <f t="shared" si="183"/>
        <v>0.2327973900979364</v>
      </c>
      <c r="S1013" s="67">
        <f t="shared" ref="S1013:S1023" si="199">B1013-C1013-F922</f>
        <v>12781917.840000004</v>
      </c>
      <c r="T1013" s="70">
        <f t="shared" si="185"/>
        <v>0.28533217374830755</v>
      </c>
      <c r="U1013" s="67">
        <f t="shared" ref="U1013:U1023" si="200">B1013-C1013-F647</f>
        <v>29889020.140000001</v>
      </c>
      <c r="V1013" s="70">
        <f t="shared" si="187"/>
        <v>1.0794343599326097</v>
      </c>
      <c r="W1013" s="87">
        <f t="shared" si="181"/>
        <v>0.22229699266179156</v>
      </c>
      <c r="X1013" s="138">
        <f t="shared" si="192"/>
        <v>1.7857142857142857E-4</v>
      </c>
      <c r="Y1013" s="135">
        <f t="shared" si="177"/>
        <v>2.6386780446642503E-2</v>
      </c>
      <c r="Z1013" s="135">
        <f t="shared" si="178"/>
        <v>0</v>
      </c>
      <c r="AA1013" s="135">
        <f t="shared" si="179"/>
        <v>0</v>
      </c>
      <c r="AB1013" s="140">
        <f t="shared" ref="AB1013:AB1023" si="201">AVERAGE(Y760:Y1013)/AVERAGE(AA760:AA1013)</f>
        <v>4.4483206775521476</v>
      </c>
      <c r="AC1013" s="140">
        <f t="shared" ref="AC1013:AC1023" si="202">AVERAGE(I982:I1013)-_xlfn.NORM.S.INV(0.95)*_xlfn.STDEV.S(I982:I1013)</f>
        <v>-6.1860503958517346E-2</v>
      </c>
      <c r="AD1013" s="140">
        <f t="shared" ref="AD1013:AD1023" si="203">AVERAGE(I922:I1013)-_xlfn.NORM.S.INV(0.95)*_xlfn.STDEV.S(I922:I1013)</f>
        <v>-4.9049596103208415E-2</v>
      </c>
      <c r="AE1013" s="140">
        <f t="shared" ref="AE1013:AE1023" si="204">AVERAGE(I647:I1013)-_xlfn.NORM.S.INV(0.95)*_xlfn.STDEV.S(I647:I1013)</f>
        <v>-3.9190004904353648E-2</v>
      </c>
    </row>
    <row r="1014" spans="1:31">
      <c r="A1014" s="168">
        <f>'Historical NAV'!A1014</f>
        <v>45441</v>
      </c>
      <c r="B1014" s="169">
        <f>'Historical NAV'!B1014</f>
        <v>56010419.289999999</v>
      </c>
      <c r="C1014" s="169">
        <f>'Historical NAV'!C1014</f>
        <v>0</v>
      </c>
      <c r="D1014" s="169" t="e">
        <f>'Historical NAV'!#REF!</f>
        <v>#REF!</v>
      </c>
      <c r="E1014" s="169" t="e">
        <f>'Historical NAV'!#REF!</f>
        <v>#REF!</v>
      </c>
      <c r="F1014" s="67">
        <f t="shared" si="194"/>
        <v>56010419.289999999</v>
      </c>
      <c r="G1014" s="67">
        <f t="shared" ref="G1014:G1021" si="205">IF(MONTH(A1014)=MONTH(A1013),G1013,F1013)</f>
        <v>45196322.469999999</v>
      </c>
      <c r="H1014" s="172">
        <f>B1014-C1014-F1013-'Daily P&amp;L breakdown'!H22</f>
        <v>-1560387.2300000028</v>
      </c>
      <c r="I1014" s="70">
        <f t="shared" ref="I1014:I1021" si="206">H1014/B1013</f>
        <v>-2.7100152332238062E-2</v>
      </c>
      <c r="J1014" s="67">
        <f t="shared" si="196"/>
        <v>9962746.1000000052</v>
      </c>
      <c r="K1014" s="70">
        <f t="shared" si="197"/>
        <v>0.22016224105496507</v>
      </c>
      <c r="L1014" s="70">
        <f t="shared" si="175"/>
        <v>0.97289984766776194</v>
      </c>
      <c r="M1014" s="70">
        <f>PRODUCT($L$2:L1014)-1</f>
        <v>0.22604767549702443</v>
      </c>
      <c r="N1014" s="70">
        <f>PRODUCT($L$909:L1014)-1</f>
        <v>-3.1160173536082691E-2</v>
      </c>
      <c r="O1014" s="70">
        <f>AVERAGE($I$909:I1014)*252</f>
        <v>4.2882780820318253E-2</v>
      </c>
      <c r="P1014" s="70">
        <f>STDEV($I$909:I1014)*252^0.5</f>
        <v>0.48685584382524955</v>
      </c>
      <c r="Q1014" s="67">
        <f t="shared" si="198"/>
        <v>10163025.609999999</v>
      </c>
      <c r="R1014" s="70">
        <f t="shared" si="183"/>
        <v>0.2216707383833994</v>
      </c>
      <c r="S1014" s="67">
        <f t="shared" si="199"/>
        <v>10143095.009999998</v>
      </c>
      <c r="T1014" s="70">
        <f t="shared" si="185"/>
        <v>0.2211398892178848</v>
      </c>
      <c r="U1014" s="67">
        <f t="shared" si="200"/>
        <v>27568849.619999997</v>
      </c>
      <c r="V1014" s="70">
        <f t="shared" si="187"/>
        <v>0.96931533455691987</v>
      </c>
      <c r="W1014" s="87">
        <f t="shared" si="181"/>
        <v>8.8081064167549475E-2</v>
      </c>
      <c r="X1014" s="138">
        <f t="shared" si="192"/>
        <v>1.7857142857142857E-4</v>
      </c>
      <c r="Y1014" s="135">
        <f t="shared" si="177"/>
        <v>-2.727872376080949E-2</v>
      </c>
      <c r="Z1014" s="135">
        <f t="shared" si="178"/>
        <v>-2.727872376080949E-2</v>
      </c>
      <c r="AA1014" s="135">
        <f t="shared" si="179"/>
        <v>7.4412877001855222E-4</v>
      </c>
      <c r="AB1014" s="140">
        <f t="shared" si="201"/>
        <v>4.094651869959633</v>
      </c>
      <c r="AC1014" s="140">
        <f t="shared" si="202"/>
        <v>-5.9888661406250439E-2</v>
      </c>
      <c r="AD1014" s="140">
        <f t="shared" si="203"/>
        <v>-4.964917285239745E-2</v>
      </c>
      <c r="AE1014" s="140">
        <f t="shared" si="204"/>
        <v>-3.9227593182156982E-2</v>
      </c>
    </row>
    <row r="1015" spans="1:31">
      <c r="A1015" s="168">
        <f>'Historical NAV'!A1015</f>
        <v>45442</v>
      </c>
      <c r="B1015" s="169">
        <f>'Historical NAV'!B1015</f>
        <v>54746627.030000001</v>
      </c>
      <c r="C1015" s="169">
        <f>'Historical NAV'!C1015</f>
        <v>0</v>
      </c>
      <c r="D1015" s="169" t="e">
        <f>'Historical NAV'!#REF!</f>
        <v>#REF!</v>
      </c>
      <c r="E1015" s="169" t="e">
        <f>'Historical NAV'!#REF!</f>
        <v>#REF!</v>
      </c>
      <c r="F1015" s="67">
        <f t="shared" si="194"/>
        <v>54746627.030000001</v>
      </c>
      <c r="G1015" s="67">
        <f t="shared" si="205"/>
        <v>45196322.469999999</v>
      </c>
      <c r="H1015" s="172">
        <f>B1015-C1015-F1014-'Daily P&amp;L breakdown'!H23</f>
        <v>-1268155.4599999979</v>
      </c>
      <c r="I1015" s="70">
        <f t="shared" si="206"/>
        <v>-2.2641420579874359E-2</v>
      </c>
      <c r="J1015" s="67">
        <f t="shared" si="196"/>
        <v>8694590.640000008</v>
      </c>
      <c r="K1015" s="70">
        <f t="shared" si="197"/>
        <v>0.19253603457955748</v>
      </c>
      <c r="L1015" s="70">
        <f t="shared" si="175"/>
        <v>0.97735857942012561</v>
      </c>
      <c r="M1015" s="70">
        <f>PRODUCT($L$2:L1015)-1</f>
        <v>0.19828821442511901</v>
      </c>
      <c r="N1015" s="70">
        <f>PRODUCT($L$909:L1015)-1</f>
        <v>-5.3096083521584791E-2</v>
      </c>
      <c r="O1015" s="70">
        <f>AVERAGE($I$909:I1015)*252</f>
        <v>-1.0841712328734614E-2</v>
      </c>
      <c r="P1015" s="70">
        <f>STDEV($I$909:I1015)*252^0.5</f>
        <v>0.48581687373802079</v>
      </c>
      <c r="Q1015" s="67">
        <f t="shared" si="198"/>
        <v>11801763.730000004</v>
      </c>
      <c r="R1015" s="70">
        <f t="shared" si="183"/>
        <v>0.27481199899406838</v>
      </c>
      <c r="S1015" s="67">
        <f t="shared" si="199"/>
        <v>8304644.9900000021</v>
      </c>
      <c r="T1015" s="70">
        <f t="shared" si="185"/>
        <v>0.17881762632023968</v>
      </c>
      <c r="U1015" s="67">
        <f t="shared" si="200"/>
        <v>26383187.990000002</v>
      </c>
      <c r="V1015" s="70">
        <f t="shared" si="187"/>
        <v>0.93018297085881174</v>
      </c>
      <c r="W1015" s="87">
        <f t="shared" si="181"/>
        <v>-2.2316458967995959E-2</v>
      </c>
      <c r="X1015" s="138">
        <f t="shared" si="192"/>
        <v>1.7857142857142857E-4</v>
      </c>
      <c r="Y1015" s="135">
        <f t="shared" si="177"/>
        <v>-2.2819992008445786E-2</v>
      </c>
      <c r="Z1015" s="135">
        <f t="shared" si="178"/>
        <v>-2.2819992008445786E-2</v>
      </c>
      <c r="AA1015" s="135">
        <f t="shared" si="179"/>
        <v>5.2075203526552951E-4</v>
      </c>
      <c r="AB1015" s="140">
        <f t="shared" si="201"/>
        <v>4.2763544255403136</v>
      </c>
      <c r="AC1015" s="140">
        <f t="shared" si="202"/>
        <v>-6.0172661925910441E-2</v>
      </c>
      <c r="AD1015" s="140">
        <f t="shared" si="203"/>
        <v>-5.0180173904035723E-2</v>
      </c>
      <c r="AE1015" s="140">
        <f t="shared" si="204"/>
        <v>-3.9360059196359147E-2</v>
      </c>
    </row>
    <row r="1016" spans="1:31" s="47" customFormat="1">
      <c r="A1016" s="170">
        <f>'Historical NAV'!A1016</f>
        <v>45443</v>
      </c>
      <c r="B1016" s="171">
        <f>'Historical NAV'!B1016</f>
        <v>55303668.579999998</v>
      </c>
      <c r="C1016" s="171">
        <f>'Historical NAV'!C1016</f>
        <v>0</v>
      </c>
      <c r="D1016" s="171" t="e">
        <f>'Historical NAV'!#REF!</f>
        <v>#REF!</v>
      </c>
      <c r="E1016" s="171" t="e">
        <f>'Historical NAV'!#REF!</f>
        <v>#REF!</v>
      </c>
      <c r="F1016" s="80">
        <f t="shared" si="194"/>
        <v>55303668.579999998</v>
      </c>
      <c r="G1016" s="80">
        <f t="shared" si="205"/>
        <v>45196322.469999999</v>
      </c>
      <c r="H1016" s="173">
        <f>B1016-C1016-F1015-'Daily P&amp;L breakdown'!H24</f>
        <v>562563.09999999707</v>
      </c>
      <c r="I1016" s="81">
        <f t="shared" si="206"/>
        <v>1.0275758170301968E-2</v>
      </c>
      <c r="J1016" s="80">
        <f t="shared" si="196"/>
        <v>9257153.7400000058</v>
      </c>
      <c r="K1016" s="81">
        <f t="shared" si="197"/>
        <v>0.20479024648026778</v>
      </c>
      <c r="L1016" s="81">
        <f t="shared" si="175"/>
        <v>1.0102757581703019</v>
      </c>
      <c r="M1016" s="81">
        <f>PRODUCT($L$2:L1016)-1</f>
        <v>0.21060153433487439</v>
      </c>
      <c r="N1016" s="81">
        <f>PRODUCT($L$909:L1016)-1</f>
        <v>-4.3365927865340881E-2</v>
      </c>
      <c r="O1016" s="81">
        <f>AVERAGE($I$909:I1016)*252</f>
        <v>1.3235442960569374E-2</v>
      </c>
      <c r="P1016" s="81">
        <f>STDEV($I$909:I1016)*252^0.5</f>
        <v>0.48379820759380143</v>
      </c>
      <c r="Q1016" s="80">
        <f t="shared" si="198"/>
        <v>13238871.409999996</v>
      </c>
      <c r="R1016" s="81">
        <f t="shared" si="183"/>
        <v>0.31472566850843553</v>
      </c>
      <c r="S1016" s="80">
        <f t="shared" si="199"/>
        <v>8735990.1299999952</v>
      </c>
      <c r="T1016" s="81">
        <f t="shared" si="185"/>
        <v>0.18759771628684219</v>
      </c>
      <c r="U1016" s="80">
        <f t="shared" si="200"/>
        <v>26917014.849999998</v>
      </c>
      <c r="V1016" s="81">
        <f t="shared" si="187"/>
        <v>0.94822782234290481</v>
      </c>
      <c r="W1016" s="132">
        <f t="shared" si="181"/>
        <v>2.735736253839513E-2</v>
      </c>
      <c r="X1016" s="139">
        <f t="shared" si="192"/>
        <v>1.7857142857142857E-4</v>
      </c>
      <c r="Y1016" s="136">
        <f t="shared" si="177"/>
        <v>1.0097186741730539E-2</v>
      </c>
      <c r="Z1016" s="136">
        <f t="shared" si="178"/>
        <v>0</v>
      </c>
      <c r="AA1016" s="136">
        <f t="shared" si="179"/>
        <v>0</v>
      </c>
      <c r="AB1016" s="141">
        <f t="shared" si="201"/>
        <v>4.0678894694513019</v>
      </c>
      <c r="AC1016" s="141">
        <f t="shared" si="202"/>
        <v>-5.4507079625934679E-2</v>
      </c>
      <c r="AD1016" s="141">
        <f t="shared" si="203"/>
        <v>-5.0191517237594685E-2</v>
      </c>
      <c r="AE1016" s="141">
        <f t="shared" si="204"/>
        <v>-3.9329054454649549E-2</v>
      </c>
    </row>
    <row r="1017" spans="1:31">
      <c r="A1017" s="168">
        <f>'Historical NAV'!A1017</f>
        <v>45446</v>
      </c>
      <c r="B1017" s="169">
        <f>'Historical NAV'!B1017</f>
        <v>56386012.329999998</v>
      </c>
      <c r="C1017" s="169">
        <f>'Historical NAV'!C1017</f>
        <v>0</v>
      </c>
      <c r="D1017" s="169" t="e">
        <f>'Historical NAV'!#REF!</f>
        <v>#REF!</v>
      </c>
      <c r="E1017" s="169" t="e">
        <f>'Historical NAV'!#REF!</f>
        <v>#REF!</v>
      </c>
      <c r="F1017" s="67">
        <f t="shared" si="194"/>
        <v>56386012.329999998</v>
      </c>
      <c r="G1017" s="67">
        <f t="shared" si="205"/>
        <v>55303668.579999998</v>
      </c>
      <c r="H1017" s="172">
        <f>B1017-C1017-F1016-'Daily P&amp;L breakdown'!H25</f>
        <v>1066671.71</v>
      </c>
      <c r="I1017" s="70">
        <f t="shared" si="206"/>
        <v>1.9287539821286843E-2</v>
      </c>
      <c r="J1017" s="67">
        <f t="shared" si="196"/>
        <v>1066671.71</v>
      </c>
      <c r="K1017" s="85">
        <f>I1017</f>
        <v>1.9287539821286843E-2</v>
      </c>
      <c r="L1017" s="70">
        <f t="shared" si="175"/>
        <v>1.0192875398212868</v>
      </c>
      <c r="M1017" s="70">
        <f>PRODUCT($L$2:L1017)-1</f>
        <v>0.23395105963606921</v>
      </c>
      <c r="N1017" s="70">
        <f>PRODUCT($L$909:L1017)-1</f>
        <v>-2.4914810104643914E-2</v>
      </c>
      <c r="O1017" s="70">
        <f>AVERAGE($I$909:I1017)*252</f>
        <v>5.7705393345924554E-2</v>
      </c>
      <c r="P1017" s="70">
        <f>STDEV($I$909:I1017)*252^0.5</f>
        <v>0.48244052195142828</v>
      </c>
      <c r="Q1017" s="67">
        <f t="shared" si="198"/>
        <v>17616825.5</v>
      </c>
      <c r="R1017" s="70">
        <f t="shared" si="183"/>
        <v>0.45440276003849323</v>
      </c>
      <c r="S1017" s="67">
        <f t="shared" si="199"/>
        <v>10103109.239999995</v>
      </c>
      <c r="T1017" s="70">
        <f t="shared" si="185"/>
        <v>0.2182903094983879</v>
      </c>
      <c r="U1017" s="67">
        <f t="shared" si="200"/>
        <v>27673499.369999997</v>
      </c>
      <c r="V1017" s="70">
        <f t="shared" si="187"/>
        <v>0.96381321302501544</v>
      </c>
      <c r="W1017" s="87">
        <f t="shared" si="181"/>
        <v>0.11961141471390392</v>
      </c>
      <c r="X1017" s="138">
        <f t="shared" si="192"/>
        <v>1.7857142857142857E-4</v>
      </c>
      <c r="Y1017" s="135">
        <f t="shared" si="177"/>
        <v>1.9108968392715416E-2</v>
      </c>
      <c r="Z1017" s="135">
        <f t="shared" si="178"/>
        <v>0</v>
      </c>
      <c r="AA1017" s="135">
        <f t="shared" si="179"/>
        <v>0</v>
      </c>
      <c r="AB1017" s="140">
        <f t="shared" si="201"/>
        <v>4.2134435676751512</v>
      </c>
      <c r="AC1017" s="140">
        <f t="shared" si="202"/>
        <v>-5.2721871678412142E-2</v>
      </c>
      <c r="AD1017" s="140">
        <f t="shared" si="203"/>
        <v>-5.0103337384233233E-2</v>
      </c>
      <c r="AE1017" s="140">
        <f t="shared" si="204"/>
        <v>-3.9305773843292487E-2</v>
      </c>
    </row>
    <row r="1018" spans="1:31">
      <c r="A1018" s="168">
        <f>'Historical NAV'!A1018</f>
        <v>45447</v>
      </c>
      <c r="B1018" s="169">
        <f>'Historical NAV'!B1018</f>
        <v>55100256.009999998</v>
      </c>
      <c r="C1018" s="169">
        <f>'Historical NAV'!C1018</f>
        <v>0</v>
      </c>
      <c r="D1018" s="169" t="e">
        <f>'Historical NAV'!#REF!</f>
        <v>#REF!</v>
      </c>
      <c r="E1018" s="169" t="e">
        <f>'Historical NAV'!#REF!</f>
        <v>#REF!</v>
      </c>
      <c r="F1018" s="67">
        <f t="shared" si="194"/>
        <v>55100256.009999998</v>
      </c>
      <c r="G1018" s="67">
        <f t="shared" si="205"/>
        <v>55303668.579999998</v>
      </c>
      <c r="H1018" s="172">
        <f>B1018-C1018-F1017-'Daily P&amp;L breakdown'!H26</f>
        <v>-1293886.2500000002</v>
      </c>
      <c r="I1018" s="70">
        <f t="shared" si="206"/>
        <v>-2.2946936598876883E-2</v>
      </c>
      <c r="J1018" s="67">
        <f t="shared" si="196"/>
        <v>-227214.54000000027</v>
      </c>
      <c r="K1018" s="70">
        <f t="shared" ref="K1018:K1023" si="207">(1+K1017)*(1+I1018)-1</f>
        <v>-4.1019867310174707E-3</v>
      </c>
      <c r="L1018" s="70">
        <f t="shared" si="175"/>
        <v>0.97705306340112308</v>
      </c>
      <c r="M1018" s="70">
        <f>PRODUCT($L$2:L1018)-1</f>
        <v>0.20563566290448332</v>
      </c>
      <c r="N1018" s="70">
        <f>PRODUCT($L$909:L1018)-1</f>
        <v>-4.729002813567651E-2</v>
      </c>
      <c r="O1018" s="70">
        <f>AVERAGE($I$909:I1018)*252</f>
        <v>4.6114531980800165E-3</v>
      </c>
      <c r="P1018" s="70">
        <f>STDEV($I$909:I1018)*252^0.5</f>
        <v>0.48150186691799723</v>
      </c>
      <c r="Q1018" s="67">
        <f t="shared" si="198"/>
        <v>14108071.329999998</v>
      </c>
      <c r="R1018" s="70">
        <f t="shared" si="183"/>
        <v>0.34416490460639676</v>
      </c>
      <c r="S1018" s="67">
        <f t="shared" si="199"/>
        <v>9232075.2899999991</v>
      </c>
      <c r="T1018" s="70">
        <f t="shared" si="185"/>
        <v>0.20127406723097954</v>
      </c>
      <c r="U1018" s="67">
        <f t="shared" si="200"/>
        <v>26575005.339999996</v>
      </c>
      <c r="V1018" s="70">
        <f t="shared" si="187"/>
        <v>0.93163091351722715</v>
      </c>
      <c r="W1018" s="87">
        <f t="shared" si="181"/>
        <v>9.5772280751413481E-3</v>
      </c>
      <c r="X1018" s="138">
        <f t="shared" si="192"/>
        <v>1.7857142857142857E-4</v>
      </c>
      <c r="Y1018" s="135">
        <f t="shared" si="177"/>
        <v>-2.312550802744831E-2</v>
      </c>
      <c r="Z1018" s="135">
        <f t="shared" si="178"/>
        <v>-2.312550802744831E-2</v>
      </c>
      <c r="AA1018" s="135">
        <f t="shared" si="179"/>
        <v>5.3478912152757623E-4</v>
      </c>
      <c r="AB1018" s="140">
        <f t="shared" si="201"/>
        <v>3.6638128895039879</v>
      </c>
      <c r="AC1018" s="140">
        <f t="shared" si="202"/>
        <v>-4.6054393866699496E-2</v>
      </c>
      <c r="AD1018" s="140">
        <f t="shared" si="203"/>
        <v>-5.0440410763979003E-2</v>
      </c>
      <c r="AE1018" s="140">
        <f t="shared" si="204"/>
        <v>-3.9446486511972717E-2</v>
      </c>
    </row>
    <row r="1019" spans="1:31">
      <c r="A1019" s="168">
        <f>'Historical NAV'!A1019</f>
        <v>45448</v>
      </c>
      <c r="B1019" s="169">
        <f>'Historical NAV'!B1019</f>
        <v>57653609.700000003</v>
      </c>
      <c r="C1019" s="169">
        <f>'Historical NAV'!C1019</f>
        <v>0</v>
      </c>
      <c r="D1019" s="169" t="e">
        <f>'Historical NAV'!#REF!</f>
        <v>#REF!</v>
      </c>
      <c r="E1019" s="169" t="e">
        <f>'Historical NAV'!#REF!</f>
        <v>#REF!</v>
      </c>
      <c r="F1019" s="67">
        <f t="shared" si="194"/>
        <v>57653609.700000003</v>
      </c>
      <c r="G1019" s="67">
        <f t="shared" si="205"/>
        <v>55303668.579999998</v>
      </c>
      <c r="H1019" s="172">
        <f>B1019-C1019-F1018-'Daily P&amp;L breakdown'!H27</f>
        <v>2575228.020230005</v>
      </c>
      <c r="I1019" s="70">
        <f t="shared" si="206"/>
        <v>4.6737133485598215E-2</v>
      </c>
      <c r="J1019" s="67">
        <f t="shared" si="196"/>
        <v>2348013.4802300045</v>
      </c>
      <c r="K1019" s="70">
        <f t="shared" si="207"/>
        <v>4.2443431653176988E-2</v>
      </c>
      <c r="L1019" s="70">
        <f t="shared" si="175"/>
        <v>1.0467371334855982</v>
      </c>
      <c r="M1019" s="70">
        <f>PRODUCT($L$2:L1019)-1</f>
        <v>0.2619836178166477</v>
      </c>
      <c r="N1019" s="70">
        <f>PRODUCT($L$909:L1019)-1</f>
        <v>-2.763095007593197E-3</v>
      </c>
      <c r="O1019" s="70">
        <f>AVERAGE($I$909:I1019)*252</f>
        <v>0.11067583324468064</v>
      </c>
      <c r="P1019" s="70">
        <f>STDEV($I$909:I1019)*252^0.5</f>
        <v>0.4844497691765603</v>
      </c>
      <c r="Q1019" s="67">
        <f t="shared" si="198"/>
        <v>13823080.150000006</v>
      </c>
      <c r="R1019" s="70">
        <f t="shared" si="183"/>
        <v>0.31537561357161398</v>
      </c>
      <c r="S1019" s="67">
        <f t="shared" si="199"/>
        <v>9962399.4299999997</v>
      </c>
      <c r="T1019" s="70">
        <f t="shared" si="185"/>
        <v>0.20889382705112045</v>
      </c>
      <c r="U1019" s="67">
        <f t="shared" si="200"/>
        <v>27850646.060000002</v>
      </c>
      <c r="V1019" s="70">
        <f t="shared" si="187"/>
        <v>0.93449250203494194</v>
      </c>
      <c r="W1019" s="87">
        <f t="shared" si="181"/>
        <v>0.22845677774354403</v>
      </c>
      <c r="X1019" s="138">
        <f t="shared" si="192"/>
        <v>1.7857142857142857E-4</v>
      </c>
      <c r="Y1019" s="135">
        <f t="shared" si="177"/>
        <v>4.6558562057026784E-2</v>
      </c>
      <c r="Z1019" s="135">
        <f t="shared" si="178"/>
        <v>0</v>
      </c>
      <c r="AA1019" s="135">
        <f t="shared" si="179"/>
        <v>0</v>
      </c>
      <c r="AB1019" s="140">
        <f t="shared" si="201"/>
        <v>4.0976706168848978</v>
      </c>
      <c r="AC1019" s="140">
        <f t="shared" si="202"/>
        <v>-4.5729166894235902E-2</v>
      </c>
      <c r="AD1019" s="140">
        <f t="shared" si="203"/>
        <v>-5.0385994028919905E-2</v>
      </c>
      <c r="AE1019" s="140">
        <f t="shared" si="204"/>
        <v>-3.9474757855899406E-2</v>
      </c>
    </row>
    <row r="1020" spans="1:31">
      <c r="A1020" s="168">
        <f>'Historical NAV'!A1020</f>
        <v>45449</v>
      </c>
      <c r="B1020" s="169">
        <f>'Historical NAV'!B1020</f>
        <v>57942916.079999998</v>
      </c>
      <c r="C1020" s="169">
        <f>'Historical NAV'!C1020</f>
        <v>0</v>
      </c>
      <c r="D1020" s="169" t="e">
        <f>'Historical NAV'!#REF!</f>
        <v>#REF!</v>
      </c>
      <c r="E1020" s="169" t="e">
        <f>'Historical NAV'!#REF!</f>
        <v>#REF!</v>
      </c>
      <c r="F1020" s="67">
        <f t="shared" si="194"/>
        <v>57942916.079999998</v>
      </c>
      <c r="G1020" s="67">
        <f t="shared" si="205"/>
        <v>55303668.579999998</v>
      </c>
      <c r="H1020" s="172">
        <f>B1020-C1020-F1019-'Daily P&amp;L breakdown'!H28</f>
        <v>286979.96999999526</v>
      </c>
      <c r="I1020" s="70">
        <f t="shared" si="206"/>
        <v>4.9776583199784494E-3</v>
      </c>
      <c r="J1020" s="67">
        <f t="shared" si="196"/>
        <v>2634993.4502299996</v>
      </c>
      <c r="K1020" s="70">
        <f t="shared" si="207"/>
        <v>4.763235887385231E-2</v>
      </c>
      <c r="L1020" s="70">
        <f t="shared" si="175"/>
        <v>1.0049776583199785</v>
      </c>
      <c r="M1020" s="70">
        <f>PRODUCT($L$2:L1020)-1</f>
        <v>0.26826534107154942</v>
      </c>
      <c r="N1020" s="70">
        <f>PRODUCT($L$909:L1020)-1</f>
        <v>2.2008095695318364E-3</v>
      </c>
      <c r="O1020" s="70">
        <f>AVERAGE($I$909:I1020)*252</f>
        <v>0.12088738738209036</v>
      </c>
      <c r="P1020" s="70">
        <f>STDEV($I$909:I1020)*252^0.5</f>
        <v>0.48231067282802514</v>
      </c>
      <c r="Q1020" s="67">
        <f t="shared" si="198"/>
        <v>13872557.729999997</v>
      </c>
      <c r="R1020" s="70">
        <f t="shared" si="183"/>
        <v>0.31478204964494</v>
      </c>
      <c r="S1020" s="67">
        <f t="shared" si="199"/>
        <v>8864111.6099999994</v>
      </c>
      <c r="T1020" s="70">
        <f t="shared" si="185"/>
        <v>0.18060977046452492</v>
      </c>
      <c r="U1020" s="67">
        <f t="shared" si="200"/>
        <v>28193068.919999998</v>
      </c>
      <c r="V1020" s="70">
        <f t="shared" si="187"/>
        <v>0.94767105082498848</v>
      </c>
      <c r="W1020" s="87">
        <f t="shared" si="181"/>
        <v>0.25064215700073156</v>
      </c>
      <c r="X1020" s="138">
        <f t="shared" si="192"/>
        <v>1.7857142857142857E-4</v>
      </c>
      <c r="Y1020" s="135">
        <f t="shared" si="177"/>
        <v>4.7990868914070204E-3</v>
      </c>
      <c r="Z1020" s="135">
        <f t="shared" si="178"/>
        <v>0</v>
      </c>
      <c r="AA1020" s="135">
        <f t="shared" si="179"/>
        <v>0</v>
      </c>
      <c r="AB1020" s="140">
        <f t="shared" si="201"/>
        <v>4.0221475584499071</v>
      </c>
      <c r="AC1020" s="140">
        <f t="shared" si="202"/>
        <v>-4.5025232037344293E-2</v>
      </c>
      <c r="AD1020" s="140">
        <f t="shared" si="203"/>
        <v>-5.0264140168041108E-2</v>
      </c>
      <c r="AE1020" s="140">
        <f t="shared" si="204"/>
        <v>-3.9419772788815886E-2</v>
      </c>
    </row>
    <row r="1021" spans="1:31">
      <c r="A1021" s="168">
        <f>'Historical NAV'!A1021</f>
        <v>45450</v>
      </c>
      <c r="B1021" s="169">
        <f>'Historical NAV'!B1021</f>
        <v>57040146.130000003</v>
      </c>
      <c r="C1021" s="169">
        <f>'Historical NAV'!C1021</f>
        <v>0</v>
      </c>
      <c r="D1021" s="169" t="e">
        <f>'Historical NAV'!#REF!</f>
        <v>#REF!</v>
      </c>
      <c r="E1021" s="169" t="e">
        <f>'Historical NAV'!#REF!</f>
        <v>#REF!</v>
      </c>
      <c r="F1021" s="67">
        <f t="shared" si="194"/>
        <v>57040146.130000003</v>
      </c>
      <c r="G1021" s="67">
        <f t="shared" si="205"/>
        <v>55303668.579999998</v>
      </c>
      <c r="H1021" s="172">
        <f>B1021-C1021-F1020-'Daily P&amp;L breakdown'!H29</f>
        <v>-934308.70999999554</v>
      </c>
      <c r="I1021" s="70">
        <f t="shared" si="206"/>
        <v>-1.612464082252996E-2</v>
      </c>
      <c r="J1021" s="67">
        <f t="shared" si="196"/>
        <v>1700684.7402300041</v>
      </c>
      <c r="K1021" s="70">
        <f t="shared" si="207"/>
        <v>3.0739663372951531E-2</v>
      </c>
      <c r="L1021" s="70">
        <f t="shared" si="175"/>
        <v>0.98387535917747004</v>
      </c>
      <c r="M1021" s="70">
        <f>PRODUCT($L$2:L1021)-1</f>
        <v>0.24781501797910721</v>
      </c>
      <c r="N1021" s="70">
        <f>PRODUCT($L$909:L1021)-1</f>
        <v>-1.3959318516825636E-2</v>
      </c>
      <c r="O1021" s="70">
        <f>AVERAGE($I$909:I1021)*252</f>
        <v>8.3858211500146634E-2</v>
      </c>
      <c r="P1021" s="70">
        <f>STDEV($I$909:I1021)*252^0.5</f>
        <v>0.48079250651789962</v>
      </c>
      <c r="Q1021" s="67">
        <f t="shared" si="198"/>
        <v>12218720.82</v>
      </c>
      <c r="R1021" s="70">
        <f t="shared" si="183"/>
        <v>0.27260893056147212</v>
      </c>
      <c r="S1021" s="67">
        <f t="shared" si="199"/>
        <v>8137153.5</v>
      </c>
      <c r="T1021" s="70">
        <f t="shared" si="185"/>
        <v>0.16639377392638721</v>
      </c>
      <c r="U1021" s="67">
        <f t="shared" si="200"/>
        <v>27142875.300000004</v>
      </c>
      <c r="V1021" s="70">
        <f t="shared" si="187"/>
        <v>0.90787133897064165</v>
      </c>
      <c r="W1021" s="87">
        <f t="shared" si="181"/>
        <v>0.17441663579052608</v>
      </c>
      <c r="X1021" s="138">
        <f t="shared" si="192"/>
        <v>1.7857142857142857E-4</v>
      </c>
      <c r="Y1021" s="135">
        <f t="shared" si="177"/>
        <v>-1.6303212251101387E-2</v>
      </c>
      <c r="Z1021" s="135">
        <f t="shared" si="178"/>
        <v>-1.6303212251101387E-2</v>
      </c>
      <c r="AA1021" s="135">
        <f t="shared" si="179"/>
        <v>2.6579472970446235E-4</v>
      </c>
      <c r="AB1021" s="140">
        <f t="shared" si="201"/>
        <v>3.5677220764622199</v>
      </c>
      <c r="AC1021" s="140">
        <f t="shared" si="202"/>
        <v>-4.6191574429966187E-2</v>
      </c>
      <c r="AD1021" s="140">
        <f t="shared" si="203"/>
        <v>-5.0633792413460506E-2</v>
      </c>
      <c r="AE1021" s="140">
        <f t="shared" si="204"/>
        <v>-3.9486563238825698E-2</v>
      </c>
    </row>
    <row r="1022" spans="1:31">
      <c r="A1022" s="168">
        <f>'Historical NAV'!A1022</f>
        <v>45453</v>
      </c>
      <c r="B1022" s="169">
        <f>'Historical NAV'!B1022</f>
        <v>57731262.640000001</v>
      </c>
      <c r="C1022" s="169">
        <f>'Historical NAV'!C1022</f>
        <v>0</v>
      </c>
      <c r="D1022" s="169" t="e">
        <f>'Historical NAV'!#REF!</f>
        <v>#REF!</v>
      </c>
      <c r="E1022" s="169" t="e">
        <f>'Historical NAV'!#REF!</f>
        <v>#REF!</v>
      </c>
      <c r="F1022" s="67">
        <f t="shared" ref="F1022:F1053" si="208">B1022</f>
        <v>57731262.640000001</v>
      </c>
      <c r="G1022" s="67">
        <f t="shared" ref="G1022:G1053" si="209">IF(MONTH(A1022)=MONTH(A1021),G1021,F1021)</f>
        <v>55303668.579999998</v>
      </c>
      <c r="H1022" s="172">
        <f>B1022-C1022-F1021-'Daily P&amp;L breakdown'!H30</f>
        <v>674188.15999999794</v>
      </c>
      <c r="I1022" s="70">
        <f t="shared" ref="I1022:I1053" si="210">H1022/B1021</f>
        <v>1.1819537742127413E-2</v>
      </c>
      <c r="J1022" s="67">
        <f t="shared" ref="J1022:J1053" si="211">IF(MONTH(A1022)=MONTH(A1021),J1021+H1022,H1022)</f>
        <v>2374872.9002300021</v>
      </c>
      <c r="K1022" s="70">
        <f t="shared" si="207"/>
        <v>4.2922529726495906E-2</v>
      </c>
      <c r="L1022" s="70">
        <f t="shared" ref="L1022:L1053" si="212">1+I1022</f>
        <v>1.0118195377421275</v>
      </c>
      <c r="M1022" s="70">
        <f>PRODUCT($L$2:L1022)-1</f>
        <v>0.26256361467930489</v>
      </c>
      <c r="N1022" s="70">
        <f>PRODUCT($L$909:L1022)-1</f>
        <v>-2.3047734667621667E-3</v>
      </c>
      <c r="O1022" s="70">
        <f>AVERAGE($I$909:I1022)*252</f>
        <v>0.10925001237309367</v>
      </c>
      <c r="P1022" s="70">
        <f>STDEV($I$909:I1022)*252^0.5</f>
        <v>0.47896495447550341</v>
      </c>
      <c r="Q1022" s="67">
        <f t="shared" si="198"/>
        <v>9739926.3200000003</v>
      </c>
      <c r="R1022" s="70">
        <f t="shared" ref="R1022:R1053" si="213">Q1022/B991</f>
        <v>0.20295176310689572</v>
      </c>
      <c r="S1022" s="67">
        <f t="shared" si="199"/>
        <v>10254422.869999997</v>
      </c>
      <c r="T1022" s="70">
        <f t="shared" ref="T1022:T1053" si="214">S1022/B931</f>
        <v>0.21598789893508527</v>
      </c>
      <c r="U1022" s="67">
        <f t="shared" si="200"/>
        <v>26875961.560000002</v>
      </c>
      <c r="V1022" s="70">
        <f t="shared" ref="V1022:V1053" si="215">U1022/B656</f>
        <v>0.87103222523473112</v>
      </c>
      <c r="W1022" s="87">
        <f t="shared" ref="W1022:W1053" si="216">O1022/P1022</f>
        <v>0.22809604617675894</v>
      </c>
      <c r="X1022" s="138">
        <f t="shared" si="192"/>
        <v>1.7857142857142857E-4</v>
      </c>
      <c r="Y1022" s="135">
        <f t="shared" ref="Y1022:Y1053" si="217">I1022-X1022</f>
        <v>1.1640966313555984E-2</v>
      </c>
      <c r="Z1022" s="135">
        <f t="shared" ref="Z1022:Z1053" si="218">IF(Y1022&lt;0,Y1022,0)</f>
        <v>0</v>
      </c>
      <c r="AA1022" s="135">
        <f t="shared" ref="AA1022:AA1053" si="219">Z1022^2</f>
        <v>0</v>
      </c>
      <c r="AB1022" s="140">
        <f t="shared" si="201"/>
        <v>3.7993902647990216</v>
      </c>
      <c r="AC1022" s="140">
        <f t="shared" si="202"/>
        <v>-4.6305060537204235E-2</v>
      </c>
      <c r="AD1022" s="140">
        <f t="shared" si="203"/>
        <v>-5.0488572308107695E-2</v>
      </c>
      <c r="AE1022" s="140">
        <f t="shared" si="204"/>
        <v>-3.9475916165434458E-2</v>
      </c>
    </row>
    <row r="1023" spans="1:31">
      <c r="A1023" s="168">
        <f>'Historical NAV'!A1023</f>
        <v>45454</v>
      </c>
      <c r="B1023" s="169">
        <f>'Historical NAV'!B1023</f>
        <v>57371169.270000003</v>
      </c>
      <c r="C1023" s="169">
        <f>'Historical NAV'!C1023</f>
        <v>0</v>
      </c>
      <c r="D1023" s="169" t="e">
        <f>'Historical NAV'!#REF!</f>
        <v>#REF!</v>
      </c>
      <c r="E1023" s="169" t="e">
        <f>'Historical NAV'!#REF!</f>
        <v>#REF!</v>
      </c>
      <c r="F1023" s="67">
        <f t="shared" si="208"/>
        <v>57371169.270000003</v>
      </c>
      <c r="G1023" s="67">
        <f t="shared" si="209"/>
        <v>55303668.579999998</v>
      </c>
      <c r="H1023" s="172">
        <f>B1023-C1023-F1022-'Daily P&amp;L breakdown'!H31</f>
        <v>-377086.10999999731</v>
      </c>
      <c r="I1023" s="70">
        <f t="shared" si="210"/>
        <v>-6.5317488784443689E-3</v>
      </c>
      <c r="J1023" s="67">
        <f t="shared" si="211"/>
        <v>1997786.7902300048</v>
      </c>
      <c r="K1023" s="70">
        <f t="shared" si="207"/>
        <v>3.611042166265066E-2</v>
      </c>
      <c r="L1023" s="70">
        <f t="shared" si="212"/>
        <v>0.99346825112155568</v>
      </c>
      <c r="M1023" s="70">
        <f>PRODUCT($L$2:L1023)-1</f>
        <v>0.2543168662051587</v>
      </c>
      <c r="N1023" s="70">
        <f>PRODUCT($L$909:L1023)-1</f>
        <v>-8.8214681436998843E-3</v>
      </c>
      <c r="O1023" s="70">
        <f>AVERAGE($I$909:I1023)*252</f>
        <v>9.3986962549258229E-2</v>
      </c>
      <c r="P1023" s="70">
        <f>STDEV($I$909:I1023)*252^0.5</f>
        <v>0.47697106116136712</v>
      </c>
      <c r="Q1023" s="67">
        <f t="shared" si="198"/>
        <v>8580380.950000003</v>
      </c>
      <c r="R1023" s="70">
        <f t="shared" si="213"/>
        <v>0.17586067463646185</v>
      </c>
      <c r="S1023" s="67">
        <f t="shared" si="199"/>
        <v>9124530.5400000066</v>
      </c>
      <c r="T1023" s="70">
        <f t="shared" si="214"/>
        <v>0.18912261621090568</v>
      </c>
      <c r="U1023" s="67">
        <f t="shared" si="200"/>
        <v>25893616.180000003</v>
      </c>
      <c r="V1023" s="70">
        <f t="shared" si="215"/>
        <v>0.82260575038871309</v>
      </c>
      <c r="W1023" s="87">
        <f t="shared" si="216"/>
        <v>0.19704961202554153</v>
      </c>
      <c r="X1023" s="138">
        <f t="shared" si="192"/>
        <v>1.7857142857142857E-4</v>
      </c>
      <c r="Y1023" s="135">
        <f t="shared" si="217"/>
        <v>-6.7103203070157979E-3</v>
      </c>
      <c r="Z1023" s="135">
        <f t="shared" si="218"/>
        <v>-6.7103203070157979E-3</v>
      </c>
      <c r="AA1023" s="135">
        <f t="shared" si="219"/>
        <v>4.5028398622748589E-5</v>
      </c>
      <c r="AB1023" s="140">
        <f t="shared" si="201"/>
        <v>3.7284178979236819</v>
      </c>
      <c r="AC1023" s="140">
        <f t="shared" si="202"/>
        <v>-4.5554951468422672E-2</v>
      </c>
      <c r="AD1023" s="140">
        <f t="shared" si="203"/>
        <v>-4.9988559888292795E-2</v>
      </c>
      <c r="AE1023" s="140">
        <f t="shared" si="204"/>
        <v>-3.9505235037157881E-2</v>
      </c>
    </row>
    <row r="1024" spans="1:31">
      <c r="A1024" s="168">
        <f>'Historical NAV'!A1024</f>
        <v>45455</v>
      </c>
      <c r="B1024" s="169">
        <f>'Historical NAV'!B1024</f>
        <v>59450600.979999997</v>
      </c>
      <c r="C1024" s="169">
        <f>'Historical NAV'!C1024</f>
        <v>0</v>
      </c>
      <c r="D1024" s="169" t="e">
        <f>'Historical NAV'!#REF!</f>
        <v>#REF!</v>
      </c>
      <c r="E1024" s="169" t="e">
        <f>'Historical NAV'!#REF!</f>
        <v>#REF!</v>
      </c>
      <c r="F1024" s="67">
        <f t="shared" si="208"/>
        <v>59450600.979999997</v>
      </c>
      <c r="G1024" s="67">
        <f t="shared" si="209"/>
        <v>55303668.579999998</v>
      </c>
      <c r="H1024" s="172">
        <f>B1024-C1024-F1023-'Daily P&amp;L breakdown'!H32</f>
        <v>2058009.1599999934</v>
      </c>
      <c r="I1024" s="70">
        <f t="shared" si="210"/>
        <v>3.5871835735377777E-2</v>
      </c>
      <c r="J1024" s="67">
        <f t="shared" si="211"/>
        <v>4055795.9502299982</v>
      </c>
      <c r="K1024" s="70">
        <f t="shared" ref="K1024:K1036" si="220">(1+K1023)*(1+I1024)-1</f>
        <v>7.3277604512246297E-2</v>
      </c>
      <c r="L1024" s="70">
        <f t="shared" si="212"/>
        <v>1.0358718357353778</v>
      </c>
      <c r="M1024" s="70">
        <f>PRODUCT($L$2:L1024)-1</f>
        <v>0.29931151478978402</v>
      </c>
      <c r="N1024" s="70">
        <f>PRODUCT($L$909:L1024)-1</f>
        <v>2.6733925335482134E-2</v>
      </c>
      <c r="O1024" s="70">
        <f>AVERAGE($I$909:I1024)*252</f>
        <v>0.17110520084896463</v>
      </c>
      <c r="P1024" s="70">
        <f>STDEV($I$909:I1024)*252^0.5</f>
        <v>0.47776639756314632</v>
      </c>
      <c r="Q1024" s="67">
        <f t="shared" ref="Q1024:Q1055" si="221">B1024-C1024-F993</f>
        <v>14254278.509999998</v>
      </c>
      <c r="R1024" s="70">
        <f t="shared" si="213"/>
        <v>0.31538580422027862</v>
      </c>
      <c r="S1024" s="67">
        <f t="shared" ref="S1024:S1055" si="222">B1024-C1024-F933</f>
        <v>11412949.449999996</v>
      </c>
      <c r="T1024" s="70">
        <f t="shared" si="214"/>
        <v>0.23758341814175685</v>
      </c>
      <c r="U1024" s="67">
        <f t="shared" ref="U1024:U1055" si="223">B1024-C1024-F658</f>
        <v>27764368.139999997</v>
      </c>
      <c r="V1024" s="70">
        <f t="shared" si="215"/>
        <v>0.87622811711939674</v>
      </c>
      <c r="W1024" s="87">
        <f t="shared" si="216"/>
        <v>0.35813569502101639</v>
      </c>
      <c r="X1024" s="138">
        <f t="shared" si="192"/>
        <v>1.7857142857142857E-4</v>
      </c>
      <c r="Y1024" s="135">
        <f t="shared" si="217"/>
        <v>3.5693264306806347E-2</v>
      </c>
      <c r="Z1024" s="135">
        <f t="shared" si="218"/>
        <v>0</v>
      </c>
      <c r="AA1024" s="135">
        <f t="shared" si="219"/>
        <v>0</v>
      </c>
      <c r="AB1024" s="140">
        <f t="shared" ref="AB1024:AB1055" si="224">AVERAGE(Y771:Y1024)/AVERAGE(AA771:AA1024)</f>
        <v>4.2641830804799952</v>
      </c>
      <c r="AC1024" s="140">
        <f t="shared" ref="AC1024:AC1055" si="225">AVERAGE(I993:I1024)-_xlfn.NORM.S.INV(0.95)*_xlfn.STDEV.S(I993:I1024)</f>
        <v>-4.5601359205239368E-2</v>
      </c>
      <c r="AD1024" s="140">
        <f t="shared" ref="AD1024:AD1055" si="226">AVERAGE(I933:I1024)-_xlfn.NORM.S.INV(0.95)*_xlfn.STDEV.S(I933:I1024)</f>
        <v>-5.0044573966736262E-2</v>
      </c>
      <c r="AE1024" s="140">
        <f t="shared" ref="AE1024:AE1055" si="227">AVERAGE(I658:I1024)-_xlfn.NORM.S.INV(0.95)*_xlfn.STDEV.S(I658:I1024)</f>
        <v>-3.9536317865875061E-2</v>
      </c>
    </row>
    <row r="1025" spans="1:31">
      <c r="A1025" s="168">
        <f>'Historical NAV'!A1025</f>
        <v>45456</v>
      </c>
      <c r="B1025" s="169">
        <f>'Historical NAV'!B1025</f>
        <v>59759941.460000001</v>
      </c>
      <c r="C1025" s="169">
        <f>'Historical NAV'!C1025</f>
        <v>0</v>
      </c>
      <c r="D1025" s="169" t="e">
        <f>'Historical NAV'!#REF!</f>
        <v>#REF!</v>
      </c>
      <c r="E1025" s="169" t="e">
        <f>'Historical NAV'!#REF!</f>
        <v>#REF!</v>
      </c>
      <c r="F1025" s="67">
        <f t="shared" si="208"/>
        <v>59759941.460000001</v>
      </c>
      <c r="G1025" s="67">
        <f t="shared" si="209"/>
        <v>55303668.579999998</v>
      </c>
      <c r="H1025" s="172">
        <f>B1025-C1025-F1024-'Daily P&amp;L breakdown'!H33</f>
        <v>269776.59000000416</v>
      </c>
      <c r="I1025" s="70">
        <f t="shared" si="210"/>
        <v>4.5378278024600744E-3</v>
      </c>
      <c r="J1025" s="67">
        <f t="shared" si="211"/>
        <v>4325572.5402300023</v>
      </c>
      <c r="K1025" s="70">
        <f t="shared" si="220"/>
        <v>7.8147953465759867E-2</v>
      </c>
      <c r="L1025" s="70">
        <f t="shared" si="212"/>
        <v>1.0045378278024601</v>
      </c>
      <c r="M1025" s="70">
        <f>PRODUCT($L$2:L1025)-1</f>
        <v>0.30520756670565374</v>
      </c>
      <c r="N1025" s="70">
        <f>PRODUCT($L$909:L1025)-1</f>
        <v>3.1393067087598592E-2</v>
      </c>
      <c r="O1025" s="70">
        <f>AVERAGE($I$909:I1025)*252</f>
        <v>0.17941654619401567</v>
      </c>
      <c r="P1025" s="70">
        <f>STDEV($I$909:I1025)*252^0.5</f>
        <v>0.47573631127334143</v>
      </c>
      <c r="Q1025" s="67">
        <f t="shared" si="221"/>
        <v>16740200.990000002</v>
      </c>
      <c r="R1025" s="70">
        <f t="shared" si="213"/>
        <v>0.38912835844916016</v>
      </c>
      <c r="S1025" s="67">
        <f t="shared" si="222"/>
        <v>13129255.109999999</v>
      </c>
      <c r="T1025" s="70">
        <f t="shared" si="214"/>
        <v>0.28155826426089048</v>
      </c>
      <c r="U1025" s="67">
        <f t="shared" si="223"/>
        <v>28105408</v>
      </c>
      <c r="V1025" s="70">
        <f t="shared" si="215"/>
        <v>0.88787939444803932</v>
      </c>
      <c r="W1025" s="87">
        <f t="shared" si="216"/>
        <v>0.37713443759168763</v>
      </c>
      <c r="X1025" s="138">
        <f t="shared" si="192"/>
        <v>1.7857142857142857E-4</v>
      </c>
      <c r="Y1025" s="135">
        <f t="shared" si="217"/>
        <v>4.3592563738886455E-3</v>
      </c>
      <c r="Z1025" s="135">
        <f t="shared" si="218"/>
        <v>0</v>
      </c>
      <c r="AA1025" s="135">
        <f t="shared" si="219"/>
        <v>0</v>
      </c>
      <c r="AB1025" s="140">
        <f t="shared" si="224"/>
        <v>4.5547990770441391</v>
      </c>
      <c r="AC1025" s="140">
        <f t="shared" si="225"/>
        <v>-3.7285010926536875E-2</v>
      </c>
      <c r="AD1025" s="140">
        <f t="shared" si="226"/>
        <v>-4.9937654751771414E-2</v>
      </c>
      <c r="AE1025" s="140">
        <f t="shared" si="227"/>
        <v>-3.9540590883911202E-2</v>
      </c>
    </row>
    <row r="1026" spans="1:31">
      <c r="A1026" s="168">
        <f>'Historical NAV'!A1026</f>
        <v>45457</v>
      </c>
      <c r="B1026" s="169">
        <f>'Historical NAV'!B1026</f>
        <v>59759368.4374597</v>
      </c>
      <c r="C1026" s="169">
        <f>'Historical NAV'!C1026</f>
        <v>0</v>
      </c>
      <c r="D1026" s="169" t="e">
        <f>'Historical NAV'!#REF!</f>
        <v>#REF!</v>
      </c>
      <c r="E1026" s="169" t="e">
        <f>'Historical NAV'!#REF!</f>
        <v>#REF!</v>
      </c>
      <c r="F1026" s="67">
        <f t="shared" si="208"/>
        <v>59759368.4374597</v>
      </c>
      <c r="G1026" s="67">
        <f t="shared" si="209"/>
        <v>55303668.579999998</v>
      </c>
      <c r="H1026" s="172">
        <f>B1026-C1026-F1025-'Daily P&amp;L breakdown'!H34</f>
        <v>-4163.5925403010842</v>
      </c>
      <c r="I1026" s="70">
        <f t="shared" si="210"/>
        <v>-6.9671964840995745E-5</v>
      </c>
      <c r="J1026" s="67">
        <f t="shared" si="211"/>
        <v>4321408.9476897009</v>
      </c>
      <c r="K1026" s="70">
        <f t="shared" si="220"/>
        <v>7.8072836779452537E-2</v>
      </c>
      <c r="L1026" s="70">
        <f t="shared" si="212"/>
        <v>0.99993032803515902</v>
      </c>
      <c r="M1026" s="70">
        <f>PRODUCT($L$2:L1026)-1</f>
        <v>0.30511663032995595</v>
      </c>
      <c r="N1026" s="70">
        <f>PRODUCT($L$909:L1026)-1</f>
        <v>3.1321207906091164E-2</v>
      </c>
      <c r="O1026" s="70">
        <f>AVERAGE($I$909:I1026)*252</f>
        <v>0.17774727601321955</v>
      </c>
      <c r="P1026" s="70">
        <f>STDEV($I$909:I1026)*252^0.5</f>
        <v>0.47370026451678032</v>
      </c>
      <c r="Q1026" s="67">
        <f t="shared" si="221"/>
        <v>13981034.797459699</v>
      </c>
      <c r="R1026" s="70">
        <f t="shared" si="213"/>
        <v>0.30540724586889306</v>
      </c>
      <c r="S1026" s="67">
        <f t="shared" si="222"/>
        <v>12546453.197459698</v>
      </c>
      <c r="T1026" s="70">
        <f t="shared" si="214"/>
        <v>0.26574197195156501</v>
      </c>
      <c r="U1026" s="67">
        <f t="shared" si="223"/>
        <v>28249590.467459701</v>
      </c>
      <c r="V1026" s="70">
        <f t="shared" si="215"/>
        <v>0.8965341010766793</v>
      </c>
      <c r="W1026" s="87">
        <f t="shared" si="216"/>
        <v>0.37523153210509352</v>
      </c>
      <c r="X1026" s="138">
        <f t="shared" si="192"/>
        <v>1.7857142857142857E-4</v>
      </c>
      <c r="Y1026" s="135">
        <f t="shared" si="217"/>
        <v>-2.4824339341242432E-4</v>
      </c>
      <c r="Z1026" s="135">
        <f t="shared" si="218"/>
        <v>-2.4824339341242432E-4</v>
      </c>
      <c r="AA1026" s="135">
        <f t="shared" si="219"/>
        <v>6.1624782372915666E-8</v>
      </c>
      <c r="AB1026" s="140">
        <f t="shared" si="224"/>
        <v>4.432504596340455</v>
      </c>
      <c r="AC1026" s="140">
        <f t="shared" si="225"/>
        <v>-3.2601934829408583E-2</v>
      </c>
      <c r="AD1026" s="140">
        <f t="shared" si="226"/>
        <v>-4.9335039229462703E-2</v>
      </c>
      <c r="AE1026" s="140">
        <f t="shared" si="227"/>
        <v>-3.953767068571775E-2</v>
      </c>
    </row>
    <row r="1027" spans="1:31">
      <c r="A1027" s="168">
        <f>'Historical NAV'!A1027</f>
        <v>45460</v>
      </c>
      <c r="B1027" s="169">
        <f>'Historical NAV'!B1027</f>
        <v>60455080.460000001</v>
      </c>
      <c r="C1027" s="169">
        <f>'Historical NAV'!C1027</f>
        <v>0</v>
      </c>
      <c r="D1027" s="169" t="e">
        <f>'Historical NAV'!#REF!</f>
        <v>#REF!</v>
      </c>
      <c r="E1027" s="169" t="e">
        <f>'Historical NAV'!#REF!</f>
        <v>#REF!</v>
      </c>
      <c r="F1027" s="67">
        <f t="shared" si="208"/>
        <v>60455080.460000001</v>
      </c>
      <c r="G1027" s="67">
        <f t="shared" si="209"/>
        <v>55303668.579999998</v>
      </c>
      <c r="H1027" s="172">
        <f>B1027-C1027-F1026-'Daily P&amp;L breakdown'!H35</f>
        <v>667635.72254030104</v>
      </c>
      <c r="I1027" s="70">
        <f t="shared" si="210"/>
        <v>1.1172067911644774E-2</v>
      </c>
      <c r="J1027" s="67">
        <f t="shared" si="211"/>
        <v>4989044.6702300021</v>
      </c>
      <c r="K1027" s="70">
        <f t="shared" si="220"/>
        <v>9.011713972565194E-2</v>
      </c>
      <c r="L1027" s="70">
        <f t="shared" si="212"/>
        <v>1.0111720679116447</v>
      </c>
      <c r="M1027" s="70">
        <f>PRODUCT($L$2:L1027)-1</f>
        <v>0.31969748195661918</v>
      </c>
      <c r="N1027" s="70">
        <f>PRODUCT($L$909:L1027)-1</f>
        <v>4.2843198479537437E-2</v>
      </c>
      <c r="O1027" s="70">
        <f>AVERAGE($I$909:I1027)*252</f>
        <v>0.19991209817894448</v>
      </c>
      <c r="P1027" s="70">
        <f>STDEV($I$909:I1027)*252^0.5</f>
        <v>0.47193464273183638</v>
      </c>
      <c r="Q1027" s="67">
        <f t="shared" si="221"/>
        <v>11440906.590000004</v>
      </c>
      <c r="R1027" s="70">
        <f t="shared" si="213"/>
        <v>0.233420369796391</v>
      </c>
      <c r="S1027" s="67">
        <f t="shared" si="222"/>
        <v>12994101.32</v>
      </c>
      <c r="T1027" s="70">
        <f t="shared" si="214"/>
        <v>0.27378493986965818</v>
      </c>
      <c r="U1027" s="67">
        <f t="shared" si="223"/>
        <v>28779496.400000002</v>
      </c>
      <c r="V1027" s="70">
        <f t="shared" si="215"/>
        <v>0.9085703469740537</v>
      </c>
      <c r="W1027" s="87">
        <f t="shared" si="216"/>
        <v>0.42360123643760333</v>
      </c>
      <c r="X1027" s="138">
        <f t="shared" si="192"/>
        <v>1.7857142857142857E-4</v>
      </c>
      <c r="Y1027" s="135">
        <f t="shared" si="217"/>
        <v>1.0993496483073345E-2</v>
      </c>
      <c r="Z1027" s="135">
        <f t="shared" si="218"/>
        <v>0</v>
      </c>
      <c r="AA1027" s="135">
        <f t="shared" si="219"/>
        <v>0</v>
      </c>
      <c r="AB1027" s="140">
        <f t="shared" si="224"/>
        <v>4.7265522484144746</v>
      </c>
      <c r="AC1027" s="140">
        <f t="shared" si="225"/>
        <v>-3.1147456588707125E-2</v>
      </c>
      <c r="AD1027" s="140">
        <f t="shared" si="226"/>
        <v>-4.9342327615686042E-2</v>
      </c>
      <c r="AE1027" s="140">
        <f t="shared" si="227"/>
        <v>-3.9499010335061417E-2</v>
      </c>
    </row>
    <row r="1028" spans="1:31">
      <c r="A1028" s="168">
        <f>'Historical NAV'!A1028</f>
        <v>45461</v>
      </c>
      <c r="B1028" s="169">
        <f>'Historical NAV'!B1028</f>
        <v>61701123.100000001</v>
      </c>
      <c r="C1028" s="169">
        <f>'Historical NAV'!C1028</f>
        <v>0</v>
      </c>
      <c r="D1028" s="169" t="e">
        <f>'Historical NAV'!#REF!</f>
        <v>#REF!</v>
      </c>
      <c r="E1028" s="169" t="e">
        <f>'Historical NAV'!#REF!</f>
        <v>#REF!</v>
      </c>
      <c r="F1028" s="67">
        <f t="shared" si="208"/>
        <v>61701123.100000001</v>
      </c>
      <c r="G1028" s="67">
        <f t="shared" si="209"/>
        <v>55303668.579999998</v>
      </c>
      <c r="H1028" s="172">
        <f>B1028-C1028-F1027-'Daily P&amp;L breakdown'!H36</f>
        <v>1232258.8000000005</v>
      </c>
      <c r="I1028" s="70">
        <f t="shared" si="210"/>
        <v>2.0383047886526631E-2</v>
      </c>
      <c r="J1028" s="67">
        <f t="shared" si="211"/>
        <v>6221303.4702300029</v>
      </c>
      <c r="K1028" s="70">
        <f t="shared" si="220"/>
        <v>0.11233704958660318</v>
      </c>
      <c r="L1028" s="70">
        <f t="shared" si="212"/>
        <v>1.0203830478865266</v>
      </c>
      <c r="M1028" s="70">
        <f>PRODUCT($L$2:L1028)-1</f>
        <v>0.34659693892706955</v>
      </c>
      <c r="N1028" s="70">
        <f>PRODUCT($L$909:L1028)-1</f>
        <v>6.4099521332284359E-2</v>
      </c>
      <c r="O1028" s="70">
        <f>AVERAGE($I$909:I1028)*252</f>
        <v>0.24105056458915916</v>
      </c>
      <c r="P1028" s="70">
        <f>STDEV($I$909:I1028)*252^0.5</f>
        <v>0.47080418762922666</v>
      </c>
      <c r="Q1028" s="67">
        <f t="shared" si="221"/>
        <v>10098206.259999998</v>
      </c>
      <c r="R1028" s="70">
        <f t="shared" si="213"/>
        <v>0.19569060972484356</v>
      </c>
      <c r="S1028" s="67">
        <f t="shared" si="222"/>
        <v>14793261.109999999</v>
      </c>
      <c r="T1028" s="70">
        <f t="shared" si="214"/>
        <v>0.31536847944921648</v>
      </c>
      <c r="U1028" s="67">
        <f t="shared" si="223"/>
        <v>30179920.440000001</v>
      </c>
      <c r="V1028" s="70">
        <f t="shared" si="215"/>
        <v>0.95744825365746378</v>
      </c>
      <c r="W1028" s="87">
        <f t="shared" si="216"/>
        <v>0.51199749476101553</v>
      </c>
      <c r="X1028" s="138">
        <f t="shared" si="192"/>
        <v>1.7857142857142857E-4</v>
      </c>
      <c r="Y1028" s="135">
        <f t="shared" si="217"/>
        <v>2.0204476457955204E-2</v>
      </c>
      <c r="Z1028" s="135">
        <f t="shared" si="218"/>
        <v>0</v>
      </c>
      <c r="AA1028" s="135">
        <f t="shared" si="219"/>
        <v>0</v>
      </c>
      <c r="AB1028" s="140">
        <f t="shared" si="224"/>
        <v>5.2017569911884474</v>
      </c>
      <c r="AC1028" s="140">
        <f t="shared" si="225"/>
        <v>-2.8372402763282095E-2</v>
      </c>
      <c r="AD1028" s="140">
        <f t="shared" si="226"/>
        <v>-4.9266264451384954E-2</v>
      </c>
      <c r="AE1028" s="140">
        <f t="shared" si="227"/>
        <v>-3.9487522362263147E-2</v>
      </c>
    </row>
    <row r="1029" spans="1:31">
      <c r="A1029" s="168">
        <f>'Historical NAV'!A1029</f>
        <v>45462</v>
      </c>
      <c r="B1029" s="169">
        <f>'Historical NAV'!B1029</f>
        <v>62588119.509999998</v>
      </c>
      <c r="C1029" s="169">
        <f>'Historical NAV'!C1029</f>
        <v>0</v>
      </c>
      <c r="D1029" s="169" t="e">
        <f>'Historical NAV'!#REF!</f>
        <v>#REF!</v>
      </c>
      <c r="E1029" s="169" t="e">
        <f>'Historical NAV'!#REF!</f>
        <v>#REF!</v>
      </c>
      <c r="F1029" s="67">
        <f t="shared" si="208"/>
        <v>62588119.509999998</v>
      </c>
      <c r="G1029" s="67">
        <f t="shared" si="209"/>
        <v>55303668.579999998</v>
      </c>
      <c r="H1029" s="172">
        <f>B1029-C1029-F1028-'Daily P&amp;L breakdown'!H37</f>
        <v>889030.85999999638</v>
      </c>
      <c r="I1029" s="70">
        <f t="shared" si="210"/>
        <v>1.4408665763816483E-2</v>
      </c>
      <c r="J1029" s="67">
        <f t="shared" si="211"/>
        <v>7110334.3302299995</v>
      </c>
      <c r="K1029" s="70">
        <f t="shared" si="220"/>
        <v>0.12836434235080629</v>
      </c>
      <c r="L1029" s="70">
        <f t="shared" si="212"/>
        <v>1.0144086657638165</v>
      </c>
      <c r="M1029" s="70">
        <f>PRODUCT($L$2:L1029)-1</f>
        <v>0.36599960413864818</v>
      </c>
      <c r="N1029" s="70">
        <f>PRODUCT($L$909:L1029)-1</f>
        <v>7.9431775674598359E-2</v>
      </c>
      <c r="O1029" s="70">
        <f>AVERAGE($I$909:I1029)*252</f>
        <v>0.26906654151389137</v>
      </c>
      <c r="P1029" s="70">
        <f>STDEV($I$909:I1029)*252^0.5</f>
        <v>0.46924015073901193</v>
      </c>
      <c r="Q1029" s="67">
        <f t="shared" si="221"/>
        <v>11674656.129999995</v>
      </c>
      <c r="R1029" s="70">
        <f t="shared" si="213"/>
        <v>0.22930390814045609</v>
      </c>
      <c r="S1029" s="67">
        <f t="shared" si="222"/>
        <v>15792049.759999998</v>
      </c>
      <c r="T1029" s="70">
        <f t="shared" si="214"/>
        <v>0.33746530091878063</v>
      </c>
      <c r="U1029" s="67">
        <f t="shared" si="223"/>
        <v>30601014.259999998</v>
      </c>
      <c r="V1029" s="70">
        <f t="shared" si="215"/>
        <v>0.95666719513482701</v>
      </c>
      <c r="W1029" s="87">
        <f t="shared" si="216"/>
        <v>0.57340903392460185</v>
      </c>
      <c r="X1029" s="138">
        <f t="shared" si="192"/>
        <v>1.7857142857142857E-4</v>
      </c>
      <c r="Y1029" s="135">
        <f t="shared" si="217"/>
        <v>1.4230094335245054E-2</v>
      </c>
      <c r="Z1029" s="135">
        <f t="shared" si="218"/>
        <v>0</v>
      </c>
      <c r="AA1029" s="135">
        <f t="shared" si="219"/>
        <v>0</v>
      </c>
      <c r="AB1029" s="140">
        <f t="shared" si="224"/>
        <v>5.0729761164014855</v>
      </c>
      <c r="AC1029" s="140">
        <f t="shared" si="225"/>
        <v>-2.6944757073287175E-2</v>
      </c>
      <c r="AD1029" s="140">
        <f t="shared" si="226"/>
        <v>-4.8961148926617681E-2</v>
      </c>
      <c r="AE1029" s="140">
        <f t="shared" si="227"/>
        <v>-3.9444925101784663E-2</v>
      </c>
    </row>
    <row r="1030" spans="1:31">
      <c r="A1030" s="168">
        <f>'Historical NAV'!A1030</f>
        <v>45463</v>
      </c>
      <c r="B1030" s="169">
        <f>'Historical NAV'!B1030</f>
        <v>61583294.57</v>
      </c>
      <c r="C1030" s="169">
        <f>'Historical NAV'!C1030</f>
        <v>0</v>
      </c>
      <c r="D1030" s="169" t="e">
        <f>'Historical NAV'!#REF!</f>
        <v>#REF!</v>
      </c>
      <c r="E1030" s="169" t="e">
        <f>'Historical NAV'!#REF!</f>
        <v>#REF!</v>
      </c>
      <c r="F1030" s="67">
        <f t="shared" si="208"/>
        <v>61583294.57</v>
      </c>
      <c r="G1030" s="67">
        <f t="shared" si="209"/>
        <v>55303668.579999998</v>
      </c>
      <c r="H1030" s="172">
        <f>B1030-C1030-F1029-'Daily P&amp;L breakdown'!H38</f>
        <v>-997965.43999999762</v>
      </c>
      <c r="I1030" s="70">
        <f t="shared" si="210"/>
        <v>-1.5944966038491507E-2</v>
      </c>
      <c r="J1030" s="67">
        <f t="shared" si="211"/>
        <v>6112368.8902300019</v>
      </c>
      <c r="K1030" s="70">
        <f t="shared" si="220"/>
        <v>0.11037261123297792</v>
      </c>
      <c r="L1030" s="70">
        <f t="shared" si="212"/>
        <v>0.98405503396150851</v>
      </c>
      <c r="M1030" s="70">
        <f>PRODUCT($L$2:L1030)-1</f>
        <v>0.34421878684206453</v>
      </c>
      <c r="N1030" s="70">
        <f>PRODUCT($L$909:L1030)-1</f>
        <v>6.2220272670598264E-2</v>
      </c>
      <c r="O1030" s="70">
        <f>AVERAGE($I$909:I1030)*252</f>
        <v>0.23392557443836881</v>
      </c>
      <c r="P1030" s="70">
        <f>STDEV($I$909:I1030)*252^0.5</f>
        <v>0.46793636299602714</v>
      </c>
      <c r="Q1030" s="67">
        <f t="shared" si="221"/>
        <v>10730993.060000002</v>
      </c>
      <c r="R1030" s="70">
        <f t="shared" si="213"/>
        <v>0.21102276084573626</v>
      </c>
      <c r="S1030" s="67">
        <f t="shared" si="222"/>
        <v>14393516.649999999</v>
      </c>
      <c r="T1030" s="70">
        <f t="shared" si="214"/>
        <v>0.30501344325885732</v>
      </c>
      <c r="U1030" s="67">
        <f t="shared" si="223"/>
        <v>29049569.109999999</v>
      </c>
      <c r="V1030" s="70">
        <f t="shared" si="215"/>
        <v>0.89290632103342271</v>
      </c>
      <c r="W1030" s="87">
        <f t="shared" si="216"/>
        <v>0.49990894689318016</v>
      </c>
      <c r="X1030" s="138">
        <f t="shared" si="192"/>
        <v>1.7857142857142857E-4</v>
      </c>
      <c r="Y1030" s="135">
        <f t="shared" si="217"/>
        <v>-1.6123537467062934E-2</v>
      </c>
      <c r="Z1030" s="135">
        <f t="shared" si="218"/>
        <v>-1.6123537467062934E-2</v>
      </c>
      <c r="AA1030" s="135">
        <f t="shared" si="219"/>
        <v>2.5996846045178219E-4</v>
      </c>
      <c r="AB1030" s="140">
        <f t="shared" si="224"/>
        <v>4.8401462024746928</v>
      </c>
      <c r="AC1030" s="140">
        <f t="shared" si="225"/>
        <v>-2.7166547274294378E-2</v>
      </c>
      <c r="AD1030" s="140">
        <f t="shared" si="226"/>
        <v>-4.9202187360607955E-2</v>
      </c>
      <c r="AE1030" s="140">
        <f t="shared" si="227"/>
        <v>-3.9542097174371765E-2</v>
      </c>
    </row>
    <row r="1031" spans="1:31">
      <c r="A1031" s="168">
        <f>'Historical NAV'!A1031</f>
        <v>45464</v>
      </c>
      <c r="B1031" s="169">
        <f>'Historical NAV'!B1031</f>
        <v>59897360.210000001</v>
      </c>
      <c r="C1031" s="169">
        <f>'Historical NAV'!C1031</f>
        <v>0</v>
      </c>
      <c r="D1031" s="169" t="e">
        <f>'Historical NAV'!#REF!</f>
        <v>#REF!</v>
      </c>
      <c r="E1031" s="169" t="e">
        <f>'Historical NAV'!#REF!</f>
        <v>#REF!</v>
      </c>
      <c r="F1031" s="67">
        <f t="shared" si="208"/>
        <v>59897360.210000001</v>
      </c>
      <c r="G1031" s="67">
        <f t="shared" si="209"/>
        <v>55303668.579999998</v>
      </c>
      <c r="H1031" s="172">
        <f>B1031-C1031-F1030-'Daily P&amp;L breakdown'!H39</f>
        <v>-1717892.8599999994</v>
      </c>
      <c r="I1031" s="70">
        <f t="shared" si="210"/>
        <v>-2.7895436124277483E-2</v>
      </c>
      <c r="J1031" s="67">
        <f t="shared" si="211"/>
        <v>4394476.0302300025</v>
      </c>
      <c r="K1031" s="70">
        <f t="shared" si="220"/>
        <v>7.9398282982181101E-2</v>
      </c>
      <c r="L1031" s="70">
        <f t="shared" si="212"/>
        <v>0.97210456387572253</v>
      </c>
      <c r="M1031" s="70">
        <f>PRODUCT($L$2:L1031)-1</f>
        <v>0.30672121753665804</v>
      </c>
      <c r="N1031" s="70">
        <f>PRODUCT($L$909:L1031)-1</f>
        <v>3.258917490440294E-2</v>
      </c>
      <c r="O1031" s="70">
        <f>AVERAGE($I$909:I1031)*252</f>
        <v>0.17487211526961846</v>
      </c>
      <c r="P1031" s="70">
        <f>STDEV($I$909:I1031)*252^0.5</f>
        <v>0.46783735339961086</v>
      </c>
      <c r="Q1031" s="67">
        <f t="shared" si="221"/>
        <v>8676403.5300000012</v>
      </c>
      <c r="R1031" s="70">
        <f t="shared" si="213"/>
        <v>0.16939167271328681</v>
      </c>
      <c r="S1031" s="67">
        <f t="shared" si="222"/>
        <v>13755978.300000004</v>
      </c>
      <c r="T1031" s="70">
        <f t="shared" si="214"/>
        <v>0.29812670818640435</v>
      </c>
      <c r="U1031" s="67">
        <f t="shared" si="223"/>
        <v>27184291.32</v>
      </c>
      <c r="V1031" s="70">
        <f t="shared" si="215"/>
        <v>0.83099177920020573</v>
      </c>
      <c r="W1031" s="87">
        <f t="shared" si="216"/>
        <v>0.37378827064338449</v>
      </c>
      <c r="X1031" s="138">
        <f t="shared" si="192"/>
        <v>1.7857142857142857E-4</v>
      </c>
      <c r="Y1031" s="135">
        <f t="shared" si="217"/>
        <v>-2.8074007552848911E-2</v>
      </c>
      <c r="Z1031" s="135">
        <f t="shared" si="218"/>
        <v>-2.8074007552848911E-2</v>
      </c>
      <c r="AA1031" s="135">
        <f t="shared" si="219"/>
        <v>7.8814990007741769E-4</v>
      </c>
      <c r="AB1031" s="140">
        <f t="shared" si="224"/>
        <v>4.5733006146215711</v>
      </c>
      <c r="AC1031" s="140">
        <f t="shared" si="225"/>
        <v>-2.9386075803299619E-2</v>
      </c>
      <c r="AD1031" s="140">
        <f t="shared" si="226"/>
        <v>-4.9853008202266284E-2</v>
      </c>
      <c r="AE1031" s="140">
        <f t="shared" si="227"/>
        <v>-3.9722245623440608E-2</v>
      </c>
    </row>
    <row r="1032" spans="1:31">
      <c r="A1032" s="168">
        <f>'Historical NAV'!A1032</f>
        <v>45467</v>
      </c>
      <c r="B1032" s="169">
        <f>'Historical NAV'!B1032</f>
        <v>58039692.740000002</v>
      </c>
      <c r="C1032" s="169">
        <f>'Historical NAV'!C1032</f>
        <v>0</v>
      </c>
      <c r="D1032" s="169" t="e">
        <f>'Historical NAV'!#REF!</f>
        <v>#REF!</v>
      </c>
      <c r="E1032" s="169" t="e">
        <f>'Historical NAV'!#REF!</f>
        <v>#REF!</v>
      </c>
      <c r="F1032" s="67">
        <f t="shared" si="208"/>
        <v>58039692.740000002</v>
      </c>
      <c r="G1032" s="67">
        <f t="shared" si="209"/>
        <v>55303668.579999998</v>
      </c>
      <c r="H1032" s="172">
        <f>B1032-C1032-F1031-'Daily P&amp;L breakdown'!H40</f>
        <v>-1865968.1999999988</v>
      </c>
      <c r="I1032" s="70">
        <f t="shared" si="210"/>
        <v>-3.1152761882291952E-2</v>
      </c>
      <c r="J1032" s="67">
        <f t="shared" si="211"/>
        <v>2528507.8302300037</v>
      </c>
      <c r="K1032" s="70">
        <f t="shared" si="220"/>
        <v>4.5772045296282426E-2</v>
      </c>
      <c r="L1032" s="70">
        <f t="shared" si="212"/>
        <v>0.96884723811770801</v>
      </c>
      <c r="M1032" s="70">
        <f>PRODUCT($L$2:L1032)-1</f>
        <v>0.26601324260019976</v>
      </c>
      <c r="N1032" s="70">
        <f>PRODUCT($L$909:L1032)-1</f>
        <v>4.2117021637366747E-4</v>
      </c>
      <c r="O1032" s="70">
        <f>AVERAGE($I$909:I1032)*252</f>
        <v>0.11015140470827016</v>
      </c>
      <c r="P1032" s="70">
        <f>STDEV($I$909:I1032)*252^0.5</f>
        <v>0.46813831799315758</v>
      </c>
      <c r="Q1032" s="67">
        <f t="shared" si="221"/>
        <v>5496072.2600000054</v>
      </c>
      <c r="R1032" s="70">
        <f t="shared" si="213"/>
        <v>0.10460018190204479</v>
      </c>
      <c r="S1032" s="67">
        <f t="shared" si="222"/>
        <v>10954448.550000004</v>
      </c>
      <c r="T1032" s="70">
        <f t="shared" si="214"/>
        <v>0.2326514121026162</v>
      </c>
      <c r="U1032" s="67">
        <f t="shared" si="223"/>
        <v>25328838.57</v>
      </c>
      <c r="V1032" s="70">
        <f t="shared" si="215"/>
        <v>0.77432519610661088</v>
      </c>
      <c r="W1032" s="87">
        <f t="shared" si="216"/>
        <v>0.23529670713662912</v>
      </c>
      <c r="X1032" s="138">
        <f t="shared" si="192"/>
        <v>1.7857142857142857E-4</v>
      </c>
      <c r="Y1032" s="135">
        <f t="shared" si="217"/>
        <v>-3.133133331086338E-2</v>
      </c>
      <c r="Z1032" s="135">
        <f t="shared" si="218"/>
        <v>-3.133133331086338E-2</v>
      </c>
      <c r="AA1032" s="135">
        <f t="shared" si="219"/>
        <v>9.8165244703641717E-4</v>
      </c>
      <c r="AB1032" s="140">
        <f t="shared" si="224"/>
        <v>3.792034199599831</v>
      </c>
      <c r="AC1032" s="140">
        <f t="shared" si="225"/>
        <v>-3.215313360548494E-2</v>
      </c>
      <c r="AD1032" s="140">
        <f t="shared" si="226"/>
        <v>-5.0097658751936634E-2</v>
      </c>
      <c r="AE1032" s="140">
        <f t="shared" si="227"/>
        <v>-3.9916737536807523E-2</v>
      </c>
    </row>
    <row r="1033" spans="1:31">
      <c r="A1033" s="168">
        <f>'Historical NAV'!A1033</f>
        <v>45468</v>
      </c>
      <c r="B1033" s="169">
        <f>'Historical NAV'!B1033</f>
        <v>59998846.020000003</v>
      </c>
      <c r="C1033" s="169">
        <f>'Historical NAV'!C1033</f>
        <v>0</v>
      </c>
      <c r="D1033" s="169" t="e">
        <f>'Historical NAV'!#REF!</f>
        <v>#REF!</v>
      </c>
      <c r="E1033" s="169" t="e">
        <f>'Historical NAV'!#REF!</f>
        <v>#REF!</v>
      </c>
      <c r="F1033" s="67">
        <f t="shared" si="208"/>
        <v>59998846.020000003</v>
      </c>
      <c r="G1033" s="67">
        <f t="shared" si="209"/>
        <v>55303668.579999998</v>
      </c>
      <c r="H1033" s="172">
        <f>B1033-C1033-F1032-'Daily P&amp;L breakdown'!H41</f>
        <v>2030317.3800000013</v>
      </c>
      <c r="I1033" s="70">
        <f t="shared" si="210"/>
        <v>3.4981532192032781E-2</v>
      </c>
      <c r="J1033" s="67">
        <f t="shared" si="211"/>
        <v>4558825.210230005</v>
      </c>
      <c r="K1033" s="70">
        <f t="shared" si="220"/>
        <v>8.2354753764342314E-2</v>
      </c>
      <c r="L1033" s="70">
        <f t="shared" si="212"/>
        <v>1.0349815321920328</v>
      </c>
      <c r="M1033" s="70">
        <f>PRODUCT($L$2:L1033)-1</f>
        <v>0.31030032560175846</v>
      </c>
      <c r="N1033" s="70">
        <f>PRODUCT($L$909:L1033)-1</f>
        <v>3.5417435587888901E-2</v>
      </c>
      <c r="O1033" s="70">
        <f>AVERAGE($I$909:I1033)*252</f>
        <v>0.17979296236974207</v>
      </c>
      <c r="P1033" s="70">
        <f>STDEV($I$909:I1033)*252^0.5</f>
        <v>0.46881962994084919</v>
      </c>
      <c r="Q1033" s="67">
        <f t="shared" si="221"/>
        <v>7702269.6400000006</v>
      </c>
      <c r="R1033" s="70">
        <f t="shared" si="213"/>
        <v>0.14728057117990637</v>
      </c>
      <c r="S1033" s="67">
        <f t="shared" si="222"/>
        <v>12377098.580000006</v>
      </c>
      <c r="T1033" s="70">
        <f t="shared" si="214"/>
        <v>0.25990433458146966</v>
      </c>
      <c r="U1033" s="67">
        <f t="shared" si="223"/>
        <v>26378445</v>
      </c>
      <c r="V1033" s="70">
        <f t="shared" si="215"/>
        <v>0.78459638194999726</v>
      </c>
      <c r="W1033" s="87">
        <f t="shared" si="216"/>
        <v>0.38350135294553789</v>
      </c>
      <c r="X1033" s="138">
        <f t="shared" si="192"/>
        <v>1.7857142857142857E-4</v>
      </c>
      <c r="Y1033" s="135">
        <f t="shared" si="217"/>
        <v>3.4802960763461351E-2</v>
      </c>
      <c r="Z1033" s="135">
        <f t="shared" si="218"/>
        <v>0</v>
      </c>
      <c r="AA1033" s="135">
        <f t="shared" si="219"/>
        <v>0</v>
      </c>
      <c r="AB1033" s="140">
        <f t="shared" si="224"/>
        <v>4.1433092683444155</v>
      </c>
      <c r="AC1033" s="140">
        <f t="shared" si="225"/>
        <v>-3.2443976129904489E-2</v>
      </c>
      <c r="AD1033" s="140">
        <f t="shared" si="226"/>
        <v>-5.0147686445345771E-2</v>
      </c>
      <c r="AE1033" s="140">
        <f t="shared" si="227"/>
        <v>-3.9919752270200906E-2</v>
      </c>
    </row>
    <row r="1034" spans="1:31">
      <c r="A1034" s="168">
        <f>'Historical NAV'!A1034</f>
        <v>45469</v>
      </c>
      <c r="B1034" s="169">
        <f>'Historical NAV'!B1034</f>
        <v>59507744.539999999</v>
      </c>
      <c r="C1034" s="169">
        <f>'Historical NAV'!C1034</f>
        <v>0</v>
      </c>
      <c r="D1034" s="169" t="e">
        <f>'Historical NAV'!#REF!</f>
        <v>#REF!</v>
      </c>
      <c r="E1034" s="169" t="e">
        <f>'Historical NAV'!#REF!</f>
        <v>#REF!</v>
      </c>
      <c r="F1034" s="67">
        <f t="shared" si="208"/>
        <v>59507744.539999999</v>
      </c>
      <c r="G1034" s="67">
        <f t="shared" si="209"/>
        <v>55303668.579999998</v>
      </c>
      <c r="H1034" s="172">
        <f>B1034-C1034-F1033-'Daily P&amp;L breakdown'!H42</f>
        <v>-505811.7600000042</v>
      </c>
      <c r="I1034" s="70">
        <f t="shared" si="210"/>
        <v>-8.4303581410781966E-3</v>
      </c>
      <c r="J1034" s="67">
        <f t="shared" si="211"/>
        <v>4053013.4502300005</v>
      </c>
      <c r="K1034" s="70">
        <f t="shared" si="220"/>
        <v>7.3230115554410391E-2</v>
      </c>
      <c r="L1034" s="70">
        <f t="shared" si="212"/>
        <v>0.99156964185892182</v>
      </c>
      <c r="M1034" s="70">
        <f>PRODUCT($L$2:L1034)-1</f>
        <v>0.29925402458456429</v>
      </c>
      <c r="N1034" s="70">
        <f>PRODUCT($L$909:L1034)-1</f>
        <v>2.6688495780366361E-2</v>
      </c>
      <c r="O1034" s="70">
        <f>AVERAGE($I$909:I1034)*252</f>
        <v>0.16150531781480992</v>
      </c>
      <c r="P1034" s="70">
        <f>STDEV($I$909:I1034)*252^0.5</f>
        <v>0.46711960955007614</v>
      </c>
      <c r="Q1034" s="67">
        <f t="shared" si="221"/>
        <v>5982420.1400000006</v>
      </c>
      <c r="R1034" s="70">
        <f t="shared" si="213"/>
        <v>0.11176803143298653</v>
      </c>
      <c r="S1034" s="67">
        <f t="shared" si="222"/>
        <v>11827597.159999996</v>
      </c>
      <c r="T1034" s="70">
        <f t="shared" si="214"/>
        <v>0.24806125420999056</v>
      </c>
      <c r="U1034" s="67">
        <f t="shared" si="223"/>
        <v>25866417.259999998</v>
      </c>
      <c r="V1034" s="70">
        <f t="shared" si="215"/>
        <v>0.76888813109873222</v>
      </c>
      <c r="W1034" s="87">
        <f t="shared" si="216"/>
        <v>0.34574724441641375</v>
      </c>
      <c r="X1034" s="138">
        <f t="shared" si="192"/>
        <v>1.7857142857142857E-4</v>
      </c>
      <c r="Y1034" s="135">
        <f t="shared" si="217"/>
        <v>-8.6089295696496256E-3</v>
      </c>
      <c r="Z1034" s="135">
        <f t="shared" si="218"/>
        <v>-8.6089295696496256E-3</v>
      </c>
      <c r="AA1034" s="135">
        <f t="shared" si="219"/>
        <v>7.4113668335187689E-5</v>
      </c>
      <c r="AB1034" s="140">
        <f t="shared" si="224"/>
        <v>4.0664175959844711</v>
      </c>
      <c r="AC1034" s="140">
        <f t="shared" si="225"/>
        <v>-3.2655828129790482E-2</v>
      </c>
      <c r="AD1034" s="140">
        <f t="shared" si="226"/>
        <v>-5.0373371287274323E-2</v>
      </c>
      <c r="AE1034" s="140">
        <f t="shared" si="227"/>
        <v>-3.9966718036190188E-2</v>
      </c>
    </row>
    <row r="1035" spans="1:31">
      <c r="A1035" s="168">
        <f>'Historical NAV'!A1035</f>
        <v>45470</v>
      </c>
      <c r="B1035" s="169">
        <f>'Historical NAV'!B1035</f>
        <v>58724567.609999999</v>
      </c>
      <c r="C1035" s="169">
        <f>'Historical NAV'!C1035</f>
        <v>0</v>
      </c>
      <c r="D1035" s="169" t="e">
        <f>'Historical NAV'!#REF!</f>
        <v>#REF!</v>
      </c>
      <c r="E1035" s="169" t="e">
        <f>'Historical NAV'!#REF!</f>
        <v>#REF!</v>
      </c>
      <c r="F1035" s="67">
        <f t="shared" si="208"/>
        <v>58724567.609999999</v>
      </c>
      <c r="G1035" s="67">
        <f t="shared" si="209"/>
        <v>55303668.579999998</v>
      </c>
      <c r="H1035" s="172">
        <f>B1035-C1035-F1034-'Daily P&amp;L breakdown'!H43</f>
        <v>-970029.48999999976</v>
      </c>
      <c r="I1035" s="70">
        <f t="shared" si="210"/>
        <v>-1.6300894908694852E-2</v>
      </c>
      <c r="J1035" s="67">
        <f t="shared" si="211"/>
        <v>3082983.9602300008</v>
      </c>
      <c r="K1035" s="70">
        <f t="shared" si="220"/>
        <v>5.5735504227911514E-2</v>
      </c>
      <c r="L1035" s="70">
        <f t="shared" si="212"/>
        <v>0.98369910509130509</v>
      </c>
      <c r="M1035" s="70">
        <f>PRODUCT($L$2:L1035)-1</f>
        <v>0.27807502127011241</v>
      </c>
      <c r="N1035" s="70">
        <f>PRODUCT($L$909:L1035)-1</f>
        <v>9.95255450668453E-3</v>
      </c>
      <c r="O1035" s="70">
        <f>AVERAGE($I$909:I1035)*252</f>
        <v>0.12788853958799173</v>
      </c>
      <c r="P1035" s="70">
        <f>STDEV($I$909:I1035)*252^0.5</f>
        <v>0.46587391660005145</v>
      </c>
      <c r="Q1035" s="67">
        <f t="shared" si="221"/>
        <v>2449119.6599999964</v>
      </c>
      <c r="R1035" s="70">
        <f t="shared" si="213"/>
        <v>4.3520216172708341E-2</v>
      </c>
      <c r="S1035" s="67">
        <f t="shared" si="222"/>
        <v>11331434.32</v>
      </c>
      <c r="T1035" s="70">
        <f t="shared" si="214"/>
        <v>0.2390944327454067</v>
      </c>
      <c r="U1035" s="67">
        <f t="shared" si="223"/>
        <v>26158139.800000001</v>
      </c>
      <c r="V1035" s="70">
        <f t="shared" si="215"/>
        <v>0.80322410405625644</v>
      </c>
      <c r="W1035" s="87">
        <f t="shared" si="216"/>
        <v>0.27451319988318401</v>
      </c>
      <c r="X1035" s="138">
        <f t="shared" si="192"/>
        <v>1.7857142857142857E-4</v>
      </c>
      <c r="Y1035" s="135">
        <f t="shared" si="217"/>
        <v>-1.6479466337266279E-2</v>
      </c>
      <c r="Z1035" s="135">
        <f t="shared" si="218"/>
        <v>-1.6479466337266279E-2</v>
      </c>
      <c r="AA1035" s="135">
        <f t="shared" si="219"/>
        <v>2.7157281076109247E-4</v>
      </c>
      <c r="AB1035" s="140">
        <f t="shared" si="224"/>
        <v>3.986441964127426</v>
      </c>
      <c r="AC1035" s="140">
        <f t="shared" si="225"/>
        <v>-3.3892123954063484E-2</v>
      </c>
      <c r="AD1035" s="140">
        <f t="shared" si="226"/>
        <v>-5.066005822111689E-2</v>
      </c>
      <c r="AE1035" s="140">
        <f t="shared" si="227"/>
        <v>-4.0041159590870949E-2</v>
      </c>
    </row>
    <row r="1036" spans="1:31" s="47" customFormat="1">
      <c r="A1036" s="170">
        <f>'Historical NAV'!A1036</f>
        <v>45471</v>
      </c>
      <c r="B1036" s="171">
        <f>'Historical NAV'!B1036</f>
        <v>59394922.759999998</v>
      </c>
      <c r="C1036" s="171">
        <f>'Historical NAV'!C1036</f>
        <v>0</v>
      </c>
      <c r="D1036" s="171" t="e">
        <f>'Historical NAV'!#REF!</f>
        <v>#REF!</v>
      </c>
      <c r="E1036" s="171" t="e">
        <f>'Historical NAV'!#REF!</f>
        <v>#REF!</v>
      </c>
      <c r="F1036" s="80">
        <f t="shared" si="208"/>
        <v>59394922.759999998</v>
      </c>
      <c r="G1036" s="80">
        <f t="shared" si="209"/>
        <v>55303668.579999998</v>
      </c>
      <c r="H1036" s="173">
        <f>B1036-C1036-F1035-'Daily P&amp;L breakdown'!H44</f>
        <v>604513.56999999855</v>
      </c>
      <c r="I1036" s="81">
        <f t="shared" si="210"/>
        <v>1.0294048889634703E-2</v>
      </c>
      <c r="J1036" s="80">
        <f t="shared" si="211"/>
        <v>3687497.5302299992</v>
      </c>
      <c r="K1036" s="81">
        <f t="shared" si="220"/>
        <v>6.6603297122956873E-2</v>
      </c>
      <c r="L1036" s="81">
        <f t="shared" si="212"/>
        <v>1.0102940488896348</v>
      </c>
      <c r="M1036" s="81">
        <f>PRODUCT($L$2:L1036)-1</f>
        <v>0.29123158802368798</v>
      </c>
      <c r="N1036" s="81">
        <f>PRODUCT($L$909:L1036)-1</f>
        <v>2.0349055478987799E-2</v>
      </c>
      <c r="O1036" s="81">
        <f>AVERAGE($I$909:I1036)*252</f>
        <v>0.14715581912392883</v>
      </c>
      <c r="P1036" s="81">
        <f>STDEV($I$909:I1036)*252^0.5</f>
        <v>0.46423927218362471</v>
      </c>
      <c r="Q1036" s="80">
        <f t="shared" si="221"/>
        <v>3752622.0599999949</v>
      </c>
      <c r="R1036" s="81">
        <f t="shared" si="213"/>
        <v>6.7441892459346037E-2</v>
      </c>
      <c r="S1036" s="80">
        <f t="shared" si="222"/>
        <v>12514370.489999995</v>
      </c>
      <c r="T1036" s="81">
        <f t="shared" si="214"/>
        <v>0.26694161830529978</v>
      </c>
      <c r="U1036" s="80">
        <f t="shared" si="223"/>
        <v>26166386.989999998</v>
      </c>
      <c r="V1036" s="81">
        <f t="shared" si="215"/>
        <v>0.78746734948291097</v>
      </c>
      <c r="W1036" s="132">
        <f t="shared" si="216"/>
        <v>0.31698270254422373</v>
      </c>
      <c r="X1036" s="139">
        <f t="shared" si="192"/>
        <v>1.7857142857142857E-4</v>
      </c>
      <c r="Y1036" s="136">
        <f t="shared" si="217"/>
        <v>1.0115477461063274E-2</v>
      </c>
      <c r="Z1036" s="136">
        <f t="shared" si="218"/>
        <v>0</v>
      </c>
      <c r="AA1036" s="136">
        <f t="shared" si="219"/>
        <v>0</v>
      </c>
      <c r="AB1036" s="141">
        <f t="shared" si="224"/>
        <v>4.580015779692638</v>
      </c>
      <c r="AC1036" s="141">
        <f t="shared" si="225"/>
        <v>-3.2276044585576959E-2</v>
      </c>
      <c r="AD1036" s="141">
        <f t="shared" si="226"/>
        <v>-5.0482310758764574E-2</v>
      </c>
      <c r="AE1036" s="141">
        <f t="shared" si="227"/>
        <v>-3.9832544853060377E-2</v>
      </c>
    </row>
    <row r="1037" spans="1:31">
      <c r="A1037" s="168">
        <f>'Historical NAV'!A1037</f>
        <v>45474</v>
      </c>
      <c r="B1037" s="169">
        <f>'Historical NAV'!B1037</f>
        <v>59663049.789999999</v>
      </c>
      <c r="C1037" s="169">
        <f>'Historical NAV'!C1037</f>
        <v>0</v>
      </c>
      <c r="D1037" s="169" t="e">
        <f>'Historical NAV'!#REF!</f>
        <v>#REF!</v>
      </c>
      <c r="E1037" s="169" t="e">
        <f>'Historical NAV'!#REF!</f>
        <v>#REF!</v>
      </c>
      <c r="F1037" s="67">
        <f t="shared" si="208"/>
        <v>59663049.789999999</v>
      </c>
      <c r="G1037" s="67">
        <f t="shared" si="209"/>
        <v>59394922.759999998</v>
      </c>
      <c r="H1037" s="172">
        <f>B1037-C1037-F1036-'Daily P&amp;L breakdown'!H45</f>
        <v>203348.61000000121</v>
      </c>
      <c r="I1037" s="70">
        <f t="shared" si="210"/>
        <v>3.4236699123539904E-3</v>
      </c>
      <c r="J1037" s="67">
        <f t="shared" si="211"/>
        <v>203348.61000000121</v>
      </c>
      <c r="K1037" s="85">
        <f>I1037</f>
        <v>3.4236699123539904E-3</v>
      </c>
      <c r="L1037" s="70">
        <f t="shared" si="212"/>
        <v>1.003423669912354</v>
      </c>
      <c r="M1037" s="70">
        <f>PRODUCT($L$2:L1037)-1</f>
        <v>0.29565233876148578</v>
      </c>
      <c r="N1037" s="70">
        <f>PRODUCT($L$909:L1037)-1</f>
        <v>2.3842393840330045E-2</v>
      </c>
      <c r="O1037" s="70">
        <f>AVERAGE($I$909:I1037)*252</f>
        <v>0.15270317570369069</v>
      </c>
      <c r="P1037" s="70">
        <f>STDEV($I$909:I1037)*252^0.5</f>
        <v>0.46243931450157838</v>
      </c>
      <c r="Q1037" s="67">
        <f t="shared" si="221"/>
        <v>3789677.7299999967</v>
      </c>
      <c r="R1037" s="70">
        <f t="shared" si="213"/>
        <v>6.7826186075371026E-2</v>
      </c>
      <c r="S1037" s="67">
        <f t="shared" si="222"/>
        <v>11786806.089999996</v>
      </c>
      <c r="T1037" s="70">
        <f t="shared" si="214"/>
        <v>0.24619320938914838</v>
      </c>
      <c r="U1037" s="67">
        <f t="shared" si="223"/>
        <v>25080302.93</v>
      </c>
      <c r="V1037" s="70">
        <f t="shared" si="215"/>
        <v>0.72522587727145049</v>
      </c>
      <c r="W1037" s="87">
        <f t="shared" si="216"/>
        <v>0.33021235633539431</v>
      </c>
      <c r="X1037" s="138">
        <f t="shared" si="192"/>
        <v>1.7857142857142857E-4</v>
      </c>
      <c r="Y1037" s="135">
        <f t="shared" si="217"/>
        <v>3.2450984837825618E-3</v>
      </c>
      <c r="Z1037" s="135">
        <f t="shared" si="218"/>
        <v>0</v>
      </c>
      <c r="AA1037" s="135">
        <f t="shared" si="219"/>
        <v>0</v>
      </c>
      <c r="AB1037" s="140">
        <f t="shared" si="224"/>
        <v>4.6834646046983428</v>
      </c>
      <c r="AC1037" s="140">
        <f t="shared" si="225"/>
        <v>-3.1599211586888193E-2</v>
      </c>
      <c r="AD1037" s="140">
        <f t="shared" si="226"/>
        <v>-5.0279000379016101E-2</v>
      </c>
      <c r="AE1037" s="140">
        <f t="shared" si="227"/>
        <v>-3.9847789573398011E-2</v>
      </c>
    </row>
    <row r="1038" spans="1:31">
      <c r="A1038" s="168">
        <f>'Historical NAV'!A1038</f>
        <v>45475</v>
      </c>
      <c r="B1038" s="169">
        <f>'Historical NAV'!B1038</f>
        <v>60943676.954667903</v>
      </c>
      <c r="C1038" s="169">
        <f>'Historical NAV'!C1038</f>
        <v>0</v>
      </c>
      <c r="D1038" s="169" t="e">
        <f>'Historical NAV'!#REF!</f>
        <v>#REF!</v>
      </c>
      <c r="E1038" s="169" t="e">
        <f>'Historical NAV'!#REF!</f>
        <v>#REF!</v>
      </c>
      <c r="F1038" s="67">
        <f t="shared" si="208"/>
        <v>60943676.954667903</v>
      </c>
      <c r="G1038" s="67">
        <f t="shared" si="209"/>
        <v>59394922.759999998</v>
      </c>
      <c r="H1038" s="172">
        <f>B1038-C1038-F1037-'Daily P&amp;L breakdown'!H46</f>
        <v>1275123.9946679045</v>
      </c>
      <c r="I1038" s="70">
        <f t="shared" si="210"/>
        <v>2.1372088740955131E-2</v>
      </c>
      <c r="J1038" s="67">
        <f t="shared" si="211"/>
        <v>1478472.6046679057</v>
      </c>
      <c r="K1038" s="70">
        <f t="shared" ref="K1038:K1069" si="228">(1+K1037)*(1+I1038)-1</f>
        <v>2.4868929630495806E-2</v>
      </c>
      <c r="L1038" s="70">
        <f t="shared" si="212"/>
        <v>1.0213720887409552</v>
      </c>
      <c r="M1038" s="70">
        <f>PRODUCT($L$2:L1038)-1</f>
        <v>0.32334313552292238</v>
      </c>
      <c r="N1038" s="70">
        <f>PRODUCT($L$909:L1038)-1</f>
        <v>4.5724044338237624E-2</v>
      </c>
      <c r="O1038" s="70">
        <f>AVERAGE($I$909:I1038)*252</f>
        <v>0.19295750791151375</v>
      </c>
      <c r="P1038" s="70">
        <f>STDEV($I$909:I1038)*252^0.5</f>
        <v>0.46154988156863674</v>
      </c>
      <c r="Q1038" s="67">
        <f t="shared" si="221"/>
        <v>4157588.2646679059</v>
      </c>
      <c r="R1038" s="70">
        <f t="shared" si="213"/>
        <v>7.3214908097730194E-2</v>
      </c>
      <c r="S1038" s="67">
        <f t="shared" si="222"/>
        <v>13108482.024667904</v>
      </c>
      <c r="T1038" s="70">
        <f t="shared" si="214"/>
        <v>0.2740342554023309</v>
      </c>
      <c r="U1038" s="67">
        <f t="shared" si="223"/>
        <v>25124594.134667903</v>
      </c>
      <c r="V1038" s="70">
        <f t="shared" si="215"/>
        <v>0.70143041520424676</v>
      </c>
      <c r="W1038" s="87">
        <f t="shared" si="216"/>
        <v>0.41806425614436904</v>
      </c>
      <c r="X1038" s="138">
        <f t="shared" si="192"/>
        <v>1.7857142857142857E-4</v>
      </c>
      <c r="Y1038" s="135">
        <f t="shared" si="217"/>
        <v>2.1193517312383704E-2</v>
      </c>
      <c r="Z1038" s="135">
        <f t="shared" si="218"/>
        <v>0</v>
      </c>
      <c r="AA1038" s="135">
        <f t="shared" si="219"/>
        <v>0</v>
      </c>
      <c r="AB1038" s="140">
        <f t="shared" si="224"/>
        <v>4.8807875030689196</v>
      </c>
      <c r="AC1038" s="140">
        <f t="shared" si="225"/>
        <v>-3.1523047494388078E-2</v>
      </c>
      <c r="AD1038" s="140">
        <f t="shared" si="226"/>
        <v>-5.0278970971785235E-2</v>
      </c>
      <c r="AE1038" s="140">
        <f t="shared" si="227"/>
        <v>-3.979867029439698E-2</v>
      </c>
    </row>
    <row r="1039" spans="1:31">
      <c r="A1039" s="168">
        <f>'Historical NAV'!A1039</f>
        <v>45476</v>
      </c>
      <c r="B1039" s="169">
        <f>'Historical NAV'!B1039</f>
        <v>63861820.590471402</v>
      </c>
      <c r="C1039" s="169">
        <f>'Historical NAV'!C1039</f>
        <v>0</v>
      </c>
      <c r="D1039" s="169" t="e">
        <f>'Historical NAV'!#REF!</f>
        <v>#REF!</v>
      </c>
      <c r="E1039" s="169" t="e">
        <f>'Historical NAV'!#REF!</f>
        <v>#REF!</v>
      </c>
      <c r="F1039" s="67">
        <f t="shared" si="208"/>
        <v>63861820.590471402</v>
      </c>
      <c r="G1039" s="67">
        <f t="shared" si="209"/>
        <v>59394922.759999998</v>
      </c>
      <c r="H1039" s="172">
        <f>B1039-C1039-F1038-'Daily P&amp;L breakdown'!H47</f>
        <v>2968403.6058034985</v>
      </c>
      <c r="I1039" s="70">
        <f t="shared" si="210"/>
        <v>4.8707327062190615E-2</v>
      </c>
      <c r="J1039" s="67">
        <f t="shared" si="211"/>
        <v>4446876.2104714047</v>
      </c>
      <c r="K1039" s="70">
        <f t="shared" si="228"/>
        <v>7.4787555781885784E-2</v>
      </c>
      <c r="L1039" s="70">
        <f t="shared" si="212"/>
        <v>1.0487073270621907</v>
      </c>
      <c r="M1039" s="70">
        <f>PRODUCT($L$2:L1039)-1</f>
        <v>0.38779964244034226</v>
      </c>
      <c r="N1039" s="70">
        <f>PRODUCT($L$909:L1039)-1</f>
        <v>9.6658467382616964E-2</v>
      </c>
      <c r="O1039" s="70">
        <f>AVERAGE($I$909:I1039)*252</f>
        <v>0.28518108739060172</v>
      </c>
      <c r="P1039" s="70">
        <f>STDEV($I$909:I1039)*252^0.5</f>
        <v>0.46455458457108523</v>
      </c>
      <c r="Q1039" s="67">
        <f t="shared" si="221"/>
        <v>7075731.9004714042</v>
      </c>
      <c r="R1039" s="70">
        <f t="shared" si="213"/>
        <v>0.12460326223731337</v>
      </c>
      <c r="S1039" s="67">
        <f t="shared" si="222"/>
        <v>16529593.430471405</v>
      </c>
      <c r="T1039" s="70">
        <f t="shared" si="214"/>
        <v>0.34922492395287924</v>
      </c>
      <c r="U1039" s="67">
        <f t="shared" si="223"/>
        <v>29179228.1704714</v>
      </c>
      <c r="V1039" s="70">
        <f t="shared" si="215"/>
        <v>0.84132200433912663</v>
      </c>
      <c r="W1039" s="87">
        <f t="shared" si="216"/>
        <v>0.61388068670962359</v>
      </c>
      <c r="X1039" s="138">
        <f t="shared" si="192"/>
        <v>1.7857142857142857E-4</v>
      </c>
      <c r="Y1039" s="135">
        <f t="shared" si="217"/>
        <v>4.8528755633619185E-2</v>
      </c>
      <c r="Z1039" s="135">
        <f t="shared" si="218"/>
        <v>0</v>
      </c>
      <c r="AA1039" s="135">
        <f t="shared" si="219"/>
        <v>0</v>
      </c>
      <c r="AB1039" s="140">
        <f t="shared" si="224"/>
        <v>5.2994742910537589</v>
      </c>
      <c r="AC1039" s="140">
        <f t="shared" si="225"/>
        <v>-3.2864230821478525E-2</v>
      </c>
      <c r="AD1039" s="140">
        <f t="shared" si="226"/>
        <v>-5.0330401067300953E-2</v>
      </c>
      <c r="AE1039" s="140">
        <f t="shared" si="227"/>
        <v>-3.9857356150000557E-2</v>
      </c>
    </row>
    <row r="1040" spans="1:31">
      <c r="A1040" s="168">
        <f>'Historical NAV'!A1040</f>
        <v>45477</v>
      </c>
      <c r="B1040" s="169">
        <f>'Historical NAV'!B1040</f>
        <v>64044619.867267199</v>
      </c>
      <c r="C1040" s="169">
        <f>'Historical NAV'!C1040</f>
        <v>0</v>
      </c>
      <c r="D1040" s="169" t="e">
        <f>'Historical NAV'!#REF!</f>
        <v>#REF!</v>
      </c>
      <c r="E1040" s="169" t="e">
        <f>'Historical NAV'!#REF!</f>
        <v>#REF!</v>
      </c>
      <c r="F1040" s="67">
        <f t="shared" si="208"/>
        <v>64044619.867267199</v>
      </c>
      <c r="G1040" s="67">
        <f t="shared" si="209"/>
        <v>59394922.759999998</v>
      </c>
      <c r="H1040" s="172">
        <f>B1040-C1040-F1039-'Daily P&amp;L breakdown'!H48</f>
        <v>179650.25679579706</v>
      </c>
      <c r="I1040" s="70">
        <f t="shared" si="210"/>
        <v>2.8131089144458566E-3</v>
      </c>
      <c r="J1040" s="67">
        <f t="shared" si="211"/>
        <v>4626526.4672672022</v>
      </c>
      <c r="K1040" s="70">
        <f t="shared" si="228"/>
        <v>7.7811050236191281E-2</v>
      </c>
      <c r="L1040" s="70">
        <f t="shared" si="212"/>
        <v>1.0028131089144459</v>
      </c>
      <c r="M1040" s="70">
        <f>PRODUCT($L$2:L1040)-1</f>
        <v>0.39170367398595607</v>
      </c>
      <c r="N1040" s="70">
        <f>PRODUCT($L$909:L1040)-1</f>
        <v>9.9743487093313599E-2</v>
      </c>
      <c r="O1040" s="70">
        <f>AVERAGE($I$909:I1040)*252</f>
        <v>0.28839110526219081</v>
      </c>
      <c r="P1040" s="70">
        <f>STDEV($I$909:I1040)*252^0.5</f>
        <v>0.46278391023004711</v>
      </c>
      <c r="Q1040" s="67">
        <f t="shared" si="221"/>
        <v>8737401.7472672015</v>
      </c>
      <c r="R1040" s="70">
        <f t="shared" si="213"/>
        <v>0.15797941108355282</v>
      </c>
      <c r="S1040" s="67">
        <f t="shared" si="222"/>
        <v>16814996.377267197</v>
      </c>
      <c r="T1040" s="70">
        <f t="shared" si="214"/>
        <v>0.35602647522327718</v>
      </c>
      <c r="U1040" s="67">
        <f t="shared" si="223"/>
        <v>30089922.507267199</v>
      </c>
      <c r="V1040" s="70">
        <f t="shared" si="215"/>
        <v>0.88617849213152877</v>
      </c>
      <c r="W1040" s="87">
        <f t="shared" si="216"/>
        <v>0.62316579917143899</v>
      </c>
      <c r="X1040" s="138">
        <f t="shared" si="192"/>
        <v>1.7857142857142857E-4</v>
      </c>
      <c r="Y1040" s="135">
        <f t="shared" si="217"/>
        <v>2.6345374858744281E-3</v>
      </c>
      <c r="Z1040" s="135">
        <f t="shared" si="218"/>
        <v>0</v>
      </c>
      <c r="AA1040" s="135">
        <f t="shared" si="219"/>
        <v>0</v>
      </c>
      <c r="AB1040" s="140">
        <f t="shared" si="224"/>
        <v>4.9415822953528918</v>
      </c>
      <c r="AC1040" s="140">
        <f t="shared" si="225"/>
        <v>-3.2763040375333743E-2</v>
      </c>
      <c r="AD1040" s="140">
        <f t="shared" si="226"/>
        <v>-5.0134282824696869E-2</v>
      </c>
      <c r="AE1040" s="140">
        <f t="shared" si="227"/>
        <v>-3.966390764869953E-2</v>
      </c>
    </row>
    <row r="1041" spans="1:31">
      <c r="A1041" s="168">
        <f>'Historical NAV'!A1041</f>
        <v>45478</v>
      </c>
      <c r="B1041" s="169">
        <f>'Historical NAV'!B1041</f>
        <v>64643549.454528302</v>
      </c>
      <c r="C1041" s="169">
        <f>'Historical NAV'!C1041</f>
        <v>360000</v>
      </c>
      <c r="D1041" s="169" t="e">
        <f>'Historical NAV'!#REF!</f>
        <v>#REF!</v>
      </c>
      <c r="E1041" s="169" t="e">
        <f>'Historical NAV'!#REF!</f>
        <v>#REF!</v>
      </c>
      <c r="F1041" s="67">
        <f t="shared" si="208"/>
        <v>64643549.454528302</v>
      </c>
      <c r="G1041" s="67">
        <f t="shared" si="209"/>
        <v>59394922.759999998</v>
      </c>
      <c r="H1041" s="172">
        <f>B1041-C1041-F1040-'Daily P&amp;L breakdown'!H49</f>
        <v>251374.54726110309</v>
      </c>
      <c r="I1041" s="70">
        <f t="shared" si="210"/>
        <v>3.9249908545335756E-3</v>
      </c>
      <c r="J1041" s="67">
        <f t="shared" si="211"/>
        <v>4877901.0145283053</v>
      </c>
      <c r="K1041" s="70">
        <f t="shared" si="228"/>
        <v>8.2041448751283497E-2</v>
      </c>
      <c r="L1041" s="70">
        <f t="shared" si="212"/>
        <v>1.0039249908545336</v>
      </c>
      <c r="M1041" s="70">
        <f>PRODUCT($L$2:L1041)-1</f>
        <v>0.39716609817857162</v>
      </c>
      <c r="N1041" s="70">
        <f>PRODUCT($L$909:L1041)-1</f>
        <v>0.10405997022248781</v>
      </c>
      <c r="O1041" s="70">
        <f>AVERAGE($I$909:I1041)*252</f>
        <v>0.29365957586429808</v>
      </c>
      <c r="P1041" s="70">
        <f>STDEV($I$909:I1041)*252^0.5</f>
        <v>0.46104349572872377</v>
      </c>
      <c r="Q1041" s="67">
        <f t="shared" si="221"/>
        <v>9580974.7745283023</v>
      </c>
      <c r="R1041" s="70">
        <f t="shared" si="213"/>
        <v>0.17514668789495269</v>
      </c>
      <c r="S1041" s="67">
        <f t="shared" si="222"/>
        <v>17389225.0345283</v>
      </c>
      <c r="T1041" s="70">
        <f t="shared" si="214"/>
        <v>0.37081726306119794</v>
      </c>
      <c r="U1041" s="67">
        <f t="shared" si="223"/>
        <v>29686064.974528305</v>
      </c>
      <c r="V1041" s="70">
        <f t="shared" si="215"/>
        <v>0.85804113855991848</v>
      </c>
      <c r="W1041" s="87">
        <f t="shared" si="216"/>
        <v>0.63694549122776534</v>
      </c>
      <c r="X1041" s="138">
        <f t="shared" si="192"/>
        <v>1.7857142857142857E-4</v>
      </c>
      <c r="Y1041" s="135">
        <f t="shared" si="217"/>
        <v>3.746419425962147E-3</v>
      </c>
      <c r="Z1041" s="135">
        <f t="shared" si="218"/>
        <v>0</v>
      </c>
      <c r="AA1041" s="135">
        <f t="shared" si="219"/>
        <v>0</v>
      </c>
      <c r="AB1041" s="140">
        <f t="shared" si="224"/>
        <v>4.5296058965727575</v>
      </c>
      <c r="AC1041" s="140">
        <f t="shared" si="225"/>
        <v>-3.0664284526249707E-2</v>
      </c>
      <c r="AD1041" s="140">
        <f t="shared" si="226"/>
        <v>-5.0060346355049343E-2</v>
      </c>
      <c r="AE1041" s="140">
        <f t="shared" si="227"/>
        <v>-3.9550302378818063E-2</v>
      </c>
    </row>
    <row r="1042" spans="1:31">
      <c r="A1042" s="168">
        <f>'Historical NAV'!A1042</f>
        <v>45481</v>
      </c>
      <c r="B1042" s="169">
        <f>'Historical NAV'!B1042</f>
        <v>65020485.0934029</v>
      </c>
      <c r="C1042" s="169">
        <f>'Historical NAV'!C1042</f>
        <v>0</v>
      </c>
      <c r="D1042" s="169" t="e">
        <f>'Historical NAV'!#REF!</f>
        <v>#REF!</v>
      </c>
      <c r="E1042" s="169" t="e">
        <f>'Historical NAV'!#REF!</f>
        <v>#REF!</v>
      </c>
      <c r="F1042" s="67">
        <f t="shared" si="208"/>
        <v>65020485.0934029</v>
      </c>
      <c r="G1042" s="67">
        <f t="shared" si="209"/>
        <v>59394922.759999998</v>
      </c>
      <c r="H1042" s="172">
        <f>B1042-C1042-F1041-'Daily P&amp;L breakdown'!H50</f>
        <v>284794.00887459784</v>
      </c>
      <c r="I1042" s="70">
        <f t="shared" si="210"/>
        <v>4.4056059928288469E-3</v>
      </c>
      <c r="J1042" s="67">
        <f t="shared" si="211"/>
        <v>5162695.0234029032</v>
      </c>
      <c r="K1042" s="70">
        <f t="shared" si="228"/>
        <v>8.6808497042391242E-2</v>
      </c>
      <c r="L1042" s="70">
        <f t="shared" si="212"/>
        <v>1.0044056059928288</v>
      </c>
      <c r="M1042" s="70">
        <f>PRODUCT($L$2:L1042)-1</f>
        <v>0.40332146151368442</v>
      </c>
      <c r="N1042" s="70">
        <f>PRODUCT($L$909:L1042)-1</f>
        <v>0.1089240234437423</v>
      </c>
      <c r="O1042" s="70">
        <f>AVERAGE($I$909:I1042)*252</f>
        <v>0.29975325597122771</v>
      </c>
      <c r="P1042" s="70">
        <f>STDEV($I$909:I1042)*252^0.5</f>
        <v>0.45932847337079413</v>
      </c>
      <c r="Q1042" s="67">
        <f t="shared" si="221"/>
        <v>8933830.3034029007</v>
      </c>
      <c r="R1042" s="70">
        <f t="shared" si="213"/>
        <v>0.15928620340886801</v>
      </c>
      <c r="S1042" s="67">
        <f t="shared" si="222"/>
        <v>17850226.933402903</v>
      </c>
      <c r="T1042" s="70">
        <f t="shared" si="214"/>
        <v>0.37842122620689311</v>
      </c>
      <c r="U1042" s="67">
        <f t="shared" si="223"/>
        <v>30975246.703402899</v>
      </c>
      <c r="V1042" s="70">
        <f t="shared" si="215"/>
        <v>0.90982610691606025</v>
      </c>
      <c r="W1042" s="87">
        <f t="shared" si="216"/>
        <v>0.65259019056989986</v>
      </c>
      <c r="X1042" s="138">
        <f t="shared" si="192"/>
        <v>1.7857142857142857E-4</v>
      </c>
      <c r="Y1042" s="135">
        <f t="shared" si="217"/>
        <v>4.2270345642574179E-3</v>
      </c>
      <c r="Z1042" s="135">
        <f t="shared" si="218"/>
        <v>0</v>
      </c>
      <c r="AA1042" s="135">
        <f t="shared" si="219"/>
        <v>0</v>
      </c>
      <c r="AB1042" s="140">
        <f t="shared" si="224"/>
        <v>4.6030455020335914</v>
      </c>
      <c r="AC1042" s="140">
        <f t="shared" si="225"/>
        <v>-2.9900673618768189E-2</v>
      </c>
      <c r="AD1042" s="140">
        <f t="shared" si="226"/>
        <v>-4.9905809049826451E-2</v>
      </c>
      <c r="AE1042" s="140">
        <f t="shared" si="227"/>
        <v>-3.9564090944251097E-2</v>
      </c>
    </row>
    <row r="1043" spans="1:31">
      <c r="A1043" s="168">
        <f>'Historical NAV'!A1043</f>
        <v>45482</v>
      </c>
      <c r="B1043" s="169">
        <f>'Historical NAV'!B1043</f>
        <v>65091084.935261697</v>
      </c>
      <c r="C1043" s="169">
        <f>'Historical NAV'!C1043</f>
        <v>0</v>
      </c>
      <c r="D1043" s="169" t="e">
        <f>'Historical NAV'!#REF!</f>
        <v>#REF!</v>
      </c>
      <c r="E1043" s="169" t="e">
        <f>'Historical NAV'!#REF!</f>
        <v>#REF!</v>
      </c>
      <c r="F1043" s="67">
        <f t="shared" si="208"/>
        <v>65091084.935261697</v>
      </c>
      <c r="G1043" s="67">
        <f t="shared" si="209"/>
        <v>59394922.759999998</v>
      </c>
      <c r="H1043" s="172">
        <f>B1043-C1043-F1042-'Daily P&amp;L breakdown'!H51</f>
        <v>65189.831858796773</v>
      </c>
      <c r="I1043" s="70">
        <f t="shared" si="210"/>
        <v>1.0026045140258582E-3</v>
      </c>
      <c r="J1043" s="67">
        <f t="shared" si="211"/>
        <v>5227884.8552617002</v>
      </c>
      <c r="K1043" s="70">
        <f t="shared" si="228"/>
        <v>8.7898136147407602E-2</v>
      </c>
      <c r="L1043" s="70">
        <f t="shared" si="212"/>
        <v>1.0010026045140259</v>
      </c>
      <c r="M1043" s="70">
        <f>PRODUCT($L$2:L1043)-1</f>
        <v>0.40472843794562752</v>
      </c>
      <c r="N1043" s="70">
        <f>PRODUCT($L$909:L1043)-1</f>
        <v>0.1100358356753588</v>
      </c>
      <c r="O1043" s="70">
        <f>AVERAGE($I$909:I1043)*252</f>
        <v>0.29940438990873358</v>
      </c>
      <c r="P1043" s="70">
        <f>STDEV($I$909:I1043)*252^0.5</f>
        <v>0.45761142281202488</v>
      </c>
      <c r="Q1043" s="67">
        <f t="shared" si="221"/>
        <v>9004430.1452616975</v>
      </c>
      <c r="R1043" s="70">
        <f t="shared" si="213"/>
        <v>0.16054496705100599</v>
      </c>
      <c r="S1043" s="67">
        <f t="shared" si="222"/>
        <v>16184221.535261698</v>
      </c>
      <c r="T1043" s="70">
        <f t="shared" si="214"/>
        <v>0.3309192291252458</v>
      </c>
      <c r="U1043" s="67">
        <f t="shared" si="223"/>
        <v>31623065.995261695</v>
      </c>
      <c r="V1043" s="70">
        <f t="shared" si="215"/>
        <v>0.94487415140866693</v>
      </c>
      <c r="W1043" s="87">
        <f t="shared" si="216"/>
        <v>0.65427647777866171</v>
      </c>
      <c r="X1043" s="138">
        <f t="shared" si="192"/>
        <v>1.7857142857142857E-4</v>
      </c>
      <c r="Y1043" s="135">
        <f t="shared" si="217"/>
        <v>8.2403308545442961E-4</v>
      </c>
      <c r="Z1043" s="135">
        <f t="shared" si="218"/>
        <v>0</v>
      </c>
      <c r="AA1043" s="135">
        <f t="shared" si="219"/>
        <v>0</v>
      </c>
      <c r="AB1043" s="140">
        <f t="shared" si="224"/>
        <v>4.4519534477487701</v>
      </c>
      <c r="AC1043" s="140">
        <f t="shared" si="225"/>
        <v>-3.0131530469964304E-2</v>
      </c>
      <c r="AD1043" s="140">
        <f t="shared" si="226"/>
        <v>-4.9958414963354285E-2</v>
      </c>
      <c r="AE1043" s="140">
        <f t="shared" si="227"/>
        <v>-3.9489822822542542E-2</v>
      </c>
    </row>
    <row r="1044" spans="1:31">
      <c r="A1044" s="168">
        <f>'Historical NAV'!A1044</f>
        <v>45483</v>
      </c>
      <c r="B1044" s="169">
        <f>'Historical NAV'!B1044</f>
        <v>67403249.519004002</v>
      </c>
      <c r="C1044" s="169">
        <f>'Historical NAV'!C1044</f>
        <v>0</v>
      </c>
      <c r="D1044" s="169" t="e">
        <f>'Historical NAV'!#REF!</f>
        <v>#REF!</v>
      </c>
      <c r="E1044" s="169" t="e">
        <f>'Historical NAV'!#REF!</f>
        <v>#REF!</v>
      </c>
      <c r="F1044" s="67">
        <f t="shared" si="208"/>
        <v>67403249.519004002</v>
      </c>
      <c r="G1044" s="67">
        <f t="shared" si="209"/>
        <v>59394922.759999998</v>
      </c>
      <c r="H1044" s="172">
        <f>B1044-C1044-F1043-'Daily P&amp;L breakdown'!H52</f>
        <v>2328229.8637423054</v>
      </c>
      <c r="I1044" s="70">
        <f t="shared" si="210"/>
        <v>3.5768797924599305E-2</v>
      </c>
      <c r="J1044" s="67">
        <f t="shared" si="211"/>
        <v>7556114.7190040052</v>
      </c>
      <c r="K1044" s="70">
        <f t="shared" si="228"/>
        <v>0.12681094474181243</v>
      </c>
      <c r="L1044" s="70">
        <f t="shared" si="212"/>
        <v>1.0357687979245993</v>
      </c>
      <c r="M1044" s="70">
        <f>PRODUCT($L$2:L1044)-1</f>
        <v>0.45497388558144269</v>
      </c>
      <c r="N1044" s="70">
        <f>PRODUCT($L$909:L1044)-1</f>
        <v>0.14974048317069433</v>
      </c>
      <c r="O1044" s="70">
        <f>AVERAGE($I$909:I1044)*252</f>
        <v>0.36348036554910335</v>
      </c>
      <c r="P1044" s="70">
        <f>STDEV($I$909:I1044)*252^0.5</f>
        <v>0.45833703044495866</v>
      </c>
      <c r="Q1044" s="67">
        <f t="shared" si="221"/>
        <v>9824708.5990040004</v>
      </c>
      <c r="R1044" s="70">
        <f t="shared" si="213"/>
        <v>0.17063142695217848</v>
      </c>
      <c r="S1044" s="67">
        <f t="shared" si="222"/>
        <v>18023765.679003999</v>
      </c>
      <c r="T1044" s="70">
        <f t="shared" si="214"/>
        <v>0.3650051454042092</v>
      </c>
      <c r="U1044" s="67">
        <f t="shared" si="223"/>
        <v>34272609.739004001</v>
      </c>
      <c r="V1044" s="70">
        <f t="shared" si="215"/>
        <v>1.0344686962457446</v>
      </c>
      <c r="W1044" s="87">
        <f t="shared" si="216"/>
        <v>0.79304167327748443</v>
      </c>
      <c r="X1044" s="138">
        <f t="shared" si="192"/>
        <v>1.7857142857142857E-4</v>
      </c>
      <c r="Y1044" s="135">
        <f t="shared" si="217"/>
        <v>3.5590226496027874E-2</v>
      </c>
      <c r="Z1044" s="135">
        <f t="shared" si="218"/>
        <v>0</v>
      </c>
      <c r="AA1044" s="135">
        <f t="shared" si="219"/>
        <v>0</v>
      </c>
      <c r="AB1044" s="140">
        <f t="shared" si="224"/>
        <v>4.6127832394675572</v>
      </c>
      <c r="AC1044" s="140">
        <f t="shared" si="225"/>
        <v>-3.0038220225049754E-2</v>
      </c>
      <c r="AD1044" s="140">
        <f t="shared" si="226"/>
        <v>-4.9950458893412555E-2</v>
      </c>
      <c r="AE1044" s="140">
        <f t="shared" si="227"/>
        <v>-3.941752056831662E-2</v>
      </c>
    </row>
    <row r="1045" spans="1:31">
      <c r="A1045" s="168">
        <f>'Historical NAV'!A1045</f>
        <v>45484</v>
      </c>
      <c r="B1045" s="169">
        <f>'Historical NAV'!B1045</f>
        <v>65444352.981031403</v>
      </c>
      <c r="C1045" s="169">
        <f>'Historical NAV'!C1045</f>
        <v>0</v>
      </c>
      <c r="D1045" s="169" t="e">
        <f>'Historical NAV'!#REF!</f>
        <v>#REF!</v>
      </c>
      <c r="E1045" s="169" t="e">
        <f>'Historical NAV'!#REF!</f>
        <v>#REF!</v>
      </c>
      <c r="F1045" s="67">
        <f t="shared" si="208"/>
        <v>65444352.981031403</v>
      </c>
      <c r="G1045" s="67">
        <f t="shared" si="209"/>
        <v>59394922.759999998</v>
      </c>
      <c r="H1045" s="172">
        <f>B1045-C1045-F1044-'Daily P&amp;L breakdown'!H53</f>
        <v>-1963770.6579725994</v>
      </c>
      <c r="I1045" s="70">
        <f t="shared" si="210"/>
        <v>-2.9134658521454877E-2</v>
      </c>
      <c r="J1045" s="67">
        <f t="shared" si="211"/>
        <v>5592344.0610314058</v>
      </c>
      <c r="K1045" s="70">
        <f t="shared" si="228"/>
        <v>9.3981692648521742E-2</v>
      </c>
      <c r="L1045" s="70">
        <f t="shared" si="212"/>
        <v>0.97086534147854509</v>
      </c>
      <c r="M1045" s="70">
        <f>PRODUCT($L$2:L1045)-1</f>
        <v>0.41258371826739304</v>
      </c>
      <c r="N1045" s="70">
        <f>PRODUCT($L$909:L1045)-1</f>
        <v>0.11624318680522361</v>
      </c>
      <c r="O1045" s="70">
        <f>AVERAGE($I$909:I1045)*252</f>
        <v>0.30723646545453598</v>
      </c>
      <c r="P1045" s="70">
        <f>STDEV($I$909:I1045)*252^0.5</f>
        <v>0.45852802785076535</v>
      </c>
      <c r="Q1045" s="67">
        <f t="shared" si="221"/>
        <v>9433933.6910314038</v>
      </c>
      <c r="R1045" s="70">
        <f t="shared" si="213"/>
        <v>0.16843176342219815</v>
      </c>
      <c r="S1045" s="67">
        <f t="shared" si="222"/>
        <v>16960431.021031402</v>
      </c>
      <c r="T1045" s="70">
        <f t="shared" si="214"/>
        <v>0.34981557463573232</v>
      </c>
      <c r="U1045" s="67">
        <f t="shared" si="223"/>
        <v>31714291.921031401</v>
      </c>
      <c r="V1045" s="70">
        <f t="shared" si="215"/>
        <v>0.94023820071410802</v>
      </c>
      <c r="W1045" s="87">
        <f t="shared" si="216"/>
        <v>0.67004947744335175</v>
      </c>
      <c r="X1045" s="138">
        <f t="shared" si="192"/>
        <v>1.7857142857142857E-4</v>
      </c>
      <c r="Y1045" s="135">
        <f t="shared" si="217"/>
        <v>-2.9313229950026304E-2</v>
      </c>
      <c r="Z1045" s="135">
        <f t="shared" si="218"/>
        <v>-2.9313229950026304E-2</v>
      </c>
      <c r="AA1045" s="135">
        <f t="shared" si="219"/>
        <v>8.5926545010311906E-4</v>
      </c>
      <c r="AB1045" s="140">
        <f t="shared" si="224"/>
        <v>4.2775564129767902</v>
      </c>
      <c r="AC1045" s="140">
        <f t="shared" si="225"/>
        <v>-3.2584409296226906E-2</v>
      </c>
      <c r="AD1045" s="140">
        <f t="shared" si="226"/>
        <v>-5.0648266615025819E-2</v>
      </c>
      <c r="AE1045" s="140">
        <f t="shared" si="227"/>
        <v>-3.9542633501210844E-2</v>
      </c>
    </row>
    <row r="1046" spans="1:31">
      <c r="A1046" s="168">
        <f>'Historical NAV'!A1046</f>
        <v>45485</v>
      </c>
      <c r="B1046" s="169">
        <f>'Historical NAV'!B1046</f>
        <v>67152852.177596301</v>
      </c>
      <c r="C1046" s="169">
        <f>'Historical NAV'!C1046</f>
        <v>0</v>
      </c>
      <c r="D1046" s="169" t="e">
        <f>'Historical NAV'!#REF!</f>
        <v>#REF!</v>
      </c>
      <c r="E1046" s="169" t="e">
        <f>'Historical NAV'!#REF!</f>
        <v>#REF!</v>
      </c>
      <c r="F1046" s="67">
        <f t="shared" si="208"/>
        <v>67152852.177596301</v>
      </c>
      <c r="G1046" s="67">
        <f t="shared" si="209"/>
        <v>59394922.759999998</v>
      </c>
      <c r="H1046" s="172">
        <f>B1046-C1046-F1045-'Daily P&amp;L breakdown'!H54</f>
        <v>1736088.4565648979</v>
      </c>
      <c r="I1046" s="70">
        <f t="shared" si="210"/>
        <v>2.6527704492213273E-2</v>
      </c>
      <c r="J1046" s="67">
        <f t="shared" si="211"/>
        <v>7328432.5175963035</v>
      </c>
      <c r="K1046" s="70">
        <f t="shared" si="228"/>
        <v>0.12300251571099285</v>
      </c>
      <c r="L1046" s="70">
        <f t="shared" si="212"/>
        <v>1.0265277044922132</v>
      </c>
      <c r="M1046" s="70">
        <f>PRODUCT($L$2:L1046)-1</f>
        <v>0.45005632171610221</v>
      </c>
      <c r="N1046" s="70">
        <f>PRODUCT($L$909:L1046)-1</f>
        <v>0.14585455620623899</v>
      </c>
      <c r="O1046" s="70">
        <f>AVERAGE($I$909:I1046)*252</f>
        <v>0.35345200941528382</v>
      </c>
      <c r="P1046" s="70">
        <f>STDEV($I$909:I1046)*252^0.5</f>
        <v>0.45812983137439017</v>
      </c>
      <c r="Q1046" s="67">
        <f t="shared" si="221"/>
        <v>12406225.1475963</v>
      </c>
      <c r="R1046" s="70">
        <f t="shared" si="213"/>
        <v>0.22661168040175239</v>
      </c>
      <c r="S1046" s="67">
        <f t="shared" si="222"/>
        <v>17361147.877596304</v>
      </c>
      <c r="T1046" s="70">
        <f t="shared" si="214"/>
        <v>0.34867550973940664</v>
      </c>
      <c r="U1046" s="67">
        <f t="shared" si="223"/>
        <v>33146896.8975963</v>
      </c>
      <c r="V1046" s="70">
        <f t="shared" si="215"/>
        <v>0.97473800176085801</v>
      </c>
      <c r="W1046" s="87">
        <f t="shared" si="216"/>
        <v>0.77151057453501171</v>
      </c>
      <c r="X1046" s="138">
        <f t="shared" si="192"/>
        <v>1.7857142857142857E-4</v>
      </c>
      <c r="Y1046" s="135">
        <f t="shared" si="217"/>
        <v>2.6349133063641846E-2</v>
      </c>
      <c r="Z1046" s="135">
        <f t="shared" si="218"/>
        <v>0</v>
      </c>
      <c r="AA1046" s="135">
        <f t="shared" si="219"/>
        <v>0</v>
      </c>
      <c r="AB1046" s="140">
        <f t="shared" si="224"/>
        <v>5.2441348459855428</v>
      </c>
      <c r="AC1046" s="140">
        <f t="shared" si="225"/>
        <v>-3.0268466165738285E-2</v>
      </c>
      <c r="AD1046" s="140">
        <f t="shared" si="226"/>
        <v>-5.0190991079386613E-2</v>
      </c>
      <c r="AE1046" s="140">
        <f t="shared" si="227"/>
        <v>-3.9550407050209284E-2</v>
      </c>
    </row>
    <row r="1047" spans="1:31">
      <c r="A1047" s="168">
        <f>'Historical NAV'!A1047</f>
        <v>45488</v>
      </c>
      <c r="B1047" s="169">
        <f>'Historical NAV'!B1047</f>
        <v>67076532.131248102</v>
      </c>
      <c r="C1047" s="169">
        <f>'Historical NAV'!C1047</f>
        <v>0</v>
      </c>
      <c r="D1047" s="169" t="e">
        <f>'Historical NAV'!#REF!</f>
        <v>#REF!</v>
      </c>
      <c r="E1047" s="169" t="e">
        <f>'Historical NAV'!#REF!</f>
        <v>#REF!</v>
      </c>
      <c r="F1047" s="67">
        <f t="shared" si="208"/>
        <v>67076532.131248102</v>
      </c>
      <c r="G1047" s="67">
        <f t="shared" si="209"/>
        <v>59394922.759999998</v>
      </c>
      <c r="H1047" s="172">
        <f>B1047-C1047-F1046-'Daily P&amp;L breakdown'!H55</f>
        <v>-167284.74634819926</v>
      </c>
      <c r="I1047" s="70">
        <f t="shared" si="210"/>
        <v>-2.4911041143239662E-3</v>
      </c>
      <c r="J1047" s="67">
        <f t="shared" si="211"/>
        <v>7161147.7712481041</v>
      </c>
      <c r="K1047" s="70">
        <f t="shared" si="228"/>
        <v>0.12020499952370911</v>
      </c>
      <c r="L1047" s="70">
        <f t="shared" si="212"/>
        <v>0.99750889588567604</v>
      </c>
      <c r="M1047" s="70">
        <f>PRODUCT($L$2:L1047)-1</f>
        <v>0.44644408044707373</v>
      </c>
      <c r="N1047" s="70">
        <f>PRODUCT($L$909:L1047)-1</f>
        <v>0.14300011320685679</v>
      </c>
      <c r="O1047" s="70">
        <f>AVERAGE($I$909:I1047)*252</f>
        <v>0.34639294289568012</v>
      </c>
      <c r="P1047" s="70">
        <f>STDEV($I$909:I1047)*252^0.5</f>
        <v>0.45649702883499849</v>
      </c>
      <c r="Q1047" s="67">
        <f t="shared" si="221"/>
        <v>11772863.551248103</v>
      </c>
      <c r="R1047" s="70">
        <f t="shared" si="213"/>
        <v>0.21287671963782956</v>
      </c>
      <c r="S1047" s="67">
        <f t="shared" si="222"/>
        <v>15939393.371248104</v>
      </c>
      <c r="T1047" s="70">
        <f t="shared" si="214"/>
        <v>0.31169896786865331</v>
      </c>
      <c r="U1047" s="67">
        <f t="shared" si="223"/>
        <v>32985917.581248105</v>
      </c>
      <c r="V1047" s="70">
        <f t="shared" si="215"/>
        <v>0.96759527561077974</v>
      </c>
      <c r="W1047" s="87">
        <f t="shared" si="216"/>
        <v>0.75880656612309372</v>
      </c>
      <c r="X1047" s="138">
        <f t="shared" si="192"/>
        <v>1.7857142857142857E-4</v>
      </c>
      <c r="Y1047" s="135">
        <f t="shared" si="217"/>
        <v>-2.6696755428953947E-3</v>
      </c>
      <c r="Z1047" s="135">
        <f t="shared" si="218"/>
        <v>-2.6696755428953947E-3</v>
      </c>
      <c r="AA1047" s="135">
        <f t="shared" si="219"/>
        <v>7.1271675043338208E-6</v>
      </c>
      <c r="AB1047" s="140">
        <f t="shared" si="224"/>
        <v>5.2451530592577367</v>
      </c>
      <c r="AC1047" s="140">
        <f t="shared" si="225"/>
        <v>-2.8723671875573613E-2</v>
      </c>
      <c r="AD1047" s="140">
        <f t="shared" si="226"/>
        <v>-5.0362048303732705E-2</v>
      </c>
      <c r="AE1047" s="140">
        <f t="shared" si="227"/>
        <v>-3.9577635401800974E-2</v>
      </c>
    </row>
    <row r="1048" spans="1:31">
      <c r="A1048" s="168">
        <f>'Historical NAV'!A1048</f>
        <v>45489</v>
      </c>
      <c r="B1048" s="169">
        <f>'Historical NAV'!B1048</f>
        <v>68998818.401678905</v>
      </c>
      <c r="C1048" s="169">
        <f>'Historical NAV'!C1048</f>
        <v>1000000</v>
      </c>
      <c r="D1048" s="169" t="e">
        <f>'Historical NAV'!#REF!</f>
        <v>#REF!</v>
      </c>
      <c r="E1048" s="169" t="e">
        <f>'Historical NAV'!#REF!</f>
        <v>#REF!</v>
      </c>
      <c r="F1048" s="67">
        <f t="shared" si="208"/>
        <v>68998818.401678905</v>
      </c>
      <c r="G1048" s="67">
        <f t="shared" si="209"/>
        <v>59394922.759999998</v>
      </c>
      <c r="H1048" s="172">
        <f>B1048-C1048-F1047-'Daily P&amp;L breakdown'!H56</f>
        <v>917077.97043080325</v>
      </c>
      <c r="I1048" s="70">
        <f t="shared" si="210"/>
        <v>1.3672113648278124E-2</v>
      </c>
      <c r="J1048" s="67">
        <f t="shared" si="211"/>
        <v>8078225.7416789075</v>
      </c>
      <c r="K1048" s="70">
        <f t="shared" si="228"/>
        <v>0.13552056958656644</v>
      </c>
      <c r="L1048" s="70">
        <f t="shared" si="212"/>
        <v>1.013672113648278</v>
      </c>
      <c r="M1048" s="70">
        <f>PRODUCT($L$2:L1048)-1</f>
        <v>0.4662200283008251</v>
      </c>
      <c r="N1048" s="70">
        <f>PRODUCT($L$909:L1048)-1</f>
        <v>0.1586273406546157</v>
      </c>
      <c r="O1048" s="70">
        <f>AVERAGE($I$909:I1048)*252</f>
        <v>0.36852851215618299</v>
      </c>
      <c r="P1048" s="70">
        <f>STDEV($I$909:I1048)*252^0.5</f>
        <v>0.45515112330447621</v>
      </c>
      <c r="Q1048" s="67">
        <f t="shared" si="221"/>
        <v>11612806.071678907</v>
      </c>
      <c r="R1048" s="70">
        <f t="shared" si="213"/>
        <v>0.20595189465988092</v>
      </c>
      <c r="S1048" s="67">
        <f t="shared" si="222"/>
        <v>17762485.691678904</v>
      </c>
      <c r="T1048" s="70">
        <f t="shared" si="214"/>
        <v>0.35357847067015541</v>
      </c>
      <c r="U1048" s="67">
        <f t="shared" si="223"/>
        <v>35104836.931678906</v>
      </c>
      <c r="V1048" s="70">
        <f t="shared" si="215"/>
        <v>1.0672115494348184</v>
      </c>
      <c r="W1048" s="87">
        <f t="shared" si="216"/>
        <v>0.80968384628077372</v>
      </c>
      <c r="X1048" s="138">
        <f t="shared" si="192"/>
        <v>1.7857142857142857E-4</v>
      </c>
      <c r="Y1048" s="135">
        <f t="shared" si="217"/>
        <v>1.3493542219706695E-2</v>
      </c>
      <c r="Z1048" s="135">
        <f t="shared" si="218"/>
        <v>0</v>
      </c>
      <c r="AA1048" s="135">
        <f t="shared" si="219"/>
        <v>0</v>
      </c>
      <c r="AB1048" s="140">
        <f t="shared" si="224"/>
        <v>5.4040935986602356</v>
      </c>
      <c r="AC1048" s="140">
        <f t="shared" si="225"/>
        <v>-2.8666902330843062E-2</v>
      </c>
      <c r="AD1048" s="140">
        <f t="shared" si="226"/>
        <v>-5.037725763295222E-2</v>
      </c>
      <c r="AE1048" s="140">
        <f t="shared" si="227"/>
        <v>-3.9559544083851844E-2</v>
      </c>
    </row>
    <row r="1049" spans="1:31">
      <c r="A1049" s="168">
        <f>'Historical NAV'!A1049</f>
        <v>45490</v>
      </c>
      <c r="B1049" s="169">
        <f>'Historical NAV'!B1049</f>
        <v>62351398.195037097</v>
      </c>
      <c r="C1049" s="169">
        <f>'Historical NAV'!C1049</f>
        <v>0</v>
      </c>
      <c r="D1049" s="169" t="e">
        <f>'Historical NAV'!#REF!</f>
        <v>#REF!</v>
      </c>
      <c r="E1049" s="169" t="e">
        <f>'Historical NAV'!#REF!</f>
        <v>#REF!</v>
      </c>
      <c r="F1049" s="67">
        <f t="shared" si="208"/>
        <v>62351398.195037097</v>
      </c>
      <c r="G1049" s="67">
        <f t="shared" si="209"/>
        <v>59394922.759999998</v>
      </c>
      <c r="H1049" s="172">
        <f>B1049-C1049-F1048-'Daily P&amp;L breakdown'!H57</f>
        <v>-6625007.7366418084</v>
      </c>
      <c r="I1049" s="70">
        <f t="shared" si="210"/>
        <v>-9.601624912000821E-2</v>
      </c>
      <c r="J1049" s="67">
        <f t="shared" si="211"/>
        <v>1453218.0050370991</v>
      </c>
      <c r="K1049" s="70">
        <f t="shared" si="228"/>
        <v>2.6492143696249082E-2</v>
      </c>
      <c r="L1049" s="70">
        <f t="shared" si="212"/>
        <v>0.90398375087999183</v>
      </c>
      <c r="M1049" s="70">
        <f>PRODUCT($L$2:L1049)-1</f>
        <v>0.32543908079874773</v>
      </c>
      <c r="N1049" s="70">
        <f>PRODUCT($L$909:L1049)-1</f>
        <v>4.7380289277069609E-2</v>
      </c>
      <c r="O1049" s="70">
        <f>AVERAGE($I$909:I1049)*252</f>
        <v>0.1943113256994578</v>
      </c>
      <c r="P1049" s="70">
        <f>STDEV($I$909:I1049)*252^0.5</f>
        <v>0.47187421113720757</v>
      </c>
      <c r="Q1049" s="67">
        <f t="shared" si="221"/>
        <v>7251142.1850370988</v>
      </c>
      <c r="R1049" s="70">
        <f t="shared" si="213"/>
        <v>0.13159906523340126</v>
      </c>
      <c r="S1049" s="67">
        <f t="shared" si="222"/>
        <v>13446807.7150371</v>
      </c>
      <c r="T1049" s="70">
        <f t="shared" si="214"/>
        <v>0.27496003101255495</v>
      </c>
      <c r="U1049" s="67">
        <f t="shared" si="223"/>
        <v>30030801.695037097</v>
      </c>
      <c r="V1049" s="70">
        <f t="shared" si="215"/>
        <v>0.92915369600425213</v>
      </c>
      <c r="W1049" s="87">
        <f t="shared" si="216"/>
        <v>0.41178627929500816</v>
      </c>
      <c r="X1049" s="138">
        <f t="shared" si="192"/>
        <v>1.7857142857142857E-4</v>
      </c>
      <c r="Y1049" s="135">
        <f t="shared" si="217"/>
        <v>-9.619482054857964E-2</v>
      </c>
      <c r="Z1049" s="135">
        <f t="shared" si="218"/>
        <v>-9.619482054857964E-2</v>
      </c>
      <c r="AA1049" s="135">
        <f t="shared" si="219"/>
        <v>9.2534435003734407E-3</v>
      </c>
      <c r="AB1049" s="140">
        <f t="shared" si="224"/>
        <v>3.7743779139292521</v>
      </c>
      <c r="AC1049" s="140">
        <f t="shared" si="225"/>
        <v>-4.2970060690192026E-2</v>
      </c>
      <c r="AD1049" s="140">
        <f t="shared" si="226"/>
        <v>-5.3763426043987893E-2</v>
      </c>
      <c r="AE1049" s="140">
        <f t="shared" si="227"/>
        <v>-4.0451015301773745E-2</v>
      </c>
    </row>
    <row r="1050" spans="1:31">
      <c r="A1050" s="168">
        <f>'Historical NAV'!A1050</f>
        <v>45491</v>
      </c>
      <c r="B1050" s="169">
        <f>'Historical NAV'!B1050</f>
        <v>61450247.116623901</v>
      </c>
      <c r="C1050" s="169">
        <f>'Historical NAV'!C1050</f>
        <v>0</v>
      </c>
      <c r="D1050" s="169" t="e">
        <f>'Historical NAV'!#REF!</f>
        <v>#REF!</v>
      </c>
      <c r="E1050" s="169" t="e">
        <f>'Historical NAV'!#REF!</f>
        <v>#REF!</v>
      </c>
      <c r="F1050" s="67">
        <f t="shared" si="208"/>
        <v>61450247.116623901</v>
      </c>
      <c r="G1050" s="67">
        <f t="shared" si="209"/>
        <v>59394922.759999998</v>
      </c>
      <c r="H1050" s="172">
        <f>B1050-C1050-F1049-'Daily P&amp;L breakdown'!H58</f>
        <v>-1008729.2984131959</v>
      </c>
      <c r="I1050" s="70">
        <f t="shared" si="210"/>
        <v>-1.6178134374113945E-2</v>
      </c>
      <c r="J1050" s="67">
        <f t="shared" si="211"/>
        <v>444488.70662390324</v>
      </c>
      <c r="K1050" s="70">
        <f t="shared" si="228"/>
        <v>9.8854158615588883E-3</v>
      </c>
      <c r="L1050" s="70">
        <f t="shared" si="212"/>
        <v>0.98382186562588603</v>
      </c>
      <c r="M1050" s="70">
        <f>PRODUCT($L$2:L1050)-1</f>
        <v>0.30399594924488338</v>
      </c>
      <c r="N1050" s="70">
        <f>PRODUCT($L$909:L1050)-1</f>
        <v>3.0435630216346876E-2</v>
      </c>
      <c r="O1050" s="70">
        <f>AVERAGE($I$909:I1050)*252</f>
        <v>0.16423244409399182</v>
      </c>
      <c r="P1050" s="70">
        <f>STDEV($I$909:I1050)*252^0.5</f>
        <v>0.47073973502257904</v>
      </c>
      <c r="Q1050" s="67">
        <f t="shared" si="221"/>
        <v>3796637.4166238979</v>
      </c>
      <c r="R1050" s="70">
        <f t="shared" si="213"/>
        <v>6.5852553489359367E-2</v>
      </c>
      <c r="S1050" s="67">
        <f t="shared" si="222"/>
        <v>11019334.9766239</v>
      </c>
      <c r="T1050" s="70">
        <f t="shared" si="214"/>
        <v>0.21850358260491895</v>
      </c>
      <c r="U1050" s="67">
        <f t="shared" si="223"/>
        <v>29145262.946623899</v>
      </c>
      <c r="V1050" s="70">
        <f t="shared" si="215"/>
        <v>0.90219090630880494</v>
      </c>
      <c r="W1050" s="87">
        <f t="shared" si="216"/>
        <v>0.34888162582263088</v>
      </c>
      <c r="X1050" s="138">
        <f t="shared" si="192"/>
        <v>1.7857142857142857E-4</v>
      </c>
      <c r="Y1050" s="135">
        <f t="shared" si="217"/>
        <v>-1.6356705802685372E-2</v>
      </c>
      <c r="Z1050" s="135">
        <f t="shared" si="218"/>
        <v>-1.6356705802685372E-2</v>
      </c>
      <c r="AA1050" s="135">
        <f t="shared" si="219"/>
        <v>2.675418247156013E-4</v>
      </c>
      <c r="AB1050" s="140">
        <f t="shared" si="224"/>
        <v>3.5974143377285333</v>
      </c>
      <c r="AC1050" s="140">
        <f t="shared" si="225"/>
        <v>-4.2468821759852761E-2</v>
      </c>
      <c r="AD1050" s="140">
        <f t="shared" si="226"/>
        <v>-5.3522130823699623E-2</v>
      </c>
      <c r="AE1050" s="140">
        <f t="shared" si="227"/>
        <v>-4.0443530305973696E-2</v>
      </c>
    </row>
    <row r="1051" spans="1:31">
      <c r="A1051" s="168">
        <f>'Historical NAV'!A1051</f>
        <v>45492</v>
      </c>
      <c r="B1051" s="169">
        <f>'Historical NAV'!B1051</f>
        <v>58536405.143161498</v>
      </c>
      <c r="C1051" s="169">
        <f>'Historical NAV'!C1051</f>
        <v>0</v>
      </c>
      <c r="D1051" s="169" t="e">
        <f>'Historical NAV'!#REF!</f>
        <v>#REF!</v>
      </c>
      <c r="E1051" s="169" t="e">
        <f>'Historical NAV'!#REF!</f>
        <v>#REF!</v>
      </c>
      <c r="F1051" s="67">
        <f t="shared" si="208"/>
        <v>58536405.143161498</v>
      </c>
      <c r="G1051" s="67">
        <f t="shared" si="209"/>
        <v>59394922.759999998</v>
      </c>
      <c r="H1051" s="172">
        <f>B1051-C1051-F1050-'Daily P&amp;L breakdown'!H59</f>
        <v>-2937215.7234624028</v>
      </c>
      <c r="I1051" s="70">
        <f t="shared" si="210"/>
        <v>-4.779827358363558E-2</v>
      </c>
      <c r="J1051" s="67">
        <f t="shared" si="211"/>
        <v>-2492727.0168384993</v>
      </c>
      <c r="K1051" s="70">
        <f t="shared" si="228"/>
        <v>-3.8385363533915418E-2</v>
      </c>
      <c r="L1051" s="70">
        <f t="shared" si="212"/>
        <v>0.95220172641636447</v>
      </c>
      <c r="M1051" s="70">
        <f>PRODUCT($L$2:L1051)-1</f>
        <v>0.24166719411092386</v>
      </c>
      <c r="N1051" s="70">
        <f>PRODUCT($L$909:L1051)-1</f>
        <v>-1.8817413947059936E-2</v>
      </c>
      <c r="O1051" s="70">
        <f>AVERAGE($I$909:I1051)*252</f>
        <v>7.8852042785109586E-2</v>
      </c>
      <c r="P1051" s="70">
        <f>STDEV($I$909:I1051)*252^0.5</f>
        <v>0.47346810155851088</v>
      </c>
      <c r="Q1051" s="67">
        <f t="shared" si="221"/>
        <v>593489.0631614998</v>
      </c>
      <c r="R1051" s="70">
        <f t="shared" si="213"/>
        <v>1.0242650928063195E-2</v>
      </c>
      <c r="S1051" s="67">
        <f t="shared" si="222"/>
        <v>9252105.7131614983</v>
      </c>
      <c r="T1051" s="70">
        <f t="shared" si="214"/>
        <v>0.18772927322021787</v>
      </c>
      <c r="U1051" s="67">
        <f t="shared" si="223"/>
        <v>27397525.273161497</v>
      </c>
      <c r="V1051" s="70">
        <f t="shared" si="215"/>
        <v>0.8798494161492616</v>
      </c>
      <c r="W1051" s="87">
        <f t="shared" si="216"/>
        <v>0.16654140484977339</v>
      </c>
      <c r="X1051" s="138">
        <f t="shared" si="192"/>
        <v>1.7857142857142857E-4</v>
      </c>
      <c r="Y1051" s="135">
        <f t="shared" si="217"/>
        <v>-4.797684501220701E-2</v>
      </c>
      <c r="Z1051" s="135">
        <f t="shared" si="218"/>
        <v>-4.797684501220701E-2</v>
      </c>
      <c r="AA1051" s="135">
        <f t="shared" si="219"/>
        <v>2.3017776573253327E-3</v>
      </c>
      <c r="AB1051" s="140">
        <f t="shared" si="224"/>
        <v>3.2558602822393969</v>
      </c>
      <c r="AC1051" s="140">
        <f t="shared" si="225"/>
        <v>-4.5764654066912415E-2</v>
      </c>
      <c r="AD1051" s="140">
        <f t="shared" si="226"/>
        <v>-5.4800072083087445E-2</v>
      </c>
      <c r="AE1051" s="140">
        <f t="shared" si="227"/>
        <v>-4.078592783460841E-2</v>
      </c>
    </row>
    <row r="1052" spans="1:31">
      <c r="A1052" s="168">
        <f>'Historical NAV'!A1052</f>
        <v>45495</v>
      </c>
      <c r="B1052" s="169">
        <f>'Historical NAV'!B1052</f>
        <v>61000507.902521499</v>
      </c>
      <c r="C1052" s="169">
        <f>'Historical NAV'!C1052</f>
        <v>0</v>
      </c>
      <c r="D1052" s="169" t="e">
        <f>'Historical NAV'!#REF!</f>
        <v>#REF!</v>
      </c>
      <c r="E1052" s="169" t="e">
        <f>'Historical NAV'!#REF!</f>
        <v>#REF!</v>
      </c>
      <c r="F1052" s="67">
        <f t="shared" si="208"/>
        <v>61000507.902521499</v>
      </c>
      <c r="G1052" s="67">
        <f t="shared" si="209"/>
        <v>59394922.759999998</v>
      </c>
      <c r="H1052" s="172">
        <f>B1052-C1052-F1051-'Daily P&amp;L breakdown'!H60</f>
        <v>2419895.3293600003</v>
      </c>
      <c r="I1052" s="70">
        <f t="shared" si="210"/>
        <v>4.1340005821022034E-2</v>
      </c>
      <c r="J1052" s="67">
        <f t="shared" si="211"/>
        <v>-72831.687478499021</v>
      </c>
      <c r="K1052" s="70">
        <f t="shared" si="228"/>
        <v>1.3677911351726024E-3</v>
      </c>
      <c r="L1052" s="70">
        <f t="shared" si="212"/>
        <v>1.041340005821022</v>
      </c>
      <c r="M1052" s="70">
        <f>PRODUCT($L$2:L1052)-1</f>
        <v>0.29299772314324146</v>
      </c>
      <c r="N1052" s="70">
        <f>PRODUCT($L$909:L1052)-1</f>
        <v>2.1744679871854133E-2</v>
      </c>
      <c r="O1052" s="70">
        <f>AVERAGE($I$909:I1052)*252</f>
        <v>0.15064946934144599</v>
      </c>
      <c r="P1052" s="70">
        <f>STDEV($I$909:I1052)*252^0.5</f>
        <v>0.4749210953312703</v>
      </c>
      <c r="Q1052" s="67">
        <f t="shared" si="221"/>
        <v>3960361.7725214958</v>
      </c>
      <c r="R1052" s="70">
        <f t="shared" si="213"/>
        <v>6.9431129497730407E-2</v>
      </c>
      <c r="S1052" s="67">
        <f t="shared" si="222"/>
        <v>12550378.562521495</v>
      </c>
      <c r="T1052" s="70">
        <f t="shared" si="214"/>
        <v>0.25903704971454045</v>
      </c>
      <c r="U1052" s="67">
        <f t="shared" si="223"/>
        <v>29882094.782521497</v>
      </c>
      <c r="V1052" s="70">
        <f t="shared" si="215"/>
        <v>0.96027052109916511</v>
      </c>
      <c r="W1052" s="87">
        <f t="shared" si="216"/>
        <v>0.31720947084139084</v>
      </c>
      <c r="X1052" s="138">
        <f t="shared" si="192"/>
        <v>1.7857142857142857E-4</v>
      </c>
      <c r="Y1052" s="135">
        <f t="shared" si="217"/>
        <v>4.1161434392450603E-2</v>
      </c>
      <c r="Z1052" s="135">
        <f t="shared" si="218"/>
        <v>0</v>
      </c>
      <c r="AA1052" s="135">
        <f t="shared" si="219"/>
        <v>0</v>
      </c>
      <c r="AB1052" s="140">
        <f t="shared" si="224"/>
        <v>3.3642178274851608</v>
      </c>
      <c r="AC1052" s="140">
        <f t="shared" si="225"/>
        <v>-4.6181449704138622E-2</v>
      </c>
      <c r="AD1052" s="140">
        <f t="shared" si="226"/>
        <v>-5.436525700038277E-2</v>
      </c>
      <c r="AE1052" s="140">
        <f t="shared" si="227"/>
        <v>-4.0587320853839176E-2</v>
      </c>
    </row>
    <row r="1053" spans="1:31">
      <c r="A1053" s="168">
        <f>'Historical NAV'!A1053</f>
        <v>45496</v>
      </c>
      <c r="B1053" s="169">
        <f>'Historical NAV'!B1053</f>
        <v>60206412.354449697</v>
      </c>
      <c r="C1053" s="169">
        <f>'Historical NAV'!C1053</f>
        <v>0</v>
      </c>
      <c r="D1053" s="169" t="e">
        <f>'Historical NAV'!#REF!</f>
        <v>#REF!</v>
      </c>
      <c r="E1053" s="169" t="e">
        <f>'Historical NAV'!#REF!</f>
        <v>#REF!</v>
      </c>
      <c r="F1053" s="67">
        <f t="shared" si="208"/>
        <v>60206412.354449697</v>
      </c>
      <c r="G1053" s="67">
        <f t="shared" si="209"/>
        <v>59394922.759999998</v>
      </c>
      <c r="H1053" s="172">
        <f>B1053-C1053-F1052-'Daily P&amp;L breakdown'!H61</f>
        <v>-798059.86807180161</v>
      </c>
      <c r="I1053" s="70">
        <f t="shared" si="210"/>
        <v>-1.3082839725647813E-2</v>
      </c>
      <c r="J1053" s="67">
        <f t="shared" si="211"/>
        <v>-870891.55555030063</v>
      </c>
      <c r="K1053" s="70">
        <f t="shared" si="228"/>
        <v>-1.1732943182674815E-2</v>
      </c>
      <c r="L1053" s="70">
        <f t="shared" si="212"/>
        <v>0.98691716027435217</v>
      </c>
      <c r="M1053" s="70">
        <f>PRODUCT($L$2:L1053)-1</f>
        <v>0.27608164116573097</v>
      </c>
      <c r="N1053" s="70">
        <f>PRODUCT($L$909:L1053)-1</f>
        <v>8.3773579845574098E-3</v>
      </c>
      <c r="O1053" s="70">
        <f>AVERAGE($I$909:I1053)*252</f>
        <v>0.12687343430555154</v>
      </c>
      <c r="P1053" s="70">
        <f>STDEV($I$909:I1053)*252^0.5</f>
        <v>0.47361270966452568</v>
      </c>
      <c r="Q1053" s="67">
        <f t="shared" si="221"/>
        <v>2475149.7144496962</v>
      </c>
      <c r="R1053" s="70">
        <f t="shared" si="213"/>
        <v>4.2873645946117769E-2</v>
      </c>
      <c r="S1053" s="67">
        <f t="shared" si="222"/>
        <v>12585683.954449698</v>
      </c>
      <c r="T1053" s="70">
        <f t="shared" si="214"/>
        <v>0.26429003455666794</v>
      </c>
      <c r="U1053" s="67">
        <f t="shared" si="223"/>
        <v>28715537.074449696</v>
      </c>
      <c r="V1053" s="70">
        <f t="shared" si="215"/>
        <v>0.911868495846067</v>
      </c>
      <c r="W1053" s="87">
        <f t="shared" si="216"/>
        <v>0.26788435300948715</v>
      </c>
      <c r="X1053" s="138">
        <f t="shared" si="192"/>
        <v>1.7857142857142857E-4</v>
      </c>
      <c r="Y1053" s="135">
        <f t="shared" si="217"/>
        <v>-1.3261411154219242E-2</v>
      </c>
      <c r="Z1053" s="135">
        <f t="shared" si="218"/>
        <v>-1.3261411154219242E-2</v>
      </c>
      <c r="AA1053" s="135">
        <f t="shared" si="219"/>
        <v>1.7586502580125052E-4</v>
      </c>
      <c r="AB1053" s="140">
        <f t="shared" si="224"/>
        <v>3.2115673404964298</v>
      </c>
      <c r="AC1053" s="140">
        <f t="shared" si="225"/>
        <v>-4.5998204294165804E-2</v>
      </c>
      <c r="AD1053" s="140">
        <f t="shared" si="226"/>
        <v>-5.4289058554786288E-2</v>
      </c>
      <c r="AE1053" s="140">
        <f t="shared" si="227"/>
        <v>-4.0639941205411159E-2</v>
      </c>
    </row>
    <row r="1054" spans="1:31">
      <c r="A1054" s="168">
        <f>'Historical NAV'!A1054</f>
        <v>45497</v>
      </c>
      <c r="B1054" s="169">
        <f>'Historical NAV'!B1054</f>
        <v>56404374.589071102</v>
      </c>
      <c r="C1054" s="169">
        <f>'Historical NAV'!C1054</f>
        <v>0</v>
      </c>
      <c r="D1054" s="169" t="e">
        <f>'Historical NAV'!#REF!</f>
        <v>#REF!</v>
      </c>
      <c r="E1054" s="169" t="e">
        <f>'Historical NAV'!#REF!</f>
        <v>#REF!</v>
      </c>
      <c r="F1054" s="67">
        <f t="shared" ref="F1054:F1085" si="229">B1054</f>
        <v>56404374.589071102</v>
      </c>
      <c r="G1054" s="67">
        <f t="shared" ref="G1054:G1085" si="230">IF(MONTH(A1054)=MONTH(A1053),G1053,F1053)</f>
        <v>59394922.759999998</v>
      </c>
      <c r="H1054" s="172">
        <f>B1054-C1054-F1053-'Daily P&amp;L breakdown'!H62</f>
        <v>-3931012.4453785946</v>
      </c>
      <c r="I1054" s="70">
        <f t="shared" ref="I1054:I1085" si="231">H1054/B1053</f>
        <v>-6.5292255287290241E-2</v>
      </c>
      <c r="J1054" s="67">
        <f t="shared" ref="J1054:J1085" si="232">IF(MONTH(A1054)=MONTH(A1053),J1053+H1054,H1054)</f>
        <v>-4801904.0009288955</v>
      </c>
      <c r="K1054" s="70">
        <f t="shared" si="228"/>
        <v>-7.6259128148410515E-2</v>
      </c>
      <c r="L1054" s="70">
        <f t="shared" ref="L1054:L1085" si="233">1+I1054</f>
        <v>0.93470774471270979</v>
      </c>
      <c r="M1054" s="70">
        <f>PRODUCT($L$2:L1054)-1</f>
        <v>0.1927633928833139</v>
      </c>
      <c r="N1054" s="70">
        <f>PRODUCT($L$909:L1054)-1</f>
        <v>-5.7461873898893567E-2</v>
      </c>
      <c r="O1054" s="70">
        <f>AVERAGE($I$909:I1054)*252</f>
        <v>1.3308216725396111E-2</v>
      </c>
      <c r="P1054" s="70">
        <f>STDEV($I$909:I1054)*252^0.5</f>
        <v>0.47982720384377842</v>
      </c>
      <c r="Q1054" s="67">
        <f t="shared" si="221"/>
        <v>-966794.68092890084</v>
      </c>
      <c r="R1054" s="70">
        <f t="shared" ref="R1054:R1085" si="234">Q1054/B1023</f>
        <v>-1.6851577076614475E-2</v>
      </c>
      <c r="S1054" s="67">
        <f t="shared" si="222"/>
        <v>8173560.8390711024</v>
      </c>
      <c r="T1054" s="70">
        <f t="shared" ref="T1054:T1085" si="235">S1054/B963</f>
        <v>0.1694676121667365</v>
      </c>
      <c r="U1054" s="67">
        <f t="shared" si="223"/>
        <v>25455686.029071104</v>
      </c>
      <c r="V1054" s="70">
        <f t="shared" ref="V1054:V1085" si="236">U1054/B688</f>
        <v>0.82251259143728661</v>
      </c>
      <c r="W1054" s="87">
        <f t="shared" ref="W1054:W1085" si="237">O1054/P1054</f>
        <v>2.7735436046116686E-2</v>
      </c>
      <c r="X1054" s="138">
        <f t="shared" si="192"/>
        <v>1.7857142857142857E-4</v>
      </c>
      <c r="Y1054" s="135">
        <f t="shared" ref="Y1054:Y1085" si="238">I1054-X1054</f>
        <v>-6.5470826715861671E-2</v>
      </c>
      <c r="Z1054" s="135">
        <f t="shared" ref="Z1054:Z1085" si="239">IF(Y1054&lt;0,Y1054,0)</f>
        <v>-6.5470826715861671E-2</v>
      </c>
      <c r="AA1054" s="135">
        <f t="shared" ref="AA1054:AA1085" si="240">Z1054^2</f>
        <v>4.2864291508583861E-3</v>
      </c>
      <c r="AB1054" s="140">
        <f t="shared" si="224"/>
        <v>2.6036507492795464</v>
      </c>
      <c r="AC1054" s="140">
        <f t="shared" si="225"/>
        <v>-5.2071320592660848E-2</v>
      </c>
      <c r="AD1054" s="140">
        <f t="shared" si="226"/>
        <v>-5.5894828915234715E-2</v>
      </c>
      <c r="AE1054" s="140">
        <f t="shared" si="227"/>
        <v>-4.123025536332358E-2</v>
      </c>
    </row>
    <row r="1055" spans="1:31">
      <c r="A1055" s="168">
        <f>'Historical NAV'!A1055</f>
        <v>45498</v>
      </c>
      <c r="B1055" s="169">
        <f>'Historical NAV'!B1055</f>
        <v>55578992.644670799</v>
      </c>
      <c r="C1055" s="169">
        <f>'Historical NAV'!C1055</f>
        <v>0</v>
      </c>
      <c r="D1055" s="169" t="e">
        <f>'Historical NAV'!#REF!</f>
        <v>#REF!</v>
      </c>
      <c r="E1055" s="169" t="e">
        <f>'Historical NAV'!#REF!</f>
        <v>#REF!</v>
      </c>
      <c r="F1055" s="67">
        <f t="shared" si="229"/>
        <v>55578992.644670799</v>
      </c>
      <c r="G1055" s="67">
        <f t="shared" si="230"/>
        <v>59394922.759999998</v>
      </c>
      <c r="H1055" s="172">
        <f>B1055-C1055-F1054-'Daily P&amp;L breakdown'!H63</f>
        <v>-912539.34440030309</v>
      </c>
      <c r="I1055" s="70">
        <f t="shared" si="231"/>
        <v>-1.6178520745040163E-2</v>
      </c>
      <c r="J1055" s="67">
        <f t="shared" si="232"/>
        <v>-5714443.345329199</v>
      </c>
      <c r="K1055" s="70">
        <f t="shared" si="228"/>
        <v>-9.1203889006702843E-2</v>
      </c>
      <c r="L1055" s="70">
        <f t="shared" si="233"/>
        <v>0.98382147925495989</v>
      </c>
      <c r="M1055" s="70">
        <f>PRODUCT($L$2:L1055)-1</f>
        <v>0.1734662455876268</v>
      </c>
      <c r="N1055" s="70">
        <f>PRODUCT($L$909:L1055)-1</f>
        <v>-7.2710746525011527E-2</v>
      </c>
      <c r="O1055" s="70">
        <f>AVERAGE($I$909:I1055)*252</f>
        <v>-1.4516922352668632E-2</v>
      </c>
      <c r="P1055" s="70">
        <f>STDEV($I$909:I1055)*252^0.5</f>
        <v>0.47865315040458534</v>
      </c>
      <c r="Q1055" s="67">
        <f t="shared" si="221"/>
        <v>-3871608.3353291973</v>
      </c>
      <c r="R1055" s="70">
        <f t="shared" si="234"/>
        <v>-6.5123115183169641E-2</v>
      </c>
      <c r="S1055" s="67">
        <f t="shared" si="222"/>
        <v>7008463.7846708</v>
      </c>
      <c r="T1055" s="70">
        <f t="shared" si="235"/>
        <v>0.14429457428540751</v>
      </c>
      <c r="U1055" s="67">
        <f t="shared" si="223"/>
        <v>24415042.274670798</v>
      </c>
      <c r="V1055" s="70">
        <f t="shared" si="236"/>
        <v>0.7834386200978537</v>
      </c>
      <c r="W1055" s="87">
        <f t="shared" si="237"/>
        <v>-3.0328688613870166E-2</v>
      </c>
      <c r="X1055" s="138">
        <f t="shared" si="192"/>
        <v>1.7857142857142857E-4</v>
      </c>
      <c r="Y1055" s="135">
        <f t="shared" si="238"/>
        <v>-1.6357092173611591E-2</v>
      </c>
      <c r="Z1055" s="135">
        <f t="shared" si="239"/>
        <v>-1.6357092173611591E-2</v>
      </c>
      <c r="AA1055" s="135">
        <f t="shared" si="240"/>
        <v>2.6755446437602557E-4</v>
      </c>
      <c r="AB1055" s="140">
        <f t="shared" si="224"/>
        <v>2.9477346142416345</v>
      </c>
      <c r="AC1055" s="140">
        <f t="shared" si="225"/>
        <v>-5.2536712881257865E-2</v>
      </c>
      <c r="AD1055" s="140">
        <f t="shared" si="226"/>
        <v>-5.6254694640903359E-2</v>
      </c>
      <c r="AE1055" s="140">
        <f t="shared" si="227"/>
        <v>-4.1224147770890354E-2</v>
      </c>
    </row>
    <row r="1056" spans="1:31">
      <c r="A1056" s="168">
        <f>'Historical NAV'!A1056</f>
        <v>45499</v>
      </c>
      <c r="B1056" s="169">
        <f>'Historical NAV'!B1056</f>
        <v>57589073.870721899</v>
      </c>
      <c r="C1056" s="169">
        <f>'Historical NAV'!C1056</f>
        <v>0</v>
      </c>
      <c r="D1056" s="169" t="e">
        <f>'Historical NAV'!#REF!</f>
        <v>#REF!</v>
      </c>
      <c r="E1056" s="169" t="e">
        <f>'Historical NAV'!#REF!</f>
        <v>#REF!</v>
      </c>
      <c r="F1056" s="67">
        <f t="shared" si="229"/>
        <v>57589073.870721899</v>
      </c>
      <c r="G1056" s="67">
        <f t="shared" si="230"/>
        <v>59394922.759999998</v>
      </c>
      <c r="H1056" s="172">
        <f>B1056-C1056-F1055-'Daily P&amp;L breakdown'!H64</f>
        <v>1971601.2760510996</v>
      </c>
      <c r="I1056" s="70">
        <f t="shared" si="231"/>
        <v>3.5473857697565649E-2</v>
      </c>
      <c r="J1056" s="67">
        <f t="shared" si="232"/>
        <v>-3742842.0692780996</v>
      </c>
      <c r="K1056" s="70">
        <f t="shared" si="228"/>
        <v>-5.8965385089225442E-2</v>
      </c>
      <c r="L1056" s="70">
        <f t="shared" si="233"/>
        <v>1.0354738576975657</v>
      </c>
      <c r="M1056" s="70">
        <f>PRODUCT($L$2:L1056)-1</f>
        <v>0.21509362019649902</v>
      </c>
      <c r="N1056" s="70">
        <f>PRODUCT($L$909:L1056)-1</f>
        <v>-3.9816219502757821E-2</v>
      </c>
      <c r="O1056" s="70">
        <f>AVERAGE($I$909:I1056)*252</f>
        <v>4.5982598337461177E-2</v>
      </c>
      <c r="P1056" s="70">
        <f>STDEV($I$909:I1056)*252^0.5</f>
        <v>0.47927018626175705</v>
      </c>
      <c r="Q1056" s="67">
        <f t="shared" ref="Q1056:Q1087" si="241">B1056-C1056-F1025</f>
        <v>-2170867.5892781019</v>
      </c>
      <c r="R1056" s="70">
        <f t="shared" si="234"/>
        <v>-3.632646780169891E-2</v>
      </c>
      <c r="S1056" s="67">
        <f t="shared" ref="S1056:S1087" si="242">B1056-C1056-F965</f>
        <v>6944784.2507219017</v>
      </c>
      <c r="T1056" s="70">
        <f t="shared" si="235"/>
        <v>0.13712867339695745</v>
      </c>
      <c r="U1056" s="67">
        <f t="shared" ref="U1056:U1087" si="243">B1056-C1056-F690</f>
        <v>26523767.350721899</v>
      </c>
      <c r="V1056" s="70">
        <f t="shared" si="236"/>
        <v>0.85380671630089233</v>
      </c>
      <c r="W1056" s="87">
        <f t="shared" si="237"/>
        <v>9.5942955884903369E-2</v>
      </c>
      <c r="X1056" s="138">
        <f t="shared" si="192"/>
        <v>1.7857142857142857E-4</v>
      </c>
      <c r="Y1056" s="135">
        <f t="shared" si="238"/>
        <v>3.5295286268994218E-2</v>
      </c>
      <c r="Z1056" s="135">
        <f t="shared" si="239"/>
        <v>0</v>
      </c>
      <c r="AA1056" s="135">
        <f t="shared" si="240"/>
        <v>0</v>
      </c>
      <c r="AB1056" s="140">
        <f t="shared" ref="AB1056:AB1087" si="244">AVERAGE(Y803:Y1056)/AVERAGE(AA803:AA1056)</f>
        <v>3.4610603285580352</v>
      </c>
      <c r="AC1056" s="140">
        <f t="shared" ref="AC1056:AC1087" si="245">AVERAGE(I1025:I1056)-_xlfn.NORM.S.INV(0.95)*_xlfn.STDEV.S(I1025:I1056)</f>
        <v>-5.2523716860245297E-2</v>
      </c>
      <c r="AD1056" s="140">
        <f t="shared" ref="AD1056:AD1087" si="246">AVERAGE(I965:I1056)-_xlfn.NORM.S.INV(0.95)*_xlfn.STDEV.S(I965:I1056)</f>
        <v>-5.6238976323074577E-2</v>
      </c>
      <c r="AE1056" s="140">
        <f t="shared" ref="AE1056:AE1087" si="247">AVERAGE(I690:I1056)-_xlfn.NORM.S.INV(0.95)*_xlfn.STDEV.S(I690:I1056)</f>
        <v>-4.1242929904088094E-2</v>
      </c>
    </row>
    <row r="1057" spans="1:31">
      <c r="A1057" s="168">
        <f>'Historical NAV'!A1057</f>
        <v>45502</v>
      </c>
      <c r="B1057" s="169">
        <f>'Historical NAV'!B1057</f>
        <v>57087687.759120002</v>
      </c>
      <c r="C1057" s="169">
        <f>'Historical NAV'!C1057</f>
        <v>0</v>
      </c>
      <c r="D1057" s="169" t="e">
        <f>'Historical NAV'!#REF!</f>
        <v>#REF!</v>
      </c>
      <c r="E1057" s="169" t="e">
        <f>'Historical NAV'!#REF!</f>
        <v>#REF!</v>
      </c>
      <c r="F1057" s="67">
        <f t="shared" si="229"/>
        <v>57087687.759120002</v>
      </c>
      <c r="G1057" s="67">
        <f t="shared" si="230"/>
        <v>59394922.759999998</v>
      </c>
      <c r="H1057" s="172">
        <f>B1057-C1057-F1056-'Daily P&amp;L breakdown'!H65</f>
        <v>-567977.24160189659</v>
      </c>
      <c r="I1057" s="70">
        <f t="shared" si="231"/>
        <v>-9.8625868316082506E-3</v>
      </c>
      <c r="J1057" s="67">
        <f t="shared" si="232"/>
        <v>-4310819.310879996</v>
      </c>
      <c r="K1057" s="70">
        <f t="shared" si="228"/>
        <v>-6.8246420690331933E-2</v>
      </c>
      <c r="L1057" s="70">
        <f t="shared" si="233"/>
        <v>0.99013741316839177</v>
      </c>
      <c r="M1057" s="70">
        <f>PRODUCT($L$2:L1057)-1</f>
        <v>0.20310965385877777</v>
      </c>
      <c r="N1057" s="70">
        <f>PRODUCT($L$909:L1057)-1</f>
        <v>-4.9286115412213727E-2</v>
      </c>
      <c r="O1057" s="70">
        <f>AVERAGE($I$909:I1057)*252</f>
        <v>2.8993642096503191E-2</v>
      </c>
      <c r="P1057" s="70">
        <f>STDEV($I$909:I1057)*252^0.5</f>
        <v>0.47782689339588191</v>
      </c>
      <c r="Q1057" s="67">
        <f t="shared" si="241"/>
        <v>-2671680.6783396974</v>
      </c>
      <c r="R1057" s="70">
        <f t="shared" si="234"/>
        <v>-4.4707311141276636E-2</v>
      </c>
      <c r="S1057" s="67">
        <f t="shared" si="242"/>
        <v>5010155.7591200024</v>
      </c>
      <c r="T1057" s="70">
        <f t="shared" si="235"/>
        <v>9.6205706505446575E-2</v>
      </c>
      <c r="U1057" s="67">
        <f t="shared" si="243"/>
        <v>26333026.849120002</v>
      </c>
      <c r="V1057" s="70">
        <f t="shared" si="236"/>
        <v>0.85622881442850551</v>
      </c>
      <c r="W1057" s="87">
        <f t="shared" si="237"/>
        <v>6.0678129459075497E-2</v>
      </c>
      <c r="X1057" s="138">
        <f t="shared" si="192"/>
        <v>1.7857142857142857E-4</v>
      </c>
      <c r="Y1057" s="135">
        <f t="shared" si="238"/>
        <v>-1.004115826017968E-2</v>
      </c>
      <c r="Z1057" s="135">
        <f t="shared" si="239"/>
        <v>-1.004115826017968E-2</v>
      </c>
      <c r="AA1057" s="135">
        <f t="shared" si="240"/>
        <v>1.0082485920597461E-4</v>
      </c>
      <c r="AB1057" s="140">
        <f t="shared" si="244"/>
        <v>3.3455210887755773</v>
      </c>
      <c r="AC1057" s="140">
        <f t="shared" si="245"/>
        <v>-5.2993969569020964E-2</v>
      </c>
      <c r="AD1057" s="140">
        <f t="shared" si="246"/>
        <v>-5.639553376522901E-2</v>
      </c>
      <c r="AE1057" s="140">
        <f t="shared" si="247"/>
        <v>-4.1270585837426585E-2</v>
      </c>
    </row>
    <row r="1058" spans="1:31">
      <c r="A1058" s="168">
        <f>'Historical NAV'!A1058</f>
        <v>45503</v>
      </c>
      <c r="B1058" s="169">
        <f>'Historical NAV'!B1058</f>
        <v>54872545.397529699</v>
      </c>
      <c r="C1058" s="169">
        <f>'Historical NAV'!C1058</f>
        <v>0</v>
      </c>
      <c r="D1058" s="169" t="e">
        <f>'Historical NAV'!#REF!</f>
        <v>#REF!</v>
      </c>
      <c r="E1058" s="169" t="e">
        <f>'Historical NAV'!#REF!</f>
        <v>#REF!</v>
      </c>
      <c r="F1058" s="67">
        <f t="shared" si="229"/>
        <v>54872545.397529699</v>
      </c>
      <c r="G1058" s="67">
        <f t="shared" si="230"/>
        <v>59394922.759999998</v>
      </c>
      <c r="H1058" s="172">
        <f>B1058-C1058-F1057-'Daily P&amp;L breakdown'!H66</f>
        <v>-2221074.6915903036</v>
      </c>
      <c r="I1058" s="70">
        <f t="shared" si="231"/>
        <v>-3.8906369810633598E-2</v>
      </c>
      <c r="J1058" s="67">
        <f t="shared" si="232"/>
        <v>-6531894.0024702996</v>
      </c>
      <c r="K1058" s="70">
        <f t="shared" si="228"/>
        <v>-0.10449757001933535</v>
      </c>
      <c r="L1058" s="70">
        <f t="shared" si="233"/>
        <v>0.96109363018936644</v>
      </c>
      <c r="M1058" s="70">
        <f>PRODUCT($L$2:L1058)-1</f>
        <v>0.15630102474300478</v>
      </c>
      <c r="N1058" s="70">
        <f>PRODUCT($L$909:L1058)-1</f>
        <v>-8.6274941390090176E-2</v>
      </c>
      <c r="O1058" s="70">
        <f>AVERAGE($I$909:I1058)*252</f>
        <v>-3.656235013267127E-2</v>
      </c>
      <c r="P1058" s="70">
        <f>STDEV($I$909:I1058)*252^0.5</f>
        <v>0.47889903844375009</v>
      </c>
      <c r="Q1058" s="67">
        <f t="shared" si="241"/>
        <v>-5582535.062470302</v>
      </c>
      <c r="R1058" s="70">
        <f t="shared" si="234"/>
        <v>-9.2341868044720846E-2</v>
      </c>
      <c r="S1058" s="67">
        <f t="shared" si="242"/>
        <v>3039314.1575296968</v>
      </c>
      <c r="T1058" s="70">
        <f t="shared" si="235"/>
        <v>5.8636401490328866E-2</v>
      </c>
      <c r="U1058" s="67">
        <f t="shared" si="243"/>
        <v>23736407.807529699</v>
      </c>
      <c r="V1058" s="70">
        <f t="shared" si="236"/>
        <v>0.76234271957845945</v>
      </c>
      <c r="W1058" s="87">
        <f t="shared" si="237"/>
        <v>-7.6346676851734296E-2</v>
      </c>
      <c r="X1058" s="138">
        <f t="shared" si="192"/>
        <v>1.7857142857142857E-4</v>
      </c>
      <c r="Y1058" s="135">
        <f t="shared" si="238"/>
        <v>-3.9084941239205029E-2</v>
      </c>
      <c r="Z1058" s="135">
        <f t="shared" si="239"/>
        <v>-3.9084941239205029E-2</v>
      </c>
      <c r="AA1058" s="135">
        <f t="shared" si="240"/>
        <v>1.5276326316721099E-3</v>
      </c>
      <c r="AB1058" s="140">
        <f t="shared" si="244"/>
        <v>2.8613242771635328</v>
      </c>
      <c r="AC1058" s="140">
        <f t="shared" si="245"/>
        <v>-5.5314651219730393E-2</v>
      </c>
      <c r="AD1058" s="140">
        <f t="shared" si="246"/>
        <v>-5.7328514352336268E-2</v>
      </c>
      <c r="AE1058" s="140">
        <f t="shared" si="247"/>
        <v>-4.1478870564426881E-2</v>
      </c>
    </row>
    <row r="1059" spans="1:31">
      <c r="A1059" s="168">
        <f>'Historical NAV'!A1059</f>
        <v>45504</v>
      </c>
      <c r="B1059" s="169">
        <f>'Historical NAV'!B1059</f>
        <v>60667367.421713203</v>
      </c>
      <c r="C1059" s="169">
        <f>'Historical NAV'!C1059</f>
        <v>0</v>
      </c>
      <c r="D1059" s="169" t="e">
        <f>'Historical NAV'!#REF!</f>
        <v>#REF!</v>
      </c>
      <c r="E1059" s="169" t="e">
        <f>'Historical NAV'!#REF!</f>
        <v>#REF!</v>
      </c>
      <c r="F1059" s="67">
        <f t="shared" si="229"/>
        <v>60667367.421713203</v>
      </c>
      <c r="G1059" s="67">
        <f t="shared" si="230"/>
        <v>59394922.759999998</v>
      </c>
      <c r="H1059" s="172">
        <f>B1059-C1059-F1058-'Daily P&amp;L breakdown'!H67</f>
        <v>5623613.8041835045</v>
      </c>
      <c r="I1059" s="70">
        <f t="shared" si="231"/>
        <v>0.10248501802572973</v>
      </c>
      <c r="J1059" s="67">
        <f t="shared" si="232"/>
        <v>-908280.19828679506</v>
      </c>
      <c r="K1059" s="70">
        <f t="shared" si="228"/>
        <v>-1.2721987340682195E-2</v>
      </c>
      <c r="L1059" s="70">
        <f t="shared" si="233"/>
        <v>1.1024850180257297</v>
      </c>
      <c r="M1059" s="70">
        <f>PRODUCT($L$2:L1059)-1</f>
        <v>0.27480455610696142</v>
      </c>
      <c r="N1059" s="70">
        <f>PRODUCT($L$909:L1059)-1</f>
        <v>7.3681877121074546E-3</v>
      </c>
      <c r="O1059" s="70">
        <f>AVERAGE($I$909:I1059)*252</f>
        <v>0.1347143842555179</v>
      </c>
      <c r="P1059" s="70">
        <f>STDEV($I$909:I1059)*252^0.5</f>
        <v>0.49537205878398721</v>
      </c>
      <c r="Q1059" s="67">
        <f t="shared" si="241"/>
        <v>-1033755.6782867983</v>
      </c>
      <c r="R1059" s="70">
        <f t="shared" si="234"/>
        <v>-1.6754244110133518E-2</v>
      </c>
      <c r="S1059" s="67">
        <f t="shared" si="242"/>
        <v>6165801.5117132068</v>
      </c>
      <c r="T1059" s="70">
        <f t="shared" si="235"/>
        <v>0.11313072218686289</v>
      </c>
      <c r="U1059" s="67">
        <f t="shared" si="243"/>
        <v>28621641.191713203</v>
      </c>
      <c r="V1059" s="70">
        <f t="shared" si="236"/>
        <v>0.89315002525730569</v>
      </c>
      <c r="W1059" s="87">
        <f t="shared" si="237"/>
        <v>0.27194586748838351</v>
      </c>
      <c r="X1059" s="138">
        <f t="shared" si="192"/>
        <v>1.7857142857142857E-4</v>
      </c>
      <c r="Y1059" s="135">
        <f t="shared" si="238"/>
        <v>0.1023064465971583</v>
      </c>
      <c r="Z1059" s="135">
        <f t="shared" si="239"/>
        <v>0</v>
      </c>
      <c r="AA1059" s="135">
        <f t="shared" si="240"/>
        <v>0</v>
      </c>
      <c r="AB1059" s="140">
        <f t="shared" si="244"/>
        <v>3.9318288289758021</v>
      </c>
      <c r="AC1059" s="140">
        <f t="shared" si="245"/>
        <v>-6.0783374776845422E-2</v>
      </c>
      <c r="AD1059" s="140">
        <f t="shared" si="246"/>
        <v>-5.8774842748435828E-2</v>
      </c>
      <c r="AE1059" s="140">
        <f t="shared" si="247"/>
        <v>-4.2088080625607295E-2</v>
      </c>
    </row>
    <row r="1060" spans="1:31">
      <c r="A1060" s="168">
        <f>'Historical NAV'!A1060</f>
        <v>45505</v>
      </c>
      <c r="B1060" s="169">
        <f>'Historical NAV'!B1060</f>
        <v>55984250.449729003</v>
      </c>
      <c r="C1060" s="169">
        <f>'Historical NAV'!C1060</f>
        <v>0</v>
      </c>
      <c r="D1060" s="169" t="e">
        <f>'Historical NAV'!#REF!</f>
        <v>#REF!</v>
      </c>
      <c r="E1060" s="169" t="e">
        <f>'Historical NAV'!#REF!</f>
        <v>#REF!</v>
      </c>
      <c r="F1060" s="67">
        <f t="shared" si="229"/>
        <v>55984250.449729003</v>
      </c>
      <c r="G1060" s="67">
        <f t="shared" si="230"/>
        <v>60667367.421713203</v>
      </c>
      <c r="H1060" s="172">
        <f>B1060-C1060-F1059-'Daily P&amp;L breakdown'!H68</f>
        <v>-4605719.7419841997</v>
      </c>
      <c r="I1060" s="70">
        <f t="shared" si="231"/>
        <v>-7.5917580368515966E-2</v>
      </c>
      <c r="J1060" s="67">
        <f t="shared" si="232"/>
        <v>-4605719.7419841997</v>
      </c>
      <c r="K1060" s="70">
        <f t="shared" si="228"/>
        <v>-8.767374521281468E-2</v>
      </c>
      <c r="L1060" s="70">
        <f t="shared" si="233"/>
        <v>0.92408241963148408</v>
      </c>
      <c r="M1060" s="70">
        <f>PRODUCT($L$2:L1060)-1</f>
        <v>0.17802447876456085</v>
      </c>
      <c r="N1060" s="70">
        <f>PRODUCT($L$909:L1060)-1</f>
        <v>-6.9108767639212698E-2</v>
      </c>
      <c r="O1060" s="70">
        <f>AVERAGE($I$909:I1060)*252</f>
        <v>7.9647484849814428E-3</v>
      </c>
      <c r="P1060" s="70">
        <f>STDEV($I$909:I1060)*252^0.5</f>
        <v>0.5034467577167554</v>
      </c>
      <c r="Q1060" s="67">
        <f t="shared" si="241"/>
        <v>-6603869.0602709949</v>
      </c>
      <c r="R1060" s="70">
        <f t="shared" si="234"/>
        <v>-0.10551314070421726</v>
      </c>
      <c r="S1060" s="67">
        <f t="shared" si="242"/>
        <v>1995968.3597289994</v>
      </c>
      <c r="T1060" s="70">
        <f t="shared" si="235"/>
        <v>3.6970399547102892E-2</v>
      </c>
      <c r="U1060" s="67">
        <f t="shared" si="243"/>
        <v>23852149.929729003</v>
      </c>
      <c r="V1060" s="70">
        <f t="shared" si="236"/>
        <v>0.74231530288169922</v>
      </c>
      <c r="W1060" s="87">
        <f t="shared" si="237"/>
        <v>1.5820438532772312E-2</v>
      </c>
      <c r="X1060" s="138">
        <f t="shared" si="192"/>
        <v>1.7857142857142857E-4</v>
      </c>
      <c r="Y1060" s="135">
        <f t="shared" si="238"/>
        <v>-7.6096151797087397E-2</v>
      </c>
      <c r="Z1060" s="135">
        <f t="shared" si="239"/>
        <v>-7.6096151797087397E-2</v>
      </c>
      <c r="AA1060" s="135">
        <f t="shared" si="240"/>
        <v>5.7906243183253672E-3</v>
      </c>
      <c r="AB1060" s="140">
        <f t="shared" si="244"/>
        <v>3.1748519249525393</v>
      </c>
      <c r="AC1060" s="140">
        <f t="shared" si="245"/>
        <v>-6.7289090970358484E-2</v>
      </c>
      <c r="AD1060" s="140">
        <f t="shared" si="246"/>
        <v>-6.0984268401652143E-2</v>
      </c>
      <c r="AE1060" s="140">
        <f t="shared" si="247"/>
        <v>-4.2815128748707521E-2</v>
      </c>
    </row>
    <row r="1061" spans="1:31">
      <c r="A1061" s="168">
        <f>'Historical NAV'!A1061</f>
        <v>45506</v>
      </c>
      <c r="B1061" s="169">
        <f>'Historical NAV'!B1061</f>
        <v>52784182.118252099</v>
      </c>
      <c r="C1061" s="169">
        <f>'Historical NAV'!C1061</f>
        <v>0</v>
      </c>
      <c r="D1061" s="169" t="e">
        <f>'Historical NAV'!#REF!</f>
        <v>#REF!</v>
      </c>
      <c r="E1061" s="169" t="e">
        <f>'Historical NAV'!#REF!</f>
        <v>#REF!</v>
      </c>
      <c r="F1061" s="67">
        <f t="shared" si="229"/>
        <v>52784182.118252099</v>
      </c>
      <c r="G1061" s="67">
        <f t="shared" si="230"/>
        <v>60667367.421713203</v>
      </c>
      <c r="H1061" s="172">
        <f>B1061-C1061-F1060-'Daily P&amp;L breakdown'!H69</f>
        <v>-3145152.8214769047</v>
      </c>
      <c r="I1061" s="70">
        <f t="shared" si="231"/>
        <v>-5.6179243201640992E-2</v>
      </c>
      <c r="J1061" s="67">
        <f t="shared" si="232"/>
        <v>-7750872.5634611044</v>
      </c>
      <c r="K1061" s="70">
        <f t="shared" si="228"/>
        <v>-0.13892754375974625</v>
      </c>
      <c r="L1061" s="70">
        <f t="shared" si="233"/>
        <v>0.94382075679835897</v>
      </c>
      <c r="M1061" s="70">
        <f>PRODUCT($L$2:L1061)-1</f>
        <v>0.11184395507456024</v>
      </c>
      <c r="N1061" s="70">
        <f>PRODUCT($L$909:L1061)-1</f>
        <v>-0.12140553257628472</v>
      </c>
      <c r="O1061" s="70">
        <f>AVERAGE($I$909:I1061)*252</f>
        <v>-8.4617826909126476E-2</v>
      </c>
      <c r="P1061" s="70">
        <f>STDEV($I$909:I1061)*252^0.5</f>
        <v>0.50694703077794268</v>
      </c>
      <c r="Q1061" s="67">
        <f t="shared" si="241"/>
        <v>-8799112.4517479017</v>
      </c>
      <c r="R1061" s="70">
        <f t="shared" si="234"/>
        <v>-0.14288148292790989</v>
      </c>
      <c r="S1061" s="67">
        <f t="shared" si="242"/>
        <v>-1808473.9217479005</v>
      </c>
      <c r="T1061" s="70">
        <f t="shared" si="235"/>
        <v>-3.3126688696421602E-2</v>
      </c>
      <c r="U1061" s="67">
        <f t="shared" si="243"/>
        <v>21316206.658252098</v>
      </c>
      <c r="V1061" s="70">
        <f t="shared" si="236"/>
        <v>0.67739364692678894</v>
      </c>
      <c r="W1061" s="87">
        <f t="shared" si="237"/>
        <v>-0.1669165056145511</v>
      </c>
      <c r="X1061" s="138">
        <f t="shared" si="192"/>
        <v>1.7857142857142857E-4</v>
      </c>
      <c r="Y1061" s="135">
        <f t="shared" si="238"/>
        <v>-5.6357814630212423E-2</v>
      </c>
      <c r="Z1061" s="135">
        <f t="shared" si="239"/>
        <v>-5.6357814630212423E-2</v>
      </c>
      <c r="AA1061" s="135">
        <f t="shared" si="240"/>
        <v>3.1762032698933853E-3</v>
      </c>
      <c r="AB1061" s="140">
        <f t="shared" si="244"/>
        <v>2.5921486692901206</v>
      </c>
      <c r="AC1061" s="140">
        <f t="shared" si="245"/>
        <v>-7.1052997953954811E-2</v>
      </c>
      <c r="AD1061" s="140">
        <f t="shared" si="246"/>
        <v>-6.223563632817742E-2</v>
      </c>
      <c r="AE1061" s="140">
        <f t="shared" si="247"/>
        <v>-4.3251291705596613E-2</v>
      </c>
    </row>
    <row r="1062" spans="1:31">
      <c r="A1062" s="168">
        <f>'Historical NAV'!A1062</f>
        <v>45509</v>
      </c>
      <c r="B1062" s="169">
        <f>'Historical NAV'!B1062</f>
        <v>47370825.216570102</v>
      </c>
      <c r="C1062" s="169">
        <f>'Historical NAV'!C1062</f>
        <v>0</v>
      </c>
      <c r="D1062" s="169" t="e">
        <f>'Historical NAV'!#REF!</f>
        <v>#REF!</v>
      </c>
      <c r="E1062" s="169" t="e">
        <f>'Historical NAV'!#REF!</f>
        <v>#REF!</v>
      </c>
      <c r="F1062" s="67">
        <f t="shared" si="229"/>
        <v>47370825.216570102</v>
      </c>
      <c r="G1062" s="67">
        <f t="shared" si="230"/>
        <v>60667367.421713203</v>
      </c>
      <c r="H1062" s="172">
        <f>B1062-C1062-F1061-'Daily P&amp;L breakdown'!H70</f>
        <v>-5350836.271681997</v>
      </c>
      <c r="I1062" s="70">
        <f t="shared" si="231"/>
        <v>-0.10137196517878309</v>
      </c>
      <c r="J1062" s="67">
        <f t="shared" si="232"/>
        <v>-13101708.8351431</v>
      </c>
      <c r="K1062" s="70">
        <f t="shared" si="228"/>
        <v>-0.22621615081014246</v>
      </c>
      <c r="L1062" s="70">
        <f t="shared" si="233"/>
        <v>0.89862803482121689</v>
      </c>
      <c r="M1062" s="70">
        <f>PRODUCT($L$2:L1062)-1</f>
        <v>-8.6585162349861466E-4</v>
      </c>
      <c r="N1062" s="70">
        <f>PRODUCT($L$909:L1062)-1</f>
        <v>-0.21047038033423304</v>
      </c>
      <c r="O1062" s="70">
        <f>AVERAGE($I$909:I1062)*252</f>
        <v>-0.24994975806590708</v>
      </c>
      <c r="P1062" s="70">
        <f>STDEV($I$909:I1062)*252^0.5</f>
        <v>0.52155545343209386</v>
      </c>
      <c r="Q1062" s="67">
        <f t="shared" si="241"/>
        <v>-12526534.993429899</v>
      </c>
      <c r="R1062" s="70">
        <f t="shared" si="234"/>
        <v>-0.20913333992536395</v>
      </c>
      <c r="S1062" s="67">
        <f t="shared" si="242"/>
        <v>-7587893.4934298992</v>
      </c>
      <c r="T1062" s="70">
        <f t="shared" si="235"/>
        <v>-0.13806532742273059</v>
      </c>
      <c r="U1062" s="67">
        <f t="shared" si="243"/>
        <v>15878276.146570101</v>
      </c>
      <c r="V1062" s="70">
        <f t="shared" si="236"/>
        <v>0.50419151880264423</v>
      </c>
      <c r="W1062" s="87">
        <f t="shared" si="237"/>
        <v>-0.47923908459036052</v>
      </c>
      <c r="X1062" s="138">
        <f t="shared" si="192"/>
        <v>1.7857142857142857E-4</v>
      </c>
      <c r="Y1062" s="135">
        <f t="shared" si="238"/>
        <v>-0.10155053660735452</v>
      </c>
      <c r="Z1062" s="135">
        <f t="shared" si="239"/>
        <v>-0.10155053660735452</v>
      </c>
      <c r="AA1062" s="135">
        <f t="shared" si="240"/>
        <v>1.0312511485241651E-2</v>
      </c>
      <c r="AB1062" s="140">
        <f t="shared" si="244"/>
        <v>1.6538476794546826</v>
      </c>
      <c r="AC1062" s="140">
        <f t="shared" si="245"/>
        <v>-7.9369605031635523E-2</v>
      </c>
      <c r="AD1062" s="140">
        <f t="shared" si="246"/>
        <v>-6.5807112978659987E-2</v>
      </c>
      <c r="AE1062" s="140">
        <f t="shared" si="247"/>
        <v>-4.4296351181458499E-2</v>
      </c>
    </row>
    <row r="1063" spans="1:31">
      <c r="A1063" s="168">
        <f>'Historical NAV'!A1063</f>
        <v>45510</v>
      </c>
      <c r="B1063" s="169">
        <f>'Historical NAV'!B1063</f>
        <v>48756449.268375501</v>
      </c>
      <c r="C1063" s="169">
        <f>'Historical NAV'!C1063</f>
        <v>0</v>
      </c>
      <c r="D1063" s="169" t="e">
        <f>'Historical NAV'!#REF!</f>
        <v>#REF!</v>
      </c>
      <c r="E1063" s="169" t="e">
        <f>'Historical NAV'!#REF!</f>
        <v>#REF!</v>
      </c>
      <c r="F1063" s="67">
        <f t="shared" si="229"/>
        <v>48756449.268375501</v>
      </c>
      <c r="G1063" s="67">
        <f t="shared" si="230"/>
        <v>60667367.421713203</v>
      </c>
      <c r="H1063" s="172">
        <f>B1063-C1063-F1062-'Daily P&amp;L breakdown'!H71</f>
        <v>1206563.9918053993</v>
      </c>
      <c r="I1063" s="70">
        <f t="shared" si="231"/>
        <v>2.5470613743569504E-2</v>
      </c>
      <c r="J1063" s="67">
        <f t="shared" si="232"/>
        <v>-11895144.843337702</v>
      </c>
      <c r="K1063" s="70">
        <f t="shared" si="228"/>
        <v>-0.2065074012664152</v>
      </c>
      <c r="L1063" s="70">
        <f t="shared" si="233"/>
        <v>1.0254706137435694</v>
      </c>
      <c r="M1063" s="70">
        <f>PRODUCT($L$2:L1063)-1</f>
        <v>2.4582708347809401E-2</v>
      </c>
      <c r="N1063" s="70">
        <f>PRODUCT($L$909:L1063)-1</f>
        <v>-0.19036057635261905</v>
      </c>
      <c r="O1063" s="70">
        <f>AVERAGE($I$909:I1063)*252</f>
        <v>-0.20692689083077528</v>
      </c>
      <c r="P1063" s="70">
        <f>STDEV($I$909:I1063)*252^0.5</f>
        <v>0.52095318258866663</v>
      </c>
      <c r="Q1063" s="67">
        <f t="shared" si="241"/>
        <v>-9283243.471624501</v>
      </c>
      <c r="R1063" s="70">
        <f t="shared" si="234"/>
        <v>-0.15994646135034829</v>
      </c>
      <c r="S1063" s="67">
        <f t="shared" si="242"/>
        <v>-5937564.0916244984</v>
      </c>
      <c r="T1063" s="70">
        <f t="shared" si="235"/>
        <v>-0.10855967091942982</v>
      </c>
      <c r="U1063" s="67">
        <f t="shared" si="243"/>
        <v>18046245.138375502</v>
      </c>
      <c r="V1063" s="70">
        <f t="shared" si="236"/>
        <v>0.58763025677014613</v>
      </c>
      <c r="W1063" s="87">
        <f t="shared" si="237"/>
        <v>-0.39720822858310528</v>
      </c>
      <c r="X1063" s="138">
        <f t="shared" si="192"/>
        <v>1.7857142857142857E-4</v>
      </c>
      <c r="Y1063" s="135">
        <f t="shared" si="238"/>
        <v>2.5292042314998077E-2</v>
      </c>
      <c r="Z1063" s="135">
        <f t="shared" si="239"/>
        <v>0</v>
      </c>
      <c r="AA1063" s="135">
        <f t="shared" si="240"/>
        <v>0</v>
      </c>
      <c r="AB1063" s="140">
        <f t="shared" si="244"/>
        <v>1.7369550999441197</v>
      </c>
      <c r="AC1063" s="140">
        <f t="shared" si="245"/>
        <v>-7.8111459721793938E-2</v>
      </c>
      <c r="AD1063" s="140">
        <f t="shared" si="246"/>
        <v>-6.5751330176978359E-2</v>
      </c>
      <c r="AE1063" s="140">
        <f t="shared" si="247"/>
        <v>-4.427712597108327E-2</v>
      </c>
    </row>
    <row r="1064" spans="1:31">
      <c r="A1064" s="168">
        <f>'Historical NAV'!A1064</f>
        <v>45511</v>
      </c>
      <c r="B1064" s="169">
        <f>'Historical NAV'!B1064</f>
        <v>47312325.508298703</v>
      </c>
      <c r="C1064" s="169">
        <f>'Historical NAV'!C1064</f>
        <v>0</v>
      </c>
      <c r="D1064" s="169" t="e">
        <f>'Historical NAV'!#REF!</f>
        <v>#REF!</v>
      </c>
      <c r="E1064" s="169" t="e">
        <f>'Historical NAV'!#REF!</f>
        <v>#REF!</v>
      </c>
      <c r="F1064" s="67">
        <f t="shared" si="229"/>
        <v>47312325.508298703</v>
      </c>
      <c r="G1064" s="67">
        <f t="shared" si="230"/>
        <v>60667367.421713203</v>
      </c>
      <c r="H1064" s="172">
        <f>B1064-C1064-F1063-'Daily P&amp;L breakdown'!H72</f>
        <v>-1401069.2800767985</v>
      </c>
      <c r="I1064" s="70">
        <f t="shared" si="231"/>
        <v>-2.8736081094928353E-2</v>
      </c>
      <c r="J1064" s="67">
        <f t="shared" si="232"/>
        <v>-13296214.1234145</v>
      </c>
      <c r="K1064" s="70">
        <f t="shared" si="228"/>
        <v>-0.22930926893184889</v>
      </c>
      <c r="L1064" s="70">
        <f t="shared" si="233"/>
        <v>0.97126391890507169</v>
      </c>
      <c r="M1064" s="70">
        <f>PRODUCT($L$2:L1064)-1</f>
        <v>-4.8597834477345225E-3</v>
      </c>
      <c r="N1064" s="70">
        <f>PRODUCT($L$909:L1064)-1</f>
        <v>-0.21362644048820123</v>
      </c>
      <c r="O1064" s="70">
        <f>AVERAGE($I$909:I1064)*252</f>
        <v>-0.25202025970956488</v>
      </c>
      <c r="P1064" s="70">
        <f>STDEV($I$909:I1064)*252^0.5</f>
        <v>0.52048062376666848</v>
      </c>
      <c r="Q1064" s="67">
        <f t="shared" si="241"/>
        <v>-12686520.511701301</v>
      </c>
      <c r="R1064" s="70">
        <f t="shared" si="234"/>
        <v>-0.21144607527072068</v>
      </c>
      <c r="S1064" s="67">
        <f t="shared" si="242"/>
        <v>-6368142.5417012945</v>
      </c>
      <c r="T1064" s="70">
        <f t="shared" si="235"/>
        <v>-0.11863053309762069</v>
      </c>
      <c r="U1064" s="67">
        <f t="shared" si="243"/>
        <v>17027484.858298704</v>
      </c>
      <c r="V1064" s="70">
        <f t="shared" si="236"/>
        <v>0.56224449238760332</v>
      </c>
      <c r="W1064" s="87">
        <f t="shared" si="237"/>
        <v>-0.48420680463706478</v>
      </c>
      <c r="X1064" s="138">
        <f t="shared" si="192"/>
        <v>1.7857142857142857E-4</v>
      </c>
      <c r="Y1064" s="135">
        <f t="shared" si="238"/>
        <v>-2.8914652523499781E-2</v>
      </c>
      <c r="Z1064" s="135">
        <f t="shared" si="239"/>
        <v>-2.8914652523499781E-2</v>
      </c>
      <c r="AA1064" s="135">
        <f t="shared" si="240"/>
        <v>8.3605713055473225E-4</v>
      </c>
      <c r="AB1064" s="140">
        <f t="shared" si="244"/>
        <v>1.667441868642813</v>
      </c>
      <c r="AC1064" s="140">
        <f t="shared" si="245"/>
        <v>-7.796703018153997E-2</v>
      </c>
      <c r="AD1064" s="140">
        <f t="shared" si="246"/>
        <v>-6.61830137152528E-2</v>
      </c>
      <c r="AE1064" s="140">
        <f t="shared" si="247"/>
        <v>-4.4305443170104659E-2</v>
      </c>
    </row>
    <row r="1065" spans="1:31">
      <c r="A1065" s="168">
        <f>'Historical NAV'!A1065</f>
        <v>45512</v>
      </c>
      <c r="B1065" s="169">
        <f>'Historical NAV'!B1065</f>
        <v>51762391.9934242</v>
      </c>
      <c r="C1065" s="169">
        <f>'Historical NAV'!C1065</f>
        <v>0</v>
      </c>
      <c r="D1065" s="169" t="e">
        <f>'Historical NAV'!#REF!</f>
        <v>#REF!</v>
      </c>
      <c r="E1065" s="169" t="e">
        <f>'Historical NAV'!#REF!</f>
        <v>#REF!</v>
      </c>
      <c r="F1065" s="67">
        <f t="shared" si="229"/>
        <v>51762391.9934242</v>
      </c>
      <c r="G1065" s="67">
        <f t="shared" si="230"/>
        <v>60667367.421713203</v>
      </c>
      <c r="H1065" s="172">
        <f>B1065-C1065-F1064-'Daily P&amp;L breakdown'!H73</f>
        <v>4353235.5151254972</v>
      </c>
      <c r="I1065" s="70">
        <f t="shared" si="231"/>
        <v>9.2010601219801147E-2</v>
      </c>
      <c r="J1065" s="67">
        <f t="shared" si="232"/>
        <v>-8942978.6082890034</v>
      </c>
      <c r="K1065" s="70">
        <f t="shared" si="228"/>
        <v>-0.15839755141174017</v>
      </c>
      <c r="L1065" s="70">
        <f t="shared" si="233"/>
        <v>1.0920106012198012</v>
      </c>
      <c r="M1065" s="70">
        <f>PRODUCT($L$2:L1065)-1</f>
        <v>8.67036661752425E-2</v>
      </c>
      <c r="N1065" s="70">
        <f>PRODUCT($L$909:L1065)-1</f>
        <v>-0.14127173649416547</v>
      </c>
      <c r="O1065" s="70">
        <f>AVERAGE($I$909:I1065)*252</f>
        <v>-0.10272922934587404</v>
      </c>
      <c r="P1065" s="70">
        <f>STDEV($I$909:I1065)*252^0.5</f>
        <v>0.53202368484608065</v>
      </c>
      <c r="Q1065" s="67">
        <f t="shared" si="241"/>
        <v>-7745352.5465757996</v>
      </c>
      <c r="R1065" s="70">
        <f t="shared" si="234"/>
        <v>-0.13015705109390455</v>
      </c>
      <c r="S1065" s="67">
        <f t="shared" si="242"/>
        <v>-2636116.5265758038</v>
      </c>
      <c r="T1065" s="70">
        <f t="shared" si="235"/>
        <v>-4.8459352991389766E-2</v>
      </c>
      <c r="U1065" s="67">
        <f t="shared" si="243"/>
        <v>21449702.673424199</v>
      </c>
      <c r="V1065" s="70">
        <f t="shared" si="236"/>
        <v>0.70761463778378475</v>
      </c>
      <c r="W1065" s="87">
        <f t="shared" si="237"/>
        <v>-0.19309145865488028</v>
      </c>
      <c r="X1065" s="138">
        <f t="shared" si="192"/>
        <v>1.7857142857142857E-4</v>
      </c>
      <c r="Y1065" s="135">
        <f t="shared" si="238"/>
        <v>9.1832029791229716E-2</v>
      </c>
      <c r="Z1065" s="135">
        <f t="shared" si="239"/>
        <v>0</v>
      </c>
      <c r="AA1065" s="135">
        <f t="shared" si="240"/>
        <v>0</v>
      </c>
      <c r="AB1065" s="140">
        <f t="shared" si="244"/>
        <v>2.6152517904506043</v>
      </c>
      <c r="AC1065" s="140">
        <f t="shared" si="245"/>
        <v>-8.0854405280950004E-2</v>
      </c>
      <c r="AD1065" s="140">
        <f t="shared" si="246"/>
        <v>-6.6847186031624817E-2</v>
      </c>
      <c r="AE1065" s="140">
        <f t="shared" si="247"/>
        <v>-4.4661860186771304E-2</v>
      </c>
    </row>
    <row r="1066" spans="1:31">
      <c r="A1066" s="168">
        <f>'Historical NAV'!A1066</f>
        <v>45513</v>
      </c>
      <c r="B1066" s="169">
        <f>'Historical NAV'!B1066</f>
        <v>52521250.0197547</v>
      </c>
      <c r="C1066" s="169">
        <f>'Historical NAV'!C1066</f>
        <v>0</v>
      </c>
      <c r="D1066" s="169" t="e">
        <f>'Historical NAV'!#REF!</f>
        <v>#REF!</v>
      </c>
      <c r="E1066" s="169" t="e">
        <f>'Historical NAV'!#REF!</f>
        <v>#REF!</v>
      </c>
      <c r="F1066" s="67">
        <f t="shared" si="229"/>
        <v>52521250.0197547</v>
      </c>
      <c r="G1066" s="67">
        <f t="shared" si="230"/>
        <v>60667367.421713203</v>
      </c>
      <c r="H1066" s="172">
        <f>B1066-C1066-F1065-'Daily P&amp;L breakdown'!H74</f>
        <v>726075.80633050087</v>
      </c>
      <c r="I1066" s="70">
        <f t="shared" si="231"/>
        <v>1.4027091453245441E-2</v>
      </c>
      <c r="J1066" s="67">
        <f t="shared" si="232"/>
        <v>-8216902.8019585023</v>
      </c>
      <c r="K1066" s="70">
        <f t="shared" si="228"/>
        <v>-0.14659231689811736</v>
      </c>
      <c r="L1066" s="70">
        <f t="shared" si="233"/>
        <v>1.0140270914532454</v>
      </c>
      <c r="M1066" s="70">
        <f>PRODUCT($L$2:L1066)-1</f>
        <v>0.10194695788325969</v>
      </c>
      <c r="N1066" s="70">
        <f>PRODUCT($L$909:L1066)-1</f>
        <v>-0.12922627660848252</v>
      </c>
      <c r="O1066" s="70">
        <f>AVERAGE($I$909:I1066)*252</f>
        <v>-7.970672127268591E-2</v>
      </c>
      <c r="P1066" s="70">
        <f>STDEV($I$909:I1066)*252^0.5</f>
        <v>0.53063986296267851</v>
      </c>
      <c r="Q1066" s="67">
        <f t="shared" si="241"/>
        <v>-6203317.590245299</v>
      </c>
      <c r="R1066" s="70">
        <f t="shared" si="234"/>
        <v>-0.10563411265013653</v>
      </c>
      <c r="S1066" s="67">
        <f t="shared" si="242"/>
        <v>1294090.8297547027</v>
      </c>
      <c r="T1066" s="70">
        <f t="shared" si="235"/>
        <v>2.5261811316824315E-2</v>
      </c>
      <c r="U1066" s="67">
        <f t="shared" si="243"/>
        <v>21462405.439754702</v>
      </c>
      <c r="V1066" s="70">
        <f t="shared" si="236"/>
        <v>0.69102394921590815</v>
      </c>
      <c r="W1066" s="87">
        <f t="shared" si="237"/>
        <v>-0.15020869489085467</v>
      </c>
      <c r="X1066" s="138">
        <f t="shared" si="192"/>
        <v>1.7857142857142857E-4</v>
      </c>
      <c r="Y1066" s="135">
        <f t="shared" si="238"/>
        <v>1.3848520024674012E-2</v>
      </c>
      <c r="Z1066" s="135">
        <f t="shared" si="239"/>
        <v>0</v>
      </c>
      <c r="AA1066" s="135">
        <f t="shared" si="240"/>
        <v>0</v>
      </c>
      <c r="AB1066" s="140">
        <f t="shared" si="244"/>
        <v>2.9811439902762182</v>
      </c>
      <c r="AC1066" s="140">
        <f t="shared" si="245"/>
        <v>-8.0338789593663529E-2</v>
      </c>
      <c r="AD1066" s="140">
        <f t="shared" si="246"/>
        <v>-6.6844093848700784E-2</v>
      </c>
      <c r="AE1066" s="140">
        <f t="shared" si="247"/>
        <v>-4.4638709131117615E-2</v>
      </c>
    </row>
    <row r="1067" spans="1:31">
      <c r="A1067" s="168">
        <f>'Historical NAV'!A1067</f>
        <v>45516</v>
      </c>
      <c r="B1067" s="169">
        <f>'Historical NAV'!B1067</f>
        <v>53400219.769905001</v>
      </c>
      <c r="C1067" s="169">
        <f>'Historical NAV'!C1067</f>
        <v>0</v>
      </c>
      <c r="D1067" s="169" t="e">
        <f>'Historical NAV'!#REF!</f>
        <v>#REF!</v>
      </c>
      <c r="E1067" s="169" t="e">
        <f>'Historical NAV'!#REF!</f>
        <v>#REF!</v>
      </c>
      <c r="F1067" s="67">
        <f t="shared" si="229"/>
        <v>53400219.769905001</v>
      </c>
      <c r="G1067" s="67">
        <f t="shared" si="230"/>
        <v>60667367.421713203</v>
      </c>
      <c r="H1067" s="172">
        <f>B1067-C1067-F1066-'Daily P&amp;L breakdown'!H75</f>
        <v>845273.55015030061</v>
      </c>
      <c r="I1067" s="70">
        <f t="shared" si="231"/>
        <v>1.609393435671028E-2</v>
      </c>
      <c r="J1067" s="67">
        <f t="shared" si="232"/>
        <v>-7371629.2518082019</v>
      </c>
      <c r="K1067" s="70">
        <f t="shared" si="228"/>
        <v>-0.1328576296667634</v>
      </c>
      <c r="L1067" s="70">
        <f t="shared" si="233"/>
        <v>1.0160939343567104</v>
      </c>
      <c r="M1067" s="70">
        <f>PRODUCT($L$2:L1067)-1</f>
        <v>0.11968161988800952</v>
      </c>
      <c r="N1067" s="70">
        <f>PRODUCT($L$909:L1067)-1</f>
        <v>-0.1152121014646712</v>
      </c>
      <c r="O1067" s="70">
        <f>AVERAGE($I$909:I1067)*252</f>
        <v>-5.3698053479203652E-2</v>
      </c>
      <c r="P1067" s="70">
        <f>STDEV($I$909:I1067)*252^0.5</f>
        <v>0.52936124618645053</v>
      </c>
      <c r="Q1067" s="67">
        <f t="shared" si="241"/>
        <v>-5994702.990094997</v>
      </c>
      <c r="R1067" s="70">
        <f t="shared" si="234"/>
        <v>-0.10092955275517555</v>
      </c>
      <c r="S1067" s="67">
        <f t="shared" si="242"/>
        <v>144232.25990500301</v>
      </c>
      <c r="T1067" s="70">
        <f t="shared" si="235"/>
        <v>2.7082825171145346E-3</v>
      </c>
      <c r="U1067" s="67">
        <f t="shared" si="243"/>
        <v>22297115.359905001</v>
      </c>
      <c r="V1067" s="70">
        <f t="shared" si="236"/>
        <v>0.71687748804702034</v>
      </c>
      <c r="W1067" s="87">
        <f t="shared" si="237"/>
        <v>-0.1014393363058735</v>
      </c>
      <c r="X1067" s="138">
        <f t="shared" si="192"/>
        <v>1.7857142857142857E-4</v>
      </c>
      <c r="Y1067" s="135">
        <f t="shared" si="238"/>
        <v>1.5915362928138853E-2</v>
      </c>
      <c r="Z1067" s="135">
        <f t="shared" si="239"/>
        <v>0</v>
      </c>
      <c r="AA1067" s="135">
        <f t="shared" si="240"/>
        <v>0</v>
      </c>
      <c r="AB1067" s="140">
        <f t="shared" si="244"/>
        <v>3.1196979064794488</v>
      </c>
      <c r="AC1067" s="140">
        <f t="shared" si="245"/>
        <v>-7.9455207881599779E-2</v>
      </c>
      <c r="AD1067" s="140">
        <f t="shared" si="246"/>
        <v>-6.5320994577300395E-2</v>
      </c>
      <c r="AE1067" s="140">
        <f t="shared" si="247"/>
        <v>-4.4636179085001809E-2</v>
      </c>
    </row>
    <row r="1068" spans="1:31">
      <c r="A1068" s="168">
        <f>'Historical NAV'!A1068</f>
        <v>45517</v>
      </c>
      <c r="B1068" s="169">
        <f>'Historical NAV'!B1068</f>
        <v>56544654.715252496</v>
      </c>
      <c r="C1068" s="169">
        <f>'Historical NAV'!C1068</f>
        <v>0</v>
      </c>
      <c r="D1068" s="169" t="e">
        <f>'Historical NAV'!#REF!</f>
        <v>#REF!</v>
      </c>
      <c r="E1068" s="169" t="e">
        <f>'Historical NAV'!#REF!</f>
        <v>#REF!</v>
      </c>
      <c r="F1068" s="67">
        <f t="shared" si="229"/>
        <v>56544654.715252496</v>
      </c>
      <c r="G1068" s="67">
        <f t="shared" si="230"/>
        <v>60667367.421713203</v>
      </c>
      <c r="H1068" s="172">
        <f>B1068-C1068-F1067-'Daily P&amp;L breakdown'!H76</f>
        <v>3076906.5853474955</v>
      </c>
      <c r="I1068" s="70">
        <f t="shared" si="231"/>
        <v>5.7619736371975781E-2</v>
      </c>
      <c r="J1068" s="67">
        <f t="shared" si="232"/>
        <v>-4294722.6664607059</v>
      </c>
      <c r="K1068" s="70">
        <f t="shared" si="228"/>
        <v>-8.2893114891192221E-2</v>
      </c>
      <c r="L1068" s="70">
        <f t="shared" si="233"/>
        <v>1.0576197363719757</v>
      </c>
      <c r="M1068" s="70">
        <f>PRODUCT($L$2:L1068)-1</f>
        <v>0.18419737964650329</v>
      </c>
      <c r="N1068" s="70">
        <f>PRODUCT($L$909:L1068)-1</f>
        <v>-6.4230856005951131E-2</v>
      </c>
      <c r="O1068" s="70">
        <f>AVERAGE($I$909:I1068)*252</f>
        <v>3.7388644140903225E-2</v>
      </c>
      <c r="P1068" s="70">
        <f>STDEV($I$909:I1068)*252^0.5</f>
        <v>0.53266191813558927</v>
      </c>
      <c r="Q1068" s="67">
        <f t="shared" si="241"/>
        <v>-3118395.0747475028</v>
      </c>
      <c r="R1068" s="70">
        <f t="shared" si="234"/>
        <v>-5.2266772914283215E-2</v>
      </c>
      <c r="S1068" s="67">
        <f t="shared" si="242"/>
        <v>3134529.0452524945</v>
      </c>
      <c r="T1068" s="70">
        <f t="shared" si="235"/>
        <v>5.8687917430105055E-2</v>
      </c>
      <c r="U1068" s="67">
        <f t="shared" si="243"/>
        <v>24361840.135252498</v>
      </c>
      <c r="V1068" s="70">
        <f t="shared" si="236"/>
        <v>0.75698289454124246</v>
      </c>
      <c r="W1068" s="87">
        <f t="shared" si="237"/>
        <v>7.0192072810029441E-2</v>
      </c>
      <c r="X1068" s="138">
        <f t="shared" si="192"/>
        <v>1.7857142857142857E-4</v>
      </c>
      <c r="Y1068" s="135">
        <f t="shared" si="238"/>
        <v>5.7441164943404351E-2</v>
      </c>
      <c r="Z1068" s="135">
        <f t="shared" si="239"/>
        <v>0</v>
      </c>
      <c r="AA1068" s="135">
        <f t="shared" si="240"/>
        <v>0</v>
      </c>
      <c r="AB1068" s="140">
        <f t="shared" si="244"/>
        <v>3.4219853470310477</v>
      </c>
      <c r="AC1068" s="140">
        <f t="shared" si="245"/>
        <v>-7.9914100136106142E-2</v>
      </c>
      <c r="AD1068" s="140">
        <f t="shared" si="246"/>
        <v>-6.5511035332278492E-2</v>
      </c>
      <c r="AE1068" s="140">
        <f t="shared" si="247"/>
        <v>-4.4734214440003035E-2</v>
      </c>
    </row>
    <row r="1069" spans="1:31">
      <c r="A1069" s="168">
        <f>'Historical NAV'!A1069</f>
        <v>45518</v>
      </c>
      <c r="B1069" s="169">
        <f>'Historical NAV'!B1069</f>
        <v>56692038.266765103</v>
      </c>
      <c r="C1069" s="169">
        <f>'Historical NAV'!C1069</f>
        <v>0</v>
      </c>
      <c r="D1069" s="169" t="e">
        <f>'Historical NAV'!#REF!</f>
        <v>#REF!</v>
      </c>
      <c r="E1069" s="169" t="e">
        <f>'Historical NAV'!#REF!</f>
        <v>#REF!</v>
      </c>
      <c r="F1069" s="67">
        <f t="shared" si="229"/>
        <v>56692038.266765103</v>
      </c>
      <c r="G1069" s="67">
        <f t="shared" si="230"/>
        <v>60667367.421713203</v>
      </c>
      <c r="H1069" s="172">
        <f>B1069-C1069-F1068-'Daily P&amp;L breakdown'!H77</f>
        <v>120028.00151260644</v>
      </c>
      <c r="I1069" s="70">
        <f t="shared" si="231"/>
        <v>2.1227117243361607E-3</v>
      </c>
      <c r="J1069" s="67">
        <f t="shared" si="232"/>
        <v>-4174694.6649480993</v>
      </c>
      <c r="K1069" s="70">
        <f t="shared" si="228"/>
        <v>-8.0946361353702367E-2</v>
      </c>
      <c r="L1069" s="70">
        <f t="shared" si="233"/>
        <v>1.0021227117243361</v>
      </c>
      <c r="M1069" s="70">
        <f>PRODUCT($L$2:L1069)-1</f>
        <v>0.1867110893082069</v>
      </c>
      <c r="N1069" s="70">
        <f>PRODUCT($L$909:L1069)-1</f>
        <v>-6.2244487872722964E-2</v>
      </c>
      <c r="O1069" s="70">
        <f>AVERAGE($I$909:I1069)*252</f>
        <v>4.0478921845200175E-2</v>
      </c>
      <c r="P1069" s="70">
        <f>STDEV($I$909:I1069)*252^0.5</f>
        <v>0.53100048569606251</v>
      </c>
      <c r="Q1069" s="67">
        <f t="shared" si="241"/>
        <v>-4251638.6879028007</v>
      </c>
      <c r="R1069" s="70">
        <f t="shared" si="234"/>
        <v>-6.9763409435655191E-2</v>
      </c>
      <c r="S1069" s="67">
        <f t="shared" si="242"/>
        <v>3104181.346765101</v>
      </c>
      <c r="T1069" s="70">
        <f t="shared" si="235"/>
        <v>5.7926954447893995E-2</v>
      </c>
      <c r="U1069" s="67">
        <f t="shared" si="243"/>
        <v>24800430.936765105</v>
      </c>
      <c r="V1069" s="70">
        <f t="shared" si="236"/>
        <v>0.77764756978666538</v>
      </c>
      <c r="W1069" s="87">
        <f t="shared" si="237"/>
        <v>7.6231421506400956E-2</v>
      </c>
      <c r="X1069" s="138">
        <f t="shared" si="192"/>
        <v>1.7857142857142857E-4</v>
      </c>
      <c r="Y1069" s="135">
        <f t="shared" si="238"/>
        <v>1.9441402957647322E-3</v>
      </c>
      <c r="Z1069" s="135">
        <f t="shared" si="239"/>
        <v>0</v>
      </c>
      <c r="AA1069" s="135">
        <f t="shared" si="240"/>
        <v>0</v>
      </c>
      <c r="AB1069" s="140">
        <f t="shared" si="244"/>
        <v>3.4484548172427201</v>
      </c>
      <c r="AC1069" s="140">
        <f t="shared" si="245"/>
        <v>-7.994839421408638E-2</v>
      </c>
      <c r="AD1069" s="140">
        <f t="shared" si="246"/>
        <v>-6.5518886811042773E-2</v>
      </c>
      <c r="AE1069" s="140">
        <f t="shared" si="247"/>
        <v>-4.473552566822845E-2</v>
      </c>
    </row>
    <row r="1070" spans="1:31">
      <c r="A1070" s="168">
        <f>'Historical NAV'!A1070</f>
        <v>45519</v>
      </c>
      <c r="B1070" s="169">
        <f>'Historical NAV'!B1070</f>
        <v>59805518.4498135</v>
      </c>
      <c r="C1070" s="169">
        <f>'Historical NAV'!C1070</f>
        <v>0</v>
      </c>
      <c r="D1070" s="169" t="e">
        <f>'Historical NAV'!#REF!</f>
        <v>#REF!</v>
      </c>
      <c r="E1070" s="169" t="e">
        <f>'Historical NAV'!#REF!</f>
        <v>#REF!</v>
      </c>
      <c r="F1070" s="67">
        <f t="shared" si="229"/>
        <v>59805518.4498135</v>
      </c>
      <c r="G1070" s="67">
        <f t="shared" si="230"/>
        <v>60667367.421713203</v>
      </c>
      <c r="H1070" s="172">
        <f>B1070-C1070-F1069-'Daily P&amp;L breakdown'!H78</f>
        <v>3063252.0930483975</v>
      </c>
      <c r="I1070" s="70">
        <f t="shared" si="231"/>
        <v>5.4033197371282121E-2</v>
      </c>
      <c r="J1070" s="67">
        <f t="shared" si="232"/>
        <v>-1111442.5718997018</v>
      </c>
      <c r="K1070" s="70">
        <f t="shared" ref="K1070:K1101" si="248">(1+K1069)*(1+I1070)-1</f>
        <v>-3.1286954701931879E-2</v>
      </c>
      <c r="L1070" s="70">
        <f t="shared" si="233"/>
        <v>1.0540331973712822</v>
      </c>
      <c r="M1070" s="70">
        <f>PRODUCT($L$2:L1070)-1</f>
        <v>0.25083288381948665</v>
      </c>
      <c r="N1070" s="70">
        <f>PRODUCT($L$909:L1070)-1</f>
        <v>-1.1574559199941992E-2</v>
      </c>
      <c r="O1070" s="70">
        <f>AVERAGE($I$909:I1070)*252</f>
        <v>0.1242806923125946</v>
      </c>
      <c r="P1070" s="70">
        <f>STDEV($I$909:I1070)*252^0.5</f>
        <v>0.53359611928703055</v>
      </c>
      <c r="Q1070" s="67">
        <f t="shared" si="241"/>
        <v>-4056302.1406579018</v>
      </c>
      <c r="R1070" s="70">
        <f t="shared" si="234"/>
        <v>-6.3516857226321041E-2</v>
      </c>
      <c r="S1070" s="67">
        <f t="shared" si="242"/>
        <v>8783664.6798134968</v>
      </c>
      <c r="T1070" s="70">
        <f t="shared" si="235"/>
        <v>0.17215494990458666</v>
      </c>
      <c r="U1070" s="67">
        <f t="shared" si="243"/>
        <v>27829290.1298135</v>
      </c>
      <c r="V1070" s="70">
        <f t="shared" si="236"/>
        <v>0.87031184076225976</v>
      </c>
      <c r="W1070" s="87">
        <f t="shared" si="237"/>
        <v>0.23291153706037707</v>
      </c>
      <c r="X1070" s="138">
        <f t="shared" si="192"/>
        <v>1.7857142857142857E-4</v>
      </c>
      <c r="Y1070" s="135">
        <f t="shared" si="238"/>
        <v>5.385462594271069E-2</v>
      </c>
      <c r="Z1070" s="135">
        <f t="shared" si="239"/>
        <v>0</v>
      </c>
      <c r="AA1070" s="135">
        <f t="shared" si="240"/>
        <v>0</v>
      </c>
      <c r="AB1070" s="140">
        <f t="shared" si="244"/>
        <v>3.6343527732776653</v>
      </c>
      <c r="AC1070" s="140">
        <f t="shared" si="245"/>
        <v>-8.0328457038511047E-2</v>
      </c>
      <c r="AD1070" s="140">
        <f t="shared" si="246"/>
        <v>-6.558742807847448E-2</v>
      </c>
      <c r="AE1070" s="140">
        <f t="shared" si="247"/>
        <v>-4.477329969605022E-2</v>
      </c>
    </row>
    <row r="1071" spans="1:31">
      <c r="A1071" s="168">
        <f>'Historical NAV'!A1071</f>
        <v>45520</v>
      </c>
      <c r="B1071" s="169">
        <f>'Historical NAV'!B1071</f>
        <v>61136510.623112902</v>
      </c>
      <c r="C1071" s="169">
        <f>'Historical NAV'!C1071</f>
        <v>0</v>
      </c>
      <c r="D1071" s="169" t="e">
        <f>'Historical NAV'!#REF!</f>
        <v>#REF!</v>
      </c>
      <c r="E1071" s="169" t="e">
        <f>'Historical NAV'!#REF!</f>
        <v>#REF!</v>
      </c>
      <c r="F1071" s="67">
        <f t="shared" si="229"/>
        <v>61136510.623112902</v>
      </c>
      <c r="G1071" s="67">
        <f t="shared" si="230"/>
        <v>60667367.421713203</v>
      </c>
      <c r="H1071" s="172">
        <f>B1071-C1071-F1070-'Daily P&amp;L breakdown'!H79</f>
        <v>1295565.713299402</v>
      </c>
      <c r="I1071" s="70">
        <f t="shared" si="231"/>
        <v>2.1662979385198226E-2</v>
      </c>
      <c r="J1071" s="67">
        <f t="shared" si="232"/>
        <v>184123.14139970019</v>
      </c>
      <c r="K1071" s="70">
        <f t="shared" si="248"/>
        <v>-1.0301743971467325E-2</v>
      </c>
      <c r="L1071" s="70">
        <f t="shared" si="233"/>
        <v>1.0216629793851981</v>
      </c>
      <c r="M1071" s="70">
        <f>PRODUCT($L$2:L1071)-1</f>
        <v>0.27792965079599607</v>
      </c>
      <c r="N1071" s="70">
        <f>PRODUCT($L$909:L1071)-1</f>
        <v>9.837680747915023E-3</v>
      </c>
      <c r="O1071" s="70">
        <f>AVERAGE($I$909:I1071)*252</f>
        <v>0.15700946601049251</v>
      </c>
      <c r="P1071" s="70">
        <f>STDEV($I$909:I1071)*252^0.5</f>
        <v>0.53259752118280346</v>
      </c>
      <c r="Q1071" s="67">
        <f t="shared" si="241"/>
        <v>-2908109.2441542968</v>
      </c>
      <c r="R1071" s="70">
        <f t="shared" si="234"/>
        <v>-4.5407549458195987E-2</v>
      </c>
      <c r="S1071" s="67">
        <f t="shared" si="242"/>
        <v>7051097.573112905</v>
      </c>
      <c r="T1071" s="70">
        <f t="shared" si="235"/>
        <v>0.13036967225514987</v>
      </c>
      <c r="U1071" s="67">
        <f t="shared" si="243"/>
        <v>29112080.803112902</v>
      </c>
      <c r="V1071" s="70">
        <f t="shared" si="236"/>
        <v>0.90905852084622385</v>
      </c>
      <c r="W1071" s="87">
        <f t="shared" si="237"/>
        <v>0.29479946820218517</v>
      </c>
      <c r="X1071" s="138">
        <f t="shared" si="192"/>
        <v>1.7857142857142857E-4</v>
      </c>
      <c r="Y1071" s="135">
        <f t="shared" si="238"/>
        <v>2.1484407956626799E-2</v>
      </c>
      <c r="Z1071" s="135">
        <f t="shared" si="239"/>
        <v>0</v>
      </c>
      <c r="AA1071" s="135">
        <f t="shared" si="240"/>
        <v>0</v>
      </c>
      <c r="AB1071" s="140">
        <f t="shared" si="244"/>
        <v>4.1939283214587508</v>
      </c>
      <c r="AC1071" s="140">
        <f t="shared" si="245"/>
        <v>-8.0093770836378808E-2</v>
      </c>
      <c r="AD1071" s="140">
        <f t="shared" si="246"/>
        <v>-6.4367806108133988E-2</v>
      </c>
      <c r="AE1071" s="140">
        <f t="shared" si="247"/>
        <v>-4.4752958250455992E-2</v>
      </c>
    </row>
    <row r="1072" spans="1:31">
      <c r="A1072" s="168">
        <f>'Historical NAV'!A1072</f>
        <v>45523</v>
      </c>
      <c r="B1072" s="169">
        <f>'Historical NAV'!B1072</f>
        <v>63198667.8479895</v>
      </c>
      <c r="C1072" s="169">
        <f>'Historical NAV'!C1072</f>
        <v>0</v>
      </c>
      <c r="D1072" s="169" t="e">
        <f>'Historical NAV'!#REF!</f>
        <v>#REF!</v>
      </c>
      <c r="E1072" s="169" t="e">
        <f>'Historical NAV'!#REF!</f>
        <v>#REF!</v>
      </c>
      <c r="F1072" s="67">
        <f t="shared" si="229"/>
        <v>63198667.8479895</v>
      </c>
      <c r="G1072" s="67">
        <f t="shared" si="230"/>
        <v>60667367.421713203</v>
      </c>
      <c r="H1072" s="172">
        <f>B1072-C1072-F1071-'Daily P&amp;L breakdown'!H80</f>
        <v>2046137.3148765976</v>
      </c>
      <c r="I1072" s="70">
        <f t="shared" si="231"/>
        <v>3.3468336580253687E-2</v>
      </c>
      <c r="J1072" s="67">
        <f t="shared" si="232"/>
        <v>2230260.4562762976</v>
      </c>
      <c r="K1072" s="70">
        <f t="shared" si="248"/>
        <v>2.2821810374185736E-2</v>
      </c>
      <c r="L1072" s="70">
        <f t="shared" si="233"/>
        <v>1.0334683365802537</v>
      </c>
      <c r="M1072" s="70">
        <f>PRODUCT($L$2:L1072)-1</f>
        <v>0.32069983047472261</v>
      </c>
      <c r="N1072" s="70">
        <f>PRODUCT($L$909:L1072)-1</f>
        <v>4.3635268138608962E-2</v>
      </c>
      <c r="O1072" s="70">
        <f>AVERAGE($I$909:I1072)*252</f>
        <v>0.20747904742642811</v>
      </c>
      <c r="P1072" s="70">
        <f>STDEV($I$909:I1072)*252^0.5</f>
        <v>0.53252001007425598</v>
      </c>
      <c r="Q1072" s="67">
        <f t="shared" si="241"/>
        <v>-1444881.6065388024</v>
      </c>
      <c r="R1072" s="70">
        <f t="shared" si="234"/>
        <v>-2.235152027899031E-2</v>
      </c>
      <c r="S1072" s="67">
        <f t="shared" si="242"/>
        <v>14072665.877989501</v>
      </c>
      <c r="T1072" s="70">
        <f t="shared" si="235"/>
        <v>0.28646063822949241</v>
      </c>
      <c r="U1072" s="67">
        <f t="shared" si="243"/>
        <v>31513165.247989498</v>
      </c>
      <c r="V1072" s="70">
        <f t="shared" si="236"/>
        <v>0.99456100304968797</v>
      </c>
      <c r="W1072" s="87">
        <f t="shared" si="237"/>
        <v>0.38961737305889538</v>
      </c>
      <c r="X1072" s="138">
        <f t="shared" si="192"/>
        <v>1.7857142857142857E-4</v>
      </c>
      <c r="Y1072" s="135">
        <f t="shared" si="238"/>
        <v>3.3289765151682256E-2</v>
      </c>
      <c r="Z1072" s="135">
        <f t="shared" si="239"/>
        <v>0</v>
      </c>
      <c r="AA1072" s="135">
        <f t="shared" si="240"/>
        <v>0</v>
      </c>
      <c r="AB1072" s="140">
        <f t="shared" si="244"/>
        <v>4.3669233790531701</v>
      </c>
      <c r="AC1072" s="140">
        <f t="shared" si="245"/>
        <v>-7.9783690025999623E-2</v>
      </c>
      <c r="AD1072" s="140">
        <f t="shared" si="246"/>
        <v>-6.4125176092356628E-2</v>
      </c>
      <c r="AE1072" s="140">
        <f t="shared" si="247"/>
        <v>-4.4745384150826732E-2</v>
      </c>
    </row>
    <row r="1073" spans="1:31">
      <c r="A1073" s="168">
        <f>'Historical NAV'!A1073</f>
        <v>45524</v>
      </c>
      <c r="B1073" s="169">
        <f>'Historical NAV'!B1073</f>
        <v>61777804.835665397</v>
      </c>
      <c r="C1073" s="169">
        <f>'Historical NAV'!C1073</f>
        <v>0</v>
      </c>
      <c r="D1073" s="169" t="e">
        <f>'Historical NAV'!#REF!</f>
        <v>#REF!</v>
      </c>
      <c r="E1073" s="169" t="e">
        <f>'Historical NAV'!#REF!</f>
        <v>#REF!</v>
      </c>
      <c r="F1073" s="67">
        <f t="shared" si="229"/>
        <v>61777804.835665397</v>
      </c>
      <c r="G1073" s="67">
        <f t="shared" si="230"/>
        <v>60667367.421713203</v>
      </c>
      <c r="H1073" s="172">
        <f>B1073-C1073-F1072-'Daily P&amp;L breakdown'!H81</f>
        <v>-1451209.9423241022</v>
      </c>
      <c r="I1073" s="70">
        <f t="shared" si="231"/>
        <v>-2.2962666646940542E-2</v>
      </c>
      <c r="J1073" s="67">
        <f t="shared" si="232"/>
        <v>779050.51395219541</v>
      </c>
      <c r="K1073" s="70">
        <f t="shared" si="248"/>
        <v>-6.649058966569088E-4</v>
      </c>
      <c r="L1073" s="70">
        <f t="shared" si="233"/>
        <v>0.97703733335305942</v>
      </c>
      <c r="M1073" s="70">
        <f>PRODUCT($L$2:L1073)-1</f>
        <v>0.29037304052686053</v>
      </c>
      <c r="N1073" s="70">
        <f>PRODUCT($L$909:L1073)-1</f>
        <v>1.967061937535175E-2</v>
      </c>
      <c r="O1073" s="70">
        <f>AVERAGE($I$909:I1073)*252</f>
        <v>0.17115134413881933</v>
      </c>
      <c r="P1073" s="70">
        <f>STDEV($I$909:I1073)*252^0.5</f>
        <v>0.53170717530568057</v>
      </c>
      <c r="Q1073" s="67">
        <f t="shared" si="241"/>
        <v>-3242680.2577375025</v>
      </c>
      <c r="R1073" s="70">
        <f t="shared" si="234"/>
        <v>-4.9871671259901301E-2</v>
      </c>
      <c r="S1073" s="67">
        <f t="shared" si="242"/>
        <v>15072205.5356654</v>
      </c>
      <c r="T1073" s="70">
        <f t="shared" si="235"/>
        <v>0.32270660823455916</v>
      </c>
      <c r="U1073" s="67">
        <f t="shared" si="243"/>
        <v>29331017.415665396</v>
      </c>
      <c r="V1073" s="70">
        <f t="shared" si="236"/>
        <v>0.90397292761211656</v>
      </c>
      <c r="W1073" s="87">
        <f t="shared" si="237"/>
        <v>0.32189022847100707</v>
      </c>
      <c r="X1073" s="138">
        <f t="shared" si="192"/>
        <v>1.7857142857142857E-4</v>
      </c>
      <c r="Y1073" s="135">
        <f t="shared" si="238"/>
        <v>-2.314123807551197E-2</v>
      </c>
      <c r="Z1073" s="135">
        <f t="shared" si="239"/>
        <v>-2.314123807551197E-2</v>
      </c>
      <c r="AA1073" s="135">
        <f t="shared" si="240"/>
        <v>5.3551689966752493E-4</v>
      </c>
      <c r="AB1073" s="140">
        <f t="shared" si="244"/>
        <v>4.0570567180541701</v>
      </c>
      <c r="AC1073" s="140">
        <f t="shared" si="245"/>
        <v>-8.087799718577221E-2</v>
      </c>
      <c r="AD1073" s="140">
        <f t="shared" si="246"/>
        <v>-6.1506616898011089E-2</v>
      </c>
      <c r="AE1073" s="140">
        <f t="shared" si="247"/>
        <v>-4.481565371812718E-2</v>
      </c>
    </row>
    <row r="1074" spans="1:31">
      <c r="A1074" s="168">
        <f>'Historical NAV'!A1074</f>
        <v>45525</v>
      </c>
      <c r="B1074" s="169">
        <f>'Historical NAV'!B1074</f>
        <v>62658444.354868598</v>
      </c>
      <c r="C1074" s="169">
        <f>'Historical NAV'!C1074</f>
        <v>0</v>
      </c>
      <c r="D1074" s="169" t="e">
        <f>'Historical NAV'!#REF!</f>
        <v>#REF!</v>
      </c>
      <c r="E1074" s="169" t="e">
        <f>'Historical NAV'!#REF!</f>
        <v>#REF!</v>
      </c>
      <c r="F1074" s="67">
        <f t="shared" si="229"/>
        <v>62658444.354868598</v>
      </c>
      <c r="G1074" s="67">
        <f t="shared" si="230"/>
        <v>60667367.421713203</v>
      </c>
      <c r="H1074" s="172">
        <f>B1074-C1074-F1073-'Daily P&amp;L breakdown'!H82</f>
        <v>878652.59920320089</v>
      </c>
      <c r="I1074" s="70">
        <f t="shared" si="231"/>
        <v>1.4222787642592627E-2</v>
      </c>
      <c r="J1074" s="67">
        <f t="shared" si="232"/>
        <v>1657703.1131553962</v>
      </c>
      <c r="K1074" s="70">
        <f t="shared" si="248"/>
        <v>1.3548424930565295E-2</v>
      </c>
      <c r="L1074" s="70">
        <f t="shared" si="233"/>
        <v>1.0142227876425927</v>
      </c>
      <c r="M1074" s="70">
        <f>PRODUCT($L$2:L1074)-1</f>
        <v>0.30872574226200067</v>
      </c>
      <c r="N1074" s="70">
        <f>PRODUCT($L$909:L1074)-1</f>
        <v>3.4173178060118214E-2</v>
      </c>
      <c r="O1074" s="70">
        <f>AVERAGE($I$909:I1074)*252</f>
        <v>0.19171153173999117</v>
      </c>
      <c r="P1074" s="70">
        <f>STDEV($I$909:I1074)*252^0.5</f>
        <v>0.5303560788151459</v>
      </c>
      <c r="Q1074" s="67">
        <f t="shared" si="241"/>
        <v>-2432640.5803930983</v>
      </c>
      <c r="R1074" s="70">
        <f t="shared" si="234"/>
        <v>-3.7372868846978879E-2</v>
      </c>
      <c r="S1074" s="67">
        <f t="shared" si="242"/>
        <v>16811050.674868599</v>
      </c>
      <c r="T1074" s="70">
        <f t="shared" si="235"/>
        <v>0.36667407513291383</v>
      </c>
      <c r="U1074" s="67">
        <f t="shared" si="243"/>
        <v>29849776.624868598</v>
      </c>
      <c r="V1074" s="70">
        <f t="shared" si="236"/>
        <v>0.90981373795846598</v>
      </c>
      <c r="W1074" s="87">
        <f t="shared" si="237"/>
        <v>0.36147701402478255</v>
      </c>
      <c r="X1074" s="138">
        <f t="shared" si="192"/>
        <v>1.7857142857142857E-4</v>
      </c>
      <c r="Y1074" s="135">
        <f t="shared" si="238"/>
        <v>1.4044216214021198E-2</v>
      </c>
      <c r="Z1074" s="135">
        <f t="shared" si="239"/>
        <v>0</v>
      </c>
      <c r="AA1074" s="135">
        <f t="shared" si="240"/>
        <v>0</v>
      </c>
      <c r="AB1074" s="140">
        <f t="shared" si="244"/>
        <v>3.8854474795087652</v>
      </c>
      <c r="AC1074" s="140">
        <f t="shared" si="245"/>
        <v>-8.0684263441510265E-2</v>
      </c>
      <c r="AD1074" s="140">
        <f t="shared" si="246"/>
        <v>-6.0208517872854153E-2</v>
      </c>
      <c r="AE1074" s="140">
        <f t="shared" si="247"/>
        <v>-4.4815460637831435E-2</v>
      </c>
    </row>
    <row r="1075" spans="1:31">
      <c r="A1075" s="168">
        <f>'Historical NAV'!A1075</f>
        <v>45526</v>
      </c>
      <c r="B1075" s="169">
        <f>'Historical NAV'!B1075</f>
        <v>60262248.670911402</v>
      </c>
      <c r="C1075" s="169">
        <f>'Historical NAV'!C1075</f>
        <v>0</v>
      </c>
      <c r="D1075" s="169" t="e">
        <f>'Historical NAV'!#REF!</f>
        <v>#REF!</v>
      </c>
      <c r="E1075" s="169" t="e">
        <f>'Historical NAV'!#REF!</f>
        <v>#REF!</v>
      </c>
      <c r="F1075" s="67">
        <f t="shared" si="229"/>
        <v>60262248.670911402</v>
      </c>
      <c r="G1075" s="67">
        <f t="shared" si="230"/>
        <v>60667367.421713203</v>
      </c>
      <c r="H1075" s="172">
        <f>B1075-C1075-F1074-'Daily P&amp;L breakdown'!H83</f>
        <v>-2260436.6439571967</v>
      </c>
      <c r="I1075" s="70">
        <f t="shared" si="231"/>
        <v>-3.6075530875856472E-2</v>
      </c>
      <c r="J1075" s="67">
        <f t="shared" si="232"/>
        <v>-602733.53080180055</v>
      </c>
      <c r="K1075" s="70">
        <f t="shared" si="248"/>
        <v>-2.3015872567192952E-2</v>
      </c>
      <c r="L1075" s="70">
        <f t="shared" si="233"/>
        <v>0.96392446912414353</v>
      </c>
      <c r="M1075" s="70">
        <f>PRODUCT($L$2:L1075)-1</f>
        <v>0.26151276633899978</v>
      </c>
      <c r="N1075" s="70">
        <f>PRODUCT($L$909:L1075)-1</f>
        <v>-3.1351683559721621E-3</v>
      </c>
      <c r="O1075" s="70">
        <f>AVERAGE($I$909:I1075)*252</f>
        <v>0.13612623046780062</v>
      </c>
      <c r="P1075" s="70">
        <f>STDEV($I$909:I1075)*252^0.5</f>
        <v>0.53068887633909856</v>
      </c>
      <c r="Q1075" s="67">
        <f t="shared" si="241"/>
        <v>-7141000.8480926007</v>
      </c>
      <c r="R1075" s="70">
        <f t="shared" si="234"/>
        <v>-0.10594445963735372</v>
      </c>
      <c r="S1075" s="67">
        <f t="shared" si="242"/>
        <v>17317385.370911404</v>
      </c>
      <c r="T1075" s="70">
        <f t="shared" si="235"/>
        <v>0.40324695528630095</v>
      </c>
      <c r="U1075" s="67">
        <f t="shared" si="243"/>
        <v>28196612.490911402</v>
      </c>
      <c r="V1075" s="70">
        <f t="shared" si="236"/>
        <v>0.87934049811549386</v>
      </c>
      <c r="W1075" s="87">
        <f t="shared" si="237"/>
        <v>0.25650854302214343</v>
      </c>
      <c r="X1075" s="138">
        <f t="shared" si="192"/>
        <v>1.7857142857142857E-4</v>
      </c>
      <c r="Y1075" s="135">
        <f t="shared" si="238"/>
        <v>-3.6254102304427903E-2</v>
      </c>
      <c r="Z1075" s="135">
        <f t="shared" si="239"/>
        <v>-3.6254102304427903E-2</v>
      </c>
      <c r="AA1075" s="135">
        <f t="shared" si="240"/>
        <v>1.3143599338999246E-3</v>
      </c>
      <c r="AB1075" s="140">
        <f t="shared" si="244"/>
        <v>3.4926393236339623</v>
      </c>
      <c r="AC1075" s="140">
        <f t="shared" si="245"/>
        <v>-8.2487252041560072E-2</v>
      </c>
      <c r="AD1075" s="140">
        <f t="shared" si="246"/>
        <v>-6.0653037160104915E-2</v>
      </c>
      <c r="AE1075" s="140">
        <f t="shared" si="247"/>
        <v>-4.5050351860320199E-2</v>
      </c>
    </row>
    <row r="1076" spans="1:31">
      <c r="A1076" s="168">
        <f>'Historical NAV'!A1076</f>
        <v>45527</v>
      </c>
      <c r="B1076" s="169">
        <f>'Historical NAV'!B1076</f>
        <v>63505365.288649</v>
      </c>
      <c r="C1076" s="169">
        <f>'Historical NAV'!C1076</f>
        <v>0</v>
      </c>
      <c r="D1076" s="169" t="e">
        <f>'Historical NAV'!#REF!</f>
        <v>#REF!</v>
      </c>
      <c r="E1076" s="169" t="e">
        <f>'Historical NAV'!#REF!</f>
        <v>#REF!</v>
      </c>
      <c r="F1076" s="67">
        <f t="shared" si="229"/>
        <v>63505365.288649</v>
      </c>
      <c r="G1076" s="67">
        <f t="shared" si="230"/>
        <v>60667367.421713203</v>
      </c>
      <c r="H1076" s="172">
        <f>B1076-C1076-F1075-'Daily P&amp;L breakdown'!H84</f>
        <v>3232851.0977375987</v>
      </c>
      <c r="I1076" s="70">
        <f t="shared" si="231"/>
        <v>5.3646373459975062E-2</v>
      </c>
      <c r="J1076" s="67">
        <f t="shared" si="232"/>
        <v>2630117.5669357982</v>
      </c>
      <c r="K1076" s="70">
        <f t="shared" si="248"/>
        <v>2.9395782797535297E-2</v>
      </c>
      <c r="L1076" s="70">
        <f t="shared" si="233"/>
        <v>1.053646373459975</v>
      </c>
      <c r="M1076" s="70">
        <f>PRODUCT($L$2:L1076)-1</f>
        <v>0.32918835132654789</v>
      </c>
      <c r="N1076" s="70">
        <f>PRODUCT($L$909:L1076)-1</f>
        <v>5.0343014691518473E-2</v>
      </c>
      <c r="O1076" s="70">
        <f>AVERAGE($I$909:I1076)*252</f>
        <v>0.21578551547640726</v>
      </c>
      <c r="P1076" s="70">
        <f>STDEV($I$909:I1076)*252^0.5</f>
        <v>0.53308036290711325</v>
      </c>
      <c r="Q1076" s="67">
        <f t="shared" si="241"/>
        <v>-1938987.6923824027</v>
      </c>
      <c r="R1076" s="70">
        <f t="shared" si="234"/>
        <v>-2.9628036706916563E-2</v>
      </c>
      <c r="S1076" s="67">
        <f t="shared" si="242"/>
        <v>21440568.118648998</v>
      </c>
      <c r="T1076" s="70">
        <f t="shared" si="235"/>
        <v>0.50970335199761996</v>
      </c>
      <c r="U1076" s="67">
        <f t="shared" si="243"/>
        <v>31745629.818649001</v>
      </c>
      <c r="V1076" s="70">
        <f t="shared" si="236"/>
        <v>0.99955586370156257</v>
      </c>
      <c r="W1076" s="87">
        <f t="shared" si="237"/>
        <v>0.4047898412532725</v>
      </c>
      <c r="X1076" s="138">
        <f t="shared" si="192"/>
        <v>1.7857142857142857E-4</v>
      </c>
      <c r="Y1076" s="135">
        <f t="shared" si="238"/>
        <v>5.3467802031403631E-2</v>
      </c>
      <c r="Z1076" s="135">
        <f t="shared" si="239"/>
        <v>0</v>
      </c>
      <c r="AA1076" s="135">
        <f t="shared" si="240"/>
        <v>0</v>
      </c>
      <c r="AB1076" s="140">
        <f t="shared" si="244"/>
        <v>3.9093417133770463</v>
      </c>
      <c r="AC1076" s="140">
        <f t="shared" si="245"/>
        <v>-8.2829475030829131E-2</v>
      </c>
      <c r="AD1076" s="140">
        <f t="shared" si="246"/>
        <v>-5.8907292672471731E-2</v>
      </c>
      <c r="AE1076" s="140">
        <f t="shared" si="247"/>
        <v>-4.5007847407431009E-2</v>
      </c>
    </row>
    <row r="1077" spans="1:31">
      <c r="A1077" s="168">
        <f>'Historical NAV'!A1077</f>
        <v>45530</v>
      </c>
      <c r="B1077" s="169">
        <f>'Historical NAV'!B1077</f>
        <v>62382833.512212202</v>
      </c>
      <c r="C1077" s="169">
        <f>'Historical NAV'!C1077</f>
        <v>0</v>
      </c>
      <c r="D1077" s="169" t="e">
        <f>'Historical NAV'!#REF!</f>
        <v>#REF!</v>
      </c>
      <c r="E1077" s="169" t="e">
        <f>'Historical NAV'!#REF!</f>
        <v>#REF!</v>
      </c>
      <c r="F1077" s="67">
        <f t="shared" si="229"/>
        <v>62382833.512212202</v>
      </c>
      <c r="G1077" s="67">
        <f t="shared" si="230"/>
        <v>60667367.421713203</v>
      </c>
      <c r="H1077" s="172">
        <f>B1077-C1077-F1076-'Daily P&amp;L breakdown'!H85</f>
        <v>-1197984.8064367983</v>
      </c>
      <c r="I1077" s="70">
        <f t="shared" si="231"/>
        <v>-1.8864308566553935E-2</v>
      </c>
      <c r="J1077" s="67">
        <f t="shared" si="232"/>
        <v>1432132.7604989999</v>
      </c>
      <c r="K1077" s="70">
        <f t="shared" si="248"/>
        <v>9.9769431137333164E-3</v>
      </c>
      <c r="L1077" s="70">
        <f t="shared" si="233"/>
        <v>0.98113569143344603</v>
      </c>
      <c r="M1077" s="70">
        <f>PRODUCT($L$2:L1077)-1</f>
        <v>0.3041141321240548</v>
      </c>
      <c r="N1077" s="70">
        <f>PRODUCT($L$909:L1077)-1</f>
        <v>3.0529019961653248E-2</v>
      </c>
      <c r="O1077" s="70">
        <f>AVERAGE($I$909:I1077)*252</f>
        <v>0.18637964994831258</v>
      </c>
      <c r="P1077" s="70">
        <f>STDEV($I$909:I1077)*252^0.5</f>
        <v>0.53203670806155356</v>
      </c>
      <c r="Q1077" s="67">
        <f t="shared" si="241"/>
        <v>-4770018.6653840989</v>
      </c>
      <c r="R1077" s="70">
        <f t="shared" si="234"/>
        <v>-7.1032257167112312E-2</v>
      </c>
      <c r="S1077" s="67">
        <f t="shared" si="242"/>
        <v>23613646.682212204</v>
      </c>
      <c r="T1077" s="70">
        <f t="shared" si="235"/>
        <v>0.60908284679161029</v>
      </c>
      <c r="U1077" s="67">
        <f t="shared" si="243"/>
        <v>30052989.192212202</v>
      </c>
      <c r="V1077" s="70">
        <f t="shared" si="236"/>
        <v>0.9295742006904969</v>
      </c>
      <c r="W1077" s="87">
        <f t="shared" si="237"/>
        <v>0.3503135161996182</v>
      </c>
      <c r="X1077" s="138">
        <f t="shared" si="192"/>
        <v>1.7857142857142857E-4</v>
      </c>
      <c r="Y1077" s="135">
        <f t="shared" si="238"/>
        <v>-1.9042879995125363E-2</v>
      </c>
      <c r="Z1077" s="135">
        <f t="shared" si="239"/>
        <v>-1.9042879995125363E-2</v>
      </c>
      <c r="AA1077" s="135">
        <f t="shared" si="240"/>
        <v>3.6263127850874572E-4</v>
      </c>
      <c r="AB1077" s="140">
        <f t="shared" si="244"/>
        <v>3.7436759589025037</v>
      </c>
      <c r="AC1077" s="140">
        <f t="shared" si="245"/>
        <v>-8.2259475874705237E-2</v>
      </c>
      <c r="AD1077" s="140">
        <f t="shared" si="246"/>
        <v>-5.8871122600067105E-2</v>
      </c>
      <c r="AE1077" s="140">
        <f t="shared" si="247"/>
        <v>-4.5056870580789943E-2</v>
      </c>
    </row>
    <row r="1078" spans="1:31">
      <c r="A1078" s="168">
        <f>'Historical NAV'!A1078</f>
        <v>45531</v>
      </c>
      <c r="B1078" s="169">
        <f>'Historical NAV'!B1078</f>
        <v>63190385.891591698</v>
      </c>
      <c r="C1078" s="169">
        <f>'Historical NAV'!C1078</f>
        <v>0</v>
      </c>
      <c r="D1078" s="169" t="e">
        <f>'Historical NAV'!#REF!</f>
        <v>#REF!</v>
      </c>
      <c r="E1078" s="169" t="e">
        <f>'Historical NAV'!#REF!</f>
        <v>#REF!</v>
      </c>
      <c r="F1078" s="67">
        <f t="shared" si="229"/>
        <v>63190385.891591698</v>
      </c>
      <c r="G1078" s="67">
        <f t="shared" si="230"/>
        <v>60667367.421713203</v>
      </c>
      <c r="H1078" s="172">
        <f>B1078-C1078-F1077-'Daily P&amp;L breakdown'!H86</f>
        <v>786412.92937949602</v>
      </c>
      <c r="I1078" s="70">
        <f t="shared" si="231"/>
        <v>1.2606239330657305E-2</v>
      </c>
      <c r="J1078" s="67">
        <f t="shared" si="232"/>
        <v>2218545.6898784959</v>
      </c>
      <c r="K1078" s="70">
        <f t="shared" si="248"/>
        <v>2.2708954177070861E-2</v>
      </c>
      <c r="L1078" s="70">
        <f t="shared" si="233"/>
        <v>1.0126062393306574</v>
      </c>
      <c r="M1078" s="70">
        <f>PRODUCT($L$2:L1078)-1</f>
        <v>0.32055410698810327</v>
      </c>
      <c r="N1078" s="70">
        <f>PRODUCT($L$909:L1078)-1</f>
        <v>4.3520115424477757E-2</v>
      </c>
      <c r="O1078" s="70">
        <f>AVERAGE($I$909:I1078)*252</f>
        <v>0.20397019501523803</v>
      </c>
      <c r="P1078" s="70">
        <f>STDEV($I$909:I1078)*252^0.5</f>
        <v>0.53065701729642434</v>
      </c>
      <c r="Q1078" s="67">
        <f t="shared" si="241"/>
        <v>-3886146.2396564037</v>
      </c>
      <c r="R1078" s="70">
        <f t="shared" si="234"/>
        <v>-5.7936004086383192E-2</v>
      </c>
      <c r="S1078" s="67">
        <f t="shared" si="242"/>
        <v>22198201.211591698</v>
      </c>
      <c r="T1078" s="70">
        <f t="shared" si="235"/>
        <v>0.54152276549491041</v>
      </c>
      <c r="U1078" s="67">
        <f t="shared" si="243"/>
        <v>30502978.1515917</v>
      </c>
      <c r="V1078" s="70">
        <f t="shared" si="236"/>
        <v>0.93317213754655792</v>
      </c>
      <c r="W1078" s="87">
        <f t="shared" si="237"/>
        <v>0.38437293462059419</v>
      </c>
      <c r="X1078" s="138">
        <f t="shared" si="192"/>
        <v>1.7857142857142857E-4</v>
      </c>
      <c r="Y1078" s="135">
        <f t="shared" si="238"/>
        <v>1.2427667902085876E-2</v>
      </c>
      <c r="Z1078" s="135">
        <f t="shared" si="239"/>
        <v>0</v>
      </c>
      <c r="AA1078" s="135">
        <f t="shared" si="240"/>
        <v>0</v>
      </c>
      <c r="AB1078" s="140">
        <f t="shared" si="244"/>
        <v>3.8570892739632923</v>
      </c>
      <c r="AC1078" s="140">
        <f t="shared" si="245"/>
        <v>-8.2377214772152429E-2</v>
      </c>
      <c r="AD1078" s="140">
        <f t="shared" si="246"/>
        <v>-5.6245564607630881E-2</v>
      </c>
      <c r="AE1078" s="140">
        <f t="shared" si="247"/>
        <v>-4.5060119089349163E-2</v>
      </c>
    </row>
    <row r="1079" spans="1:31">
      <c r="A1079" s="168">
        <f>'Historical NAV'!A1079</f>
        <v>45532</v>
      </c>
      <c r="B1079" s="169">
        <f>'Historical NAV'!B1079</f>
        <v>61388535.955951601</v>
      </c>
      <c r="C1079" s="169">
        <f>'Historical NAV'!C1079</f>
        <v>0</v>
      </c>
      <c r="D1079" s="169" t="e">
        <f>'Historical NAV'!#REF!</f>
        <v>#REF!</v>
      </c>
      <c r="E1079" s="169" t="e">
        <f>'Historical NAV'!#REF!</f>
        <v>#REF!</v>
      </c>
      <c r="F1079" s="67">
        <f t="shared" si="229"/>
        <v>61388535.955951601</v>
      </c>
      <c r="G1079" s="67">
        <f t="shared" si="230"/>
        <v>60667367.421713203</v>
      </c>
      <c r="H1079" s="172">
        <f>B1079-C1079-F1078-'Daily P&amp;L breakdown'!H87</f>
        <v>-1805202.3256400966</v>
      </c>
      <c r="I1079" s="70">
        <f t="shared" si="231"/>
        <v>-2.8567673708102835E-2</v>
      </c>
      <c r="J1079" s="67">
        <f t="shared" si="232"/>
        <v>413343.36423839931</v>
      </c>
      <c r="K1079" s="70">
        <f t="shared" si="248"/>
        <v>-6.5074615242147749E-3</v>
      </c>
      <c r="L1079" s="70">
        <f t="shared" si="233"/>
        <v>0.97143232629189713</v>
      </c>
      <c r="M1079" s="70">
        <f>PRODUCT($L$2:L1079)-1</f>
        <v>0.28282894814577197</v>
      </c>
      <c r="N1079" s="70">
        <f>PRODUCT($L$909:L1079)-1</f>
        <v>1.3709173259189411E-2</v>
      </c>
      <c r="O1079" s="70">
        <f>AVERAGE($I$909:I1079)*252</f>
        <v>0.16067765718215526</v>
      </c>
      <c r="P1079" s="70">
        <f>STDEV($I$909:I1079)*252^0.5</f>
        <v>0.53029447116109274</v>
      </c>
      <c r="Q1079" s="67">
        <f t="shared" si="241"/>
        <v>-7610282.4457273036</v>
      </c>
      <c r="R1079" s="70">
        <f t="shared" si="234"/>
        <v>-0.11029583726236865</v>
      </c>
      <c r="S1079" s="67">
        <f t="shared" si="242"/>
        <v>17558006.405951604</v>
      </c>
      <c r="T1079" s="70">
        <f t="shared" si="235"/>
        <v>0.4005885072851374</v>
      </c>
      <c r="U1079" s="67">
        <f t="shared" si="243"/>
        <v>27893896.3559516</v>
      </c>
      <c r="V1079" s="70">
        <f t="shared" si="236"/>
        <v>0.83278687840998888</v>
      </c>
      <c r="W1079" s="87">
        <f t="shared" si="237"/>
        <v>0.30299704394493798</v>
      </c>
      <c r="X1079" s="138">
        <f t="shared" si="192"/>
        <v>1.7857142857142857E-4</v>
      </c>
      <c r="Y1079" s="135">
        <f t="shared" si="238"/>
        <v>-2.8746245136674262E-2</v>
      </c>
      <c r="Z1079" s="135">
        <f t="shared" si="239"/>
        <v>-2.8746245136674262E-2</v>
      </c>
      <c r="AA1079" s="135">
        <f t="shared" si="240"/>
        <v>8.263466094577687E-4</v>
      </c>
      <c r="AB1079" s="140">
        <f t="shared" si="244"/>
        <v>3.6173606162878711</v>
      </c>
      <c r="AC1079" s="140">
        <f t="shared" si="245"/>
        <v>-8.3568706012672897E-2</v>
      </c>
      <c r="AD1079" s="140">
        <f t="shared" si="246"/>
        <v>-5.6790953558455343E-2</v>
      </c>
      <c r="AE1079" s="140">
        <f t="shared" si="247"/>
        <v>-4.5233875253420874E-2</v>
      </c>
    </row>
    <row r="1080" spans="1:31">
      <c r="A1080" s="168">
        <f>'Historical NAV'!A1080</f>
        <v>45533</v>
      </c>
      <c r="B1080" s="169">
        <f>'Historical NAV'!B1080</f>
        <v>60263866.115877703</v>
      </c>
      <c r="C1080" s="169">
        <f>'Historical NAV'!C1080</f>
        <v>0</v>
      </c>
      <c r="D1080" s="169" t="e">
        <f>'Historical NAV'!#REF!</f>
        <v>#REF!</v>
      </c>
      <c r="E1080" s="169" t="e">
        <f>'Historical NAV'!#REF!</f>
        <v>#REF!</v>
      </c>
      <c r="F1080" s="67">
        <f t="shared" si="229"/>
        <v>60263866.115877703</v>
      </c>
      <c r="G1080" s="67">
        <f t="shared" si="230"/>
        <v>60667367.421713203</v>
      </c>
      <c r="H1080" s="172">
        <f>B1080-C1080-F1079-'Daily P&amp;L breakdown'!H88</f>
        <v>-1123761.5600738984</v>
      </c>
      <c r="I1080" s="70">
        <f t="shared" si="231"/>
        <v>-1.8305723415203062E-2</v>
      </c>
      <c r="J1080" s="67">
        <f t="shared" si="232"/>
        <v>-710418.19583549909</v>
      </c>
      <c r="K1080" s="70">
        <f t="shared" si="248"/>
        <v>-2.4694061148620494E-2</v>
      </c>
      <c r="L1080" s="70">
        <f t="shared" si="233"/>
        <v>0.98169427658479691</v>
      </c>
      <c r="M1080" s="70">
        <f>PRODUCT($L$2:L1080)-1</f>
        <v>0.25934583623199958</v>
      </c>
      <c r="N1080" s="70">
        <f>PRODUCT($L$909:L1080)-1</f>
        <v>-4.8475064899474729E-3</v>
      </c>
      <c r="O1080" s="70">
        <f>AVERAGE($I$909:I1080)*252</f>
        <v>0.13292347138091498</v>
      </c>
      <c r="P1080" s="70">
        <f>STDEV($I$909:I1080)*252^0.5</f>
        <v>0.52923857284786258</v>
      </c>
      <c r="Q1080" s="67">
        <f t="shared" si="241"/>
        <v>-2087532.0791593939</v>
      </c>
      <c r="R1080" s="70">
        <f t="shared" si="234"/>
        <v>-3.3480116558565844E-2</v>
      </c>
      <c r="S1080" s="67">
        <f t="shared" si="242"/>
        <v>16193507.765877701</v>
      </c>
      <c r="T1080" s="70">
        <f t="shared" si="235"/>
        <v>0.36744670050720613</v>
      </c>
      <c r="U1080" s="67">
        <f t="shared" si="243"/>
        <v>26549517.455877706</v>
      </c>
      <c r="V1080" s="70">
        <f t="shared" si="236"/>
        <v>0.78748421699088256</v>
      </c>
      <c r="W1080" s="87">
        <f t="shared" si="237"/>
        <v>0.25115983263586833</v>
      </c>
      <c r="X1080" s="138">
        <f t="shared" si="192"/>
        <v>1.7857142857142857E-4</v>
      </c>
      <c r="Y1080" s="135">
        <f t="shared" si="238"/>
        <v>-1.848429484377449E-2</v>
      </c>
      <c r="Z1080" s="135">
        <f t="shared" si="239"/>
        <v>-1.848429484377449E-2</v>
      </c>
      <c r="AA1080" s="135">
        <f t="shared" si="240"/>
        <v>3.4166915587158816E-4</v>
      </c>
      <c r="AB1080" s="140">
        <f t="shared" si="244"/>
        <v>3.5866109384554599</v>
      </c>
      <c r="AC1080" s="140">
        <f t="shared" si="245"/>
        <v>-8.4542292353745024E-2</v>
      </c>
      <c r="AD1080" s="140">
        <f t="shared" si="246"/>
        <v>-5.6828539606446626E-2</v>
      </c>
      <c r="AE1080" s="140">
        <f t="shared" si="247"/>
        <v>-4.5340737375207704E-2</v>
      </c>
    </row>
    <row r="1081" spans="1:31">
      <c r="A1081" s="168">
        <f>'Historical NAV'!A1081</f>
        <v>45534</v>
      </c>
      <c r="B1081" s="169">
        <f>'Historical NAV'!B1081</f>
        <v>62205008.162722297</v>
      </c>
      <c r="C1081" s="169">
        <f>'Historical NAV'!C1081</f>
        <v>0</v>
      </c>
      <c r="D1081" s="169" t="e">
        <f>'Historical NAV'!#REF!</f>
        <v>#REF!</v>
      </c>
      <c r="E1081" s="169" t="e">
        <f>'Historical NAV'!#REF!</f>
        <v>#REF!</v>
      </c>
      <c r="F1081" s="67">
        <f t="shared" si="229"/>
        <v>62205008.162722297</v>
      </c>
      <c r="G1081" s="67">
        <f t="shared" si="230"/>
        <v>60667367.421713203</v>
      </c>
      <c r="H1081" s="172">
        <f>B1081-C1081-F1080-'Daily P&amp;L breakdown'!H89</f>
        <v>1809967.8768445943</v>
      </c>
      <c r="I1081" s="70">
        <f t="shared" si="231"/>
        <v>3.003404848544429E-2</v>
      </c>
      <c r="J1081" s="67">
        <f t="shared" si="232"/>
        <v>1099549.6810090952</v>
      </c>
      <c r="K1081" s="70">
        <f t="shared" si="248"/>
        <v>4.5983247069836253E-3</v>
      </c>
      <c r="L1081" s="70">
        <f t="shared" si="233"/>
        <v>1.0300340484854442</v>
      </c>
      <c r="M1081" s="70">
        <f>PRODUCT($L$2:L1081)-1</f>
        <v>0.29716909013733384</v>
      </c>
      <c r="N1081" s="70">
        <f>PRODUCT($L$909:L1081)-1</f>
        <v>2.5040951750544105E-2</v>
      </c>
      <c r="O1081" s="70">
        <f>AVERAGE($I$909:I1081)*252</f>
        <v>0.17590414621878231</v>
      </c>
      <c r="P1081" s="70">
        <f>STDEV($I$909:I1081)*252^0.5</f>
        <v>0.52889812731764874</v>
      </c>
      <c r="Q1081" s="67">
        <f t="shared" si="241"/>
        <v>754761.04609839618</v>
      </c>
      <c r="R1081" s="70">
        <f t="shared" si="234"/>
        <v>1.2282473733034241E-2</v>
      </c>
      <c r="S1081" s="67">
        <f t="shared" si="242"/>
        <v>17383582.852722295</v>
      </c>
      <c r="T1081" s="70">
        <f t="shared" si="235"/>
        <v>0.38784092055287417</v>
      </c>
      <c r="U1081" s="67">
        <f t="shared" si="243"/>
        <v>28391853.0427223</v>
      </c>
      <c r="V1081" s="70">
        <f t="shared" si="236"/>
        <v>0.83966884906072914</v>
      </c>
      <c r="W1081" s="87">
        <f t="shared" si="237"/>
        <v>0.33258606361662679</v>
      </c>
      <c r="X1081" s="138">
        <f t="shared" si="192"/>
        <v>1.7857142857142857E-4</v>
      </c>
      <c r="Y1081" s="135">
        <f t="shared" si="238"/>
        <v>2.9855477056872862E-2</v>
      </c>
      <c r="Z1081" s="135">
        <f t="shared" si="239"/>
        <v>0</v>
      </c>
      <c r="AA1081" s="135">
        <f t="shared" si="240"/>
        <v>0</v>
      </c>
      <c r="AB1081" s="140">
        <f t="shared" si="244"/>
        <v>3.9001302958829935</v>
      </c>
      <c r="AC1081" s="140">
        <f t="shared" si="245"/>
        <v>-7.6219139223493881E-2</v>
      </c>
      <c r="AD1081" s="140">
        <f t="shared" si="246"/>
        <v>-5.6730614389042949E-2</v>
      </c>
      <c r="AE1081" s="140">
        <f t="shared" si="247"/>
        <v>-4.5338271444016934E-2</v>
      </c>
    </row>
    <row r="1082" spans="1:31">
      <c r="A1082" s="168">
        <f>'Historical NAV'!A1082</f>
        <v>45537</v>
      </c>
      <c r="B1082" s="169">
        <f>'Historical NAV'!B1082</f>
        <v>61961389.694617704</v>
      </c>
      <c r="C1082" s="169">
        <f>'Historical NAV'!C1082</f>
        <v>0</v>
      </c>
      <c r="D1082" s="169" t="e">
        <f>'Historical NAV'!#REF!</f>
        <v>#REF!</v>
      </c>
      <c r="E1082" s="169" t="e">
        <f>'Historical NAV'!#REF!</f>
        <v>#REF!</v>
      </c>
      <c r="F1082" s="67">
        <f t="shared" si="229"/>
        <v>61961389.694617704</v>
      </c>
      <c r="G1082" s="67">
        <f t="shared" si="230"/>
        <v>62205008.162722297</v>
      </c>
      <c r="H1082" s="172">
        <f>B1082-C1082-F1081-'Daily P&amp;L breakdown'!H90</f>
        <v>-251307.27810459345</v>
      </c>
      <c r="I1082" s="70">
        <f t="shared" si="231"/>
        <v>-4.0399846495831632E-3</v>
      </c>
      <c r="J1082" s="67">
        <f t="shared" si="232"/>
        <v>-251307.27810459345</v>
      </c>
      <c r="K1082" s="70">
        <f t="shared" si="248"/>
        <v>5.3976289617030382E-4</v>
      </c>
      <c r="L1082" s="70">
        <f t="shared" si="233"/>
        <v>0.99596001535041678</v>
      </c>
      <c r="M1082" s="70">
        <f>PRODUCT($L$2:L1082)-1</f>
        <v>0.29192854692526526</v>
      </c>
      <c r="N1082" s="70">
        <f>PRODUCT($L$909:L1082)-1</f>
        <v>2.0899802040277748E-2</v>
      </c>
      <c r="O1082" s="70">
        <f>AVERAGE($I$909:I1082)*252</f>
        <v>0.16904219059858841</v>
      </c>
      <c r="P1082" s="70">
        <f>STDEV($I$909:I1082)*252^0.5</f>
        <v>0.52739812860963364</v>
      </c>
      <c r="Q1082" s="67">
        <f t="shared" si="241"/>
        <v>3424984.5514562055</v>
      </c>
      <c r="R1082" s="70">
        <f t="shared" si="234"/>
        <v>5.8510332895909456E-2</v>
      </c>
      <c r="S1082" s="67">
        <f t="shared" si="242"/>
        <v>13970053.374617703</v>
      </c>
      <c r="T1082" s="70">
        <f t="shared" si="235"/>
        <v>0.29109531940238548</v>
      </c>
      <c r="U1082" s="67">
        <f t="shared" si="243"/>
        <v>28218500.984617703</v>
      </c>
      <c r="V1082" s="70">
        <f t="shared" si="236"/>
        <v>0.83627994114964144</v>
      </c>
      <c r="W1082" s="87">
        <f t="shared" si="237"/>
        <v>0.32052102847658953</v>
      </c>
      <c r="X1082" s="138">
        <f t="shared" si="192"/>
        <v>1.7857142857142857E-4</v>
      </c>
      <c r="Y1082" s="135">
        <f t="shared" si="238"/>
        <v>-4.2185560781545922E-3</v>
      </c>
      <c r="Z1082" s="135">
        <f t="shared" si="239"/>
        <v>-4.2185560781545922E-3</v>
      </c>
      <c r="AA1082" s="135">
        <f t="shared" si="240"/>
        <v>1.7796215384535054E-5</v>
      </c>
      <c r="AB1082" s="140">
        <f t="shared" si="244"/>
        <v>3.8282751745311696</v>
      </c>
      <c r="AC1082" s="140">
        <f t="shared" si="245"/>
        <v>-7.5692038524754285E-2</v>
      </c>
      <c r="AD1082" s="140">
        <f t="shared" si="246"/>
        <v>-5.6931425138863331E-2</v>
      </c>
      <c r="AE1082" s="140">
        <f t="shared" si="247"/>
        <v>-4.5359701100417274E-2</v>
      </c>
    </row>
    <row r="1083" spans="1:31">
      <c r="A1083" s="168">
        <f>'Historical NAV'!A1083</f>
        <v>45538</v>
      </c>
      <c r="B1083" s="169">
        <f>'Historical NAV'!B1083</f>
        <v>55698633.107094899</v>
      </c>
      <c r="C1083" s="169">
        <f>'Historical NAV'!C1083</f>
        <v>0</v>
      </c>
      <c r="D1083" s="169" t="e">
        <f>'Historical NAV'!#REF!</f>
        <v>#REF!</v>
      </c>
      <c r="E1083" s="169" t="e">
        <f>'Historical NAV'!#REF!</f>
        <v>#REF!</v>
      </c>
      <c r="F1083" s="67">
        <f t="shared" si="229"/>
        <v>55698633.107094899</v>
      </c>
      <c r="G1083" s="67">
        <f t="shared" si="230"/>
        <v>62205008.162722297</v>
      </c>
      <c r="H1083" s="172">
        <f>B1083-C1083-F1082-'Daily P&amp;L breakdown'!H91</f>
        <v>-6056094.867522805</v>
      </c>
      <c r="I1083" s="70">
        <f t="shared" si="231"/>
        <v>-9.7739816640182137E-2</v>
      </c>
      <c r="J1083" s="67">
        <f t="shared" si="232"/>
        <v>-6307402.145627398</v>
      </c>
      <c r="K1083" s="70">
        <f t="shared" si="248"/>
        <v>-9.7252810070512674E-2</v>
      </c>
      <c r="L1083" s="70">
        <f t="shared" si="233"/>
        <v>0.90226018335981784</v>
      </c>
      <c r="M1083" s="70">
        <f>PRODUCT($L$2:L1083)-1</f>
        <v>0.1656556876365729</v>
      </c>
      <c r="N1083" s="70">
        <f>PRODUCT($L$909:L1083)-1</f>
        <v>-7.8882757419137306E-2</v>
      </c>
      <c r="O1083" s="70">
        <f>AVERAGE($I$909:I1083)*252</f>
        <v>2.733089926187705E-2</v>
      </c>
      <c r="P1083" s="70">
        <f>STDEV($I$909:I1083)*252^0.5</f>
        <v>0.53897692503172845</v>
      </c>
      <c r="Q1083" s="67">
        <f t="shared" si="241"/>
        <v>-5301874.7954265997</v>
      </c>
      <c r="R1083" s="70">
        <f t="shared" si="234"/>
        <v>-8.6915256572928354E-2</v>
      </c>
      <c r="S1083" s="67">
        <f t="shared" si="242"/>
        <v>6907844.7870948985</v>
      </c>
      <c r="T1083" s="70">
        <f t="shared" si="235"/>
        <v>0.14158092182870674</v>
      </c>
      <c r="U1083" s="67">
        <f t="shared" si="243"/>
        <v>21601221.997094899</v>
      </c>
      <c r="V1083" s="70">
        <f t="shared" si="236"/>
        <v>0.63351501753045847</v>
      </c>
      <c r="W1083" s="87">
        <f t="shared" si="237"/>
        <v>5.0708848547214032E-2</v>
      </c>
      <c r="X1083" s="138">
        <f t="shared" si="192"/>
        <v>1.7857142857142857E-4</v>
      </c>
      <c r="Y1083" s="135">
        <f t="shared" si="238"/>
        <v>-9.7918388068753567E-2</v>
      </c>
      <c r="Z1083" s="135">
        <f t="shared" si="239"/>
        <v>-9.7918388068753567E-2</v>
      </c>
      <c r="AA1083" s="135">
        <f t="shared" si="240"/>
        <v>9.5880107219830212E-3</v>
      </c>
      <c r="AB1083" s="140">
        <f t="shared" si="244"/>
        <v>2.6490403003554053</v>
      </c>
      <c r="AC1083" s="140">
        <f t="shared" si="245"/>
        <v>-8.1293453690408357E-2</v>
      </c>
      <c r="AD1083" s="140">
        <f t="shared" si="246"/>
        <v>-6.0090657275339722E-2</v>
      </c>
      <c r="AE1083" s="140">
        <f t="shared" si="247"/>
        <v>-4.6387708482222831E-2</v>
      </c>
    </row>
    <row r="1084" spans="1:31">
      <c r="A1084" s="168">
        <f>'Historical NAV'!A1084</f>
        <v>45539</v>
      </c>
      <c r="B1084" s="169">
        <f>'Historical NAV'!B1084</f>
        <v>54381510.365982004</v>
      </c>
      <c r="C1084" s="169">
        <f>'Historical NAV'!C1084</f>
        <v>0</v>
      </c>
      <c r="D1084" s="169" t="e">
        <f>'Historical NAV'!#REF!</f>
        <v>#REF!</v>
      </c>
      <c r="E1084" s="169" t="e">
        <f>'Historical NAV'!#REF!</f>
        <v>#REF!</v>
      </c>
      <c r="F1084" s="67">
        <f t="shared" si="229"/>
        <v>54381510.365982004</v>
      </c>
      <c r="G1084" s="67">
        <f t="shared" si="230"/>
        <v>62205008.162722297</v>
      </c>
      <c r="H1084" s="172">
        <f>B1084-C1084-F1083-'Daily P&amp;L breakdown'!H92</f>
        <v>-1311516.1011128954</v>
      </c>
      <c r="I1084" s="70">
        <f t="shared" si="231"/>
        <v>-2.3546647878973429E-2</v>
      </c>
      <c r="J1084" s="67">
        <f t="shared" si="232"/>
        <v>-7618918.2467402937</v>
      </c>
      <c r="K1084" s="70">
        <f t="shared" si="248"/>
        <v>-0.11850948027551511</v>
      </c>
      <c r="L1084" s="70">
        <f t="shared" si="233"/>
        <v>0.97645335212102657</v>
      </c>
      <c r="M1084" s="70">
        <f>PRODUCT($L$2:L1084)-1</f>
        <v>0.13820840361167197</v>
      </c>
      <c r="N1084" s="70">
        <f>PRODUCT($L$909:L1084)-1</f>
        <v>-0.10057198078543983</v>
      </c>
      <c r="O1084" s="70">
        <f>AVERAGE($I$909:I1084)*252</f>
        <v>-6.5389084924592058E-3</v>
      </c>
      <c r="P1084" s="70">
        <f>STDEV($I$909:I1084)*252^0.5</f>
        <v>0.53817965557469472</v>
      </c>
      <c r="Q1084" s="67">
        <f t="shared" si="241"/>
        <v>-5824901.9884676933</v>
      </c>
      <c r="R1084" s="70">
        <f t="shared" si="234"/>
        <v>-9.6748863795023829E-2</v>
      </c>
      <c r="S1084" s="67">
        <f t="shared" si="242"/>
        <v>9185187.8959820047</v>
      </c>
      <c r="T1084" s="70">
        <f t="shared" si="235"/>
        <v>0.2032286565367982</v>
      </c>
      <c r="U1084" s="67">
        <f t="shared" si="243"/>
        <v>20408059.535982005</v>
      </c>
      <c r="V1084" s="70">
        <f t="shared" si="236"/>
        <v>0.60070611131327356</v>
      </c>
      <c r="W1084" s="87">
        <f t="shared" si="237"/>
        <v>-1.2150047711254781E-2</v>
      </c>
      <c r="X1084" s="138">
        <f t="shared" si="192"/>
        <v>1.7857142857142857E-4</v>
      </c>
      <c r="Y1084" s="135">
        <f t="shared" si="238"/>
        <v>-2.3725219307544856E-2</v>
      </c>
      <c r="Z1084" s="135">
        <f t="shared" si="239"/>
        <v>-2.3725219307544856E-2</v>
      </c>
      <c r="AA1084" s="135">
        <f t="shared" si="240"/>
        <v>5.6288603119109925E-4</v>
      </c>
      <c r="AB1084" s="140">
        <f t="shared" si="244"/>
        <v>2.6122679799024429</v>
      </c>
      <c r="AC1084" s="140">
        <f t="shared" si="245"/>
        <v>-8.2563657637318807E-2</v>
      </c>
      <c r="AD1084" s="140">
        <f t="shared" si="246"/>
        <v>-6.0624928478363128E-2</v>
      </c>
      <c r="AE1084" s="140">
        <f t="shared" si="247"/>
        <v>-4.6521944789009402E-2</v>
      </c>
    </row>
    <row r="1085" spans="1:31">
      <c r="A1085" s="168">
        <f>'Historical NAV'!A1085</f>
        <v>45540</v>
      </c>
      <c r="B1085" s="169">
        <f>'Historical NAV'!B1085</f>
        <v>54434606.4776785</v>
      </c>
      <c r="C1085" s="169">
        <f>'Historical NAV'!C1085</f>
        <v>0</v>
      </c>
      <c r="D1085" s="169" t="e">
        <f>'Historical NAV'!#REF!</f>
        <v>#REF!</v>
      </c>
      <c r="E1085" s="169" t="e">
        <f>'Historical NAV'!#REF!</f>
        <v>#REF!</v>
      </c>
      <c r="F1085" s="67">
        <f t="shared" si="229"/>
        <v>54434606.4776785</v>
      </c>
      <c r="G1085" s="67">
        <f t="shared" si="230"/>
        <v>62205008.162722297</v>
      </c>
      <c r="H1085" s="172">
        <f>B1085-C1085-F1084-'Daily P&amp;L breakdown'!H93</f>
        <v>-30700.638303503394</v>
      </c>
      <c r="I1085" s="70">
        <f t="shared" si="231"/>
        <v>-5.6454184697871091E-4</v>
      </c>
      <c r="J1085" s="67">
        <f t="shared" si="232"/>
        <v>-7649618.8850437971</v>
      </c>
      <c r="K1085" s="70">
        <f t="shared" si="248"/>
        <v>-0.11900711856161461</v>
      </c>
      <c r="L1085" s="70">
        <f t="shared" si="233"/>
        <v>0.99943545815302126</v>
      </c>
      <c r="M1085" s="70">
        <f>PRODUCT($L$2:L1085)-1</f>
        <v>0.13756583733725036</v>
      </c>
      <c r="N1085" s="70">
        <f>PRODUCT($L$909:L1085)-1</f>
        <v>-0.10107974554063159</v>
      </c>
      <c r="O1085" s="70">
        <f>AVERAGE($I$909:I1085)*252</f>
        <v>-7.3057200006296915E-3</v>
      </c>
      <c r="P1085" s="70">
        <f>STDEV($I$909:I1085)*252^0.5</f>
        <v>0.53664894294162124</v>
      </c>
      <c r="Q1085" s="67">
        <f t="shared" si="241"/>
        <v>-1969768.1113926023</v>
      </c>
      <c r="R1085" s="70">
        <f t="shared" si="234"/>
        <v>-3.49222578167592E-2</v>
      </c>
      <c r="S1085" s="67">
        <f t="shared" si="242"/>
        <v>11414866.007678501</v>
      </c>
      <c r="T1085" s="70">
        <f t="shared" si="235"/>
        <v>0.26534018762011607</v>
      </c>
      <c r="U1085" s="67">
        <f t="shared" si="243"/>
        <v>20606896.207678497</v>
      </c>
      <c r="V1085" s="70">
        <f t="shared" si="236"/>
        <v>0.60917206760972109</v>
      </c>
      <c r="W1085" s="87">
        <f t="shared" si="237"/>
        <v>-1.3613592455029648E-2</v>
      </c>
      <c r="X1085" s="138">
        <f t="shared" si="192"/>
        <v>1.7857142857142857E-4</v>
      </c>
      <c r="Y1085" s="135">
        <f t="shared" si="238"/>
        <v>-7.4311327555013945E-4</v>
      </c>
      <c r="Z1085" s="135">
        <f t="shared" si="239"/>
        <v>-7.4311327555013945E-4</v>
      </c>
      <c r="AA1085" s="135">
        <f t="shared" si="240"/>
        <v>5.5221734029885746E-7</v>
      </c>
      <c r="AB1085" s="140">
        <f t="shared" si="244"/>
        <v>2.5654704154498122</v>
      </c>
      <c r="AC1085" s="140">
        <f t="shared" si="245"/>
        <v>-8.2115074324885282E-2</v>
      </c>
      <c r="AD1085" s="140">
        <f t="shared" si="246"/>
        <v>-5.8451540901063859E-2</v>
      </c>
      <c r="AE1085" s="140">
        <f t="shared" si="247"/>
        <v>-4.6511958884328457E-2</v>
      </c>
    </row>
    <row r="1086" spans="1:31">
      <c r="A1086" s="168">
        <f>'Historical NAV'!A1086</f>
        <v>45541</v>
      </c>
      <c r="B1086" s="169">
        <f>'Historical NAV'!B1086</f>
        <v>50975553.849122301</v>
      </c>
      <c r="C1086" s="169">
        <f>'Historical NAV'!C1086</f>
        <v>0</v>
      </c>
      <c r="D1086" s="169" t="e">
        <f>'Historical NAV'!#REF!</f>
        <v>#REF!</v>
      </c>
      <c r="E1086" s="169" t="e">
        <f>'Historical NAV'!#REF!</f>
        <v>#REF!</v>
      </c>
      <c r="F1086" s="67">
        <f t="shared" ref="F1086:F1117" si="249">B1086</f>
        <v>50975553.849122301</v>
      </c>
      <c r="G1086" s="67">
        <f t="shared" ref="G1086:G1117" si="250">IF(MONTH(A1086)=MONTH(A1085),G1085,F1085)</f>
        <v>62205008.162722297</v>
      </c>
      <c r="H1086" s="172">
        <f>B1086-C1086-F1085-'Daily P&amp;L breakdown'!H94</f>
        <v>-3387613.6085561994</v>
      </c>
      <c r="I1086" s="70">
        <f t="shared" ref="I1086:I1117" si="251">H1086/B1085</f>
        <v>-6.2232719730330503E-2</v>
      </c>
      <c r="J1086" s="67">
        <f t="shared" ref="J1086:J1117" si="252">IF(MONTH(A1086)=MONTH(A1085),J1085+H1086,H1086)</f>
        <v>-11037232.493599996</v>
      </c>
      <c r="K1086" s="70">
        <f t="shared" si="248"/>
        <v>-0.17383370163658596</v>
      </c>
      <c r="L1086" s="70">
        <f t="shared" ref="L1086:L1117" si="253">1+I1086</f>
        <v>0.93776728026966949</v>
      </c>
      <c r="M1086" s="70">
        <f>PRODUCT($L$2:L1086)-1</f>
        <v>6.6772021407442539E-2</v>
      </c>
      <c r="N1086" s="70">
        <f>PRODUCT($L$909:L1086)-1</f>
        <v>-0.15702199779631887</v>
      </c>
      <c r="O1086" s="70">
        <f>AVERAGE($I$909:I1086)*252</f>
        <v>-9.5369425910981714E-2</v>
      </c>
      <c r="P1086" s="70">
        <f>STDEV($I$909:I1086)*252^0.5</f>
        <v>0.54022486512072831</v>
      </c>
      <c r="Q1086" s="67">
        <f t="shared" si="241"/>
        <v>-4603438.7955484986</v>
      </c>
      <c r="R1086" s="70">
        <f t="shared" ref="R1086:R1117" si="254">Q1086/B1055</f>
        <v>-8.2826956310261587E-2</v>
      </c>
      <c r="S1086" s="67">
        <f t="shared" si="242"/>
        <v>5197220.2091223001</v>
      </c>
      <c r="T1086" s="70">
        <f t="shared" ref="T1086:T1117" si="255">S1086/B995</f>
        <v>0.11353013086918251</v>
      </c>
      <c r="U1086" s="67">
        <f t="shared" si="243"/>
        <v>17545937.289122302</v>
      </c>
      <c r="V1086" s="70">
        <f t="shared" ref="V1086:V1117" si="256">U1086/B720</f>
        <v>0.52486205630359473</v>
      </c>
      <c r="W1086" s="87">
        <f t="shared" ref="W1086:W1117" si="257">O1086/P1086</f>
        <v>-0.17653653518830303</v>
      </c>
      <c r="X1086" s="138">
        <f t="shared" si="192"/>
        <v>1.7857142857142857E-4</v>
      </c>
      <c r="Y1086" s="135">
        <f t="shared" ref="Y1086:Y1117" si="258">I1086-X1086</f>
        <v>-6.2411291158901934E-2</v>
      </c>
      <c r="Z1086" s="135">
        <f t="shared" ref="Z1086:Z1117" si="259">IF(Y1086&lt;0,Y1086,0)</f>
        <v>-6.2411291158901934E-2</v>
      </c>
      <c r="AA1086" s="135">
        <f t="shared" ref="AA1086:AA1117" si="260">Z1086^2</f>
        <v>3.8951692641212305E-3</v>
      </c>
      <c r="AB1086" s="140">
        <f t="shared" si="244"/>
        <v>1.8871611065765186</v>
      </c>
      <c r="AC1086" s="140">
        <f t="shared" si="245"/>
        <v>-8.1813522776300579E-2</v>
      </c>
      <c r="AD1086" s="140">
        <f t="shared" si="246"/>
        <v>-5.8998687158958174E-2</v>
      </c>
      <c r="AE1086" s="140">
        <f t="shared" si="247"/>
        <v>-4.6977794795915268E-2</v>
      </c>
    </row>
    <row r="1087" spans="1:31">
      <c r="A1087" s="168">
        <f>'Historical NAV'!A1087</f>
        <v>45544</v>
      </c>
      <c r="B1087" s="169">
        <f>'Historical NAV'!B1087</f>
        <v>52872142.811052501</v>
      </c>
      <c r="C1087" s="169">
        <f>'Historical NAV'!C1087</f>
        <v>0</v>
      </c>
      <c r="D1087" s="169" t="e">
        <f>'Historical NAV'!#REF!</f>
        <v>#REF!</v>
      </c>
      <c r="E1087" s="169" t="e">
        <f>'Historical NAV'!#REF!</f>
        <v>#REF!</v>
      </c>
      <c r="F1087" s="67">
        <f t="shared" si="249"/>
        <v>52872142.811052501</v>
      </c>
      <c r="G1087" s="67">
        <f t="shared" si="250"/>
        <v>62205008.162722297</v>
      </c>
      <c r="H1087" s="172">
        <f>B1087-C1087-F1086-'Daily P&amp;L breakdown'!H95</f>
        <v>1639361.7119302005</v>
      </c>
      <c r="I1087" s="70">
        <f t="shared" si="251"/>
        <v>3.2159762634112646E-2</v>
      </c>
      <c r="J1087" s="67">
        <f t="shared" si="252"/>
        <v>-9397870.7816697955</v>
      </c>
      <c r="K1087" s="70">
        <f t="shared" si="248"/>
        <v>-0.14726438958491517</v>
      </c>
      <c r="L1087" s="70">
        <f t="shared" si="253"/>
        <v>1.0321597626341126</v>
      </c>
      <c r="M1087" s="70">
        <f>PRODUCT($L$2:L1087)-1</f>
        <v>0.10107915640061838</v>
      </c>
      <c r="N1087" s="70">
        <f>PRODUCT($L$909:L1087)-1</f>
        <v>-0.12991202533967006</v>
      </c>
      <c r="O1087" s="70">
        <f>AVERAGE($I$909:I1087)*252</f>
        <v>-4.9561439264571822E-2</v>
      </c>
      <c r="P1087" s="70">
        <f>STDEV($I$909:I1087)*252^0.5</f>
        <v>0.54008688933154969</v>
      </c>
      <c r="Q1087" s="67">
        <f t="shared" si="241"/>
        <v>-4716931.0596693978</v>
      </c>
      <c r="R1087" s="70">
        <f t="shared" si="254"/>
        <v>-8.1906701091567141E-2</v>
      </c>
      <c r="S1087" s="67">
        <f t="shared" si="242"/>
        <v>3857968.9410525039</v>
      </c>
      <c r="T1087" s="70">
        <f t="shared" si="255"/>
        <v>7.8711291784392248E-2</v>
      </c>
      <c r="U1087" s="67">
        <f t="shared" si="243"/>
        <v>19777248.361052502</v>
      </c>
      <c r="V1087" s="70">
        <f t="shared" si="256"/>
        <v>0.59759212681376306</v>
      </c>
      <c r="W1087" s="87">
        <f t="shared" si="257"/>
        <v>-9.1765677418892022E-2</v>
      </c>
      <c r="X1087" s="138">
        <f t="shared" si="192"/>
        <v>1.7857142857142857E-4</v>
      </c>
      <c r="Y1087" s="135">
        <f t="shared" si="258"/>
        <v>3.1981191205541215E-2</v>
      </c>
      <c r="Z1087" s="135">
        <f t="shared" si="259"/>
        <v>0</v>
      </c>
      <c r="AA1087" s="135">
        <f t="shared" si="260"/>
        <v>0</v>
      </c>
      <c r="AB1087" s="140">
        <f t="shared" si="244"/>
        <v>2.3902501981726205</v>
      </c>
      <c r="AC1087" s="140">
        <f t="shared" si="245"/>
        <v>-8.0809989966215995E-2</v>
      </c>
      <c r="AD1087" s="140">
        <f t="shared" si="246"/>
        <v>-5.8620784355047938E-2</v>
      </c>
      <c r="AE1087" s="140">
        <f t="shared" si="247"/>
        <v>-4.691864605074187E-2</v>
      </c>
    </row>
    <row r="1088" spans="1:31">
      <c r="A1088" s="168">
        <f>'Historical NAV'!A1088</f>
        <v>45545</v>
      </c>
      <c r="B1088" s="169">
        <f>'Historical NAV'!B1088</f>
        <v>53540814.445052102</v>
      </c>
      <c r="C1088" s="169">
        <f>'Historical NAV'!C1088</f>
        <v>0</v>
      </c>
      <c r="D1088" s="169" t="e">
        <f>'Historical NAV'!#REF!</f>
        <v>#REF!</v>
      </c>
      <c r="E1088" s="169" t="e">
        <f>'Historical NAV'!#REF!</f>
        <v>#REF!</v>
      </c>
      <c r="F1088" s="67">
        <f t="shared" si="249"/>
        <v>53540814.445052102</v>
      </c>
      <c r="G1088" s="67">
        <f t="shared" si="250"/>
        <v>62205008.162722297</v>
      </c>
      <c r="H1088" s="172">
        <f>B1088-C1088-F1087-'Daily P&amp;L breakdown'!H96</f>
        <v>494850.84399960097</v>
      </c>
      <c r="I1088" s="70">
        <f t="shared" si="251"/>
        <v>9.3593869605026921E-3</v>
      </c>
      <c r="J1088" s="67">
        <f t="shared" si="252"/>
        <v>-8903019.9376701936</v>
      </c>
      <c r="K1088" s="70">
        <f t="shared" si="248"/>
        <v>-0.13928330703203995</v>
      </c>
      <c r="L1088" s="70">
        <f t="shared" si="253"/>
        <v>1.0093593869605026</v>
      </c>
      <c r="M1088" s="70">
        <f>PRODUCT($L$2:L1088)-1</f>
        <v>0.11138458229951564</v>
      </c>
      <c r="N1088" s="70">
        <f>PRODUCT($L$909:L1088)-1</f>
        <v>-0.12176853529514398</v>
      </c>
      <c r="O1088" s="70">
        <f>AVERAGE($I$909:I1088)*252</f>
        <v>-3.6182956190620431E-2</v>
      </c>
      <c r="P1088" s="70">
        <f>STDEV($I$909:I1088)*252^0.5</f>
        <v>0.53869482922704581</v>
      </c>
      <c r="Q1088" s="67">
        <f t="shared" ref="Q1088:Q1119" si="261">B1088-C1088-F1057</f>
        <v>-3546873.3140679002</v>
      </c>
      <c r="R1088" s="70">
        <f t="shared" si="254"/>
        <v>-6.2130267546197333E-2</v>
      </c>
      <c r="S1088" s="67">
        <f t="shared" ref="S1088:S1119" si="262">B1088-C1088-F997</f>
        <v>1937897.6050520986</v>
      </c>
      <c r="T1088" s="70">
        <f t="shared" si="255"/>
        <v>3.755403228582492E-2</v>
      </c>
      <c r="U1088" s="67">
        <f t="shared" ref="U1088:U1119" si="263">B1088-C1088-F722</f>
        <v>19617304.2750521</v>
      </c>
      <c r="V1088" s="70">
        <f t="shared" si="256"/>
        <v>0.57828049564282746</v>
      </c>
      <c r="W1088" s="87">
        <f t="shared" si="257"/>
        <v>-6.7167817895222942E-2</v>
      </c>
      <c r="X1088" s="138">
        <f t="shared" si="192"/>
        <v>1.7857142857142857E-4</v>
      </c>
      <c r="Y1088" s="135">
        <f t="shared" si="258"/>
        <v>9.1808155319312631E-3</v>
      </c>
      <c r="Z1088" s="135">
        <f t="shared" si="259"/>
        <v>0</v>
      </c>
      <c r="AA1088" s="135">
        <f t="shared" si="260"/>
        <v>0</v>
      </c>
      <c r="AB1088" s="140">
        <f t="shared" ref="AB1088:AB1119" si="264">AVERAGE(Y835:Y1088)/AVERAGE(AA835:AA1088)</f>
        <v>2.4885481684427035</v>
      </c>
      <c r="AC1088" s="140">
        <f t="shared" ref="AC1088:AC1119" si="265">AVERAGE(I1057:I1088)-_xlfn.NORM.S.INV(0.95)*_xlfn.STDEV.S(I1057:I1088)</f>
        <v>-8.0948920311873451E-2</v>
      </c>
      <c r="AD1088" s="140">
        <f t="shared" ref="AD1088:AD1119" si="266">AVERAGE(I997:I1088)-_xlfn.NORM.S.INV(0.95)*_xlfn.STDEV.S(I997:I1088)</f>
        <v>-5.8106013378278816E-2</v>
      </c>
      <c r="AE1088" s="140">
        <f t="shared" ref="AE1088:AE1119" si="267">AVERAGE(I722:I1088)-_xlfn.NORM.S.INV(0.95)*_xlfn.STDEV.S(I722:I1088)</f>
        <v>-4.6861022240458024E-2</v>
      </c>
    </row>
    <row r="1089" spans="1:31">
      <c r="A1089" s="168">
        <f>'Historical NAV'!A1089</f>
        <v>45546</v>
      </c>
      <c r="B1089" s="169">
        <f>'Historical NAV'!B1089</f>
        <v>56818392.436094403</v>
      </c>
      <c r="C1089" s="169">
        <f>'Historical NAV'!C1089</f>
        <v>0</v>
      </c>
      <c r="D1089" s="169" t="e">
        <f>'Historical NAV'!#REF!</f>
        <v>#REF!</v>
      </c>
      <c r="E1089" s="169" t="e">
        <f>'Historical NAV'!#REF!</f>
        <v>#REF!</v>
      </c>
      <c r="F1089" s="67">
        <f t="shared" si="249"/>
        <v>56818392.436094403</v>
      </c>
      <c r="G1089" s="67">
        <f t="shared" si="250"/>
        <v>62205008.162722297</v>
      </c>
      <c r="H1089" s="172">
        <f>B1089-C1089-F1088-'Daily P&amp;L breakdown'!H97</f>
        <v>2994085.3410423012</v>
      </c>
      <c r="I1089" s="70">
        <f t="shared" si="251"/>
        <v>5.5921550168331356E-2</v>
      </c>
      <c r="J1089" s="67">
        <f t="shared" si="252"/>
        <v>-5908934.5966278929</v>
      </c>
      <c r="K1089" s="70">
        <f t="shared" si="248"/>
        <v>-9.1150695305511786E-2</v>
      </c>
      <c r="L1089" s="70">
        <f t="shared" si="253"/>
        <v>1.0559215501683314</v>
      </c>
      <c r="M1089" s="70">
        <f>PRODUCT($L$2:L1089)-1</f>
        <v>0.17353493097488815</v>
      </c>
      <c r="N1089" s="70">
        <f>PRODUCT($L$909:L1089)-1</f>
        <v>-7.2656470382244209E-2</v>
      </c>
      <c r="O1089" s="70">
        <f>AVERAGE($I$909:I1089)*252</f>
        <v>4.1874577503358143E-2</v>
      </c>
      <c r="P1089" s="70">
        <f>STDEV($I$909:I1089)*252^0.5</f>
        <v>0.54125432712419108</v>
      </c>
      <c r="Q1089" s="67">
        <f t="shared" si="261"/>
        <v>1945847.0385647044</v>
      </c>
      <c r="R1089" s="70">
        <f t="shared" si="254"/>
        <v>3.5461213334789174E-2</v>
      </c>
      <c r="S1089" s="67">
        <f t="shared" si="262"/>
        <v>5904929.0560944006</v>
      </c>
      <c r="T1089" s="70">
        <f t="shared" si="255"/>
        <v>0.11597971664237626</v>
      </c>
      <c r="U1089" s="67">
        <f t="shared" si="263"/>
        <v>23572043.136094403</v>
      </c>
      <c r="V1089" s="70">
        <f t="shared" si="256"/>
        <v>0.70901147441455781</v>
      </c>
      <c r="W1089" s="87">
        <f t="shared" si="257"/>
        <v>7.7365806433081871E-2</v>
      </c>
      <c r="X1089" s="138">
        <f t="shared" si="192"/>
        <v>1.7857142857142857E-4</v>
      </c>
      <c r="Y1089" s="135">
        <f t="shared" si="258"/>
        <v>5.5742978739759926E-2</v>
      </c>
      <c r="Z1089" s="135">
        <f t="shared" si="259"/>
        <v>0</v>
      </c>
      <c r="AA1089" s="135">
        <f t="shared" si="260"/>
        <v>0</v>
      </c>
      <c r="AB1089" s="140">
        <f t="shared" si="264"/>
        <v>2.9444731713010435</v>
      </c>
      <c r="AC1089" s="140">
        <f t="shared" si="265"/>
        <v>-8.0587619240226963E-2</v>
      </c>
      <c r="AD1089" s="140">
        <f t="shared" si="266"/>
        <v>-5.8155520867870472E-2</v>
      </c>
      <c r="AE1089" s="140">
        <f t="shared" si="267"/>
        <v>-4.6961799396271917E-2</v>
      </c>
    </row>
    <row r="1090" spans="1:31">
      <c r="A1090" s="168">
        <f>'Historical NAV'!A1090</f>
        <v>45547</v>
      </c>
      <c r="B1090" s="169">
        <f>'Historical NAV'!B1090</f>
        <v>58637478.353476003</v>
      </c>
      <c r="C1090" s="169">
        <f>'Historical NAV'!C1090</f>
        <v>0</v>
      </c>
      <c r="D1090" s="169" t="e">
        <f>'Historical NAV'!#REF!</f>
        <v>#REF!</v>
      </c>
      <c r="E1090" s="169" t="e">
        <f>'Historical NAV'!#REF!</f>
        <v>#REF!</v>
      </c>
      <c r="F1090" s="67">
        <f t="shared" si="249"/>
        <v>58637478.353476003</v>
      </c>
      <c r="G1090" s="67">
        <f t="shared" si="250"/>
        <v>62205008.162722297</v>
      </c>
      <c r="H1090" s="172">
        <f>B1090-C1090-F1089-'Daily P&amp;L breakdown'!H98</f>
        <v>1797980.9773815996</v>
      </c>
      <c r="I1090" s="70">
        <f t="shared" si="251"/>
        <v>3.1644347900265754E-2</v>
      </c>
      <c r="J1090" s="67">
        <f t="shared" si="252"/>
        <v>-4110953.6192462933</v>
      </c>
      <c r="K1090" s="70">
        <f t="shared" si="248"/>
        <v>-6.2390751718844784E-2</v>
      </c>
      <c r="L1090" s="70">
        <f t="shared" si="253"/>
        <v>1.0316443479002657</v>
      </c>
      <c r="M1090" s="70">
        <f>PRODUCT($L$2:L1090)-1</f>
        <v>0.21067067860377175</v>
      </c>
      <c r="N1090" s="70">
        <f>PRODUCT($L$909:L1090)-1</f>
        <v>-4.3311289107959561E-2</v>
      </c>
      <c r="O1090" s="70">
        <f>AVERAGE($I$909:I1090)*252</f>
        <v>8.5459748346015357E-2</v>
      </c>
      <c r="P1090" s="70">
        <f>STDEV($I$909:I1090)*252^0.5</f>
        <v>0.54102651103120236</v>
      </c>
      <c r="Q1090" s="67">
        <f t="shared" si="261"/>
        <v>-2029889.0682372004</v>
      </c>
      <c r="R1090" s="70">
        <f t="shared" si="254"/>
        <v>-3.345932343045252E-2</v>
      </c>
      <c r="S1090" s="67">
        <f t="shared" si="262"/>
        <v>7785176.8434760049</v>
      </c>
      <c r="T1090" s="70">
        <f t="shared" si="255"/>
        <v>0.15309389373350321</v>
      </c>
      <c r="U1090" s="67">
        <f t="shared" si="263"/>
        <v>25816116.733476002</v>
      </c>
      <c r="V1090" s="70">
        <f t="shared" si="256"/>
        <v>0.78656446470352137</v>
      </c>
      <c r="W1090" s="87">
        <f t="shared" si="257"/>
        <v>0.15795852255581369</v>
      </c>
      <c r="X1090" s="138">
        <f t="shared" si="192"/>
        <v>1.7857142857142857E-4</v>
      </c>
      <c r="Y1090" s="135">
        <f t="shared" si="258"/>
        <v>3.1465776471694323E-2</v>
      </c>
      <c r="Z1090" s="135">
        <f t="shared" si="259"/>
        <v>0</v>
      </c>
      <c r="AA1090" s="135">
        <f t="shared" si="260"/>
        <v>0</v>
      </c>
      <c r="AB1090" s="140">
        <f t="shared" si="264"/>
        <v>3.3905939773958362</v>
      </c>
      <c r="AC1090" s="140">
        <f t="shared" si="265"/>
        <v>-7.7991384482550372E-2</v>
      </c>
      <c r="AD1090" s="140">
        <f t="shared" si="266"/>
        <v>-5.7843680352686763E-2</v>
      </c>
      <c r="AE1090" s="140">
        <f t="shared" si="267"/>
        <v>-4.6855546847489812E-2</v>
      </c>
    </row>
    <row r="1091" spans="1:31">
      <c r="A1091" s="168">
        <f>'Historical NAV'!A1091</f>
        <v>45548</v>
      </c>
      <c r="B1091" s="169">
        <f>'Historical NAV'!B1091</f>
        <v>59971224.9107861</v>
      </c>
      <c r="C1091" s="169">
        <f>'Historical NAV'!C1091</f>
        <v>0</v>
      </c>
      <c r="D1091" s="169" t="e">
        <f>'Historical NAV'!#REF!</f>
        <v>#REF!</v>
      </c>
      <c r="E1091" s="169" t="e">
        <f>'Historical NAV'!#REF!</f>
        <v>#REF!</v>
      </c>
      <c r="F1091" s="67">
        <f t="shared" si="249"/>
        <v>59971224.9107861</v>
      </c>
      <c r="G1091" s="67">
        <f t="shared" si="250"/>
        <v>62205008.162722297</v>
      </c>
      <c r="H1091" s="172">
        <f>B1091-C1091-F1090-'Daily P&amp;L breakdown'!H99</f>
        <v>1258225.5273100969</v>
      </c>
      <c r="I1091" s="70">
        <f t="shared" si="251"/>
        <v>2.1457701842588016E-2</v>
      </c>
      <c r="J1091" s="67">
        <f t="shared" si="252"/>
        <v>-2852728.0919361962</v>
      </c>
      <c r="K1091" s="70">
        <f t="shared" si="248"/>
        <v>-4.2271812024374578E-2</v>
      </c>
      <c r="L1091" s="70">
        <f t="shared" si="253"/>
        <v>1.0214577018425881</v>
      </c>
      <c r="M1091" s="70">
        <f>PRODUCT($L$2:L1091)-1</f>
        <v>0.23664888905481529</v>
      </c>
      <c r="N1091" s="70">
        <f>PRODUCT($L$909:L1091)-1</f>
        <v>-2.2782947993468139E-2</v>
      </c>
      <c r="O1091" s="70">
        <f>AVERAGE($I$909:I1091)*252</f>
        <v>0.11454106591971026</v>
      </c>
      <c r="P1091" s="70">
        <f>STDEV($I$909:I1091)*252^0.5</f>
        <v>0.5401069770645105</v>
      </c>
      <c r="Q1091" s="67">
        <f t="shared" si="261"/>
        <v>3986974.4610570967</v>
      </c>
      <c r="R1091" s="70">
        <f t="shared" si="254"/>
        <v>7.1216001447356986E-2</v>
      </c>
      <c r="S1091" s="67">
        <f t="shared" si="262"/>
        <v>8750268.2307861</v>
      </c>
      <c r="T1091" s="70">
        <f t="shared" si="255"/>
        <v>0.17083375239265641</v>
      </c>
      <c r="U1091" s="67">
        <f t="shared" si="263"/>
        <v>27024811.400786098</v>
      </c>
      <c r="V1091" s="70">
        <f t="shared" si="256"/>
        <v>0.82026565327310785</v>
      </c>
      <c r="W1091" s="87">
        <f t="shared" si="257"/>
        <v>0.21207107255352017</v>
      </c>
      <c r="X1091" s="138">
        <f t="shared" si="192"/>
        <v>1.7857142857142857E-4</v>
      </c>
      <c r="Y1091" s="135">
        <f t="shared" si="258"/>
        <v>2.1279130414016589E-2</v>
      </c>
      <c r="Z1091" s="135">
        <f t="shared" si="259"/>
        <v>0</v>
      </c>
      <c r="AA1091" s="135">
        <f t="shared" si="260"/>
        <v>0</v>
      </c>
      <c r="AB1091" s="140">
        <f t="shared" si="264"/>
        <v>3.8884018674255012</v>
      </c>
      <c r="AC1091" s="140">
        <f t="shared" si="265"/>
        <v>-7.5015887962226621E-2</v>
      </c>
      <c r="AD1091" s="140">
        <f t="shared" si="266"/>
        <v>-5.7693484732683972E-2</v>
      </c>
      <c r="AE1091" s="140">
        <f t="shared" si="267"/>
        <v>-4.6776561377989911E-2</v>
      </c>
    </row>
    <row r="1092" spans="1:31">
      <c r="A1092" s="168">
        <f>'Historical NAV'!A1092</f>
        <v>45551</v>
      </c>
      <c r="B1092" s="169">
        <f>'Historical NAV'!B1092</f>
        <v>59486150.511345498</v>
      </c>
      <c r="C1092" s="169">
        <f>'Historical NAV'!C1092</f>
        <v>0</v>
      </c>
      <c r="D1092" s="169" t="e">
        <f>'Historical NAV'!#REF!</f>
        <v>#REF!</v>
      </c>
      <c r="E1092" s="169" t="e">
        <f>'Historical NAV'!#REF!</f>
        <v>#REF!</v>
      </c>
      <c r="F1092" s="67">
        <f t="shared" si="249"/>
        <v>59486150.511345498</v>
      </c>
      <c r="G1092" s="67">
        <f t="shared" si="250"/>
        <v>62205008.162722297</v>
      </c>
      <c r="H1092" s="172">
        <f>B1092-C1092-F1091-'Daily P&amp;L breakdown'!H100</f>
        <v>-562396.11944060144</v>
      </c>
      <c r="I1092" s="70">
        <f t="shared" si="251"/>
        <v>-9.3777660916085758E-3</v>
      </c>
      <c r="J1092" s="67">
        <f t="shared" si="252"/>
        <v>-3415124.2113767974</v>
      </c>
      <c r="K1092" s="70">
        <f t="shared" si="248"/>
        <v>-5.1253162950550157E-2</v>
      </c>
      <c r="L1092" s="70">
        <f t="shared" si="253"/>
        <v>0.99062223390839144</v>
      </c>
      <c r="M1092" s="70">
        <f>PRODUCT($L$2:L1092)-1</f>
        <v>0.22505188503581164</v>
      </c>
      <c r="N1092" s="70">
        <f>PRODUCT($L$909:L1092)-1</f>
        <v>-3.194706092791666E-2</v>
      </c>
      <c r="O1092" s="70">
        <f>AVERAGE($I$909:I1092)*252</f>
        <v>0.10107509787076964</v>
      </c>
      <c r="P1092" s="70">
        <f>STDEV($I$909:I1092)*252^0.5</f>
        <v>0.53875214524569581</v>
      </c>
      <c r="Q1092" s="67">
        <f t="shared" si="261"/>
        <v>6701968.3930933997</v>
      </c>
      <c r="R1092" s="70">
        <f t="shared" si="254"/>
        <v>0.12696925715508897</v>
      </c>
      <c r="S1092" s="67">
        <f t="shared" si="262"/>
        <v>6942530.0313455015</v>
      </c>
      <c r="T1092" s="70">
        <f t="shared" si="255"/>
        <v>0.1321288858271211</v>
      </c>
      <c r="U1092" s="67">
        <f t="shared" si="263"/>
        <v>26843632.711345498</v>
      </c>
      <c r="V1092" s="70">
        <f t="shared" si="256"/>
        <v>0.82235178290522359</v>
      </c>
      <c r="W1092" s="87">
        <f t="shared" si="257"/>
        <v>0.18760964343756764</v>
      </c>
      <c r="X1092" s="138">
        <f t="shared" si="192"/>
        <v>1.7857142857142857E-4</v>
      </c>
      <c r="Y1092" s="135">
        <f t="shared" si="258"/>
        <v>-9.5563375201800048E-3</v>
      </c>
      <c r="Z1092" s="135">
        <f t="shared" si="259"/>
        <v>-9.5563375201800048E-3</v>
      </c>
      <c r="AA1092" s="135">
        <f t="shared" si="260"/>
        <v>9.1323586799600128E-5</v>
      </c>
      <c r="AB1092" s="140">
        <f t="shared" si="264"/>
        <v>3.7783711840688219</v>
      </c>
      <c r="AC1092" s="140">
        <f t="shared" si="265"/>
        <v>-6.9472097092116575E-2</v>
      </c>
      <c r="AD1092" s="140">
        <f t="shared" si="266"/>
        <v>-5.7897063495441804E-2</v>
      </c>
      <c r="AE1092" s="140">
        <f t="shared" si="267"/>
        <v>-4.6821377244838418E-2</v>
      </c>
    </row>
    <row r="1093" spans="1:31">
      <c r="A1093" s="168">
        <f>'Historical NAV'!A1093</f>
        <v>45552</v>
      </c>
      <c r="B1093" s="169">
        <f>'Historical NAV'!B1093</f>
        <v>59580701.894372702</v>
      </c>
      <c r="C1093" s="169">
        <f>'Historical NAV'!C1093</f>
        <v>0</v>
      </c>
      <c r="D1093" s="169" t="e">
        <f>'Historical NAV'!#REF!</f>
        <v>#REF!</v>
      </c>
      <c r="E1093" s="169" t="e">
        <f>'Historical NAV'!#REF!</f>
        <v>#REF!</v>
      </c>
      <c r="F1093" s="67">
        <f t="shared" si="249"/>
        <v>59580701.894372702</v>
      </c>
      <c r="G1093" s="67">
        <f t="shared" si="250"/>
        <v>62205008.162722297</v>
      </c>
      <c r="H1093" s="172">
        <f>B1093-C1093-F1092-'Daily P&amp;L breakdown'!H101</f>
        <v>54950.883027203381</v>
      </c>
      <c r="I1093" s="70">
        <f t="shared" si="251"/>
        <v>9.237592709369027E-4</v>
      </c>
      <c r="J1093" s="67">
        <f t="shared" si="252"/>
        <v>-3360173.328349594</v>
      </c>
      <c r="K1093" s="70">
        <f t="shared" si="248"/>
        <v>-5.0376749264053777E-2</v>
      </c>
      <c r="L1093" s="70">
        <f t="shared" si="253"/>
        <v>1.0009237592709368</v>
      </c>
      <c r="M1093" s="70">
        <f>PRODUCT($L$2:L1093)-1</f>
        <v>0.2261835380719921</v>
      </c>
      <c r="N1093" s="70">
        <f>PRODUCT($L$909:L1093)-1</f>
        <v>-3.1052813050691186E-2</v>
      </c>
      <c r="O1093" s="70">
        <f>AVERAGE($I$909:I1093)*252</f>
        <v>0.10178705591620386</v>
      </c>
      <c r="P1093" s="70">
        <f>STDEV($I$909:I1093)*252^0.5</f>
        <v>0.53728649658975469</v>
      </c>
      <c r="Q1093" s="67">
        <f t="shared" si="261"/>
        <v>12209876.6778026</v>
      </c>
      <c r="R1093" s="70">
        <f t="shared" si="254"/>
        <v>0.25775098115731454</v>
      </c>
      <c r="S1093" s="67">
        <f t="shared" si="262"/>
        <v>7284125.514372699</v>
      </c>
      <c r="T1093" s="70">
        <f t="shared" si="255"/>
        <v>0.13928494021184909</v>
      </c>
      <c r="U1093" s="67">
        <f t="shared" si="263"/>
        <v>26899135.414372701</v>
      </c>
      <c r="V1093" s="70">
        <f t="shared" si="256"/>
        <v>0.82306750598488143</v>
      </c>
      <c r="W1093" s="87">
        <f t="shared" si="257"/>
        <v>0.18944651794203457</v>
      </c>
      <c r="X1093" s="138">
        <f t="shared" si="192"/>
        <v>1.7857142857142857E-4</v>
      </c>
      <c r="Y1093" s="135">
        <f t="shared" si="258"/>
        <v>7.4518784236547416E-4</v>
      </c>
      <c r="Z1093" s="135">
        <f t="shared" si="259"/>
        <v>0</v>
      </c>
      <c r="AA1093" s="135">
        <f t="shared" si="260"/>
        <v>0</v>
      </c>
      <c r="AB1093" s="140">
        <f t="shared" si="264"/>
        <v>3.7695540210233998</v>
      </c>
      <c r="AC1093" s="140">
        <f t="shared" si="265"/>
        <v>-6.5520482959989912E-2</v>
      </c>
      <c r="AD1093" s="140">
        <f t="shared" si="266"/>
        <v>-5.8019267826375391E-2</v>
      </c>
      <c r="AE1093" s="140">
        <f t="shared" si="267"/>
        <v>-4.6784782705443201E-2</v>
      </c>
    </row>
    <row r="1094" spans="1:31">
      <c r="A1094" s="168">
        <f>'Historical NAV'!A1094</f>
        <v>45553</v>
      </c>
      <c r="B1094" s="169">
        <f>'Historical NAV'!B1094</f>
        <v>58296770.351896398</v>
      </c>
      <c r="C1094" s="169">
        <f>'Historical NAV'!C1094</f>
        <v>-270000</v>
      </c>
      <c r="D1094" s="169" t="e">
        <f>'Historical NAV'!#REF!</f>
        <v>#REF!</v>
      </c>
      <c r="E1094" s="169" t="e">
        <f>'Historical NAV'!#REF!</f>
        <v>#REF!</v>
      </c>
      <c r="F1094" s="67">
        <f t="shared" si="249"/>
        <v>58296770.351896398</v>
      </c>
      <c r="G1094" s="67">
        <f t="shared" si="250"/>
        <v>62205008.162722297</v>
      </c>
      <c r="H1094" s="172">
        <f>B1094-C1094-F1093-'Daily P&amp;L breakdown'!H102</f>
        <v>-1027201.2324763038</v>
      </c>
      <c r="I1094" s="70">
        <f t="shared" si="251"/>
        <v>-1.7240502374365637E-2</v>
      </c>
      <c r="J1094" s="67">
        <f t="shared" si="252"/>
        <v>-4387374.5608258974</v>
      </c>
      <c r="K1094" s="70">
        <f t="shared" si="248"/>
        <v>-6.6748731173119635E-2</v>
      </c>
      <c r="L1094" s="70">
        <f t="shared" si="253"/>
        <v>0.98275949762563442</v>
      </c>
      <c r="M1094" s="70">
        <f>PRODUCT($L$2:L1094)-1</f>
        <v>0.2050435178724539</v>
      </c>
      <c r="N1094" s="70">
        <f>PRODUCT($L$909:L1094)-1</f>
        <v>-4.7757949327925653E-2</v>
      </c>
      <c r="O1094" s="70">
        <f>AVERAGE($I$909:I1094)*252</f>
        <v>7.7881713689019208E-2</v>
      </c>
      <c r="P1094" s="70">
        <f>STDEV($I$909:I1094)*252^0.5</f>
        <v>0.53622584819709418</v>
      </c>
      <c r="Q1094" s="67">
        <f t="shared" si="261"/>
        <v>9810321.0835208967</v>
      </c>
      <c r="R1094" s="70">
        <f t="shared" si="254"/>
        <v>0.2012107368508495</v>
      </c>
      <c r="S1094" s="67">
        <f t="shared" si="262"/>
        <v>5041445.9518963993</v>
      </c>
      <c r="T1094" s="70">
        <f t="shared" si="255"/>
        <v>9.4188050393140627E-2</v>
      </c>
      <c r="U1094" s="67">
        <f t="shared" si="263"/>
        <v>26047296.621896397</v>
      </c>
      <c r="V1094" s="70">
        <f t="shared" si="256"/>
        <v>0.80097534290252481</v>
      </c>
      <c r="W1094" s="87">
        <f t="shared" si="257"/>
        <v>0.14524050631067892</v>
      </c>
      <c r="X1094" s="138">
        <f t="shared" si="192"/>
        <v>1.7857142857142857E-4</v>
      </c>
      <c r="Y1094" s="135">
        <f t="shared" si="258"/>
        <v>-1.7419073802937064E-2</v>
      </c>
      <c r="Z1094" s="135">
        <f t="shared" si="259"/>
        <v>-1.7419073802937064E-2</v>
      </c>
      <c r="AA1094" s="135">
        <f t="shared" si="260"/>
        <v>3.0342413215216833E-4</v>
      </c>
      <c r="AB1094" s="140">
        <f t="shared" si="264"/>
        <v>3.83258017074886</v>
      </c>
      <c r="AC1094" s="140">
        <f t="shared" si="265"/>
        <v>-5.5693781197476193E-2</v>
      </c>
      <c r="AD1094" s="140">
        <f t="shared" si="266"/>
        <v>-5.8232318570625351E-2</v>
      </c>
      <c r="AE1094" s="140">
        <f t="shared" si="267"/>
        <v>-4.6862129340926727E-2</v>
      </c>
    </row>
    <row r="1095" spans="1:31">
      <c r="A1095" s="168">
        <f>'Historical NAV'!A1095</f>
        <v>45554</v>
      </c>
      <c r="B1095" s="169">
        <f>'Historical NAV'!B1095</f>
        <v>62621199.177230798</v>
      </c>
      <c r="C1095" s="169">
        <f>'Historical NAV'!C1095</f>
        <v>0</v>
      </c>
      <c r="D1095" s="169" t="e">
        <f>'Historical NAV'!#REF!</f>
        <v>#REF!</v>
      </c>
      <c r="E1095" s="169" t="e">
        <f>'Historical NAV'!#REF!</f>
        <v>#REF!</v>
      </c>
      <c r="F1095" s="67">
        <f t="shared" si="249"/>
        <v>62621199.177230798</v>
      </c>
      <c r="G1095" s="67">
        <f t="shared" si="250"/>
        <v>62205008.162722297</v>
      </c>
      <c r="H1095" s="172">
        <f>B1095-C1095-F1094-'Daily P&amp;L breakdown'!H103</f>
        <v>4246023.7653344003</v>
      </c>
      <c r="I1095" s="70">
        <f t="shared" si="251"/>
        <v>7.2834631141728029E-2</v>
      </c>
      <c r="J1095" s="67">
        <f t="shared" si="252"/>
        <v>-141350.79549149703</v>
      </c>
      <c r="K1095" s="70">
        <f t="shared" si="248"/>
        <v>1.2242807544358136E-3</v>
      </c>
      <c r="L1095" s="70">
        <f t="shared" si="253"/>
        <v>1.0728346311417281</v>
      </c>
      <c r="M1095" s="70">
        <f>PRODUCT($L$2:L1095)-1</f>
        <v>0.29281241800642444</v>
      </c>
      <c r="N1095" s="70">
        <f>PRODUCT($L$909:L1095)-1</f>
        <v>2.159824919041764E-2</v>
      </c>
      <c r="O1095" s="70">
        <f>AVERAGE($I$909:I1095)*252</f>
        <v>0.1756167154752569</v>
      </c>
      <c r="P1095" s="70">
        <f>STDEV($I$909:I1095)*252^0.5</f>
        <v>0.5413691379804535</v>
      </c>
      <c r="Q1095" s="67">
        <f t="shared" si="261"/>
        <v>15308873.668932095</v>
      </c>
      <c r="R1095" s="70">
        <f t="shared" si="254"/>
        <v>0.32357051792448627</v>
      </c>
      <c r="S1095" s="67">
        <f t="shared" si="262"/>
        <v>6345751.2272307947</v>
      </c>
      <c r="T1095" s="70">
        <f t="shared" si="255"/>
        <v>0.11276234056579898</v>
      </c>
      <c r="U1095" s="67">
        <f t="shared" si="263"/>
        <v>29814848.887230799</v>
      </c>
      <c r="V1095" s="70">
        <f t="shared" si="256"/>
        <v>0.90881334326052521</v>
      </c>
      <c r="W1095" s="87">
        <f t="shared" si="257"/>
        <v>0.32439365888196908</v>
      </c>
      <c r="X1095" s="138">
        <f t="shared" si="192"/>
        <v>1.7857142857142857E-4</v>
      </c>
      <c r="Y1095" s="135">
        <f t="shared" si="258"/>
        <v>7.2656059713156598E-2</v>
      </c>
      <c r="Z1095" s="135">
        <f t="shared" si="259"/>
        <v>0</v>
      </c>
      <c r="AA1095" s="135">
        <f t="shared" si="260"/>
        <v>0</v>
      </c>
      <c r="AB1095" s="140">
        <f t="shared" si="264"/>
        <v>4.3363145887933756</v>
      </c>
      <c r="AC1095" s="140">
        <f t="shared" si="265"/>
        <v>-5.693228212450642E-2</v>
      </c>
      <c r="AD1095" s="140">
        <f t="shared" si="266"/>
        <v>-5.8838172363665106E-2</v>
      </c>
      <c r="AE1095" s="140">
        <f t="shared" si="267"/>
        <v>-4.7042129621126326E-2</v>
      </c>
    </row>
    <row r="1096" spans="1:31">
      <c r="A1096" s="168">
        <f>'Historical NAV'!A1096</f>
        <v>45555</v>
      </c>
      <c r="B1096" s="169">
        <f>'Historical NAV'!B1096</f>
        <v>62115518.523997501</v>
      </c>
      <c r="C1096" s="169">
        <f>'Historical NAV'!C1096</f>
        <v>0</v>
      </c>
      <c r="D1096" s="169" t="e">
        <f>'Historical NAV'!#REF!</f>
        <v>#REF!</v>
      </c>
      <c r="E1096" s="169" t="e">
        <f>'Historical NAV'!#REF!</f>
        <v>#REF!</v>
      </c>
      <c r="F1096" s="67">
        <f t="shared" si="249"/>
        <v>62115518.523997501</v>
      </c>
      <c r="G1096" s="67">
        <f t="shared" si="250"/>
        <v>62205008.162722297</v>
      </c>
      <c r="H1096" s="172">
        <f>B1096-C1096-F1095-'Daily P&amp;L breakdown'!H104</f>
        <v>-578084.94323329721</v>
      </c>
      <c r="I1096" s="70">
        <f t="shared" si="251"/>
        <v>-9.2314575707373257E-3</v>
      </c>
      <c r="J1096" s="67">
        <f t="shared" si="252"/>
        <v>-719435.73872479424</v>
      </c>
      <c r="K1096" s="70">
        <f t="shared" si="248"/>
        <v>-8.0184787121406753E-3</v>
      </c>
      <c r="L1096" s="70">
        <f t="shared" si="253"/>
        <v>0.99076854242926271</v>
      </c>
      <c r="M1096" s="70">
        <f>PRODUCT($L$2:L1096)-1</f>
        <v>0.28087787502267592</v>
      </c>
      <c r="N1096" s="70">
        <f>PRODUCT($L$909:L1096)-1</f>
        <v>1.2167408298676907E-2</v>
      </c>
      <c r="O1096" s="70">
        <f>AVERAGE($I$909:I1096)*252</f>
        <v>0.16230850258535762</v>
      </c>
      <c r="P1096" s="70">
        <f>STDEV($I$909:I1096)*252^0.5</f>
        <v>0.54004203216954771</v>
      </c>
      <c r="Q1096" s="67">
        <f t="shared" si="261"/>
        <v>10353126.530573301</v>
      </c>
      <c r="R1096" s="70">
        <f t="shared" si="254"/>
        <v>0.20001252128936667</v>
      </c>
      <c r="S1096" s="67">
        <f t="shared" si="262"/>
        <v>6473217.8239974976</v>
      </c>
      <c r="T1096" s="70">
        <f t="shared" si="255"/>
        <v>0.11633627191115585</v>
      </c>
      <c r="U1096" s="67">
        <f t="shared" si="263"/>
        <v>29538500.873997502</v>
      </c>
      <c r="V1096" s="70">
        <f t="shared" si="256"/>
        <v>0.90672820917348473</v>
      </c>
      <c r="W1096" s="87">
        <f t="shared" si="257"/>
        <v>0.30054790723104385</v>
      </c>
      <c r="X1096" s="138">
        <f t="shared" si="192"/>
        <v>1.7857142857142857E-4</v>
      </c>
      <c r="Y1096" s="135">
        <f t="shared" si="258"/>
        <v>-9.4100289993087546E-3</v>
      </c>
      <c r="Z1096" s="135">
        <f t="shared" si="259"/>
        <v>-9.4100289993087546E-3</v>
      </c>
      <c r="AA1096" s="135">
        <f t="shared" si="260"/>
        <v>8.8548645767831725E-5</v>
      </c>
      <c r="AB1096" s="140">
        <f t="shared" si="264"/>
        <v>4.1995929926401372</v>
      </c>
      <c r="AC1096" s="140">
        <f t="shared" si="265"/>
        <v>-5.5602613618193734E-2</v>
      </c>
      <c r="AD1096" s="140">
        <f t="shared" si="266"/>
        <v>-5.8908552659817343E-2</v>
      </c>
      <c r="AE1096" s="140">
        <f t="shared" si="267"/>
        <v>-4.7096708314048122E-2</v>
      </c>
    </row>
    <row r="1097" spans="1:31">
      <c r="A1097" s="168">
        <f>'Historical NAV'!A1097</f>
        <v>45558</v>
      </c>
      <c r="B1097" s="169">
        <f>'Historical NAV'!B1097</f>
        <v>62521188.067773402</v>
      </c>
      <c r="C1097" s="169">
        <f>'Historical NAV'!C1097</f>
        <v>0</v>
      </c>
      <c r="D1097" s="169" t="e">
        <f>'Historical NAV'!#REF!</f>
        <v>#REF!</v>
      </c>
      <c r="E1097" s="169" t="e">
        <f>'Historical NAV'!#REF!</f>
        <v>#REF!</v>
      </c>
      <c r="F1097" s="67">
        <f t="shared" si="249"/>
        <v>62521188.067773402</v>
      </c>
      <c r="G1097" s="67">
        <f t="shared" si="250"/>
        <v>62205008.162722297</v>
      </c>
      <c r="H1097" s="172">
        <f>B1097-C1097-F1096-'Daily P&amp;L breakdown'!H105</f>
        <v>342106.95377590123</v>
      </c>
      <c r="I1097" s="70">
        <f t="shared" si="251"/>
        <v>5.5075923361041059E-3</v>
      </c>
      <c r="J1097" s="67">
        <f t="shared" si="252"/>
        <v>-377328.78494889301</v>
      </c>
      <c r="K1097" s="70">
        <f t="shared" si="248"/>
        <v>-2.5550488879387823E-3</v>
      </c>
      <c r="L1097" s="70">
        <f t="shared" si="253"/>
        <v>1.0055075923361041</v>
      </c>
      <c r="M1097" s="70">
        <f>PRODUCT($L$2:L1097)-1</f>
        <v>0.28793242819063614</v>
      </c>
      <c r="N1097" s="70">
        <f>PRODUCT($L$909:L1097)-1</f>
        <v>1.7742013759477038E-2</v>
      </c>
      <c r="O1097" s="70">
        <f>AVERAGE($I$909:I1097)*252</f>
        <v>0.16879318388754216</v>
      </c>
      <c r="P1097" s="70">
        <f>STDEV($I$909:I1097)*252^0.5</f>
        <v>0.53863311217184173</v>
      </c>
      <c r="Q1097" s="67">
        <f t="shared" si="261"/>
        <v>9999938.0480187014</v>
      </c>
      <c r="R1097" s="70">
        <f t="shared" si="254"/>
        <v>0.19039794453211695</v>
      </c>
      <c r="S1097" s="67">
        <f t="shared" si="262"/>
        <v>6647816.0077733994</v>
      </c>
      <c r="T1097" s="70">
        <f t="shared" si="255"/>
        <v>0.11898003937608413</v>
      </c>
      <c r="U1097" s="67">
        <f t="shared" si="263"/>
        <v>30338177.107773401</v>
      </c>
      <c r="V1097" s="70">
        <f t="shared" si="256"/>
        <v>0.94267677892166368</v>
      </c>
      <c r="W1097" s="87">
        <f t="shared" si="257"/>
        <v>0.31337320352799175</v>
      </c>
      <c r="X1097" s="138">
        <f t="shared" si="192"/>
        <v>1.7857142857142857E-4</v>
      </c>
      <c r="Y1097" s="135">
        <f t="shared" si="258"/>
        <v>5.3290209075326769E-3</v>
      </c>
      <c r="Z1097" s="135">
        <f t="shared" si="259"/>
        <v>0</v>
      </c>
      <c r="AA1097" s="135">
        <f t="shared" si="260"/>
        <v>0</v>
      </c>
      <c r="AB1097" s="140">
        <f t="shared" si="264"/>
        <v>4.2668457030502003</v>
      </c>
      <c r="AC1097" s="140">
        <f t="shared" si="265"/>
        <v>-5.323608151848512E-2</v>
      </c>
      <c r="AD1097" s="140">
        <f t="shared" si="266"/>
        <v>-5.869292436845916E-2</v>
      </c>
      <c r="AE1097" s="140">
        <f t="shared" si="267"/>
        <v>-4.7057923069205192E-2</v>
      </c>
    </row>
    <row r="1098" spans="1:31">
      <c r="A1098" s="168">
        <f>'Historical NAV'!A1098</f>
        <v>45559</v>
      </c>
      <c r="B1098" s="169">
        <f>'Historical NAV'!B1098</f>
        <v>65022483.825473301</v>
      </c>
      <c r="C1098" s="169">
        <f>'Historical NAV'!C1098</f>
        <v>0</v>
      </c>
      <c r="D1098" s="169" t="e">
        <f>'Historical NAV'!#REF!</f>
        <v>#REF!</v>
      </c>
      <c r="E1098" s="169" t="e">
        <f>'Historical NAV'!#REF!</f>
        <v>#REF!</v>
      </c>
      <c r="F1098" s="67">
        <f t="shared" si="249"/>
        <v>65022483.825473301</v>
      </c>
      <c r="G1098" s="67">
        <f t="shared" si="250"/>
        <v>62205008.162722297</v>
      </c>
      <c r="H1098" s="172">
        <f>B1098-C1098-F1097-'Daily P&amp;L breakdown'!H106</f>
        <v>2444935.8876998993</v>
      </c>
      <c r="I1098" s="70">
        <f t="shared" si="251"/>
        <v>3.9105717009881066E-2</v>
      </c>
      <c r="J1098" s="67">
        <f t="shared" si="252"/>
        <v>2067607.1027510064</v>
      </c>
      <c r="K1098" s="70">
        <f t="shared" si="248"/>
        <v>3.6450751103183965E-2</v>
      </c>
      <c r="L1098" s="70">
        <f t="shared" si="253"/>
        <v>1.039105717009881</v>
      </c>
      <c r="M1098" s="70">
        <f>PRODUCT($L$2:L1098)-1</f>
        <v>0.33829794925530798</v>
      </c>
      <c r="N1098" s="70">
        <f>PRODUCT($L$909:L1098)-1</f>
        <v>5.7541544938621625E-2</v>
      </c>
      <c r="O1098" s="70">
        <f>AVERAGE($I$909:I1098)*252</f>
        <v>0.21977132863808155</v>
      </c>
      <c r="P1098" s="70">
        <f>STDEV($I$909:I1098)*252^0.5</f>
        <v>0.5390268678859943</v>
      </c>
      <c r="Q1098" s="67">
        <f t="shared" si="261"/>
        <v>11622264.0555683</v>
      </c>
      <c r="R1098" s="70">
        <f t="shared" si="254"/>
        <v>0.21764449857411095</v>
      </c>
      <c r="S1098" s="67">
        <f t="shared" si="262"/>
        <v>8236395.1354733035</v>
      </c>
      <c r="T1098" s="70">
        <f t="shared" si="255"/>
        <v>0.14504248004183687</v>
      </c>
      <c r="U1098" s="67">
        <f t="shared" si="263"/>
        <v>31724092.6354733</v>
      </c>
      <c r="V1098" s="70">
        <f t="shared" si="256"/>
        <v>0.95272148298265269</v>
      </c>
      <c r="W1098" s="87">
        <f t="shared" si="257"/>
        <v>0.40771869035026248</v>
      </c>
      <c r="X1098" s="138">
        <f t="shared" si="192"/>
        <v>1.7857142857142857E-4</v>
      </c>
      <c r="Y1098" s="135">
        <f t="shared" si="258"/>
        <v>3.8927145581309636E-2</v>
      </c>
      <c r="Z1098" s="135">
        <f t="shared" si="259"/>
        <v>0</v>
      </c>
      <c r="AA1098" s="135">
        <f t="shared" si="260"/>
        <v>0</v>
      </c>
      <c r="AB1098" s="140">
        <f t="shared" si="264"/>
        <v>4.5372379505738527</v>
      </c>
      <c r="AC1098" s="140">
        <f t="shared" si="265"/>
        <v>-5.3195327908712439E-2</v>
      </c>
      <c r="AD1098" s="140">
        <f t="shared" si="266"/>
        <v>-5.8662059423897947E-2</v>
      </c>
      <c r="AE1098" s="140">
        <f t="shared" si="267"/>
        <v>-4.7008696158986368E-2</v>
      </c>
    </row>
    <row r="1099" spans="1:31">
      <c r="A1099" s="168">
        <f>'Historical NAV'!A1099</f>
        <v>45560</v>
      </c>
      <c r="B1099" s="169">
        <f>'Historical NAV'!B1099</f>
        <v>65068145.0645753</v>
      </c>
      <c r="C1099" s="169">
        <f>'Historical NAV'!C1099</f>
        <v>0</v>
      </c>
      <c r="D1099" s="169" t="e">
        <f>'Historical NAV'!#REF!</f>
        <v>#REF!</v>
      </c>
      <c r="E1099" s="169" t="e">
        <f>'Historical NAV'!#REF!</f>
        <v>#REF!</v>
      </c>
      <c r="F1099" s="67">
        <f t="shared" si="249"/>
        <v>65068145.0645753</v>
      </c>
      <c r="G1099" s="67">
        <f t="shared" si="250"/>
        <v>62205008.162722297</v>
      </c>
      <c r="H1099" s="172">
        <f>B1099-C1099-F1098-'Daily P&amp;L breakdown'!H107</f>
        <v>11713.399101998511</v>
      </c>
      <c r="I1099" s="70">
        <f t="shared" si="251"/>
        <v>1.8014382737882513E-4</v>
      </c>
      <c r="J1099" s="67">
        <f t="shared" si="252"/>
        <v>2079320.5018530048</v>
      </c>
      <c r="K1099" s="70">
        <f t="shared" si="248"/>
        <v>3.6637461308377306E-2</v>
      </c>
      <c r="L1099" s="70">
        <f t="shared" si="253"/>
        <v>1.0001801438273787</v>
      </c>
      <c r="M1099" s="70">
        <f>PRODUCT($L$2:L1099)-1</f>
        <v>0.33853903537005992</v>
      </c>
      <c r="N1099" s="70">
        <f>PRODUCT($L$909:L1099)-1</f>
        <v>5.7732054520138965E-2</v>
      </c>
      <c r="O1099" s="70">
        <f>AVERAGE($I$909:I1099)*252</f>
        <v>0.21885837008238199</v>
      </c>
      <c r="P1099" s="70">
        <f>STDEV($I$909:I1099)*252^0.5</f>
        <v>0.53760709230772619</v>
      </c>
      <c r="Q1099" s="67">
        <f t="shared" si="261"/>
        <v>8523490.3493228033</v>
      </c>
      <c r="R1099" s="70">
        <f t="shared" si="254"/>
        <v>0.15073909978308977</v>
      </c>
      <c r="S1099" s="67">
        <f t="shared" si="262"/>
        <v>8282056.374575302</v>
      </c>
      <c r="T1099" s="70">
        <f t="shared" si="255"/>
        <v>0.14584657203259305</v>
      </c>
      <c r="U1099" s="67">
        <f t="shared" si="263"/>
        <v>30924377.804575302</v>
      </c>
      <c r="V1099" s="70">
        <f t="shared" si="256"/>
        <v>0.90571077201559225</v>
      </c>
      <c r="W1099" s="87">
        <f t="shared" si="257"/>
        <v>0.40709725227565918</v>
      </c>
      <c r="X1099" s="138">
        <f t="shared" si="192"/>
        <v>1.7857142857142857E-4</v>
      </c>
      <c r="Y1099" s="135">
        <f t="shared" si="258"/>
        <v>1.5723988073965622E-6</v>
      </c>
      <c r="Z1099" s="135">
        <f t="shared" si="259"/>
        <v>0</v>
      </c>
      <c r="AA1099" s="135">
        <f t="shared" si="260"/>
        <v>0</v>
      </c>
      <c r="AB1099" s="140">
        <f t="shared" si="264"/>
        <v>4.8482204749879596</v>
      </c>
      <c r="AC1099" s="140">
        <f t="shared" si="265"/>
        <v>-5.3654482600558183E-2</v>
      </c>
      <c r="AD1099" s="140">
        <f t="shared" si="266"/>
        <v>-5.8784111418295724E-2</v>
      </c>
      <c r="AE1099" s="140">
        <f t="shared" si="267"/>
        <v>-4.7021566858851269E-2</v>
      </c>
    </row>
    <row r="1100" spans="1:31">
      <c r="A1100" s="168">
        <f>'Historical NAV'!A1100</f>
        <v>45561</v>
      </c>
      <c r="B1100" s="169">
        <f>'Historical NAV'!B1100</f>
        <v>66938914.518993497</v>
      </c>
      <c r="C1100" s="169">
        <f>'Historical NAV'!C1100</f>
        <v>0</v>
      </c>
      <c r="D1100" s="169" t="e">
        <f>'Historical NAV'!#REF!</f>
        <v>#REF!</v>
      </c>
      <c r="E1100" s="169" t="e">
        <f>'Historical NAV'!#REF!</f>
        <v>#REF!</v>
      </c>
      <c r="F1100" s="67">
        <f t="shared" si="249"/>
        <v>66938914.518993497</v>
      </c>
      <c r="G1100" s="67">
        <f t="shared" si="250"/>
        <v>62205008.162722297</v>
      </c>
      <c r="H1100" s="172">
        <f>B1100-C1100-F1099-'Daily P&amp;L breakdown'!H108</f>
        <v>1791104.8244181974</v>
      </c>
      <c r="I1100" s="70">
        <f t="shared" si="251"/>
        <v>2.7526600345540185E-2</v>
      </c>
      <c r="J1100" s="67">
        <f t="shared" si="252"/>
        <v>3870425.3262712024</v>
      </c>
      <c r="K1100" s="70">
        <f t="shared" si="248"/>
        <v>6.5172566409028354E-2</v>
      </c>
      <c r="L1100" s="70">
        <f t="shared" si="253"/>
        <v>1.0275266003455401</v>
      </c>
      <c r="M1100" s="70">
        <f>PRODUCT($L$2:L1100)-1</f>
        <v>0.37538446444359641</v>
      </c>
      <c r="N1100" s="70">
        <f>PRODUCT($L$909:L1100)-1</f>
        <v>8.6847822057581903E-2</v>
      </c>
      <c r="O1100" s="70">
        <f>AVERAGE($I$909:I1100)*252</f>
        <v>0.2538471456917244</v>
      </c>
      <c r="P1100" s="70">
        <f>STDEV($I$909:I1100)*252^0.5</f>
        <v>0.53706695999891296</v>
      </c>
      <c r="Q1100" s="67">
        <f t="shared" si="261"/>
        <v>10246876.252228394</v>
      </c>
      <c r="R1100" s="70">
        <f t="shared" si="254"/>
        <v>0.18074630169428005</v>
      </c>
      <c r="S1100" s="67">
        <f t="shared" si="262"/>
        <v>11631696.3989935</v>
      </c>
      <c r="T1100" s="70">
        <f t="shared" si="255"/>
        <v>0.21031063926875193</v>
      </c>
      <c r="U1100" s="67">
        <f t="shared" si="263"/>
        <v>33807591.038993493</v>
      </c>
      <c r="V1100" s="70">
        <f t="shared" si="256"/>
        <v>1.0204117278744307</v>
      </c>
      <c r="W1100" s="87">
        <f t="shared" si="257"/>
        <v>0.47265455631870967</v>
      </c>
      <c r="X1100" s="138">
        <f t="shared" si="192"/>
        <v>1.7857142857142857E-4</v>
      </c>
      <c r="Y1100" s="135">
        <f t="shared" si="258"/>
        <v>2.7348028916968758E-2</v>
      </c>
      <c r="Z1100" s="135">
        <f t="shared" si="259"/>
        <v>0</v>
      </c>
      <c r="AA1100" s="135">
        <f t="shared" si="260"/>
        <v>0</v>
      </c>
      <c r="AB1100" s="140">
        <f t="shared" si="264"/>
        <v>4.8619732334680377</v>
      </c>
      <c r="AC1100" s="140">
        <f t="shared" si="265"/>
        <v>-5.2958888923267777E-2</v>
      </c>
      <c r="AD1100" s="140">
        <f t="shared" si="266"/>
        <v>-5.8650489929851932E-2</v>
      </c>
      <c r="AE1100" s="140">
        <f t="shared" si="267"/>
        <v>-4.7023711839797526E-2</v>
      </c>
    </row>
    <row r="1101" spans="1:31">
      <c r="A1101" s="168">
        <f>'Historical NAV'!A1101</f>
        <v>45562</v>
      </c>
      <c r="B1101" s="169">
        <f>'Historical NAV'!B1101</f>
        <v>65600574.063981697</v>
      </c>
      <c r="C1101" s="169">
        <f>'Historical NAV'!C1101</f>
        <v>0</v>
      </c>
      <c r="D1101" s="169" t="e">
        <f>'Historical NAV'!#REF!</f>
        <v>#REF!</v>
      </c>
      <c r="E1101" s="169" t="e">
        <f>'Historical NAV'!#REF!</f>
        <v>#REF!</v>
      </c>
      <c r="F1101" s="67">
        <f t="shared" si="249"/>
        <v>65600574.063981697</v>
      </c>
      <c r="G1101" s="67">
        <f t="shared" si="250"/>
        <v>62205008.162722297</v>
      </c>
      <c r="H1101" s="172">
        <f>B1101-C1101-F1100-'Daily P&amp;L breakdown'!H109</f>
        <v>-1445530.6350117999</v>
      </c>
      <c r="I1101" s="70">
        <f t="shared" si="251"/>
        <v>-2.1594772568378585E-2</v>
      </c>
      <c r="J1101" s="67">
        <f t="shared" si="252"/>
        <v>2424894.6912594028</v>
      </c>
      <c r="K1101" s="70">
        <f t="shared" si="248"/>
        <v>4.2170407091349338E-2</v>
      </c>
      <c r="L1101" s="70">
        <f t="shared" si="253"/>
        <v>0.97840522743162139</v>
      </c>
      <c r="M1101" s="70">
        <f>PRODUCT($L$2:L1101)-1</f>
        <v>0.34568334973985571</v>
      </c>
      <c r="N1101" s="70">
        <f>PRODUCT($L$909:L1101)-1</f>
        <v>6.3377590523810756E-2</v>
      </c>
      <c r="O1101" s="70">
        <f>AVERAGE($I$909:I1101)*252</f>
        <v>0.22433559215326263</v>
      </c>
      <c r="P1101" s="70">
        <f>STDEV($I$909:I1101)*252^0.5</f>
        <v>0.53628877130234665</v>
      </c>
      <c r="Q1101" s="67">
        <f t="shared" si="261"/>
        <v>5795055.6141681969</v>
      </c>
      <c r="R1101" s="70">
        <f t="shared" si="254"/>
        <v>9.6898342567353302E-2</v>
      </c>
      <c r="S1101" s="67">
        <f t="shared" si="262"/>
        <v>10897999.383981697</v>
      </c>
      <c r="T1101" s="70">
        <f t="shared" si="255"/>
        <v>0.19922278700286028</v>
      </c>
      <c r="U1101" s="67">
        <f t="shared" si="263"/>
        <v>32011918.883981697</v>
      </c>
      <c r="V1101" s="70">
        <f t="shared" si="256"/>
        <v>0.95305747468695468</v>
      </c>
      <c r="W1101" s="87">
        <f t="shared" si="257"/>
        <v>0.41831118635670195</v>
      </c>
      <c r="X1101" s="138">
        <f t="shared" si="192"/>
        <v>1.7857142857142857E-4</v>
      </c>
      <c r="Y1101" s="135">
        <f t="shared" si="258"/>
        <v>-2.1773343996950013E-2</v>
      </c>
      <c r="Z1101" s="135">
        <f t="shared" si="259"/>
        <v>-2.1773343996950013E-2</v>
      </c>
      <c r="AA1101" s="135">
        <f t="shared" si="260"/>
        <v>4.7407850880951916E-4</v>
      </c>
      <c r="AB1101" s="140">
        <f t="shared" si="264"/>
        <v>4.7569514404893329</v>
      </c>
      <c r="AC1101" s="140">
        <f t="shared" si="265"/>
        <v>-5.4218875307107152E-2</v>
      </c>
      <c r="AD1101" s="140">
        <f t="shared" si="266"/>
        <v>-5.8533960518821981E-2</v>
      </c>
      <c r="AE1101" s="140">
        <f t="shared" si="267"/>
        <v>-4.696826106422565E-2</v>
      </c>
    </row>
    <row r="1102" spans="1:31">
      <c r="A1102" s="168">
        <f>'Historical NAV'!A1102</f>
        <v>45565</v>
      </c>
      <c r="B1102" s="169">
        <f>'Historical NAV'!B1102</f>
        <v>65466153.520501398</v>
      </c>
      <c r="C1102" s="169">
        <f>'Historical NAV'!C1102</f>
        <v>0</v>
      </c>
      <c r="D1102" s="169" t="e">
        <f>'Historical NAV'!#REF!</f>
        <v>#REF!</v>
      </c>
      <c r="E1102" s="169" t="e">
        <f>'Historical NAV'!#REF!</f>
        <v>#REF!</v>
      </c>
      <c r="F1102" s="67">
        <f t="shared" si="249"/>
        <v>65466153.520501398</v>
      </c>
      <c r="G1102" s="67">
        <f t="shared" si="250"/>
        <v>62205008.162722297</v>
      </c>
      <c r="H1102" s="172">
        <f>B1102-C1102-F1101-'Daily P&amp;L breakdown'!H110</f>
        <v>-231752.77348029939</v>
      </c>
      <c r="I1102" s="70">
        <f t="shared" si="251"/>
        <v>-3.5327857535860244E-3</v>
      </c>
      <c r="J1102" s="67">
        <f t="shared" si="252"/>
        <v>2193141.9177791034</v>
      </c>
      <c r="K1102" s="70">
        <f t="shared" ref="K1102:K1133" si="268">(1+K1101)*(1+I1102)-1</f>
        <v>3.8488642324367994E-2</v>
      </c>
      <c r="L1102" s="70">
        <f t="shared" si="253"/>
        <v>0.99646721424641393</v>
      </c>
      <c r="M1102" s="70">
        <f>PRODUCT($L$2:L1102)-1</f>
        <v>0.34092933877305676</v>
      </c>
      <c r="N1102" s="70">
        <f>PRODUCT($L$909:L1102)-1</f>
        <v>5.9620905321325468E-2</v>
      </c>
      <c r="O1102" s="70">
        <f>AVERAGE($I$909:I1102)*252</f>
        <v>0.21859024368905158</v>
      </c>
      <c r="P1102" s="70">
        <f>STDEV($I$909:I1102)*252^0.5</f>
        <v>0.53492137108391624</v>
      </c>
      <c r="Q1102" s="67">
        <f t="shared" si="261"/>
        <v>4329642.8973884955</v>
      </c>
      <c r="R1102" s="70">
        <f t="shared" si="254"/>
        <v>7.0819267459985791E-2</v>
      </c>
      <c r="S1102" s="67">
        <f t="shared" si="262"/>
        <v>9379498.7305013984</v>
      </c>
      <c r="T1102" s="70">
        <f t="shared" si="255"/>
        <v>0.16723227237602556</v>
      </c>
      <c r="U1102" s="67">
        <f t="shared" si="263"/>
        <v>32173473.740501396</v>
      </c>
      <c r="V1102" s="70">
        <f t="shared" si="256"/>
        <v>0.96638281907931756</v>
      </c>
      <c r="W1102" s="87">
        <f t="shared" si="257"/>
        <v>0.40863995253380903</v>
      </c>
      <c r="X1102" s="138">
        <f t="shared" si="192"/>
        <v>1.7857142857142857E-4</v>
      </c>
      <c r="Y1102" s="135">
        <f t="shared" si="258"/>
        <v>-3.7113571821574529E-3</v>
      </c>
      <c r="Z1102" s="135">
        <f t="shared" si="259"/>
        <v>-3.7113571821574529E-3</v>
      </c>
      <c r="AA1102" s="135">
        <f t="shared" si="260"/>
        <v>1.377417213355171E-5</v>
      </c>
      <c r="AB1102" s="140">
        <f t="shared" si="264"/>
        <v>4.44358786189715</v>
      </c>
      <c r="AC1102" s="140">
        <f t="shared" si="265"/>
        <v>-5.4142644829918284E-2</v>
      </c>
      <c r="AD1102" s="140">
        <f t="shared" si="266"/>
        <v>-5.8426803814530623E-2</v>
      </c>
      <c r="AE1102" s="140">
        <f t="shared" si="267"/>
        <v>-4.7006810318784648E-2</v>
      </c>
    </row>
    <row r="1103" spans="1:31">
      <c r="A1103" s="168">
        <f>'Historical NAV'!A1103</f>
        <v>45566</v>
      </c>
      <c r="B1103" s="169">
        <f>'Historical NAV'!B1103</f>
        <v>63233929.359802604</v>
      </c>
      <c r="C1103" s="169">
        <f>'Historical NAV'!C1103</f>
        <v>0</v>
      </c>
      <c r="D1103" s="169" t="e">
        <f>'Historical NAV'!#REF!</f>
        <v>#REF!</v>
      </c>
      <c r="E1103" s="169" t="e">
        <f>'Historical NAV'!#REF!</f>
        <v>#REF!</v>
      </c>
      <c r="F1103" s="67">
        <f t="shared" si="249"/>
        <v>63233929.359802604</v>
      </c>
      <c r="G1103" s="67">
        <f t="shared" si="250"/>
        <v>65466153.520501398</v>
      </c>
      <c r="H1103" s="172">
        <f>B1103-C1103-F1102-'Daily P&amp;L breakdown'!H111</f>
        <v>-2119139.2906987937</v>
      </c>
      <c r="I1103" s="70">
        <f t="shared" si="251"/>
        <v>-3.2369998491436701E-2</v>
      </c>
      <c r="J1103" s="67">
        <f t="shared" si="252"/>
        <v>-2119139.2906987937</v>
      </c>
      <c r="K1103" s="70">
        <f t="shared" si="268"/>
        <v>4.8727665389540764E-3</v>
      </c>
      <c r="L1103" s="70">
        <f t="shared" si="253"/>
        <v>0.96763000150856326</v>
      </c>
      <c r="M1103" s="70">
        <f>PRODUCT($L$2:L1103)-1</f>
        <v>0.29752345809984959</v>
      </c>
      <c r="N1103" s="70">
        <f>PRODUCT($L$909:L1103)-1</f>
        <v>2.5320978214579348E-2</v>
      </c>
      <c r="O1103" s="70">
        <f>AVERAGE($I$909:I1103)*252</f>
        <v>0.17563727002991772</v>
      </c>
      <c r="P1103" s="70">
        <f>STDEV($I$909:I1103)*252^0.5</f>
        <v>0.53487715067780583</v>
      </c>
      <c r="Q1103" s="67">
        <f t="shared" si="261"/>
        <v>35261.511813104153</v>
      </c>
      <c r="R1103" s="70">
        <f t="shared" si="254"/>
        <v>5.5794707410475753E-4</v>
      </c>
      <c r="S1103" s="67">
        <f t="shared" si="262"/>
        <v>7147274.5698026046</v>
      </c>
      <c r="T1103" s="70">
        <f t="shared" si="255"/>
        <v>0.12743271276497903</v>
      </c>
      <c r="U1103" s="67">
        <f t="shared" si="263"/>
        <v>30006586.579802603</v>
      </c>
      <c r="V1103" s="70">
        <f t="shared" si="256"/>
        <v>0.90306910120613026</v>
      </c>
      <c r="W1103" s="87">
        <f t="shared" si="257"/>
        <v>0.32836936445564563</v>
      </c>
      <c r="X1103" s="138">
        <f t="shared" si="192"/>
        <v>1.7857142857142857E-4</v>
      </c>
      <c r="Y1103" s="135">
        <f t="shared" si="258"/>
        <v>-3.2548569920008132E-2</v>
      </c>
      <c r="Z1103" s="135">
        <f t="shared" si="259"/>
        <v>-3.2548569920008132E-2</v>
      </c>
      <c r="AA1103" s="135">
        <f t="shared" si="260"/>
        <v>1.0594094038376581E-3</v>
      </c>
      <c r="AB1103" s="140">
        <f t="shared" si="264"/>
        <v>4.1164044925134213</v>
      </c>
      <c r="AC1103" s="140">
        <f t="shared" si="265"/>
        <v>-5.6430597947169495E-2</v>
      </c>
      <c r="AD1103" s="140">
        <f t="shared" si="266"/>
        <v>-5.9197727643445053E-2</v>
      </c>
      <c r="AE1103" s="140">
        <f t="shared" si="267"/>
        <v>-4.7150719046742048E-2</v>
      </c>
    </row>
    <row r="1104" spans="1:31">
      <c r="A1104" s="168">
        <f>'Historical NAV'!A1104</f>
        <v>45567</v>
      </c>
      <c r="B1104" s="169">
        <f>'Historical NAV'!B1104</f>
        <v>64994249.600867599</v>
      </c>
      <c r="C1104" s="169">
        <f>'Historical NAV'!C1104</f>
        <v>0</v>
      </c>
      <c r="D1104" s="169" t="e">
        <f>'Historical NAV'!#REF!</f>
        <v>#REF!</v>
      </c>
      <c r="E1104" s="169" t="e">
        <f>'Historical NAV'!#REF!</f>
        <v>#REF!</v>
      </c>
      <c r="F1104" s="67">
        <f t="shared" si="249"/>
        <v>64994249.600867599</v>
      </c>
      <c r="G1104" s="67">
        <f t="shared" si="250"/>
        <v>65466153.520501398</v>
      </c>
      <c r="H1104" s="172">
        <f>B1104-C1104-F1103-'Daily P&amp;L breakdown'!H112</f>
        <v>1672002.5810649956</v>
      </c>
      <c r="I1104" s="70">
        <f t="shared" si="251"/>
        <v>2.6441541716493055E-2</v>
      </c>
      <c r="J1104" s="67">
        <f t="shared" si="252"/>
        <v>-447136.70963379811</v>
      </c>
      <c r="K1104" s="70">
        <f t="shared" si="268"/>
        <v>3.1443151715161655E-2</v>
      </c>
      <c r="L1104" s="70">
        <f t="shared" si="253"/>
        <v>1.0264415417164932</v>
      </c>
      <c r="M1104" s="70">
        <f>PRODUCT($L$2:L1104)-1</f>
        <v>0.33183197874532522</v>
      </c>
      <c r="N1104" s="70">
        <f>PRODUCT($L$909:L1104)-1</f>
        <v>5.2432045632835766E-2</v>
      </c>
      <c r="O1104" s="70">
        <f>AVERAGE($I$909:I1104)*252</f>
        <v>0.20873742943056223</v>
      </c>
      <c r="P1104" s="70">
        <f>STDEV($I$909:I1104)*252^0.5</f>
        <v>0.53430194566533873</v>
      </c>
      <c r="Q1104" s="67">
        <f t="shared" si="261"/>
        <v>3216444.7652022019</v>
      </c>
      <c r="R1104" s="70">
        <f t="shared" si="254"/>
        <v>5.2064730589865382E-2</v>
      </c>
      <c r="S1104" s="67">
        <f t="shared" si="262"/>
        <v>7415708.6808675975</v>
      </c>
      <c r="T1104" s="70">
        <f t="shared" si="255"/>
        <v>0.12879292462744116</v>
      </c>
      <c r="U1104" s="67">
        <f t="shared" si="263"/>
        <v>31238350.260867596</v>
      </c>
      <c r="V1104" s="70">
        <f t="shared" si="256"/>
        <v>0.92541898961793723</v>
      </c>
      <c r="W1104" s="87">
        <f t="shared" si="257"/>
        <v>0.39067315985651568</v>
      </c>
      <c r="X1104" s="138">
        <f t="shared" si="192"/>
        <v>1.7857142857142857E-4</v>
      </c>
      <c r="Y1104" s="135">
        <f t="shared" si="258"/>
        <v>2.6262970287921628E-2</v>
      </c>
      <c r="Z1104" s="135">
        <f t="shared" si="259"/>
        <v>0</v>
      </c>
      <c r="AA1104" s="135">
        <f t="shared" si="260"/>
        <v>0</v>
      </c>
      <c r="AB1104" s="140">
        <f t="shared" si="264"/>
        <v>4.2528556634446089</v>
      </c>
      <c r="AC1104" s="140">
        <f t="shared" si="265"/>
        <v>-5.6340164933601923E-2</v>
      </c>
      <c r="AD1104" s="140">
        <f t="shared" si="266"/>
        <v>-5.9030425703390753E-2</v>
      </c>
      <c r="AE1104" s="140">
        <f t="shared" si="267"/>
        <v>-4.7118238916075118E-2</v>
      </c>
    </row>
    <row r="1105" spans="1:31">
      <c r="A1105" s="168">
        <f>'Historical NAV'!A1105</f>
        <v>45568</v>
      </c>
      <c r="B1105" s="169">
        <f>'Historical NAV'!B1105</f>
        <v>65768492.211809203</v>
      </c>
      <c r="C1105" s="169">
        <f>'Historical NAV'!C1105</f>
        <v>0</v>
      </c>
      <c r="D1105" s="169" t="e">
        <f>'Historical NAV'!#REF!</f>
        <v>#REF!</v>
      </c>
      <c r="E1105" s="169" t="e">
        <f>'Historical NAV'!#REF!</f>
        <v>#REF!</v>
      </c>
      <c r="F1105" s="67">
        <f t="shared" si="249"/>
        <v>65768492.211809203</v>
      </c>
      <c r="G1105" s="67">
        <f t="shared" si="250"/>
        <v>65466153.520501398</v>
      </c>
      <c r="H1105" s="172">
        <f>B1105-C1105-F1104-'Daily P&amp;L breakdown'!H113</f>
        <v>757217.99094160378</v>
      </c>
      <c r="I1105" s="70">
        <f t="shared" si="251"/>
        <v>1.1650538249025276E-2</v>
      </c>
      <c r="J1105" s="67">
        <f t="shared" si="252"/>
        <v>310081.28130780568</v>
      </c>
      <c r="K1105" s="70">
        <f t="shared" si="268"/>
        <v>4.346001960591428E-2</v>
      </c>
      <c r="L1105" s="70">
        <f t="shared" si="253"/>
        <v>1.0116505382490253</v>
      </c>
      <c r="M1105" s="70">
        <f>PRODUCT($L$2:L1105)-1</f>
        <v>0.34734853815497257</v>
      </c>
      <c r="N1105" s="70">
        <f>PRODUCT($L$909:L1105)-1</f>
        <v>6.4693445434981012E-2</v>
      </c>
      <c r="O1105" s="70">
        <f>AVERAGE($I$909:I1105)*252</f>
        <v>0.22258107516317044</v>
      </c>
      <c r="P1105" s="70">
        <f>STDEV($I$909:I1105)*252^0.5</f>
        <v>0.53307772861181502</v>
      </c>
      <c r="Q1105" s="67">
        <f t="shared" si="261"/>
        <v>3110047.8569406047</v>
      </c>
      <c r="R1105" s="70">
        <f t="shared" si="254"/>
        <v>4.9634935705181647E-2</v>
      </c>
      <c r="S1105" s="67">
        <f t="shared" si="262"/>
        <v>9758072.9218092039</v>
      </c>
      <c r="T1105" s="70">
        <f t="shared" si="255"/>
        <v>0.17421888722678056</v>
      </c>
      <c r="U1105" s="67">
        <f t="shared" si="263"/>
        <v>32384237.011809204</v>
      </c>
      <c r="V1105" s="70">
        <f t="shared" si="256"/>
        <v>0.97004521496136908</v>
      </c>
      <c r="W1105" s="87">
        <f t="shared" si="257"/>
        <v>0.41753962549287638</v>
      </c>
      <c r="X1105" s="138">
        <f t="shared" si="192"/>
        <v>1.7857142857142857E-4</v>
      </c>
      <c r="Y1105" s="135">
        <f t="shared" si="258"/>
        <v>1.1471966820453847E-2</v>
      </c>
      <c r="Z1105" s="135">
        <f t="shared" si="259"/>
        <v>0</v>
      </c>
      <c r="AA1105" s="135">
        <f t="shared" si="260"/>
        <v>0</v>
      </c>
      <c r="AB1105" s="140">
        <f t="shared" si="264"/>
        <v>4.2591724902519301</v>
      </c>
      <c r="AC1105" s="140">
        <f t="shared" si="265"/>
        <v>-5.488487077498818E-2</v>
      </c>
      <c r="AD1105" s="140">
        <f t="shared" si="266"/>
        <v>-5.9063412885601435E-2</v>
      </c>
      <c r="AE1105" s="140">
        <f t="shared" si="267"/>
        <v>-4.7122140252833407E-2</v>
      </c>
    </row>
    <row r="1106" spans="1:31">
      <c r="A1106" s="168">
        <f>'Historical NAV'!A1106</f>
        <v>45569</v>
      </c>
      <c r="B1106" s="169">
        <f>'Historical NAV'!B1106</f>
        <v>68053355.274336606</v>
      </c>
      <c r="C1106" s="169">
        <f>'Historical NAV'!C1106</f>
        <v>0</v>
      </c>
      <c r="D1106" s="169" t="e">
        <f>'Historical NAV'!#REF!</f>
        <v>#REF!</v>
      </c>
      <c r="E1106" s="169" t="e">
        <f>'Historical NAV'!#REF!</f>
        <v>#REF!</v>
      </c>
      <c r="F1106" s="67">
        <f t="shared" si="249"/>
        <v>68053355.274336606</v>
      </c>
      <c r="G1106" s="67">
        <f t="shared" si="250"/>
        <v>65466153.520501398</v>
      </c>
      <c r="H1106" s="172">
        <f>B1106-C1106-F1105-'Daily P&amp;L breakdown'!H114</f>
        <v>2065377.0325274032</v>
      </c>
      <c r="I1106" s="70">
        <f t="shared" si="251"/>
        <v>3.1403746126272759E-2</v>
      </c>
      <c r="J1106" s="67">
        <f t="shared" si="252"/>
        <v>2375458.3138352088</v>
      </c>
      <c r="K1106" s="70">
        <f t="shared" si="268"/>
        <v>7.6228573154534018E-2</v>
      </c>
      <c r="L1106" s="70">
        <f t="shared" si="253"/>
        <v>1.0314037461262728</v>
      </c>
      <c r="M1106" s="70">
        <f>PRODUCT($L$2:L1106)-1</f>
        <v>0.38966032959079611</v>
      </c>
      <c r="N1106" s="70">
        <f>PRODUCT($L$909:L1106)-1</f>
        <v>9.8128808097727838E-2</v>
      </c>
      <c r="O1106" s="70">
        <f>AVERAGE($I$909:I1106)*252</f>
        <v>0.26142533247962274</v>
      </c>
      <c r="P1106" s="70">
        <f>STDEV($I$909:I1106)*252^0.5</f>
        <v>0.53283666695496212</v>
      </c>
      <c r="Q1106" s="67">
        <f t="shared" si="261"/>
        <v>7791106.6034252048</v>
      </c>
      <c r="R1106" s="70">
        <f t="shared" si="254"/>
        <v>0.12928668901772949</v>
      </c>
      <c r="S1106" s="67">
        <f t="shared" si="262"/>
        <v>13306728.244336605</v>
      </c>
      <c r="T1106" s="70">
        <f t="shared" si="255"/>
        <v>0.24306023889005615</v>
      </c>
      <c r="U1106" s="67">
        <f t="shared" si="263"/>
        <v>34827267.274336606</v>
      </c>
      <c r="V1106" s="70">
        <f t="shared" si="256"/>
        <v>1.0481904241732161</v>
      </c>
      <c r="W1106" s="87">
        <f t="shared" si="257"/>
        <v>0.49062939675981354</v>
      </c>
      <c r="X1106" s="138">
        <f t="shared" si="192"/>
        <v>1.7857142857142857E-4</v>
      </c>
      <c r="Y1106" s="135">
        <f t="shared" si="258"/>
        <v>3.1225174697701332E-2</v>
      </c>
      <c r="Z1106" s="135">
        <f t="shared" si="259"/>
        <v>0</v>
      </c>
      <c r="AA1106" s="135">
        <f t="shared" si="260"/>
        <v>0</v>
      </c>
      <c r="AB1106" s="140">
        <f t="shared" si="264"/>
        <v>4.5503824736770753</v>
      </c>
      <c r="AC1106" s="140">
        <f t="shared" si="265"/>
        <v>-5.4889260468411527E-2</v>
      </c>
      <c r="AD1106" s="140">
        <f t="shared" si="266"/>
        <v>-5.8439960202495374E-2</v>
      </c>
      <c r="AE1106" s="140">
        <f t="shared" si="267"/>
        <v>-4.7059957995489357E-2</v>
      </c>
    </row>
    <row r="1107" spans="1:31">
      <c r="A1107" s="168">
        <f>'Historical NAV'!A1107</f>
        <v>45572</v>
      </c>
      <c r="B1107" s="169">
        <f>'Historical NAV'!B1107</f>
        <v>67645256.446463093</v>
      </c>
      <c r="C1107" s="169">
        <f>'Historical NAV'!C1107</f>
        <v>0</v>
      </c>
      <c r="D1107" s="169" t="e">
        <f>'Historical NAV'!#REF!</f>
        <v>#REF!</v>
      </c>
      <c r="E1107" s="169" t="e">
        <f>'Historical NAV'!#REF!</f>
        <v>#REF!</v>
      </c>
      <c r="F1107" s="67">
        <f t="shared" si="249"/>
        <v>67645256.446463093</v>
      </c>
      <c r="G1107" s="67">
        <f t="shared" si="250"/>
        <v>65466153.520501398</v>
      </c>
      <c r="H1107" s="172">
        <f>B1107-C1107-F1106-'Daily P&amp;L breakdown'!H115</f>
        <v>-343960.5178735131</v>
      </c>
      <c r="I1107" s="70">
        <f t="shared" si="251"/>
        <v>-5.05427714014893E-3</v>
      </c>
      <c r="J1107" s="67">
        <f t="shared" si="252"/>
        <v>2031497.7959616957</v>
      </c>
      <c r="K1107" s="70">
        <f t="shared" si="268"/>
        <v>7.0789015679664002E-2</v>
      </c>
      <c r="L1107" s="70">
        <f t="shared" si="253"/>
        <v>0.99494572285985106</v>
      </c>
      <c r="M1107" s="70">
        <f>PRODUCT($L$2:L1107)-1</f>
        <v>0.38263660115437359</v>
      </c>
      <c r="N1107" s="70">
        <f>PRODUCT($L$909:L1107)-1</f>
        <v>9.2578560766020557E-2</v>
      </c>
      <c r="O1107" s="70">
        <f>AVERAGE($I$909:I1107)*252</f>
        <v>0.25371124618918478</v>
      </c>
      <c r="P1107" s="70">
        <f>STDEV($I$909:I1107)*252^0.5</f>
        <v>0.53153362234742429</v>
      </c>
      <c r="Q1107" s="67">
        <f t="shared" si="261"/>
        <v>4139891.1578140929</v>
      </c>
      <c r="R1107" s="70">
        <f t="shared" si="254"/>
        <v>6.5189628293564991E-2</v>
      </c>
      <c r="S1107" s="67">
        <f t="shared" si="262"/>
        <v>12341587.866463095</v>
      </c>
      <c r="T1107" s="70">
        <f t="shared" si="255"/>
        <v>0.22316038308761135</v>
      </c>
      <c r="U1107" s="67">
        <f t="shared" si="263"/>
        <v>33531733.916463092</v>
      </c>
      <c r="V1107" s="70">
        <f t="shared" si="256"/>
        <v>0.98294551338035308</v>
      </c>
      <c r="W1107" s="87">
        <f t="shared" si="257"/>
        <v>0.47731928051646838</v>
      </c>
      <c r="X1107" s="138">
        <f t="shared" si="192"/>
        <v>1.7857142857142857E-4</v>
      </c>
      <c r="Y1107" s="135">
        <f t="shared" si="258"/>
        <v>-5.232848568720359E-3</v>
      </c>
      <c r="Z1107" s="135">
        <f t="shared" si="259"/>
        <v>-5.232848568720359E-3</v>
      </c>
      <c r="AA1107" s="135">
        <f t="shared" si="260"/>
        <v>2.7382704143158711E-5</v>
      </c>
      <c r="AB1107" s="140">
        <f t="shared" si="264"/>
        <v>4.6680629180148934</v>
      </c>
      <c r="AC1107" s="140">
        <f t="shared" si="265"/>
        <v>-5.2798677631578882E-2</v>
      </c>
      <c r="AD1107" s="140">
        <f t="shared" si="266"/>
        <v>-5.8110472087483662E-2</v>
      </c>
      <c r="AE1107" s="140">
        <f t="shared" si="267"/>
        <v>-4.7061145924597952E-2</v>
      </c>
    </row>
    <row r="1108" spans="1:31">
      <c r="A1108" s="168">
        <f>'Historical NAV'!A1108</f>
        <v>45573</v>
      </c>
      <c r="B1108" s="169">
        <f>'Historical NAV'!B1108</f>
        <v>68642659.184191197</v>
      </c>
      <c r="C1108" s="169">
        <f>'Historical NAV'!C1108</f>
        <v>0</v>
      </c>
      <c r="D1108" s="169" t="e">
        <f>'Historical NAV'!#REF!</f>
        <v>#REF!</v>
      </c>
      <c r="E1108" s="169" t="e">
        <f>'Historical NAV'!#REF!</f>
        <v>#REF!</v>
      </c>
      <c r="F1108" s="67">
        <f t="shared" si="249"/>
        <v>68642659.184191197</v>
      </c>
      <c r="G1108" s="67">
        <f t="shared" si="250"/>
        <v>65466153.520501398</v>
      </c>
      <c r="H1108" s="172">
        <f>B1108-C1108-F1107-'Daily P&amp;L breakdown'!H116</f>
        <v>1077582.3677281039</v>
      </c>
      <c r="I1108" s="70">
        <f t="shared" si="251"/>
        <v>1.5929902913162014E-2</v>
      </c>
      <c r="J1108" s="67">
        <f t="shared" si="252"/>
        <v>3109080.1636897996</v>
      </c>
      <c r="K1108" s="70">
        <f t="shared" si="268"/>
        <v>8.7846580739921354E-2</v>
      </c>
      <c r="L1108" s="70">
        <f t="shared" si="253"/>
        <v>1.0159299029131621</v>
      </c>
      <c r="M1108" s="70">
        <f>PRODUCT($L$2:L1108)-1</f>
        <v>0.40466186797494719</v>
      </c>
      <c r="N1108" s="70">
        <f>PRODUCT($L$909:L1108)-1</f>
        <v>0.10998323116402564</v>
      </c>
      <c r="O1108" s="70">
        <f>AVERAGE($I$909:I1108)*252</f>
        <v>0.27251436762882297</v>
      </c>
      <c r="P1108" s="70">
        <f>STDEV($I$909:I1108)*252^0.5</f>
        <v>0.53046098266135477</v>
      </c>
      <c r="Q1108" s="67">
        <f t="shared" si="261"/>
        <v>6259825.6719789952</v>
      </c>
      <c r="R1108" s="70">
        <f t="shared" si="254"/>
        <v>0.10034532449946439</v>
      </c>
      <c r="S1108" s="67">
        <f t="shared" si="262"/>
        <v>12256646.854191199</v>
      </c>
      <c r="T1108" s="70">
        <f t="shared" si="255"/>
        <v>0.21737034324149376</v>
      </c>
      <c r="U1108" s="67">
        <f t="shared" si="263"/>
        <v>34225266.354191199</v>
      </c>
      <c r="V1108" s="70">
        <f t="shared" si="256"/>
        <v>0.99441775044502112</v>
      </c>
      <c r="W1108" s="87">
        <f t="shared" si="257"/>
        <v>0.51373121970555113</v>
      </c>
      <c r="X1108" s="138">
        <f t="shared" si="192"/>
        <v>1.7857142857142857E-4</v>
      </c>
      <c r="Y1108" s="135">
        <f t="shared" si="258"/>
        <v>1.5751331484590587E-2</v>
      </c>
      <c r="Z1108" s="135">
        <f t="shared" si="259"/>
        <v>0</v>
      </c>
      <c r="AA1108" s="135">
        <f t="shared" si="260"/>
        <v>0</v>
      </c>
      <c r="AB1108" s="140">
        <f t="shared" si="264"/>
        <v>4.664006067834376</v>
      </c>
      <c r="AC1108" s="140">
        <f t="shared" si="265"/>
        <v>-5.2076009456781244E-2</v>
      </c>
      <c r="AD1108" s="140">
        <f t="shared" si="266"/>
        <v>-5.8079219179031354E-2</v>
      </c>
      <c r="AE1108" s="140">
        <f t="shared" si="267"/>
        <v>-4.70589209065242E-2</v>
      </c>
    </row>
    <row r="1109" spans="1:31">
      <c r="A1109" s="168">
        <f>'Historical NAV'!A1109</f>
        <v>45574</v>
      </c>
      <c r="B1109" s="169">
        <f>'Historical NAV'!B1109</f>
        <v>69303142.322780207</v>
      </c>
      <c r="C1109" s="169">
        <f>'Historical NAV'!C1109</f>
        <v>0</v>
      </c>
      <c r="D1109" s="169" t="e">
        <f>'Historical NAV'!#REF!</f>
        <v>#REF!</v>
      </c>
      <c r="E1109" s="169" t="e">
        <f>'Historical NAV'!#REF!</f>
        <v>#REF!</v>
      </c>
      <c r="F1109" s="67">
        <f t="shared" si="249"/>
        <v>69303142.322780207</v>
      </c>
      <c r="G1109" s="67">
        <f t="shared" si="250"/>
        <v>65466153.520501398</v>
      </c>
      <c r="H1109" s="172">
        <f>B1109-C1109-F1108-'Daily P&amp;L breakdown'!H117</f>
        <v>525229.67858900968</v>
      </c>
      <c r="I1109" s="70">
        <f t="shared" si="251"/>
        <v>7.6516510990584279E-3</v>
      </c>
      <c r="J1109" s="67">
        <f t="shared" si="252"/>
        <v>3634309.8422788093</v>
      </c>
      <c r="K1109" s="70">
        <f t="shared" si="268"/>
        <v>9.6170403225046996E-2</v>
      </c>
      <c r="L1109" s="70">
        <f t="shared" si="253"/>
        <v>1.0076516510990585</v>
      </c>
      <c r="M1109" s="70">
        <f>PRODUCT($L$2:L1109)-1</f>
        <v>0.41540985050084323</v>
      </c>
      <c r="N1109" s="70">
        <f>PRODUCT($L$909:L1109)-1</f>
        <v>0.11847643557469834</v>
      </c>
      <c r="O1109" s="70">
        <f>AVERAGE($I$909:I1109)*252</f>
        <v>0.28075168956580759</v>
      </c>
      <c r="P1109" s="70">
        <f>STDEV($I$909:I1109)*252^0.5</f>
        <v>0.52918430728592802</v>
      </c>
      <c r="Q1109" s="67">
        <f t="shared" si="261"/>
        <v>6112756.4311885089</v>
      </c>
      <c r="R1109" s="70">
        <f t="shared" si="254"/>
        <v>9.6735545208972845E-2</v>
      </c>
      <c r="S1109" s="67">
        <f t="shared" si="262"/>
        <v>14202886.312780209</v>
      </c>
      <c r="T1109" s="70">
        <f t="shared" si="255"/>
        <v>0.25776443416528888</v>
      </c>
      <c r="U1109" s="67">
        <f t="shared" si="263"/>
        <v>35314957.082780205</v>
      </c>
      <c r="V1109" s="70">
        <f t="shared" si="256"/>
        <v>1.0390362660851558</v>
      </c>
      <c r="W1109" s="87">
        <f t="shared" si="257"/>
        <v>0.53053668769151974</v>
      </c>
      <c r="X1109" s="138">
        <f t="shared" si="192"/>
        <v>1.7857142857142857E-4</v>
      </c>
      <c r="Y1109" s="135">
        <f t="shared" si="258"/>
        <v>7.4730796704869989E-3</v>
      </c>
      <c r="Z1109" s="135">
        <f t="shared" si="259"/>
        <v>0</v>
      </c>
      <c r="AA1109" s="135">
        <f t="shared" si="260"/>
        <v>0</v>
      </c>
      <c r="AB1109" s="140">
        <f t="shared" si="264"/>
        <v>4.7737283557842503</v>
      </c>
      <c r="AC1109" s="140">
        <f t="shared" si="265"/>
        <v>-5.0893439021775219E-2</v>
      </c>
      <c r="AD1109" s="140">
        <f t="shared" si="266"/>
        <v>-5.81412288119693E-2</v>
      </c>
      <c r="AE1109" s="140">
        <f t="shared" si="267"/>
        <v>-4.7061130696721923E-2</v>
      </c>
    </row>
    <row r="1110" spans="1:31">
      <c r="A1110" s="168">
        <f>'Historical NAV'!A1110</f>
        <v>45575</v>
      </c>
      <c r="B1110" s="169">
        <f>'Historical NAV'!B1110</f>
        <v>69906175.585444197</v>
      </c>
      <c r="C1110" s="169">
        <f>'Historical NAV'!C1110</f>
        <v>0</v>
      </c>
      <c r="D1110" s="169" t="e">
        <f>'Historical NAV'!#REF!</f>
        <v>#REF!</v>
      </c>
      <c r="E1110" s="169" t="e">
        <f>'Historical NAV'!#REF!</f>
        <v>#REF!</v>
      </c>
      <c r="F1110" s="67">
        <f t="shared" si="249"/>
        <v>69906175.585444197</v>
      </c>
      <c r="G1110" s="67">
        <f t="shared" si="250"/>
        <v>65466153.520501398</v>
      </c>
      <c r="H1110" s="172">
        <f>B1110-C1110-F1109-'Daily P&amp;L breakdown'!H118</f>
        <v>529749.32266399032</v>
      </c>
      <c r="I1110" s="70">
        <f t="shared" si="251"/>
        <v>7.6439437651568028E-3</v>
      </c>
      <c r="J1110" s="67">
        <f t="shared" si="252"/>
        <v>4164059.1649427996</v>
      </c>
      <c r="K1110" s="70">
        <f t="shared" si="268"/>
        <v>0.10454946814432842</v>
      </c>
      <c r="L1110" s="70">
        <f t="shared" si="253"/>
        <v>1.0076439437651568</v>
      </c>
      <c r="M1110" s="70">
        <f>PRODUCT($L$2:L1110)-1</f>
        <v>0.42622916380272069</v>
      </c>
      <c r="N1110" s="70">
        <f>PRODUCT($L$909:L1110)-1</f>
        <v>0.12702600655088436</v>
      </c>
      <c r="O1110" s="70">
        <f>AVERAGE($I$909:I1110)*252</f>
        <v>0.28889783877003389</v>
      </c>
      <c r="P1110" s="70">
        <f>STDEV($I$909:I1110)*252^0.5</f>
        <v>0.52791666967727147</v>
      </c>
      <c r="Q1110" s="67">
        <f t="shared" si="261"/>
        <v>8517639.6294925958</v>
      </c>
      <c r="R1110" s="70">
        <f t="shared" si="254"/>
        <v>0.1387496785328827</v>
      </c>
      <c r="S1110" s="67">
        <f t="shared" si="262"/>
        <v>12252565.885444194</v>
      </c>
      <c r="T1110" s="70">
        <f t="shared" si="255"/>
        <v>0.21252035994277377</v>
      </c>
      <c r="U1110" s="67">
        <f t="shared" si="263"/>
        <v>36019677.975444198</v>
      </c>
      <c r="V1110" s="70">
        <f t="shared" si="256"/>
        <v>1.0629507478168736</v>
      </c>
      <c r="W1110" s="87">
        <f t="shared" si="257"/>
        <v>0.54724136471508711</v>
      </c>
      <c r="X1110" s="138">
        <f t="shared" si="192"/>
        <v>1.7857142857142857E-4</v>
      </c>
      <c r="Y1110" s="135">
        <f t="shared" si="258"/>
        <v>7.4653723365853738E-3</v>
      </c>
      <c r="Z1110" s="135">
        <f t="shared" si="259"/>
        <v>0</v>
      </c>
      <c r="AA1110" s="135">
        <f t="shared" si="260"/>
        <v>0</v>
      </c>
      <c r="AB1110" s="140">
        <f t="shared" si="264"/>
        <v>5.0367560512855176</v>
      </c>
      <c r="AC1110" s="140">
        <f t="shared" si="265"/>
        <v>-5.0991435932921533E-2</v>
      </c>
      <c r="AD1110" s="140">
        <f t="shared" si="266"/>
        <v>-5.7658004917821908E-2</v>
      </c>
      <c r="AE1110" s="140">
        <f t="shared" si="267"/>
        <v>-4.6993177647604682E-2</v>
      </c>
    </row>
    <row r="1111" spans="1:31">
      <c r="A1111" s="168">
        <f>'Historical NAV'!A1111</f>
        <v>45576</v>
      </c>
      <c r="B1111" s="169">
        <f>'Historical NAV'!B1111</f>
        <v>71568160.597763598</v>
      </c>
      <c r="C1111" s="169">
        <f>'Historical NAV'!C1111</f>
        <v>0</v>
      </c>
      <c r="D1111" s="169" t="e">
        <f>'Historical NAV'!#REF!</f>
        <v>#REF!</v>
      </c>
      <c r="E1111" s="169" t="e">
        <f>'Historical NAV'!#REF!</f>
        <v>#REF!</v>
      </c>
      <c r="F1111" s="67">
        <f t="shared" si="249"/>
        <v>71568160.597763598</v>
      </c>
      <c r="G1111" s="67">
        <f t="shared" si="250"/>
        <v>65466153.520501398</v>
      </c>
      <c r="H1111" s="172">
        <f>B1111-C1111-F1110-'Daily P&amp;L breakdown'!H119</f>
        <v>1559675.3923194008</v>
      </c>
      <c r="I1111" s="70">
        <f t="shared" si="251"/>
        <v>2.2310981529994542E-2</v>
      </c>
      <c r="J1111" s="67">
        <f t="shared" si="252"/>
        <v>5723734.5572622009</v>
      </c>
      <c r="K1111" s="70">
        <f t="shared" si="268"/>
        <v>0.12919305092706179</v>
      </c>
      <c r="L1111" s="70">
        <f t="shared" si="253"/>
        <v>1.0223109815299944</v>
      </c>
      <c r="M1111" s="70">
        <f>PRODUCT($L$2:L1111)-1</f>
        <v>0.4580497363338627</v>
      </c>
      <c r="N1111" s="70">
        <f>PRODUCT($L$909:L1111)-1</f>
        <v>0.15217106296686445</v>
      </c>
      <c r="O1111" s="70">
        <f>AVERAGE($I$909:I1111)*252</f>
        <v>0.31517108757194812</v>
      </c>
      <c r="P1111" s="70">
        <f>STDEV($I$909:I1111)*252^0.5</f>
        <v>0.52713602485098587</v>
      </c>
      <c r="Q1111" s="67">
        <f t="shared" si="261"/>
        <v>11304294.481885895</v>
      </c>
      <c r="R1111" s="70">
        <f t="shared" si="254"/>
        <v>0.18757997470904966</v>
      </c>
      <c r="S1111" s="67">
        <f t="shared" si="262"/>
        <v>13625244.5177636</v>
      </c>
      <c r="T1111" s="70">
        <f t="shared" si="255"/>
        <v>0.23514944430742224</v>
      </c>
      <c r="U1111" s="67">
        <f t="shared" si="263"/>
        <v>38016285.537763596</v>
      </c>
      <c r="V1111" s="70">
        <f t="shared" si="256"/>
        <v>1.1330599398626753</v>
      </c>
      <c r="W1111" s="87">
        <f t="shared" si="257"/>
        <v>0.59789328126652441</v>
      </c>
      <c r="X1111" s="138">
        <f t="shared" si="192"/>
        <v>1.7857142857142857E-4</v>
      </c>
      <c r="Y1111" s="135">
        <f t="shared" si="258"/>
        <v>2.2132410101423115E-2</v>
      </c>
      <c r="Z1111" s="135">
        <f t="shared" si="259"/>
        <v>0</v>
      </c>
      <c r="AA1111" s="135">
        <f t="shared" si="260"/>
        <v>0</v>
      </c>
      <c r="AB1111" s="140">
        <f t="shared" si="264"/>
        <v>5.3627730124458637</v>
      </c>
      <c r="AC1111" s="140">
        <f t="shared" si="265"/>
        <v>-4.8833623105396837E-2</v>
      </c>
      <c r="AD1111" s="140">
        <f t="shared" si="266"/>
        <v>-5.7533964458758198E-2</v>
      </c>
      <c r="AE1111" s="140">
        <f t="shared" si="267"/>
        <v>-4.6953597016962542E-2</v>
      </c>
    </row>
    <row r="1112" spans="1:31">
      <c r="A1112" s="168">
        <f>'Historical NAV'!A1112</f>
        <v>45579</v>
      </c>
      <c r="B1112" s="169">
        <f>'Historical NAV'!B1112</f>
        <v>73318170.655941799</v>
      </c>
      <c r="C1112" s="169">
        <f>'Historical NAV'!C1112</f>
        <v>0</v>
      </c>
      <c r="D1112" s="169" t="e">
        <f>'Historical NAV'!#REF!</f>
        <v>#REF!</v>
      </c>
      <c r="E1112" s="169" t="e">
        <f>'Historical NAV'!#REF!</f>
        <v>#REF!</v>
      </c>
      <c r="F1112" s="67">
        <f t="shared" si="249"/>
        <v>73318170.655941799</v>
      </c>
      <c r="G1112" s="67">
        <f t="shared" si="250"/>
        <v>65466153.520501398</v>
      </c>
      <c r="H1112" s="172">
        <f>B1112-C1112-F1111-'Daily P&amp;L breakdown'!H120</f>
        <v>1586499.1281782014</v>
      </c>
      <c r="I1112" s="70">
        <f t="shared" si="251"/>
        <v>2.216766666807107E-2</v>
      </c>
      <c r="J1112" s="67">
        <f t="shared" si="252"/>
        <v>7310233.6854404025</v>
      </c>
      <c r="K1112" s="70">
        <f t="shared" si="268"/>
        <v>0.15422462608391507</v>
      </c>
      <c r="L1112" s="70">
        <f t="shared" si="253"/>
        <v>1.022167666668071</v>
      </c>
      <c r="M1112" s="70">
        <f>PRODUCT($L$2:L1112)-1</f>
        <v>0.49037129687438052</v>
      </c>
      <c r="N1112" s="70">
        <f>PRODUCT($L$909:L1112)-1</f>
        <v>0.17771200703531087</v>
      </c>
      <c r="O1112" s="70">
        <f>AVERAGE($I$909:I1112)*252</f>
        <v>0.34100971949734993</v>
      </c>
      <c r="P1112" s="70">
        <f>STDEV($I$909:I1112)*252^0.5</f>
        <v>0.52634971790832485</v>
      </c>
      <c r="Q1112" s="67">
        <f t="shared" si="261"/>
        <v>11113162.493219502</v>
      </c>
      <c r="R1112" s="70">
        <f t="shared" si="254"/>
        <v>0.17865382260136584</v>
      </c>
      <c r="S1112" s="67">
        <f t="shared" si="262"/>
        <v>16278024.525941797</v>
      </c>
      <c r="T1112" s="70">
        <f t="shared" si="255"/>
        <v>0.28537838049787961</v>
      </c>
      <c r="U1112" s="67">
        <f t="shared" si="263"/>
        <v>39159500.375941798</v>
      </c>
      <c r="V1112" s="70">
        <f t="shared" si="256"/>
        <v>1.1464000224525659</v>
      </c>
      <c r="W1112" s="87">
        <f t="shared" si="257"/>
        <v>0.64787670230450112</v>
      </c>
      <c r="X1112" s="138">
        <f t="shared" si="192"/>
        <v>1.7857142857142857E-4</v>
      </c>
      <c r="Y1112" s="135">
        <f t="shared" si="258"/>
        <v>2.1989095239499643E-2</v>
      </c>
      <c r="Z1112" s="135">
        <f t="shared" si="259"/>
        <v>0</v>
      </c>
      <c r="AA1112" s="135">
        <f t="shared" si="260"/>
        <v>0</v>
      </c>
      <c r="AB1112" s="140">
        <f t="shared" si="264"/>
        <v>5.8060699984739932</v>
      </c>
      <c r="AC1112" s="140">
        <f t="shared" si="265"/>
        <v>-4.7354700870164287E-2</v>
      </c>
      <c r="AD1112" s="140">
        <f t="shared" si="266"/>
        <v>-5.7443241222111453E-2</v>
      </c>
      <c r="AE1112" s="140">
        <f t="shared" si="267"/>
        <v>-4.6886085469759878E-2</v>
      </c>
    </row>
    <row r="1113" spans="1:31">
      <c r="A1113" s="168">
        <f>'Historical NAV'!A1113</f>
        <v>45580</v>
      </c>
      <c r="B1113" s="169">
        <f>'Historical NAV'!B1113</f>
        <v>69786815.498322502</v>
      </c>
      <c r="C1113" s="169">
        <f>'Historical NAV'!C1113</f>
        <v>0</v>
      </c>
      <c r="D1113" s="169" t="e">
        <f>'Historical NAV'!#REF!</f>
        <v>#REF!</v>
      </c>
      <c r="E1113" s="169" t="e">
        <f>'Historical NAV'!#REF!</f>
        <v>#REF!</v>
      </c>
      <c r="F1113" s="67">
        <f t="shared" si="249"/>
        <v>69786815.498322502</v>
      </c>
      <c r="G1113" s="67">
        <f t="shared" si="250"/>
        <v>65466153.520501398</v>
      </c>
      <c r="H1113" s="172">
        <f>B1113-C1113-F1112-'Daily P&amp;L breakdown'!H121</f>
        <v>-3398077.6276192977</v>
      </c>
      <c r="I1113" s="70">
        <f t="shared" si="251"/>
        <v>-4.6347005076891032E-2</v>
      </c>
      <c r="J1113" s="67">
        <f t="shared" si="252"/>
        <v>3912156.0578211048</v>
      </c>
      <c r="K1113" s="70">
        <f t="shared" si="268"/>
        <v>0.10072977147893125</v>
      </c>
      <c r="L1113" s="70">
        <f t="shared" si="253"/>
        <v>0.95365299492310895</v>
      </c>
      <c r="M1113" s="70">
        <f>PRODUCT($L$2:L1113)-1</f>
        <v>0.42129705081169089</v>
      </c>
      <c r="N1113" s="70">
        <f>PRODUCT($L$909:L1113)-1</f>
        <v>0.12312858266612969</v>
      </c>
      <c r="O1113" s="70">
        <f>AVERAGE($I$909:I1113)*252</f>
        <v>0.28237335364918453</v>
      </c>
      <c r="P1113" s="70">
        <f>STDEV($I$909:I1113)*252^0.5</f>
        <v>0.52771482264737646</v>
      </c>
      <c r="Q1113" s="67">
        <f t="shared" si="261"/>
        <v>7825425.8037047982</v>
      </c>
      <c r="R1113" s="70">
        <f t="shared" si="254"/>
        <v>0.12629519515738938</v>
      </c>
      <c r="S1113" s="67">
        <f t="shared" si="262"/>
        <v>12055552.858322501</v>
      </c>
      <c r="T1113" s="70">
        <f t="shared" si="255"/>
        <v>0.20882191566635899</v>
      </c>
      <c r="U1113" s="67">
        <f t="shared" si="263"/>
        <v>34831263.528322503</v>
      </c>
      <c r="V1113" s="70">
        <f t="shared" si="256"/>
        <v>0.99644438623700848</v>
      </c>
      <c r="W1113" s="87">
        <f t="shared" si="257"/>
        <v>0.53508702339003433</v>
      </c>
      <c r="X1113" s="138">
        <f t="shared" si="192"/>
        <v>1.7857142857142857E-4</v>
      </c>
      <c r="Y1113" s="135">
        <f t="shared" si="258"/>
        <v>-4.6525576505462463E-2</v>
      </c>
      <c r="Z1113" s="135">
        <f t="shared" si="259"/>
        <v>-4.6525576505462463E-2</v>
      </c>
      <c r="AA1113" s="135">
        <f t="shared" si="260"/>
        <v>2.1646292691656407E-3</v>
      </c>
      <c r="AB1113" s="140">
        <f t="shared" si="264"/>
        <v>5.3330261475358167</v>
      </c>
      <c r="AC1113" s="140">
        <f t="shared" si="265"/>
        <v>-5.1318051813485165E-2</v>
      </c>
      <c r="AD1113" s="140">
        <f t="shared" si="266"/>
        <v>-5.8272338783609476E-2</v>
      </c>
      <c r="AE1113" s="140">
        <f t="shared" si="267"/>
        <v>-4.7218339481544989E-2</v>
      </c>
    </row>
    <row r="1114" spans="1:31">
      <c r="A1114" s="168">
        <f>'Historical NAV'!A1114</f>
        <v>45581</v>
      </c>
      <c r="B1114" s="169">
        <f>'Historical NAV'!B1114</f>
        <v>71405431.660173804</v>
      </c>
      <c r="C1114" s="169">
        <f>'Historical NAV'!C1114</f>
        <v>0</v>
      </c>
      <c r="D1114" s="169" t="e">
        <f>'Historical NAV'!#REF!</f>
        <v>#REF!</v>
      </c>
      <c r="E1114" s="169" t="e">
        <f>'Historical NAV'!#REF!</f>
        <v>#REF!</v>
      </c>
      <c r="F1114" s="67">
        <f t="shared" si="249"/>
        <v>71405431.660173804</v>
      </c>
      <c r="G1114" s="67">
        <f t="shared" si="250"/>
        <v>65466153.520501398</v>
      </c>
      <c r="H1114" s="172">
        <f>B1114-C1114-F1113-'Daily P&amp;L breakdown'!H122</f>
        <v>1566450.4718513018</v>
      </c>
      <c r="I1114" s="70">
        <f t="shared" si="251"/>
        <v>2.2446223698070238E-2</v>
      </c>
      <c r="J1114" s="67">
        <f t="shared" si="252"/>
        <v>5478606.5296724066</v>
      </c>
      <c r="K1114" s="70">
        <f t="shared" si="268"/>
        <v>0.12543699816067311</v>
      </c>
      <c r="L1114" s="70">
        <f t="shared" si="253"/>
        <v>1.0224462236980703</v>
      </c>
      <c r="M1114" s="70">
        <f>PRODUCT($L$2:L1114)-1</f>
        <v>0.45319980235561763</v>
      </c>
      <c r="N1114" s="70">
        <f>PRODUCT($L$909:L1114)-1</f>
        <v>0.14833857807435025</v>
      </c>
      <c r="O1114" s="70">
        <f>AVERAGE($I$909:I1114)*252</f>
        <v>0.30846109645629388</v>
      </c>
      <c r="P1114" s="70">
        <f>STDEV($I$909:I1114)*252^0.5</f>
        <v>0.52695428638422082</v>
      </c>
      <c r="Q1114" s="67">
        <f t="shared" si="261"/>
        <v>15706798.553078905</v>
      </c>
      <c r="R1114" s="70">
        <f t="shared" si="254"/>
        <v>0.28199612229044396</v>
      </c>
      <c r="S1114" s="67">
        <f t="shared" si="262"/>
        <v>14034262.3901738</v>
      </c>
      <c r="T1114" s="70">
        <f t="shared" si="255"/>
        <v>0.244622213016538</v>
      </c>
      <c r="U1114" s="67">
        <f t="shared" si="263"/>
        <v>36693363.740173802</v>
      </c>
      <c r="V1114" s="70">
        <f t="shared" si="256"/>
        <v>1.0570780117375906</v>
      </c>
      <c r="W1114" s="87">
        <f t="shared" si="257"/>
        <v>0.5853659500008016</v>
      </c>
      <c r="X1114" s="138">
        <f t="shared" si="192"/>
        <v>1.7857142857142857E-4</v>
      </c>
      <c r="Y1114" s="135">
        <f t="shared" si="258"/>
        <v>2.2267652269498811E-2</v>
      </c>
      <c r="Z1114" s="135">
        <f t="shared" si="259"/>
        <v>0</v>
      </c>
      <c r="AA1114" s="135">
        <f t="shared" si="260"/>
        <v>0</v>
      </c>
      <c r="AB1114" s="140">
        <f t="shared" si="264"/>
        <v>5.3597118329609135</v>
      </c>
      <c r="AC1114" s="140">
        <f t="shared" si="265"/>
        <v>-5.0717344451080996E-2</v>
      </c>
      <c r="AD1114" s="140">
        <f t="shared" si="266"/>
        <v>-5.8235226993673526E-2</v>
      </c>
      <c r="AE1114" s="140">
        <f t="shared" si="267"/>
        <v>-4.7217960416130619E-2</v>
      </c>
    </row>
    <row r="1115" spans="1:31">
      <c r="A1115" s="168">
        <f>'Historical NAV'!A1115</f>
        <v>45582</v>
      </c>
      <c r="B1115" s="169">
        <f>'Historical NAV'!B1115</f>
        <v>73233905.644602194</v>
      </c>
      <c r="C1115" s="169">
        <f>'Historical NAV'!C1115</f>
        <v>0</v>
      </c>
      <c r="D1115" s="169" t="e">
        <f>'Historical NAV'!#REF!</f>
        <v>#REF!</v>
      </c>
      <c r="E1115" s="169" t="e">
        <f>'Historical NAV'!#REF!</f>
        <v>#REF!</v>
      </c>
      <c r="F1115" s="67">
        <f t="shared" si="249"/>
        <v>73233905.644602194</v>
      </c>
      <c r="G1115" s="67">
        <f t="shared" si="250"/>
        <v>65466153.520501398</v>
      </c>
      <c r="H1115" s="172">
        <f>B1115-C1115-F1114-'Daily P&amp;L breakdown'!H123</f>
        <v>1806384.4644283908</v>
      </c>
      <c r="I1115" s="70">
        <f t="shared" si="251"/>
        <v>2.5297577823283394E-2</v>
      </c>
      <c r="J1115" s="67">
        <f t="shared" si="252"/>
        <v>7284990.9941007979</v>
      </c>
      <c r="K1115" s="70">
        <f t="shared" si="268"/>
        <v>0.15390782820684512</v>
      </c>
      <c r="L1115" s="70">
        <f t="shared" si="253"/>
        <v>1.0252975778232833</v>
      </c>
      <c r="M1115" s="70">
        <f>PRODUCT($L$2:L1115)-1</f>
        <v>0.48996223744848888</v>
      </c>
      <c r="N1115" s="70">
        <f>PRODUCT($L$909:L1115)-1</f>
        <v>0.17738876262066472</v>
      </c>
      <c r="O1115" s="70">
        <f>AVERAGE($I$909:I1115)*252</f>
        <v>0.33776799749499498</v>
      </c>
      <c r="P1115" s="70">
        <f>STDEV($I$909:I1115)*252^0.5</f>
        <v>0.52634435043344274</v>
      </c>
      <c r="Q1115" s="67">
        <f t="shared" si="261"/>
        <v>18852395.278620191</v>
      </c>
      <c r="R1115" s="70">
        <f t="shared" si="254"/>
        <v>0.34666921076199425</v>
      </c>
      <c r="S1115" s="67">
        <f t="shared" si="262"/>
        <v>13783304.664602198</v>
      </c>
      <c r="T1115" s="70">
        <f t="shared" si="255"/>
        <v>0.23184466493852757</v>
      </c>
      <c r="U1115" s="67">
        <f t="shared" si="263"/>
        <v>38770029.734602198</v>
      </c>
      <c r="V1115" s="70">
        <f t="shared" si="256"/>
        <v>1.1249468816521804</v>
      </c>
      <c r="W1115" s="87">
        <f t="shared" si="257"/>
        <v>0.64172437153898243</v>
      </c>
      <c r="X1115" s="138">
        <f t="shared" si="192"/>
        <v>1.7857142857142857E-4</v>
      </c>
      <c r="Y1115" s="135">
        <f t="shared" si="258"/>
        <v>2.5119006394711967E-2</v>
      </c>
      <c r="Z1115" s="135">
        <f t="shared" si="259"/>
        <v>0</v>
      </c>
      <c r="AA1115" s="135">
        <f t="shared" si="260"/>
        <v>0</v>
      </c>
      <c r="AB1115" s="140">
        <f t="shared" si="264"/>
        <v>5.9888842156051911</v>
      </c>
      <c r="AC1115" s="140">
        <f t="shared" si="265"/>
        <v>-3.7850824893502173E-2</v>
      </c>
      <c r="AD1115" s="140">
        <f t="shared" si="266"/>
        <v>-5.799885863804137E-2</v>
      </c>
      <c r="AE1115" s="140">
        <f t="shared" si="267"/>
        <v>-4.7164999878955255E-2</v>
      </c>
    </row>
    <row r="1116" spans="1:31">
      <c r="A1116" s="168">
        <f>'Historical NAV'!A1116</f>
        <v>45583</v>
      </c>
      <c r="B1116" s="169">
        <f>'Historical NAV'!B1116</f>
        <v>74201919.757220402</v>
      </c>
      <c r="C1116" s="169">
        <f>'Historical NAV'!C1116</f>
        <v>0</v>
      </c>
      <c r="D1116" s="169" t="e">
        <f>'Historical NAV'!#REF!</f>
        <v>#REF!</v>
      </c>
      <c r="E1116" s="169" t="e">
        <f>'Historical NAV'!#REF!</f>
        <v>#REF!</v>
      </c>
      <c r="F1116" s="67">
        <f t="shared" si="249"/>
        <v>74201919.757220402</v>
      </c>
      <c r="G1116" s="67">
        <f t="shared" si="250"/>
        <v>65466153.520501398</v>
      </c>
      <c r="H1116" s="172">
        <f>B1116-C1116-F1115-'Daily P&amp;L breakdown'!H124</f>
        <v>693943.51261820795</v>
      </c>
      <c r="I1116" s="70">
        <f t="shared" si="251"/>
        <v>9.4757135579502712E-3</v>
      </c>
      <c r="J1116" s="67">
        <f t="shared" si="252"/>
        <v>7978934.5067190062</v>
      </c>
      <c r="K1116" s="70">
        <f t="shared" si="268"/>
        <v>0.16484192825920951</v>
      </c>
      <c r="L1116" s="70">
        <f t="shared" si="253"/>
        <v>1.0094757135579502</v>
      </c>
      <c r="M1116" s="70">
        <f>PRODUCT($L$2:L1116)-1</f>
        <v>0.50408069282271328</v>
      </c>
      <c r="N1116" s="70">
        <f>PRODUCT($L$909:L1116)-1</f>
        <v>0.18854536128160748</v>
      </c>
      <c r="O1116" s="70">
        <f>AVERAGE($I$909:I1116)*252</f>
        <v>0.34762430431763186</v>
      </c>
      <c r="P1116" s="70">
        <f>STDEV($I$909:I1116)*252^0.5</f>
        <v>0.52514779847358817</v>
      </c>
      <c r="Q1116" s="67">
        <f t="shared" si="261"/>
        <v>19767313.279541902</v>
      </c>
      <c r="R1116" s="70">
        <f t="shared" si="254"/>
        <v>0.36313871925661306</v>
      </c>
      <c r="S1116" s="67">
        <f t="shared" si="262"/>
        <v>14441978.297220401</v>
      </c>
      <c r="T1116" s="70">
        <f t="shared" si="255"/>
        <v>0.24166654023393017</v>
      </c>
      <c r="U1116" s="67">
        <f t="shared" si="263"/>
        <v>40772652.557220399</v>
      </c>
      <c r="V1116" s="70">
        <f t="shared" si="256"/>
        <v>1.21966934881601</v>
      </c>
      <c r="W1116" s="87">
        <f t="shared" si="257"/>
        <v>0.6619551778147944</v>
      </c>
      <c r="X1116" s="138">
        <f t="shared" si="192"/>
        <v>1.7857142857142857E-4</v>
      </c>
      <c r="Y1116" s="135">
        <f t="shared" si="258"/>
        <v>9.2971421293788423E-3</v>
      </c>
      <c r="Z1116" s="135">
        <f t="shared" si="259"/>
        <v>0</v>
      </c>
      <c r="AA1116" s="135">
        <f t="shared" si="260"/>
        <v>0</v>
      </c>
      <c r="AB1116" s="140">
        <f t="shared" si="264"/>
        <v>6.4427516003718681</v>
      </c>
      <c r="AC1116" s="140">
        <f t="shared" si="265"/>
        <v>-3.5827454188578717E-2</v>
      </c>
      <c r="AD1116" s="140">
        <f t="shared" si="266"/>
        <v>-5.8022504496234903E-2</v>
      </c>
      <c r="AE1116" s="140">
        <f t="shared" si="267"/>
        <v>-4.7117532213556183E-2</v>
      </c>
    </row>
    <row r="1117" spans="1:31">
      <c r="A1117" s="168">
        <f>'Historical NAV'!A1117</f>
        <v>45586</v>
      </c>
      <c r="B1117" s="169">
        <f>'Historical NAV'!B1117</f>
        <v>74623096.259609193</v>
      </c>
      <c r="C1117" s="169">
        <f>'Historical NAV'!C1117</f>
        <v>0</v>
      </c>
      <c r="D1117" s="169" t="e">
        <f>'Historical NAV'!#REF!</f>
        <v>#REF!</v>
      </c>
      <c r="E1117" s="169" t="e">
        <f>'Historical NAV'!#REF!</f>
        <v>#REF!</v>
      </c>
      <c r="F1117" s="67">
        <f t="shared" si="249"/>
        <v>74623096.259609193</v>
      </c>
      <c r="G1117" s="67">
        <f t="shared" si="250"/>
        <v>65466153.520501398</v>
      </c>
      <c r="H1117" s="172">
        <f>B1117-C1117-F1116-'Daily P&amp;L breakdown'!H125</f>
        <v>411763.28238879028</v>
      </c>
      <c r="I1117" s="70">
        <f t="shared" si="251"/>
        <v>5.5492268089023748E-3</v>
      </c>
      <c r="J1117" s="67">
        <f t="shared" si="252"/>
        <v>8390697.7891077958</v>
      </c>
      <c r="K1117" s="70">
        <f t="shared" si="268"/>
        <v>0.17130590031563897</v>
      </c>
      <c r="L1117" s="70">
        <f t="shared" si="253"/>
        <v>1.0055492268089024</v>
      </c>
      <c r="M1117" s="70">
        <f>PRODUCT($L$2:L1117)-1</f>
        <v>0.5124271777260776</v>
      </c>
      <c r="N1117" s="70">
        <f>PRODUCT($L$909:L1117)-1</f>
        <v>0.19514086906402794</v>
      </c>
      <c r="O1117" s="70">
        <f>AVERAGE($I$909:I1117)*252</f>
        <v>0.35265196389431019</v>
      </c>
      <c r="P1117" s="70">
        <f>STDEV($I$909:I1117)*252^0.5</f>
        <v>0.52390391104345224</v>
      </c>
      <c r="Q1117" s="67">
        <f t="shared" si="261"/>
        <v>23647542.410486892</v>
      </c>
      <c r="R1117" s="70">
        <f t="shared" si="254"/>
        <v>0.46389966611209377</v>
      </c>
      <c r="S1117" s="67">
        <f t="shared" si="262"/>
        <v>14863727.822149493</v>
      </c>
      <c r="T1117" s="70">
        <f t="shared" si="255"/>
        <v>0.24872632042128945</v>
      </c>
      <c r="U1117" s="67">
        <f t="shared" si="263"/>
        <v>41735793.089609191</v>
      </c>
      <c r="V1117" s="70">
        <f t="shared" si="256"/>
        <v>1.2690548955586249</v>
      </c>
      <c r="W1117" s="87">
        <f t="shared" si="257"/>
        <v>0.67312336567966846</v>
      </c>
      <c r="X1117" s="138">
        <f t="shared" si="192"/>
        <v>1.7857142857142857E-4</v>
      </c>
      <c r="Y1117" s="135">
        <f t="shared" si="258"/>
        <v>5.3706553803309458E-3</v>
      </c>
      <c r="Z1117" s="135">
        <f t="shared" si="259"/>
        <v>0</v>
      </c>
      <c r="AA1117" s="135">
        <f t="shared" si="260"/>
        <v>0</v>
      </c>
      <c r="AB1117" s="140">
        <f t="shared" si="264"/>
        <v>6.4135488359774095</v>
      </c>
      <c r="AC1117" s="140">
        <f t="shared" si="265"/>
        <v>-3.5556624360978346E-2</v>
      </c>
      <c r="AD1117" s="140">
        <f t="shared" si="266"/>
        <v>-5.8012895360524105E-2</v>
      </c>
      <c r="AE1117" s="140">
        <f t="shared" si="267"/>
        <v>-4.694389147173833E-2</v>
      </c>
    </row>
    <row r="1118" spans="1:31">
      <c r="A1118" s="168">
        <f>'Historical NAV'!A1118</f>
        <v>45587</v>
      </c>
      <c r="B1118" s="169">
        <f>'Historical NAV'!B1118</f>
        <v>74214194.359203994</v>
      </c>
      <c r="C1118" s="169">
        <f>'Historical NAV'!C1118</f>
        <v>0</v>
      </c>
      <c r="D1118" s="169" t="e">
        <f>'Historical NAV'!#REF!</f>
        <v>#REF!</v>
      </c>
      <c r="E1118" s="169" t="e">
        <f>'Historical NAV'!#REF!</f>
        <v>#REF!</v>
      </c>
      <c r="F1118" s="67">
        <f t="shared" ref="F1118:F1151" si="269">B1118</f>
        <v>74214194.359203994</v>
      </c>
      <c r="G1118" s="67">
        <f t="shared" ref="G1118:G1151" si="270">IF(MONTH(A1118)=MONTH(A1117),G1117,F1117)</f>
        <v>65466153.520501398</v>
      </c>
      <c r="H1118" s="172">
        <f>B1118-C1118-F1117-'Daily P&amp;L breakdown'!H126</f>
        <v>-444148.80040519836</v>
      </c>
      <c r="I1118" s="70">
        <f t="shared" ref="I1118:I1149" si="271">H1118/B1117</f>
        <v>-5.9518945563452877E-3</v>
      </c>
      <c r="J1118" s="67">
        <f t="shared" ref="J1118:J1151" si="272">IF(MONTH(A1118)=MONTH(A1117),J1117+H1118,H1118)</f>
        <v>7946548.9887025971</v>
      </c>
      <c r="K1118" s="70">
        <f t="shared" si="268"/>
        <v>0.16433441110373526</v>
      </c>
      <c r="L1118" s="70">
        <f t="shared" ref="L1118:L1151" si="273">1+I1118</f>
        <v>0.99404810544365474</v>
      </c>
      <c r="M1118" s="70">
        <f>PRODUCT($L$2:L1118)-1</f>
        <v>0.50342537064010107</v>
      </c>
      <c r="N1118" s="70">
        <f>PRODUCT($L$909:L1118)-1</f>
        <v>0.18802751663138006</v>
      </c>
      <c r="O1118" s="70">
        <f>AVERAGE($I$909:I1118)*252</f>
        <v>0.3438303953605325</v>
      </c>
      <c r="P1118" s="70">
        <f>STDEV($I$909:I1118)*252^0.5</f>
        <v>0.52271108566821567</v>
      </c>
      <c r="Q1118" s="67">
        <f t="shared" si="261"/>
        <v>21342051.548151493</v>
      </c>
      <c r="R1118" s="70">
        <f t="shared" ref="R1118:R1149" si="274">Q1118/B1087</f>
        <v>0.40365399269745705</v>
      </c>
      <c r="S1118" s="67">
        <f t="shared" si="262"/>
        <v>13759113.899203993</v>
      </c>
      <c r="T1118" s="70">
        <f t="shared" ref="T1118:T1149" si="275">S1118/B1027</f>
        <v>0.22759235112270981</v>
      </c>
      <c r="U1118" s="67">
        <f t="shared" si="263"/>
        <v>40247654.679203995</v>
      </c>
      <c r="V1118" s="70">
        <f t="shared" ref="V1118:V1149" si="276">U1118/B752</f>
        <v>1.1849206618742623</v>
      </c>
      <c r="W1118" s="87">
        <f t="shared" ref="W1118:W1151" si="277">O1118/P1118</f>
        <v>0.65778286473682046</v>
      </c>
      <c r="X1118" s="138">
        <f t="shared" si="192"/>
        <v>1.7857142857142857E-4</v>
      </c>
      <c r="Y1118" s="135">
        <f t="shared" ref="Y1118:Y1149" si="278">I1118-X1118</f>
        <v>-6.1304659849167166E-3</v>
      </c>
      <c r="Z1118" s="135">
        <f t="shared" ref="Z1118:Z1149" si="279">IF(Y1118&lt;0,Y1118,0)</f>
        <v>-6.1304659849167166E-3</v>
      </c>
      <c r="AA1118" s="135">
        <f t="shared" ref="AA1118:AA1149" si="280">Z1118^2</f>
        <v>3.758261319222089E-5</v>
      </c>
      <c r="AB1118" s="140">
        <f t="shared" si="264"/>
        <v>6.1972299475744679</v>
      </c>
      <c r="AC1118" s="140">
        <f t="shared" si="265"/>
        <v>-2.8655161701150046E-2</v>
      </c>
      <c r="AD1118" s="140">
        <f t="shared" si="266"/>
        <v>-5.8092067587603186E-2</v>
      </c>
      <c r="AE1118" s="140">
        <f t="shared" si="267"/>
        <v>-4.6895466724732826E-2</v>
      </c>
    </row>
    <row r="1119" spans="1:31">
      <c r="A1119" s="168">
        <f>'Historical NAV'!A1119</f>
        <v>45588</v>
      </c>
      <c r="B1119" s="169">
        <f>'Historical NAV'!B1119</f>
        <v>71812303.778893396</v>
      </c>
      <c r="C1119" s="169">
        <f>'Historical NAV'!C1119</f>
        <v>0</v>
      </c>
      <c r="D1119" s="169" t="e">
        <f>'Historical NAV'!#REF!</f>
        <v>#REF!</v>
      </c>
      <c r="E1119" s="169" t="e">
        <f>'Historical NAV'!#REF!</f>
        <v>#REF!</v>
      </c>
      <c r="F1119" s="67">
        <f t="shared" si="269"/>
        <v>71812303.778893396</v>
      </c>
      <c r="G1119" s="67">
        <f t="shared" si="270"/>
        <v>65466153.520501398</v>
      </c>
      <c r="H1119" s="172">
        <f>B1119-C1119-F1118-'Daily P&amp;L breakdown'!H127</f>
        <v>-2313614.7603105982</v>
      </c>
      <c r="I1119" s="70">
        <f t="shared" si="271"/>
        <v>-3.117482821564397E-2</v>
      </c>
      <c r="J1119" s="67">
        <f t="shared" si="272"/>
        <v>5632934.2283919994</v>
      </c>
      <c r="K1119" s="70">
        <f t="shared" si="268"/>
        <v>0.12803648585201333</v>
      </c>
      <c r="L1119" s="70">
        <f t="shared" si="273"/>
        <v>0.96882517178435601</v>
      </c>
      <c r="M1119" s="70">
        <f>PRODUCT($L$2:L1119)-1</f>
        <v>0.45655634297535497</v>
      </c>
      <c r="N1119" s="70">
        <f>PRODUCT($L$909:L1119)-1</f>
        <v>0.15099096288493863</v>
      </c>
      <c r="O1119" s="70">
        <f>AVERAGE($I$909:I1119)*252</f>
        <v>0.30496837116288877</v>
      </c>
      <c r="P1119" s="70">
        <f>STDEV($I$909:I1119)*252^0.5</f>
        <v>0.52267613225035225</v>
      </c>
      <c r="Q1119" s="67">
        <f t="shared" si="261"/>
        <v>18271489.333841294</v>
      </c>
      <c r="R1119" s="70">
        <f t="shared" si="274"/>
        <v>0.3412628202096733</v>
      </c>
      <c r="S1119" s="67">
        <f t="shared" si="262"/>
        <v>10111180.678893395</v>
      </c>
      <c r="T1119" s="70">
        <f t="shared" si="275"/>
        <v>0.16387352726960969</v>
      </c>
      <c r="U1119" s="67">
        <f t="shared" si="263"/>
        <v>36353772.758893393</v>
      </c>
      <c r="V1119" s="70">
        <f t="shared" si="276"/>
        <v>1.0252475698552892</v>
      </c>
      <c r="W1119" s="87">
        <f t="shared" si="277"/>
        <v>0.58347483718046367</v>
      </c>
      <c r="X1119" s="138">
        <f t="shared" si="192"/>
        <v>1.7857142857142857E-4</v>
      </c>
      <c r="Y1119" s="135">
        <f t="shared" si="278"/>
        <v>-3.13533996442154E-2</v>
      </c>
      <c r="Z1119" s="135">
        <f t="shared" si="279"/>
        <v>-3.13533996442154E-2</v>
      </c>
      <c r="AA1119" s="135">
        <f t="shared" si="280"/>
        <v>9.8303566924988635E-4</v>
      </c>
      <c r="AB1119" s="140">
        <f t="shared" si="264"/>
        <v>5.8181284326780407</v>
      </c>
      <c r="AC1119" s="140">
        <f t="shared" si="265"/>
        <v>-3.1945676202661831E-2</v>
      </c>
      <c r="AD1119" s="140">
        <f t="shared" si="266"/>
        <v>-5.8801990637186163E-2</v>
      </c>
      <c r="AE1119" s="140">
        <f t="shared" si="267"/>
        <v>-4.7082060832339567E-2</v>
      </c>
    </row>
    <row r="1120" spans="1:31">
      <c r="A1120" s="168">
        <f>'Historical NAV'!A1120</f>
        <v>45589</v>
      </c>
      <c r="B1120" s="169">
        <f>'Historical NAV'!B1120</f>
        <v>72382545.387765795</v>
      </c>
      <c r="C1120" s="169">
        <f>'Historical NAV'!C1120</f>
        <v>0</v>
      </c>
      <c r="D1120" s="169" t="e">
        <f>'Historical NAV'!#REF!</f>
        <v>#REF!</v>
      </c>
      <c r="E1120" s="169" t="e">
        <f>'Historical NAV'!#REF!</f>
        <v>#REF!</v>
      </c>
      <c r="F1120" s="67">
        <f t="shared" si="269"/>
        <v>72382545.387765795</v>
      </c>
      <c r="G1120" s="67">
        <f t="shared" si="270"/>
        <v>65466153.520501398</v>
      </c>
      <c r="H1120" s="172">
        <f>B1120-C1120-F1119-'Daily P&amp;L breakdown'!H128</f>
        <v>486035.15887239872</v>
      </c>
      <c r="I1120" s="70">
        <f t="shared" si="271"/>
        <v>6.7681321068444964E-3</v>
      </c>
      <c r="J1120" s="67">
        <f t="shared" si="272"/>
        <v>6118969.3872643979</v>
      </c>
      <c r="K1120" s="70">
        <f t="shared" si="268"/>
        <v>0.13567118580960025</v>
      </c>
      <c r="L1120" s="70">
        <f t="shared" si="273"/>
        <v>1.0067681321068445</v>
      </c>
      <c r="M1120" s="70">
        <f>PRODUCT($L$2:L1120)-1</f>
        <v>0.46641450872567436</v>
      </c>
      <c r="N1120" s="70">
        <f>PRODUCT($L$909:L1120)-1</f>
        <v>0.15878102177552811</v>
      </c>
      <c r="O1120" s="70">
        <f>AVERAGE($I$909:I1120)*252</f>
        <v>0.31157497927497335</v>
      </c>
      <c r="P1120" s="70">
        <f>STDEV($I$909:I1120)*252^0.5</f>
        <v>0.52147130066047753</v>
      </c>
      <c r="Q1120" s="67">
        <f t="shared" ref="Q1120:Q1151" si="281">B1120-C1120-F1089</f>
        <v>15564152.951671392</v>
      </c>
      <c r="R1120" s="70">
        <f t="shared" si="274"/>
        <v>0.27392807653220619</v>
      </c>
      <c r="S1120" s="67">
        <f t="shared" ref="S1120:S1151" si="282">B1120-C1120-F1029</f>
        <v>9794425.8777657971</v>
      </c>
      <c r="T1120" s="70">
        <f t="shared" si="275"/>
        <v>0.15649017664128567</v>
      </c>
      <c r="U1120" s="67">
        <f t="shared" ref="U1120:U1151" si="283">B1120-C1120-F754</f>
        <v>36865339.397765793</v>
      </c>
      <c r="V1120" s="70">
        <f t="shared" si="276"/>
        <v>1.0379571920197035</v>
      </c>
      <c r="W1120" s="87">
        <f t="shared" si="277"/>
        <v>0.59749209377456292</v>
      </c>
      <c r="X1120" s="138">
        <f t="shared" si="192"/>
        <v>1.7857142857142857E-4</v>
      </c>
      <c r="Y1120" s="135">
        <f t="shared" si="278"/>
        <v>6.5895606782730674E-3</v>
      </c>
      <c r="Z1120" s="135">
        <f t="shared" si="279"/>
        <v>0</v>
      </c>
      <c r="AA1120" s="135">
        <f t="shared" si="280"/>
        <v>0</v>
      </c>
      <c r="AB1120" s="140">
        <f t="shared" ref="AB1120:AB1151" si="284">AVERAGE(Y867:Y1120)/AVERAGE(AA867:AA1120)</f>
        <v>5.5951734639521762</v>
      </c>
      <c r="AC1120" s="140">
        <f t="shared" ref="AC1120:AC1151" si="285">AVERAGE(I1089:I1120)-_xlfn.NORM.S.INV(0.95)*_xlfn.STDEV.S(I1089:I1120)</f>
        <v>-3.2032030515624109E-2</v>
      </c>
      <c r="AD1120" s="140">
        <f t="shared" ref="AD1120:AD1151" si="286">AVERAGE(I1029:I1120)-_xlfn.NORM.S.INV(0.95)*_xlfn.STDEV.S(I1029:I1120)</f>
        <v>-5.8870373567915198E-2</v>
      </c>
      <c r="AE1120" s="140">
        <f t="shared" ref="AE1120:AE1151" si="287">AVERAGE(I754:I1120)-_xlfn.NORM.S.INV(0.95)*_xlfn.STDEV.S(I754:I1120)</f>
        <v>-4.7052216413222867E-2</v>
      </c>
    </row>
    <row r="1121" spans="1:31">
      <c r="A1121" s="168">
        <f>'Historical NAV'!A1121</f>
        <v>45590</v>
      </c>
      <c r="B1121" s="169">
        <f>'Historical NAV'!B1121</f>
        <v>73000981.067492694</v>
      </c>
      <c r="C1121" s="169">
        <f>'Historical NAV'!C1121</f>
        <v>0</v>
      </c>
      <c r="D1121" s="169" t="e">
        <f>'Historical NAV'!#REF!</f>
        <v>#REF!</v>
      </c>
      <c r="E1121" s="169" t="e">
        <f>'Historical NAV'!#REF!</f>
        <v>#REF!</v>
      </c>
      <c r="F1121" s="67">
        <f t="shared" si="269"/>
        <v>73000981.067492694</v>
      </c>
      <c r="G1121" s="67">
        <f t="shared" si="270"/>
        <v>65466153.520501398</v>
      </c>
      <c r="H1121" s="172">
        <f>B1121-C1121-F1120-'Daily P&amp;L breakdown'!H129</f>
        <v>443833.22972689866</v>
      </c>
      <c r="I1121" s="70">
        <f t="shared" si="271"/>
        <v>6.1317715113389203E-3</v>
      </c>
      <c r="J1121" s="67">
        <f t="shared" si="272"/>
        <v>6562802.6169912964</v>
      </c>
      <c r="K1121" s="70">
        <f t="shared" si="268"/>
        <v>0.14263486203299602</v>
      </c>
      <c r="L1121" s="70">
        <f t="shared" si="273"/>
        <v>1.0061317715113389</v>
      </c>
      <c r="M1121" s="70">
        <f>PRODUCT($L$2:L1121)-1</f>
        <v>0.47540622743409244</v>
      </c>
      <c r="N1121" s="70">
        <f>PRODUCT($L$909:L1121)-1</f>
        <v>0.16588640223273154</v>
      </c>
      <c r="O1121" s="70">
        <f>AVERAGE($I$909:I1121)*252</f>
        <v>0.31736667618381109</v>
      </c>
      <c r="P1121" s="70">
        <f>STDEV($I$909:I1121)*252^0.5</f>
        <v>0.52026721044099766</v>
      </c>
      <c r="Q1121" s="67">
        <f t="shared" si="281"/>
        <v>14363502.714016691</v>
      </c>
      <c r="R1121" s="70">
        <f t="shared" si="274"/>
        <v>0.24495430426648332</v>
      </c>
      <c r="S1121" s="67">
        <f t="shared" si="282"/>
        <v>11417686.497492693</v>
      </c>
      <c r="T1121" s="70">
        <f t="shared" si="275"/>
        <v>0.18540233316868959</v>
      </c>
      <c r="U1121" s="67">
        <f t="shared" si="283"/>
        <v>36870313.427492693</v>
      </c>
      <c r="V1121" s="70">
        <f t="shared" si="276"/>
        <v>1.0204714121217577</v>
      </c>
      <c r="W1121" s="87">
        <f t="shared" si="277"/>
        <v>0.61000706908820834</v>
      </c>
      <c r="X1121" s="138">
        <f t="shared" si="192"/>
        <v>1.7857142857142857E-4</v>
      </c>
      <c r="Y1121" s="135">
        <f t="shared" si="278"/>
        <v>5.9532000827674913E-3</v>
      </c>
      <c r="Z1121" s="135">
        <f t="shared" si="279"/>
        <v>0</v>
      </c>
      <c r="AA1121" s="135">
        <f t="shared" si="280"/>
        <v>0</v>
      </c>
      <c r="AB1121" s="140">
        <f t="shared" si="284"/>
        <v>5.3587992371259787</v>
      </c>
      <c r="AC1121" s="140">
        <f t="shared" si="285"/>
        <v>-3.1097078024969107E-2</v>
      </c>
      <c r="AD1121" s="140">
        <f t="shared" si="286"/>
        <v>-5.8924869866196508E-2</v>
      </c>
      <c r="AE1121" s="140">
        <f t="shared" si="287"/>
        <v>-4.7041359948144956E-2</v>
      </c>
    </row>
    <row r="1122" spans="1:31">
      <c r="A1122" s="168">
        <f>'Historical NAV'!A1122</f>
        <v>45593</v>
      </c>
      <c r="B1122" s="169">
        <f>'Historical NAV'!B1122</f>
        <v>72614532.021846801</v>
      </c>
      <c r="C1122" s="169">
        <f>'Historical NAV'!C1122</f>
        <v>0</v>
      </c>
      <c r="D1122" s="169" t="e">
        <f>'Historical NAV'!#REF!</f>
        <v>#REF!</v>
      </c>
      <c r="E1122" s="169" t="e">
        <f>'Historical NAV'!#REF!</f>
        <v>#REF!</v>
      </c>
      <c r="F1122" s="67">
        <f t="shared" si="269"/>
        <v>72614532.021846801</v>
      </c>
      <c r="G1122" s="67">
        <f t="shared" si="270"/>
        <v>65466153.520501398</v>
      </c>
      <c r="H1122" s="172">
        <f>B1122-C1122-F1121-'Daily P&amp;L breakdown'!H130</f>
        <v>-541445.83564589266</v>
      </c>
      <c r="I1122" s="70">
        <f t="shared" si="271"/>
        <v>-7.4169665630288116E-3</v>
      </c>
      <c r="J1122" s="67">
        <f t="shared" si="272"/>
        <v>6021356.7813454038</v>
      </c>
      <c r="K1122" s="70">
        <f t="shared" si="268"/>
        <v>0.13415997746754615</v>
      </c>
      <c r="L1122" s="70">
        <f t="shared" si="273"/>
        <v>0.99258303343697118</v>
      </c>
      <c r="M1122" s="70">
        <f>PRODUCT($L$2:L1122)-1</f>
        <v>0.46446318877832926</v>
      </c>
      <c r="N1122" s="70">
        <f>PRODUCT($L$909:L1122)-1</f>
        <v>0.15723906177108149</v>
      </c>
      <c r="O1122" s="70">
        <f>AVERAGE($I$909:I1122)*252</f>
        <v>0.30714965632368463</v>
      </c>
      <c r="P1122" s="70">
        <f>STDEV($I$909:I1122)*252^0.5</f>
        <v>0.51912987603360672</v>
      </c>
      <c r="Q1122" s="67">
        <f t="shared" si="281"/>
        <v>12643307.111060701</v>
      </c>
      <c r="R1122" s="70">
        <f t="shared" si="274"/>
        <v>0.21082289264341414</v>
      </c>
      <c r="S1122" s="67">
        <f t="shared" si="282"/>
        <v>12717171.8118468</v>
      </c>
      <c r="T1122" s="70">
        <f t="shared" si="275"/>
        <v>0.21231606480252929</v>
      </c>
      <c r="U1122" s="67">
        <f t="shared" si="283"/>
        <v>36748018.791846804</v>
      </c>
      <c r="V1122" s="70">
        <f t="shared" si="276"/>
        <v>1.0245773977580148</v>
      </c>
      <c r="W1122" s="87">
        <f t="shared" si="277"/>
        <v>0.59166245385538319</v>
      </c>
      <c r="X1122" s="138">
        <f t="shared" si="192"/>
        <v>1.7857142857142857E-4</v>
      </c>
      <c r="Y1122" s="135">
        <f t="shared" si="278"/>
        <v>-7.5955379916002406E-3</v>
      </c>
      <c r="Z1122" s="135">
        <f t="shared" si="279"/>
        <v>-7.5955379916002406E-3</v>
      </c>
      <c r="AA1122" s="135">
        <f t="shared" si="280"/>
        <v>5.7692197381842617E-5</v>
      </c>
      <c r="AB1122" s="140">
        <f t="shared" si="284"/>
        <v>5.1597813778800319</v>
      </c>
      <c r="AC1122" s="140">
        <f t="shared" si="285"/>
        <v>-3.184773327152967E-2</v>
      </c>
      <c r="AD1122" s="140">
        <f t="shared" si="286"/>
        <v>-5.8776608100035412E-2</v>
      </c>
      <c r="AE1122" s="140">
        <f t="shared" si="287"/>
        <v>-4.7097269429856127E-2</v>
      </c>
    </row>
    <row r="1123" spans="1:31">
      <c r="A1123" s="168">
        <f>'Historical NAV'!A1123</f>
        <v>45594</v>
      </c>
      <c r="B1123" s="169">
        <f>'Historical NAV'!B1123</f>
        <v>73588655.892573103</v>
      </c>
      <c r="C1123" s="169">
        <f>'Historical NAV'!C1123</f>
        <v>0</v>
      </c>
      <c r="D1123" s="169" t="e">
        <f>'Historical NAV'!#REF!</f>
        <v>#REF!</v>
      </c>
      <c r="E1123" s="169" t="e">
        <f>'Historical NAV'!#REF!</f>
        <v>#REF!</v>
      </c>
      <c r="F1123" s="67">
        <f t="shared" si="269"/>
        <v>73588655.892573103</v>
      </c>
      <c r="G1123" s="67">
        <f t="shared" si="270"/>
        <v>65466153.520501398</v>
      </c>
      <c r="H1123" s="172">
        <f>B1123-C1123-F1122-'Daily P&amp;L breakdown'!H131</f>
        <v>897855.5507263022</v>
      </c>
      <c r="I1123" s="70">
        <f t="shared" si="271"/>
        <v>1.2364681362350079E-2</v>
      </c>
      <c r="J1123" s="67">
        <f t="shared" si="272"/>
        <v>6919212.3320717057</v>
      </c>
      <c r="K1123" s="70">
        <f t="shared" si="268"/>
        <v>0.14818350420286253</v>
      </c>
      <c r="L1123" s="70">
        <f t="shared" si="273"/>
        <v>1.0123646813623501</v>
      </c>
      <c r="M1123" s="70">
        <f>PRODUCT($L$2:L1123)-1</f>
        <v>0.48257080947446451</v>
      </c>
      <c r="N1123" s="70">
        <f>PRODUCT($L$909:L1123)-1</f>
        <v>0.17154795402994605</v>
      </c>
      <c r="O1123" s="70">
        <f>AVERAGE($I$909:I1123)*252</f>
        <v>0.320213610030608</v>
      </c>
      <c r="P1123" s="70">
        <f>STDEV($I$909:I1123)*252^0.5</f>
        <v>0.51805608822196003</v>
      </c>
      <c r="Q1123" s="67">
        <f t="shared" si="281"/>
        <v>14102505.381227605</v>
      </c>
      <c r="R1123" s="70">
        <f t="shared" si="274"/>
        <v>0.23707207913105596</v>
      </c>
      <c r="S1123" s="67">
        <f t="shared" si="282"/>
        <v>15548963.152573101</v>
      </c>
      <c r="T1123" s="70">
        <f t="shared" si="275"/>
        <v>0.26790223067216568</v>
      </c>
      <c r="U1123" s="67">
        <f t="shared" si="283"/>
        <v>36885062.1225731</v>
      </c>
      <c r="V1123" s="70">
        <f t="shared" si="276"/>
        <v>1.0049441576132914</v>
      </c>
      <c r="W1123" s="87">
        <f t="shared" si="277"/>
        <v>0.61810606478851604</v>
      </c>
      <c r="X1123" s="138">
        <f t="shared" si="192"/>
        <v>1.7857142857142857E-4</v>
      </c>
      <c r="Y1123" s="135">
        <f t="shared" si="278"/>
        <v>1.218610993377865E-2</v>
      </c>
      <c r="Z1123" s="135">
        <f t="shared" si="279"/>
        <v>0</v>
      </c>
      <c r="AA1123" s="135">
        <f t="shared" si="280"/>
        <v>0</v>
      </c>
      <c r="AB1123" s="140">
        <f t="shared" si="284"/>
        <v>5.1992305309900644</v>
      </c>
      <c r="AC1123" s="140">
        <f t="shared" si="285"/>
        <v>-3.1905435930636036E-2</v>
      </c>
      <c r="AD1123" s="140">
        <f t="shared" si="286"/>
        <v>-5.8148619282806645E-2</v>
      </c>
      <c r="AE1123" s="140">
        <f t="shared" si="287"/>
        <v>-4.7045599694559223E-2</v>
      </c>
    </row>
    <row r="1124" spans="1:31">
      <c r="A1124" s="168">
        <f>'Historical NAV'!A1124</f>
        <v>45595</v>
      </c>
      <c r="B1124" s="169">
        <f>'Historical NAV'!B1124</f>
        <v>72282550.836989194</v>
      </c>
      <c r="C1124" s="169">
        <f>'Historical NAV'!C1124</f>
        <v>0</v>
      </c>
      <c r="D1124" s="169" t="e">
        <f>'Historical NAV'!#REF!</f>
        <v>#REF!</v>
      </c>
      <c r="E1124" s="169" t="e">
        <f>'Historical NAV'!#REF!</f>
        <v>#REF!</v>
      </c>
      <c r="F1124" s="67">
        <f t="shared" si="269"/>
        <v>72282550.836989194</v>
      </c>
      <c r="G1124" s="67">
        <f t="shared" si="270"/>
        <v>65466153.520501398</v>
      </c>
      <c r="H1124" s="172">
        <f>B1124-C1124-F1123-'Daily P&amp;L breakdown'!H132</f>
        <v>-1444608.5155839091</v>
      </c>
      <c r="I1124" s="70">
        <f t="shared" si="271"/>
        <v>-1.9630858833633153E-2</v>
      </c>
      <c r="J1124" s="67">
        <f t="shared" si="272"/>
        <v>5474603.8164877966</v>
      </c>
      <c r="K1124" s="70">
        <f t="shared" si="268"/>
        <v>0.12564367591674985</v>
      </c>
      <c r="L1124" s="70">
        <f t="shared" si="273"/>
        <v>0.98036914116636686</v>
      </c>
      <c r="M1124" s="70">
        <f>PRODUCT($L$2:L1124)-1</f>
        <v>0.45346667120280615</v>
      </c>
      <c r="N1124" s="70">
        <f>PRODUCT($L$909:L1124)-1</f>
        <v>0.14854946152755244</v>
      </c>
      <c r="O1124" s="70">
        <f>AVERAGE($I$909:I1124)*252</f>
        <v>0.295828470974561</v>
      </c>
      <c r="P1124" s="70">
        <f>STDEV($I$909:I1124)*252^0.5</f>
        <v>0.51734273823671262</v>
      </c>
      <c r="Q1124" s="67">
        <f t="shared" si="281"/>
        <v>12701848.942616493</v>
      </c>
      <c r="R1124" s="70">
        <f t="shared" si="274"/>
        <v>0.21318729955774759</v>
      </c>
      <c r="S1124" s="67">
        <f t="shared" si="282"/>
        <v>12283704.816989191</v>
      </c>
      <c r="T1124" s="70">
        <f t="shared" si="275"/>
        <v>0.20473235123379779</v>
      </c>
      <c r="U1124" s="67">
        <f t="shared" si="283"/>
        <v>35146438.226989195</v>
      </c>
      <c r="V1124" s="70">
        <f t="shared" si="276"/>
        <v>0.94642211467026238</v>
      </c>
      <c r="W1124" s="87">
        <f t="shared" si="277"/>
        <v>0.57182298911327001</v>
      </c>
      <c r="X1124" s="138">
        <f t="shared" si="192"/>
        <v>1.7857142857142857E-4</v>
      </c>
      <c r="Y1124" s="135">
        <f t="shared" si="278"/>
        <v>-1.980943026220458E-2</v>
      </c>
      <c r="Z1124" s="135">
        <f t="shared" si="279"/>
        <v>-1.980943026220458E-2</v>
      </c>
      <c r="AA1124" s="135">
        <f t="shared" si="280"/>
        <v>3.9241352731314664E-4</v>
      </c>
      <c r="AB1124" s="140">
        <f t="shared" si="284"/>
        <v>4.8911925814913353</v>
      </c>
      <c r="AC1124" s="140">
        <f t="shared" si="285"/>
        <v>-3.2702435383472693E-2</v>
      </c>
      <c r="AD1124" s="140">
        <f t="shared" si="286"/>
        <v>-5.7866688560153562E-2</v>
      </c>
      <c r="AE1124" s="140">
        <f t="shared" si="287"/>
        <v>-4.7162601148273128E-2</v>
      </c>
    </row>
    <row r="1125" spans="1:31">
      <c r="A1125" s="168">
        <f>'Historical NAV'!A1125</f>
        <v>45596</v>
      </c>
      <c r="B1125" s="169">
        <f>'Historical NAV'!B1125</f>
        <v>68111189.483541399</v>
      </c>
      <c r="C1125" s="169">
        <f>'Historical NAV'!C1125</f>
        <v>0</v>
      </c>
      <c r="D1125" s="169" t="e">
        <f>'Historical NAV'!#REF!</f>
        <v>#REF!</v>
      </c>
      <c r="E1125" s="169" t="e">
        <f>'Historical NAV'!#REF!</f>
        <v>#REF!</v>
      </c>
      <c r="F1125" s="67">
        <f t="shared" si="269"/>
        <v>68111189.483541399</v>
      </c>
      <c r="G1125" s="67">
        <f t="shared" si="270"/>
        <v>65466153.520501398</v>
      </c>
      <c r="H1125" s="172">
        <f>B1125-C1125-F1124-'Daily P&amp;L breakdown'!H133</f>
        <v>-4215003.7134477952</v>
      </c>
      <c r="I1125" s="70">
        <f t="shared" si="271"/>
        <v>-5.831288000548604E-2</v>
      </c>
      <c r="J1125" s="67">
        <f t="shared" si="272"/>
        <v>1259600.1030400014</v>
      </c>
      <c r="K1125" s="70">
        <f t="shared" si="268"/>
        <v>6.0004151314082099E-2</v>
      </c>
      <c r="L1125" s="70">
        <f t="shared" si="273"/>
        <v>0.94168711999451393</v>
      </c>
      <c r="M1125" s="70">
        <f>PRODUCT($L$2:L1125)-1</f>
        <v>0.36871084361298356</v>
      </c>
      <c r="N1125" s="70">
        <f>PRODUCT($L$909:L1125)-1</f>
        <v>8.1574234597130646E-2</v>
      </c>
      <c r="O1125" s="70">
        <f>AVERAGE($I$909:I1125)*252</f>
        <v>0.22674702289918292</v>
      </c>
      <c r="P1125" s="70">
        <f>STDEV($I$909:I1125)*252^0.5</f>
        <v>0.52010946246577017</v>
      </c>
      <c r="Q1125" s="67">
        <f t="shared" si="281"/>
        <v>9814419.1316450015</v>
      </c>
      <c r="R1125" s="70">
        <f t="shared" si="274"/>
        <v>0.16835270757543325</v>
      </c>
      <c r="S1125" s="67">
        <f t="shared" si="282"/>
        <v>8603444.9435414001</v>
      </c>
      <c r="T1125" s="70">
        <f t="shared" si="275"/>
        <v>0.14457689515955902</v>
      </c>
      <c r="U1125" s="67">
        <f t="shared" si="283"/>
        <v>30928395.453541398</v>
      </c>
      <c r="V1125" s="70">
        <f t="shared" si="276"/>
        <v>0.83179320598090611</v>
      </c>
      <c r="W1125" s="87">
        <f t="shared" si="277"/>
        <v>0.43596019542541153</v>
      </c>
      <c r="X1125" s="138">
        <f t="shared" si="192"/>
        <v>1.7857142857142857E-4</v>
      </c>
      <c r="Y1125" s="135">
        <f t="shared" si="278"/>
        <v>-5.849145143405747E-2</v>
      </c>
      <c r="Z1125" s="135">
        <f t="shared" si="279"/>
        <v>-5.849145143405747E-2</v>
      </c>
      <c r="AA1125" s="135">
        <f t="shared" si="280"/>
        <v>3.4212498908627038E-3</v>
      </c>
      <c r="AB1125" s="140">
        <f t="shared" si="284"/>
        <v>4.300896503854803</v>
      </c>
      <c r="AC1125" s="140">
        <f t="shared" si="285"/>
        <v>-3.8820359822339098E-2</v>
      </c>
      <c r="AD1125" s="140">
        <f t="shared" si="286"/>
        <v>-5.9493323276703883E-2</v>
      </c>
      <c r="AE1125" s="140">
        <f t="shared" si="287"/>
        <v>-4.7617048185070669E-2</v>
      </c>
    </row>
    <row r="1126" spans="1:31">
      <c r="A1126" s="168">
        <f>'Historical NAV'!A1126</f>
        <v>45597</v>
      </c>
      <c r="B1126" s="169">
        <f>'Historical NAV'!B1126</f>
        <v>69482168.659104601</v>
      </c>
      <c r="C1126" s="169">
        <f>'Historical NAV'!C1126</f>
        <v>0</v>
      </c>
      <c r="D1126" s="169" t="e">
        <f>'Historical NAV'!#REF!</f>
        <v>#REF!</v>
      </c>
      <c r="E1126" s="169" t="e">
        <f>'Historical NAV'!#REF!</f>
        <v>#REF!</v>
      </c>
      <c r="F1126" s="67">
        <f t="shared" si="269"/>
        <v>69482168.659104601</v>
      </c>
      <c r="G1126" s="67">
        <f t="shared" si="270"/>
        <v>68111189.483541399</v>
      </c>
      <c r="H1126" s="172">
        <f>B1126-C1126-F1125-'Daily P&amp;L breakdown'!H134</f>
        <v>1362125.1855632013</v>
      </c>
      <c r="I1126" s="70">
        <f t="shared" si="271"/>
        <v>1.999855230677405E-2</v>
      </c>
      <c r="J1126" s="67">
        <f t="shared" si="272"/>
        <v>1362125.1855632013</v>
      </c>
      <c r="K1126" s="70">
        <f t="shared" si="268"/>
        <v>8.1202699779534315E-2</v>
      </c>
      <c r="L1126" s="70">
        <f t="shared" si="273"/>
        <v>1.0199985523067741</v>
      </c>
      <c r="M1126" s="70">
        <f>PRODUCT($L$2:L1126)-1</f>
        <v>0.3960830790118266</v>
      </c>
      <c r="N1126" s="70">
        <f>PRODUCT($L$909:L1126)-1</f>
        <v>0.10320415350138057</v>
      </c>
      <c r="O1126" s="70">
        <f>AVERAGE($I$909:I1126)*252</f>
        <v>0.2488244915157328</v>
      </c>
      <c r="P1126" s="70">
        <f>STDEV($I$909:I1126)*252^0.5</f>
        <v>0.51931579762184499</v>
      </c>
      <c r="Q1126" s="67">
        <f t="shared" si="281"/>
        <v>6860969.4818738028</v>
      </c>
      <c r="R1126" s="70">
        <f t="shared" si="274"/>
        <v>0.10956304848867324</v>
      </c>
      <c r="S1126" s="67">
        <f t="shared" si="282"/>
        <v>10757601.049104601</v>
      </c>
      <c r="T1126" s="70">
        <f t="shared" si="275"/>
        <v>0.18318740327809119</v>
      </c>
      <c r="U1126" s="67">
        <f t="shared" si="283"/>
        <v>32274918.249104604</v>
      </c>
      <c r="V1126" s="70">
        <f t="shared" si="276"/>
        <v>0.86743626291799958</v>
      </c>
      <c r="W1126" s="87">
        <f t="shared" si="277"/>
        <v>0.47913907617522861</v>
      </c>
      <c r="X1126" s="138">
        <f t="shared" si="192"/>
        <v>1.7857142857142857E-4</v>
      </c>
      <c r="Y1126" s="135">
        <f t="shared" si="278"/>
        <v>1.9819980878202623E-2</v>
      </c>
      <c r="Z1126" s="135">
        <f t="shared" si="279"/>
        <v>0</v>
      </c>
      <c r="AA1126" s="135">
        <f t="shared" si="280"/>
        <v>0</v>
      </c>
      <c r="AB1126" s="140">
        <f t="shared" si="284"/>
        <v>4.604783967262712</v>
      </c>
      <c r="AC1126" s="140">
        <f t="shared" si="285"/>
        <v>-3.7429421397623334E-2</v>
      </c>
      <c r="AD1126" s="140">
        <f t="shared" si="286"/>
        <v>-5.9246672276152171E-2</v>
      </c>
      <c r="AE1126" s="140">
        <f t="shared" si="287"/>
        <v>-4.7591342669102962E-2</v>
      </c>
    </row>
    <row r="1127" spans="1:31">
      <c r="A1127" s="168">
        <f>'Historical NAV'!A1127</f>
        <v>45600</v>
      </c>
      <c r="B1127" s="169">
        <f>'Historical NAV'!B1127</f>
        <v>67877466.562653303</v>
      </c>
      <c r="C1127" s="169">
        <f>'Historical NAV'!C1127</f>
        <v>-1580000</v>
      </c>
      <c r="D1127" s="169" t="e">
        <f>'Historical NAV'!#REF!</f>
        <v>#REF!</v>
      </c>
      <c r="E1127" s="169" t="e">
        <f>'Historical NAV'!#REF!</f>
        <v>#REF!</v>
      </c>
      <c r="F1127" s="67">
        <f t="shared" si="269"/>
        <v>67877466.562653303</v>
      </c>
      <c r="G1127" s="67">
        <f t="shared" si="270"/>
        <v>68111189.483541399</v>
      </c>
      <c r="H1127" s="172">
        <f>B1127-C1127-F1126-'Daily P&amp;L breakdown'!H135</f>
        <v>-69450.206451297403</v>
      </c>
      <c r="I1127" s="70">
        <f t="shared" si="271"/>
        <v>-9.9953999409598156E-4</v>
      </c>
      <c r="J1127" s="67">
        <f t="shared" si="272"/>
        <v>1292674.9791119038</v>
      </c>
      <c r="K1127" s="70">
        <f t="shared" si="268"/>
        <v>8.0121994439380062E-2</v>
      </c>
      <c r="L1127" s="70">
        <f t="shared" si="273"/>
        <v>0.99900046000590403</v>
      </c>
      <c r="M1127" s="70">
        <f>PRODUCT($L$2:L1127)-1</f>
        <v>0.39468763813927366</v>
      </c>
      <c r="N1127" s="70">
        <f>PRODUCT($L$909:L1127)-1</f>
        <v>0.10210145682830318</v>
      </c>
      <c r="O1127" s="70">
        <f>AVERAGE($I$909:I1127)*252</f>
        <v>0.24653815101332219</v>
      </c>
      <c r="P1127" s="70">
        <f>STDEV($I$909:I1127)*252^0.5</f>
        <v>0.51812772116830685</v>
      </c>
      <c r="Q1127" s="67">
        <f t="shared" si="281"/>
        <v>7341948.0386558026</v>
      </c>
      <c r="R1127" s="70">
        <f t="shared" si="274"/>
        <v>0.11819828946319332</v>
      </c>
      <c r="S1127" s="67">
        <f t="shared" si="282"/>
        <v>10062543.802653305</v>
      </c>
      <c r="T1127" s="70">
        <f t="shared" si="275"/>
        <v>0.16941757535932025</v>
      </c>
      <c r="U1127" s="67">
        <f t="shared" si="283"/>
        <v>33567832.902653307</v>
      </c>
      <c r="V1127" s="70">
        <f t="shared" si="276"/>
        <v>0.93530720376412191</v>
      </c>
      <c r="W1127" s="87">
        <f t="shared" si="277"/>
        <v>0.475825054211368</v>
      </c>
      <c r="X1127" s="138">
        <f t="shared" si="192"/>
        <v>1.7857142857142857E-4</v>
      </c>
      <c r="Y1127" s="135">
        <f t="shared" si="278"/>
        <v>-1.1781114226674101E-3</v>
      </c>
      <c r="Z1127" s="135">
        <f t="shared" si="279"/>
        <v>-1.1781114226674101E-3</v>
      </c>
      <c r="AA1127" s="135">
        <f t="shared" si="280"/>
        <v>1.387946524219429E-6</v>
      </c>
      <c r="AB1127" s="140">
        <f t="shared" si="284"/>
        <v>4.2635303770624402</v>
      </c>
      <c r="AC1127" s="140">
        <f t="shared" si="285"/>
        <v>-3.4526964120425267E-2</v>
      </c>
      <c r="AD1127" s="140">
        <f t="shared" si="286"/>
        <v>-5.9003904931152339E-2</v>
      </c>
      <c r="AE1127" s="140">
        <f t="shared" si="287"/>
        <v>-4.7596309150690186E-2</v>
      </c>
    </row>
    <row r="1128" spans="1:31">
      <c r="A1128" s="168">
        <f>'Historical NAV'!A1128</f>
        <v>45601</v>
      </c>
      <c r="B1128" s="169">
        <f>'Historical NAV'!B1128</f>
        <v>71021314.965238407</v>
      </c>
      <c r="C1128" s="169">
        <f>'Historical NAV'!C1128</f>
        <v>0</v>
      </c>
      <c r="D1128" s="169" t="e">
        <f>'Historical NAV'!#REF!</f>
        <v>#REF!</v>
      </c>
      <c r="E1128" s="169" t="e">
        <f>'Historical NAV'!#REF!</f>
        <v>#REF!</v>
      </c>
      <c r="F1128" s="67">
        <f t="shared" si="269"/>
        <v>71021314.965238407</v>
      </c>
      <c r="G1128" s="67">
        <f t="shared" si="270"/>
        <v>68111189.483541399</v>
      </c>
      <c r="H1128" s="172">
        <f>B1128-C1128-F1127-'Daily P&amp;L breakdown'!H136</f>
        <v>3168544.052585104</v>
      </c>
      <c r="I1128" s="70">
        <f t="shared" si="271"/>
        <v>4.6680352303078751E-2</v>
      </c>
      <c r="J1128" s="67">
        <f t="shared" si="272"/>
        <v>4461219.0316970078</v>
      </c>
      <c r="K1128" s="70">
        <f t="shared" si="268"/>
        <v>0.13054246967011451</v>
      </c>
      <c r="L1128" s="70">
        <f t="shared" si="273"/>
        <v>1.0466803523030788</v>
      </c>
      <c r="M1128" s="70">
        <f>PRODUCT($L$2:L1128)-1</f>
        <v>0.45979214844036376</v>
      </c>
      <c r="N1128" s="70">
        <f>PRODUCT($L$909:L1128)-1</f>
        <v>0.15354794110678482</v>
      </c>
      <c r="O1128" s="70">
        <f>AVERAGE($I$909:I1128)*252</f>
        <v>0.29888774478315183</v>
      </c>
      <c r="P1128" s="70">
        <f>STDEV($I$909:I1128)*252^0.5</f>
        <v>0.51925233744198995</v>
      </c>
      <c r="Q1128" s="67">
        <f t="shared" si="281"/>
        <v>8500126.8974650055</v>
      </c>
      <c r="R1128" s="70">
        <f t="shared" si="274"/>
        <v>0.13595594006068484</v>
      </c>
      <c r="S1128" s="67">
        <f t="shared" si="282"/>
        <v>11358265.175238408</v>
      </c>
      <c r="T1128" s="70">
        <f t="shared" si="275"/>
        <v>0.19037352624810244</v>
      </c>
      <c r="U1128" s="67">
        <f t="shared" si="283"/>
        <v>34111237.405238405</v>
      </c>
      <c r="V1128" s="70">
        <f t="shared" si="276"/>
        <v>0.92417138245749064</v>
      </c>
      <c r="W1128" s="87">
        <f t="shared" si="277"/>
        <v>0.57561174641133528</v>
      </c>
      <c r="X1128" s="138">
        <f t="shared" si="192"/>
        <v>1.7857142857142857E-4</v>
      </c>
      <c r="Y1128" s="135">
        <f t="shared" si="278"/>
        <v>4.650178087450732E-2</v>
      </c>
      <c r="Z1128" s="135">
        <f t="shared" si="279"/>
        <v>0</v>
      </c>
      <c r="AA1128" s="135">
        <f t="shared" si="280"/>
        <v>0</v>
      </c>
      <c r="AB1128" s="140">
        <f t="shared" si="284"/>
        <v>4.6589472681187409</v>
      </c>
      <c r="AC1128" s="140">
        <f t="shared" si="285"/>
        <v>-3.4728809184997628E-2</v>
      </c>
      <c r="AD1128" s="140">
        <f t="shared" si="286"/>
        <v>-5.9082243418786602E-2</v>
      </c>
      <c r="AE1128" s="140">
        <f t="shared" si="287"/>
        <v>-4.7420465891686435E-2</v>
      </c>
    </row>
    <row r="1129" spans="1:31">
      <c r="A1129" s="168">
        <f>'Historical NAV'!A1129</f>
        <v>45602</v>
      </c>
      <c r="B1129" s="169">
        <f>'Historical NAV'!B1129</f>
        <v>74575517.459259003</v>
      </c>
      <c r="C1129" s="169">
        <f>'Historical NAV'!C1129</f>
        <v>0</v>
      </c>
      <c r="D1129" s="169" t="e">
        <f>'Historical NAV'!#REF!</f>
        <v>#REF!</v>
      </c>
      <c r="E1129" s="169" t="e">
        <f>'Historical NAV'!#REF!</f>
        <v>#REF!</v>
      </c>
      <c r="F1129" s="67">
        <f t="shared" si="269"/>
        <v>74575517.459259003</v>
      </c>
      <c r="G1129" s="67">
        <f t="shared" si="270"/>
        <v>68111189.483541399</v>
      </c>
      <c r="H1129" s="172">
        <f>B1129-C1129-F1128-'Daily P&amp;L breakdown'!H137</f>
        <v>3724254.7340205964</v>
      </c>
      <c r="I1129" s="70">
        <f t="shared" si="271"/>
        <v>5.243854941074301E-2</v>
      </c>
      <c r="J1129" s="67">
        <f t="shared" si="272"/>
        <v>8185473.7657176042</v>
      </c>
      <c r="K1129" s="70">
        <f t="shared" si="268"/>
        <v>0.18982647682685427</v>
      </c>
      <c r="L1129" s="70">
        <f t="shared" si="273"/>
        <v>1.0524385494107431</v>
      </c>
      <c r="M1129" s="70">
        <f>PRODUCT($L$2:L1129)-1</f>
        <v>0.53634153114576866</v>
      </c>
      <c r="N1129" s="70">
        <f>PRODUCT($L$909:L1129)-1</f>
        <v>0.21403832181417393</v>
      </c>
      <c r="O1129" s="70">
        <f>AVERAGE($I$909:I1129)*252</f>
        <v>0.35732949458733321</v>
      </c>
      <c r="P1129" s="70">
        <f>STDEV($I$909:I1129)*252^0.5</f>
        <v>0.52095366004269772</v>
      </c>
      <c r="Q1129" s="67">
        <f t="shared" si="281"/>
        <v>9553033.6337857023</v>
      </c>
      <c r="R1129" s="70">
        <f t="shared" si="274"/>
        <v>0.14691892821915228</v>
      </c>
      <c r="S1129" s="67">
        <f t="shared" si="282"/>
        <v>13631840.5045911</v>
      </c>
      <c r="T1129" s="70">
        <f t="shared" si="275"/>
        <v>0.2236793246776192</v>
      </c>
      <c r="U1129" s="67">
        <f t="shared" si="283"/>
        <v>37421466.699259005</v>
      </c>
      <c r="V1129" s="70">
        <f t="shared" si="276"/>
        <v>1.0071974908196795</v>
      </c>
      <c r="W1129" s="87">
        <f t="shared" si="277"/>
        <v>0.68591416472253264</v>
      </c>
      <c r="X1129" s="138">
        <f t="shared" si="192"/>
        <v>1.7857142857142857E-4</v>
      </c>
      <c r="Y1129" s="135">
        <f t="shared" si="278"/>
        <v>5.2259977982171579E-2</v>
      </c>
      <c r="Z1129" s="135">
        <f t="shared" si="279"/>
        <v>0</v>
      </c>
      <c r="AA1129" s="135">
        <f t="shared" si="280"/>
        <v>0</v>
      </c>
      <c r="AB1129" s="140">
        <f t="shared" si="284"/>
        <v>5.0259428012207721</v>
      </c>
      <c r="AC1129" s="140">
        <f t="shared" si="285"/>
        <v>-3.5687520710187021E-2</v>
      </c>
      <c r="AD1129" s="140">
        <f t="shared" si="286"/>
        <v>-5.9157935931883329E-2</v>
      </c>
      <c r="AE1129" s="140">
        <f t="shared" si="287"/>
        <v>-4.7493637585173963E-2</v>
      </c>
    </row>
    <row r="1130" spans="1:31">
      <c r="A1130" s="168">
        <f>'Historical NAV'!A1130</f>
        <v>45603</v>
      </c>
      <c r="B1130" s="169">
        <f>'Historical NAV'!B1130</f>
        <v>77248829.062246501</v>
      </c>
      <c r="C1130" s="169">
        <f>'Historical NAV'!C1130</f>
        <v>0</v>
      </c>
      <c r="D1130" s="169" t="e">
        <f>'Historical NAV'!#REF!</f>
        <v>#REF!</v>
      </c>
      <c r="E1130" s="169" t="e">
        <f>'Historical NAV'!#REF!</f>
        <v>#REF!</v>
      </c>
      <c r="F1130" s="67">
        <f t="shared" si="269"/>
        <v>77248829.062246501</v>
      </c>
      <c r="G1130" s="67">
        <f t="shared" si="270"/>
        <v>68111189.483541399</v>
      </c>
      <c r="H1130" s="172">
        <f>B1130-C1130-F1129-'Daily P&amp;L breakdown'!H138</f>
        <v>2624341.5729874982</v>
      </c>
      <c r="I1130" s="70">
        <f t="shared" si="271"/>
        <v>3.5190390390803385E-2</v>
      </c>
      <c r="J1130" s="67">
        <f t="shared" si="272"/>
        <v>10809815.338705102</v>
      </c>
      <c r="K1130" s="70">
        <f t="shared" si="268"/>
        <v>0.23169693504370525</v>
      </c>
      <c r="L1130" s="70">
        <f t="shared" si="273"/>
        <v>1.0351903903908033</v>
      </c>
      <c r="M1130" s="70">
        <f>PRODUCT($L$2:L1130)-1</f>
        <v>0.59040598940039279</v>
      </c>
      <c r="N1130" s="70">
        <f>PRODUCT($L$909:L1130)-1</f>
        <v>0.25676080430821036</v>
      </c>
      <c r="O1130" s="70">
        <f>AVERAGE($I$909:I1130)*252</f>
        <v>0.39566575082109506</v>
      </c>
      <c r="P1130" s="70">
        <f>STDEV($I$909:I1130)*252^0.5</f>
        <v>0.52101766052046528</v>
      </c>
      <c r="Q1130" s="67">
        <f t="shared" si="281"/>
        <v>12180683.997671202</v>
      </c>
      <c r="R1130" s="70">
        <f t="shared" si="274"/>
        <v>0.18719888181202612</v>
      </c>
      <c r="S1130" s="67">
        <f t="shared" si="282"/>
        <v>13387008.4717751</v>
      </c>
      <c r="T1130" s="70">
        <f t="shared" si="275"/>
        <v>0.20962459804618425</v>
      </c>
      <c r="U1130" s="67">
        <f t="shared" si="283"/>
        <v>39241500.742246501</v>
      </c>
      <c r="V1130" s="70">
        <f t="shared" si="276"/>
        <v>1.0324719594036043</v>
      </c>
      <c r="W1130" s="87">
        <f t="shared" si="277"/>
        <v>0.75940948033479094</v>
      </c>
      <c r="X1130" s="138">
        <f t="shared" si="192"/>
        <v>1.7857142857142857E-4</v>
      </c>
      <c r="Y1130" s="135">
        <f t="shared" si="278"/>
        <v>3.5011818962231954E-2</v>
      </c>
      <c r="Z1130" s="135">
        <f t="shared" si="279"/>
        <v>0</v>
      </c>
      <c r="AA1130" s="135">
        <f t="shared" si="280"/>
        <v>0</v>
      </c>
      <c r="AB1130" s="140">
        <f t="shared" si="284"/>
        <v>5.2928293699840072</v>
      </c>
      <c r="AC1130" s="140">
        <f t="shared" si="285"/>
        <v>-3.5550896584488428E-2</v>
      </c>
      <c r="AD1130" s="140">
        <f t="shared" si="286"/>
        <v>-5.9178251570685084E-2</v>
      </c>
      <c r="AE1130" s="140">
        <f t="shared" si="287"/>
        <v>-4.7496636441375015E-2</v>
      </c>
    </row>
    <row r="1131" spans="1:31">
      <c r="A1131" s="168">
        <f>'Historical NAV'!A1131</f>
        <v>45604</v>
      </c>
      <c r="B1131" s="169">
        <f>'Historical NAV'!B1131</f>
        <v>77271761.294160798</v>
      </c>
      <c r="C1131" s="169">
        <f>'Historical NAV'!C1131</f>
        <v>0</v>
      </c>
      <c r="D1131" s="169" t="e">
        <f>'Historical NAV'!#REF!</f>
        <v>#REF!</v>
      </c>
      <c r="E1131" s="169" t="e">
        <f>'Historical NAV'!#REF!</f>
        <v>#REF!</v>
      </c>
      <c r="F1131" s="67">
        <f t="shared" si="269"/>
        <v>77271761.294160798</v>
      </c>
      <c r="G1131" s="67">
        <f t="shared" si="270"/>
        <v>68111189.483541399</v>
      </c>
      <c r="H1131" s="172">
        <f>B1131-C1131-F1130-'Daily P&amp;L breakdown'!H139</f>
        <v>-332959.31808570324</v>
      </c>
      <c r="I1131" s="70">
        <f t="shared" si="271"/>
        <v>-4.3102183182272867E-3</v>
      </c>
      <c r="J1131" s="67">
        <f t="shared" si="272"/>
        <v>10476856.020619398</v>
      </c>
      <c r="K1131" s="70">
        <f t="shared" si="268"/>
        <v>0.22638805235177539</v>
      </c>
      <c r="L1131" s="70">
        <f t="shared" si="273"/>
        <v>0.99568978168177269</v>
      </c>
      <c r="M1131" s="70">
        <f>PRODUCT($L$2:L1131)-1</f>
        <v>0.5835509923714608</v>
      </c>
      <c r="N1131" s="70">
        <f>PRODUCT($L$909:L1131)-1</f>
        <v>0.25134389086785092</v>
      </c>
      <c r="O1131" s="70">
        <f>AVERAGE($I$909:I1131)*252</f>
        <v>0.38902072496004403</v>
      </c>
      <c r="P1131" s="70">
        <f>STDEV($I$909:I1131)*252^0.5</f>
        <v>0.51988045486857237</v>
      </c>
      <c r="Q1131" s="67">
        <f t="shared" si="281"/>
        <v>10332846.775167301</v>
      </c>
      <c r="R1131" s="70">
        <f t="shared" si="274"/>
        <v>0.15436232943746678</v>
      </c>
      <c r="S1131" s="67">
        <f t="shared" si="282"/>
        <v>13227141.426893599</v>
      </c>
      <c r="T1131" s="70">
        <f t="shared" si="275"/>
        <v>0.2065300950229218</v>
      </c>
      <c r="U1131" s="67">
        <f t="shared" si="283"/>
        <v>38933139.424160801</v>
      </c>
      <c r="V1131" s="70">
        <f t="shared" si="276"/>
        <v>1.0155070142108058</v>
      </c>
      <c r="W1131" s="87">
        <f t="shared" si="277"/>
        <v>0.74828880623794536</v>
      </c>
      <c r="X1131" s="138">
        <f t="shared" si="192"/>
        <v>1.7857142857142857E-4</v>
      </c>
      <c r="Y1131" s="135">
        <f t="shared" si="278"/>
        <v>-4.4887897467987157E-3</v>
      </c>
      <c r="Z1131" s="135">
        <f t="shared" si="279"/>
        <v>-4.4887897467987157E-3</v>
      </c>
      <c r="AA1131" s="135">
        <f t="shared" si="280"/>
        <v>2.0149233390965279E-5</v>
      </c>
      <c r="AB1131" s="140">
        <f t="shared" si="284"/>
        <v>5.2519153146712139</v>
      </c>
      <c r="AC1131" s="140">
        <f t="shared" si="285"/>
        <v>-3.5764371329686052E-2</v>
      </c>
      <c r="AD1131" s="140">
        <f t="shared" si="286"/>
        <v>-5.9248645100135555E-2</v>
      </c>
      <c r="AE1131" s="140">
        <f t="shared" si="287"/>
        <v>-4.7540971804066572E-2</v>
      </c>
    </row>
    <row r="1132" spans="1:31">
      <c r="A1132" s="168">
        <f>'Historical NAV'!A1132</f>
        <v>45607</v>
      </c>
      <c r="B1132" s="169">
        <f>'Historical NAV'!B1132</f>
        <v>76190741.105237097</v>
      </c>
      <c r="C1132" s="169">
        <f>'Historical NAV'!C1132</f>
        <v>0</v>
      </c>
      <c r="D1132" s="169" t="e">
        <f>'Historical NAV'!#REF!</f>
        <v>#REF!</v>
      </c>
      <c r="E1132" s="169" t="e">
        <f>'Historical NAV'!#REF!</f>
        <v>#REF!</v>
      </c>
      <c r="F1132" s="67">
        <f t="shared" si="269"/>
        <v>76190741.105237097</v>
      </c>
      <c r="G1132" s="67">
        <f t="shared" si="270"/>
        <v>68111189.483541399</v>
      </c>
      <c r="H1132" s="172">
        <f>B1132-C1132-F1131-'Daily P&amp;L breakdown'!H140</f>
        <v>-1400702.3989237016</v>
      </c>
      <c r="I1132" s="70">
        <f t="shared" si="271"/>
        <v>-1.8126963530589908E-2</v>
      </c>
      <c r="J1132" s="67">
        <f t="shared" si="272"/>
        <v>9076153.6216956973</v>
      </c>
      <c r="K1132" s="70">
        <f t="shared" si="268"/>
        <v>0.2041573608524434</v>
      </c>
      <c r="L1132" s="70">
        <f t="shared" si="273"/>
        <v>0.98187303646941004</v>
      </c>
      <c r="M1132" s="70">
        <f>PRODUCT($L$2:L1132)-1</f>
        <v>0.55484602128391369</v>
      </c>
      <c r="N1132" s="70">
        <f>PRODUCT($L$909:L1132)-1</f>
        <v>0.22866082579386293</v>
      </c>
      <c r="O1132" s="70">
        <f>AVERAGE($I$909:I1132)*252</f>
        <v>0.36689119132313019</v>
      </c>
      <c r="P1132" s="70">
        <f>STDEV($I$909:I1132)*252^0.5</f>
        <v>0.51913292334206096</v>
      </c>
      <c r="Q1132" s="67">
        <f t="shared" si="281"/>
        <v>10590167.0412554</v>
      </c>
      <c r="R1132" s="70">
        <f t="shared" si="274"/>
        <v>0.16143406048438805</v>
      </c>
      <c r="S1132" s="67">
        <f t="shared" si="282"/>
        <v>11547191.650708795</v>
      </c>
      <c r="T1132" s="70">
        <f t="shared" si="275"/>
        <v>0.17862867599545015</v>
      </c>
      <c r="U1132" s="67">
        <f t="shared" si="283"/>
        <v>37407543.645237096</v>
      </c>
      <c r="V1132" s="70">
        <f t="shared" si="276"/>
        <v>0.96452964415371578</v>
      </c>
      <c r="W1132" s="87">
        <f t="shared" si="277"/>
        <v>0.70673843793448365</v>
      </c>
      <c r="X1132" s="138">
        <f t="shared" si="192"/>
        <v>1.7857142857142857E-4</v>
      </c>
      <c r="Y1132" s="135">
        <f t="shared" si="278"/>
        <v>-1.8305534959161335E-2</v>
      </c>
      <c r="Z1132" s="135">
        <f t="shared" si="279"/>
        <v>-1.8305534959161335E-2</v>
      </c>
      <c r="AA1132" s="135">
        <f t="shared" si="280"/>
        <v>3.3509261014107779E-4</v>
      </c>
      <c r="AB1132" s="140">
        <f t="shared" si="284"/>
        <v>5.090378479168745</v>
      </c>
      <c r="AC1132" s="140">
        <f t="shared" si="285"/>
        <v>-3.7206556626159931E-2</v>
      </c>
      <c r="AD1132" s="140">
        <f t="shared" si="286"/>
        <v>-5.9574296521884285E-2</v>
      </c>
      <c r="AE1132" s="140">
        <f t="shared" si="287"/>
        <v>-4.7640578976691883E-2</v>
      </c>
    </row>
    <row r="1133" spans="1:31">
      <c r="A1133" s="168">
        <f>'Historical NAV'!A1133</f>
        <v>45608</v>
      </c>
      <c r="B1133" s="169">
        <f>'Historical NAV'!B1133</f>
        <v>75307420.693779007</v>
      </c>
      <c r="C1133" s="169">
        <f>'Historical NAV'!C1133</f>
        <v>0</v>
      </c>
      <c r="D1133" s="169" t="e">
        <f>'Historical NAV'!#REF!</f>
        <v>#REF!</v>
      </c>
      <c r="E1133" s="169" t="e">
        <f>'Historical NAV'!#REF!</f>
        <v>#REF!</v>
      </c>
      <c r="F1133" s="67">
        <f t="shared" si="269"/>
        <v>75307420.693779007</v>
      </c>
      <c r="G1133" s="67">
        <f t="shared" si="270"/>
        <v>68111189.483541399</v>
      </c>
      <c r="H1133" s="172">
        <f>B1133-C1133-F1132-'Daily P&amp;L breakdown'!H141</f>
        <v>-897553.54145808995</v>
      </c>
      <c r="I1133" s="70">
        <f t="shared" si="271"/>
        <v>-1.1780349271289542E-2</v>
      </c>
      <c r="J1133" s="67">
        <f t="shared" si="272"/>
        <v>8178600.0802376075</v>
      </c>
      <c r="K1133" s="70">
        <f t="shared" si="268"/>
        <v>0.18997196656400739</v>
      </c>
      <c r="L1133" s="70">
        <f t="shared" si="273"/>
        <v>0.98821965072871043</v>
      </c>
      <c r="M1133" s="70">
        <f>PRODUCT($L$2:L1133)-1</f>
        <v>0.53652939209011419</v>
      </c>
      <c r="N1133" s="70">
        <f>PRODUCT($L$909:L1133)-1</f>
        <v>0.2141867721300601</v>
      </c>
      <c r="O1133" s="70">
        <f>AVERAGE($I$909:I1133)*252</f>
        <v>0.35206657262229429</v>
      </c>
      <c r="P1133" s="70">
        <f>STDEV($I$909:I1133)*252^0.5</f>
        <v>0.51816222768940445</v>
      </c>
      <c r="Q1133" s="67">
        <f t="shared" si="281"/>
        <v>9841267.1732776091</v>
      </c>
      <c r="R1133" s="70">
        <f t="shared" si="274"/>
        <v>0.15032603328673824</v>
      </c>
      <c r="S1133" s="67">
        <f t="shared" si="282"/>
        <v>10286935.600376107</v>
      </c>
      <c r="T1133" s="70">
        <f t="shared" si="275"/>
        <v>0.15821068676431388</v>
      </c>
      <c r="U1133" s="67">
        <f t="shared" si="283"/>
        <v>35641902.803779006</v>
      </c>
      <c r="V1133" s="70">
        <f t="shared" si="276"/>
        <v>0.8985613878185269</v>
      </c>
      <c r="W1133" s="87">
        <f t="shared" si="277"/>
        <v>0.67945240661835582</v>
      </c>
      <c r="X1133" s="138">
        <f t="shared" si="192"/>
        <v>1.7857142857142857E-4</v>
      </c>
      <c r="Y1133" s="135">
        <f t="shared" si="278"/>
        <v>-1.1958920699860971E-2</v>
      </c>
      <c r="Z1133" s="135">
        <f t="shared" si="279"/>
        <v>-1.1958920699860971E-2</v>
      </c>
      <c r="AA1133" s="135">
        <f t="shared" si="280"/>
        <v>1.430157843055632E-4</v>
      </c>
      <c r="AB1133" s="140">
        <f t="shared" si="284"/>
        <v>4.8775748544562729</v>
      </c>
      <c r="AC1133" s="140">
        <f t="shared" si="285"/>
        <v>-3.6462817687131624E-2</v>
      </c>
      <c r="AD1133" s="140">
        <f t="shared" si="286"/>
        <v>-5.978862786702438E-2</v>
      </c>
      <c r="AE1133" s="140">
        <f t="shared" si="287"/>
        <v>-4.7710970781307545E-2</v>
      </c>
    </row>
    <row r="1134" spans="1:31">
      <c r="A1134" s="168">
        <f>'Historical NAV'!A1134</f>
        <v>45609</v>
      </c>
      <c r="B1134" s="169">
        <f>'Historical NAV'!B1134</f>
        <v>74224569.205802605</v>
      </c>
      <c r="C1134" s="169">
        <f>'Historical NAV'!C1134</f>
        <v>0</v>
      </c>
      <c r="D1134" s="169" t="e">
        <f>'Historical NAV'!#REF!</f>
        <v>#REF!</v>
      </c>
      <c r="E1134" s="169" t="e">
        <f>'Historical NAV'!#REF!</f>
        <v>#REF!</v>
      </c>
      <c r="F1134" s="67">
        <f t="shared" si="269"/>
        <v>74224569.205802605</v>
      </c>
      <c r="G1134" s="67">
        <f t="shared" si="270"/>
        <v>68111189.483541399</v>
      </c>
      <c r="H1134" s="172">
        <f>B1134-C1134-F1133-'Daily P&amp;L breakdown'!H142</f>
        <v>-1119487.5279764021</v>
      </c>
      <c r="I1134" s="70">
        <f t="shared" si="271"/>
        <v>-1.4865567266319622E-2</v>
      </c>
      <c r="J1134" s="67">
        <f t="shared" si="272"/>
        <v>7059112.5522612054</v>
      </c>
      <c r="K1134" s="70">
        <f t="shared" ref="K1134:K1151" si="288">(1+K1133)*(1+I1134)-1</f>
        <v>0.17228235825001548</v>
      </c>
      <c r="L1134" s="70">
        <f t="shared" si="273"/>
        <v>0.9851344327336804</v>
      </c>
      <c r="M1134" s="70">
        <f>PRODUCT($L$2:L1134)-1</f>
        <v>0.51368801105532147</v>
      </c>
      <c r="N1134" s="70">
        <f>PRODUCT($L$909:L1134)-1</f>
        <v>0.19613719699508514</v>
      </c>
      <c r="O1134" s="70">
        <f>AVERAGE($I$909:I1134)*252</f>
        <v>0.33393299065886578</v>
      </c>
      <c r="P1134" s="70">
        <f>STDEV($I$909:I1134)*252^0.5</f>
        <v>0.51729459327189853</v>
      </c>
      <c r="Q1134" s="67">
        <f t="shared" si="281"/>
        <v>10990639.846000001</v>
      </c>
      <c r="R1134" s="70">
        <f t="shared" si="274"/>
        <v>0.17380921852037678</v>
      </c>
      <c r="S1134" s="67">
        <f t="shared" si="282"/>
        <v>9133484.270540908</v>
      </c>
      <c r="T1134" s="70">
        <f t="shared" si="275"/>
        <v>0.14031851335132745</v>
      </c>
      <c r="U1134" s="67">
        <f t="shared" si="283"/>
        <v>34887189.045802608</v>
      </c>
      <c r="V1134" s="70">
        <f t="shared" si="276"/>
        <v>0.88687118724996994</v>
      </c>
      <c r="W1134" s="87">
        <f t="shared" si="277"/>
        <v>0.64553736884573454</v>
      </c>
      <c r="X1134" s="138">
        <f t="shared" si="192"/>
        <v>1.7857142857142857E-4</v>
      </c>
      <c r="Y1134" s="135">
        <f t="shared" si="278"/>
        <v>-1.5044138694891051E-2</v>
      </c>
      <c r="Z1134" s="135">
        <f t="shared" si="279"/>
        <v>-1.5044138694891051E-2</v>
      </c>
      <c r="AA1134" s="135">
        <f t="shared" si="280"/>
        <v>2.2632610907111821E-4</v>
      </c>
      <c r="AB1134" s="140">
        <f t="shared" si="284"/>
        <v>4.774206164797052</v>
      </c>
      <c r="AC1134" s="140">
        <f t="shared" si="285"/>
        <v>-3.714143841004984E-2</v>
      </c>
      <c r="AD1134" s="140">
        <f t="shared" si="286"/>
        <v>-6.0061928437607721E-2</v>
      </c>
      <c r="AE1134" s="140">
        <f t="shared" si="287"/>
        <v>-4.7801110738982862E-2</v>
      </c>
    </row>
    <row r="1135" spans="1:31">
      <c r="A1135" s="168">
        <f>'Historical NAV'!A1135</f>
        <v>45610</v>
      </c>
      <c r="B1135" s="169">
        <f>'Historical NAV'!B1135</f>
        <v>73440036.406532899</v>
      </c>
      <c r="C1135" s="169">
        <f>'Historical NAV'!C1135</f>
        <v>0</v>
      </c>
      <c r="D1135" s="169" t="e">
        <f>'Historical NAV'!#REF!</f>
        <v>#REF!</v>
      </c>
      <c r="E1135" s="169" t="e">
        <f>'Historical NAV'!#REF!</f>
        <v>#REF!</v>
      </c>
      <c r="F1135" s="67">
        <f t="shared" si="269"/>
        <v>73440036.406532899</v>
      </c>
      <c r="G1135" s="67">
        <f t="shared" si="270"/>
        <v>68111189.483541399</v>
      </c>
      <c r="H1135" s="172">
        <f>B1135-C1135-F1134-'Daily P&amp;L breakdown'!H143</f>
        <v>-763765.67926970602</v>
      </c>
      <c r="I1135" s="70">
        <f t="shared" si="271"/>
        <v>-1.028993077955106E-2</v>
      </c>
      <c r="J1135" s="67">
        <f t="shared" si="272"/>
        <v>6295346.8729914995</v>
      </c>
      <c r="K1135" s="70">
        <f t="shared" si="288"/>
        <v>0.16021965392953397</v>
      </c>
      <c r="L1135" s="70">
        <f t="shared" si="273"/>
        <v>0.98971006922044891</v>
      </c>
      <c r="M1135" s="70">
        <f>PRODUCT($L$2:L1135)-1</f>
        <v>0.49811226619972593</v>
      </c>
      <c r="N1135" s="70">
        <f>PRODUCT($L$909:L1135)-1</f>
        <v>0.18382902803515955</v>
      </c>
      <c r="O1135" s="70">
        <f>AVERAGE($I$909:I1135)*252</f>
        <v>0.32103873714738679</v>
      </c>
      <c r="P1135" s="70">
        <f>STDEV($I$909:I1135)*252^0.5</f>
        <v>0.51629392876027391</v>
      </c>
      <c r="Q1135" s="67">
        <f t="shared" si="281"/>
        <v>8445786.8056652993</v>
      </c>
      <c r="R1135" s="70">
        <f t="shared" si="274"/>
        <v>0.12994667770658525</v>
      </c>
      <c r="S1135" s="67">
        <f t="shared" si="282"/>
        <v>6036786.8875288963</v>
      </c>
      <c r="T1135" s="70">
        <f t="shared" si="275"/>
        <v>8.9562253016107998E-2</v>
      </c>
      <c r="U1135" s="67">
        <f t="shared" si="283"/>
        <v>34120937.2565329</v>
      </c>
      <c r="V1135" s="70">
        <f t="shared" si="276"/>
        <v>0.86779549873112749</v>
      </c>
      <c r="W1135" s="87">
        <f t="shared" si="277"/>
        <v>0.62181389178498703</v>
      </c>
      <c r="X1135" s="138">
        <f t="shared" si="192"/>
        <v>1.7857142857142857E-4</v>
      </c>
      <c r="Y1135" s="135">
        <f t="shared" si="278"/>
        <v>-1.0468502208122489E-2</v>
      </c>
      <c r="Z1135" s="135">
        <f t="shared" si="279"/>
        <v>-1.0468502208122489E-2</v>
      </c>
      <c r="AA1135" s="135">
        <f t="shared" si="280"/>
        <v>1.0958953848146543E-4</v>
      </c>
      <c r="AB1135" s="140">
        <f t="shared" si="284"/>
        <v>4.61465388861299</v>
      </c>
      <c r="AC1135" s="140">
        <f t="shared" si="285"/>
        <v>-3.5228954660928749E-2</v>
      </c>
      <c r="AD1135" s="140">
        <f t="shared" si="286"/>
        <v>-6.0217946922910062E-2</v>
      </c>
      <c r="AE1135" s="140">
        <f t="shared" si="287"/>
        <v>-4.7809912746116158E-2</v>
      </c>
    </row>
    <row r="1136" spans="1:31">
      <c r="A1136" s="168">
        <f>'Historical NAV'!A1136</f>
        <v>45611</v>
      </c>
      <c r="B1136" s="169">
        <f>'Historical NAV'!B1136</f>
        <v>71031633.038140401</v>
      </c>
      <c r="C1136" s="169">
        <f>'Historical NAV'!C1136</f>
        <v>0</v>
      </c>
      <c r="D1136" s="169" t="e">
        <f>'Historical NAV'!#REF!</f>
        <v>#REF!</v>
      </c>
      <c r="E1136" s="169" t="e">
        <f>'Historical NAV'!#REF!</f>
        <v>#REF!</v>
      </c>
      <c r="F1136" s="67">
        <f t="shared" si="269"/>
        <v>71031633.038140401</v>
      </c>
      <c r="G1136" s="67">
        <f t="shared" si="270"/>
        <v>68111189.483541399</v>
      </c>
      <c r="H1136" s="172">
        <f>B1136-C1136-F1135-'Daily P&amp;L breakdown'!H144</f>
        <v>-2412065.1083924975</v>
      </c>
      <c r="I1136" s="70">
        <f t="shared" si="271"/>
        <v>-3.2844007525273111E-2</v>
      </c>
      <c r="J1136" s="67">
        <f t="shared" si="272"/>
        <v>3883281.764599002</v>
      </c>
      <c r="K1136" s="70">
        <f t="shared" si="288"/>
        <v>0.12211339088490258</v>
      </c>
      <c r="L1136" s="70">
        <f t="shared" si="273"/>
        <v>0.96715599247472683</v>
      </c>
      <c r="M1136" s="70">
        <f>PRODUCT($L$2:L1136)-1</f>
        <v>0.44890825565495818</v>
      </c>
      <c r="N1136" s="70">
        <f>PRODUCT($L$909:L1136)-1</f>
        <v>0.14494733852973596</v>
      </c>
      <c r="O1136" s="70">
        <f>AVERAGE($I$909:I1136)*252</f>
        <v>0.2833294010354736</v>
      </c>
      <c r="P1136" s="70">
        <f>STDEV($I$909:I1136)*252^0.5</f>
        <v>0.51640266878214547</v>
      </c>
      <c r="Q1136" s="67">
        <f t="shared" si="281"/>
        <v>5263140.8263311982</v>
      </c>
      <c r="R1136" s="70">
        <f t="shared" si="274"/>
        <v>8.0025262087218163E-2</v>
      </c>
      <c r="S1136" s="67">
        <f t="shared" si="282"/>
        <v>5587280.0571089983</v>
      </c>
      <c r="T1136" s="70">
        <f t="shared" si="275"/>
        <v>8.5374517473317105E-2</v>
      </c>
      <c r="U1136" s="67">
        <f t="shared" si="283"/>
        <v>32133343.928140402</v>
      </c>
      <c r="V1136" s="70">
        <f t="shared" si="276"/>
        <v>0.82608630516552817</v>
      </c>
      <c r="W1136" s="87">
        <f t="shared" si="277"/>
        <v>0.54865983110362593</v>
      </c>
      <c r="X1136" s="138">
        <f t="shared" si="192"/>
        <v>1.7857142857142857E-4</v>
      </c>
      <c r="Y1136" s="135">
        <f t="shared" si="278"/>
        <v>-3.3022578953844542E-2</v>
      </c>
      <c r="Z1136" s="135">
        <f t="shared" si="279"/>
        <v>-3.3022578953844542E-2</v>
      </c>
      <c r="AA1136" s="135">
        <f t="shared" si="280"/>
        <v>1.0904907207628966E-3</v>
      </c>
      <c r="AB1136" s="140">
        <f t="shared" si="284"/>
        <v>4.3269969496284464</v>
      </c>
      <c r="AC1136" s="140">
        <f t="shared" si="285"/>
        <v>-3.7984877749001174E-2</v>
      </c>
      <c r="AD1136" s="140">
        <f t="shared" si="286"/>
        <v>-6.0949323703429939E-2</v>
      </c>
      <c r="AE1136" s="140">
        <f t="shared" si="287"/>
        <v>-4.798653882471287E-2</v>
      </c>
    </row>
    <row r="1137" spans="1:31">
      <c r="A1137" s="168">
        <f>'Historical NAV'!A1137</f>
        <v>45614</v>
      </c>
      <c r="B1137" s="169">
        <f>'Historical NAV'!B1137</f>
        <v>72105957.2820701</v>
      </c>
      <c r="C1137" s="169">
        <f>'Historical NAV'!C1137</f>
        <v>0</v>
      </c>
      <c r="D1137" s="169" t="e">
        <f>'Historical NAV'!#REF!</f>
        <v>#REF!</v>
      </c>
      <c r="E1137" s="169" t="e">
        <f>'Historical NAV'!#REF!</f>
        <v>#REF!</v>
      </c>
      <c r="F1137" s="67">
        <f t="shared" si="269"/>
        <v>72105957.2820701</v>
      </c>
      <c r="G1137" s="67">
        <f t="shared" si="270"/>
        <v>68111189.483541399</v>
      </c>
      <c r="H1137" s="172">
        <f>B1137-C1137-F1136-'Daily P&amp;L breakdown'!H145</f>
        <v>904142.63392969908</v>
      </c>
      <c r="I1137" s="70">
        <f t="shared" si="271"/>
        <v>1.2728732189561517E-2</v>
      </c>
      <c r="J1137" s="67">
        <f t="shared" si="272"/>
        <v>4787424.3985287007</v>
      </c>
      <c r="K1137" s="70">
        <f t="shared" si="288"/>
        <v>0.13639647172379732</v>
      </c>
      <c r="L1137" s="70">
        <f t="shared" si="273"/>
        <v>1.0127287321895615</v>
      </c>
      <c r="M1137" s="70">
        <f>PRODUCT($L$2:L1137)-1</f>
        <v>0.46735102080843482</v>
      </c>
      <c r="N1137" s="70">
        <f>PRODUCT($L$909:L1137)-1</f>
        <v>0.15952106657303222</v>
      </c>
      <c r="O1137" s="70">
        <f>AVERAGE($I$909:I1137)*252</f>
        <v>0.29609931854959598</v>
      </c>
      <c r="P1137" s="70">
        <f>STDEV($I$909:I1137)*252^0.5</f>
        <v>0.51541273837800838</v>
      </c>
      <c r="Q1137" s="67">
        <f t="shared" si="281"/>
        <v>4052602.007733494</v>
      </c>
      <c r="R1137" s="70">
        <f t="shared" si="274"/>
        <v>5.955036296736068E-2</v>
      </c>
      <c r="S1137" s="67">
        <f t="shared" si="282"/>
        <v>4953105.1044737995</v>
      </c>
      <c r="T1137" s="70">
        <f t="shared" si="275"/>
        <v>7.3758670612746755E-2</v>
      </c>
      <c r="U1137" s="67">
        <f t="shared" si="283"/>
        <v>33956317.432070099</v>
      </c>
      <c r="V1137" s="70">
        <f t="shared" si="276"/>
        <v>0.8900822541335236</v>
      </c>
      <c r="W1137" s="87">
        <f t="shared" si="277"/>
        <v>0.57448971766086632</v>
      </c>
      <c r="X1137" s="138">
        <f t="shared" si="192"/>
        <v>1.7857142857142857E-4</v>
      </c>
      <c r="Y1137" s="135">
        <f t="shared" si="278"/>
        <v>1.2550160760990088E-2</v>
      </c>
      <c r="Z1137" s="135">
        <f t="shared" si="279"/>
        <v>0</v>
      </c>
      <c r="AA1137" s="135">
        <f t="shared" si="280"/>
        <v>0</v>
      </c>
      <c r="AB1137" s="140">
        <f t="shared" si="284"/>
        <v>4.4410507220345679</v>
      </c>
      <c r="AC1137" s="140">
        <f t="shared" si="285"/>
        <v>-3.797241550390635E-2</v>
      </c>
      <c r="AD1137" s="140">
        <f t="shared" si="286"/>
        <v>-6.0310464625352146E-2</v>
      </c>
      <c r="AE1137" s="140">
        <f t="shared" si="287"/>
        <v>-4.7920539402610159E-2</v>
      </c>
    </row>
    <row r="1138" spans="1:31">
      <c r="A1138" s="168">
        <f>'Historical NAV'!A1138</f>
        <v>45615</v>
      </c>
      <c r="B1138" s="169">
        <f>'Historical NAV'!B1138</f>
        <v>74005933.2619057</v>
      </c>
      <c r="C1138" s="169">
        <f>'Historical NAV'!C1138</f>
        <v>0</v>
      </c>
      <c r="D1138" s="169" t="e">
        <f>'Historical NAV'!#REF!</f>
        <v>#REF!</v>
      </c>
      <c r="E1138" s="169" t="e">
        <f>'Historical NAV'!#REF!</f>
        <v>#REF!</v>
      </c>
      <c r="F1138" s="67">
        <f t="shared" si="269"/>
        <v>74005933.2619057</v>
      </c>
      <c r="G1138" s="67">
        <f t="shared" si="270"/>
        <v>68111189.483541399</v>
      </c>
      <c r="H1138" s="172">
        <f>B1138-C1138-F1137-'Daily P&amp;L breakdown'!H146</f>
        <v>1825302.6998355996</v>
      </c>
      <c r="I1138" s="70">
        <f t="shared" si="271"/>
        <v>2.5314173317125911E-2</v>
      </c>
      <c r="J1138" s="67">
        <f t="shared" si="272"/>
        <v>6612727.0983643001</v>
      </c>
      <c r="K1138" s="70">
        <f t="shared" si="288"/>
        <v>0.16516340896598369</v>
      </c>
      <c r="L1138" s="70">
        <f t="shared" si="273"/>
        <v>1.0253141733171258</v>
      </c>
      <c r="M1138" s="70">
        <f>PRODUCT($L$2:L1138)-1</f>
        <v>0.50449579886624107</v>
      </c>
      <c r="N1138" s="70">
        <f>PRODUCT($L$909:L1138)-1</f>
        <v>0.1888733838171206</v>
      </c>
      <c r="O1138" s="70">
        <f>AVERAGE($I$909:I1138)*252</f>
        <v>0.32254745923379657</v>
      </c>
      <c r="P1138" s="70">
        <f>STDEV($I$909:I1138)*252^0.5</f>
        <v>0.51490647914682375</v>
      </c>
      <c r="Q1138" s="67">
        <f t="shared" si="281"/>
        <v>6360676.8154426068</v>
      </c>
      <c r="R1138" s="70">
        <f t="shared" si="274"/>
        <v>9.4029901719371506E-2</v>
      </c>
      <c r="S1138" s="67">
        <f t="shared" si="282"/>
        <v>6929401.1306575984</v>
      </c>
      <c r="T1138" s="70">
        <f t="shared" si="275"/>
        <v>0.10330589418515101</v>
      </c>
      <c r="U1138" s="67">
        <f t="shared" si="283"/>
        <v>35451305.351905704</v>
      </c>
      <c r="V1138" s="70">
        <f t="shared" si="276"/>
        <v>0.91950842930351873</v>
      </c>
      <c r="W1138" s="87">
        <f t="shared" si="277"/>
        <v>0.62641950003861446</v>
      </c>
      <c r="X1138" s="138">
        <f t="shared" si="192"/>
        <v>1.7857142857142857E-4</v>
      </c>
      <c r="Y1138" s="135">
        <f t="shared" si="278"/>
        <v>2.5135601888554484E-2</v>
      </c>
      <c r="Z1138" s="135">
        <f t="shared" si="279"/>
        <v>0</v>
      </c>
      <c r="AA1138" s="135">
        <f t="shared" si="280"/>
        <v>0</v>
      </c>
      <c r="AB1138" s="140">
        <f t="shared" si="284"/>
        <v>4.6026102191361895</v>
      </c>
      <c r="AC1138" s="140">
        <f t="shared" si="285"/>
        <v>-3.7830581187677112E-2</v>
      </c>
      <c r="AD1138" s="140">
        <f t="shared" si="286"/>
        <v>-6.0309074387928055E-2</v>
      </c>
      <c r="AE1138" s="140">
        <f t="shared" si="287"/>
        <v>-4.7807832951137767E-2</v>
      </c>
    </row>
    <row r="1139" spans="1:31">
      <c r="A1139" s="168">
        <f>'Historical NAV'!A1139</f>
        <v>45616</v>
      </c>
      <c r="B1139" s="169">
        <f>'Historical NAV'!B1139</f>
        <v>73965902.057231799</v>
      </c>
      <c r="C1139" s="169">
        <f>'Historical NAV'!C1139</f>
        <v>0</v>
      </c>
      <c r="D1139" s="169" t="e">
        <f>'Historical NAV'!#REF!</f>
        <v>#REF!</v>
      </c>
      <c r="E1139" s="169" t="e">
        <f>'Historical NAV'!#REF!</f>
        <v>#REF!</v>
      </c>
      <c r="F1139" s="67">
        <f t="shared" si="269"/>
        <v>73965902.057231799</v>
      </c>
      <c r="G1139" s="67">
        <f t="shared" si="270"/>
        <v>68111189.483541399</v>
      </c>
      <c r="H1139" s="172">
        <f>B1139-C1139-F1138-'Daily P&amp;L breakdown'!H147</f>
        <v>-33321.054673901199</v>
      </c>
      <c r="I1139" s="70">
        <f t="shared" si="271"/>
        <v>-4.5024842205527727E-4</v>
      </c>
      <c r="J1139" s="67">
        <f t="shared" si="272"/>
        <v>6579406.0436903993</v>
      </c>
      <c r="K1139" s="70">
        <f t="shared" si="288"/>
        <v>0.16463879597966025</v>
      </c>
      <c r="L1139" s="70">
        <f t="shared" si="273"/>
        <v>0.99954975157794468</v>
      </c>
      <c r="M1139" s="70">
        <f>PRODUCT($L$2:L1139)-1</f>
        <v>0.5038184020068126</v>
      </c>
      <c r="N1139" s="70">
        <f>PRODUCT($L$909:L1139)-1</f>
        <v>0.18833809545203328</v>
      </c>
      <c r="O1139" s="70">
        <f>AVERAGE($I$909:I1139)*252</f>
        <v>0.32065996978967659</v>
      </c>
      <c r="P1139" s="70">
        <f>STDEV($I$909:I1139)*252^0.5</f>
        <v>0.51378907598149404</v>
      </c>
      <c r="Q1139" s="67">
        <f t="shared" si="281"/>
        <v>5323242.8730406016</v>
      </c>
      <c r="R1139" s="70">
        <f t="shared" si="274"/>
        <v>7.7550067790301686E-2</v>
      </c>
      <c r="S1139" s="67">
        <f t="shared" si="282"/>
        <v>4967083.6555528939</v>
      </c>
      <c r="T1139" s="70">
        <f t="shared" si="275"/>
        <v>7.1987952411544959E-2</v>
      </c>
      <c r="U1139" s="67">
        <f t="shared" si="283"/>
        <v>35936422.507231802</v>
      </c>
      <c r="V1139" s="70">
        <f t="shared" si="276"/>
        <v>0.94496224856255773</v>
      </c>
      <c r="W1139" s="87">
        <f t="shared" si="277"/>
        <v>0.62410818909903476</v>
      </c>
      <c r="X1139" s="138">
        <f t="shared" si="192"/>
        <v>1.7857142857142857E-4</v>
      </c>
      <c r="Y1139" s="135">
        <f t="shared" si="278"/>
        <v>-6.2881985062670587E-4</v>
      </c>
      <c r="Z1139" s="135">
        <f t="shared" si="279"/>
        <v>-6.2881985062670587E-4</v>
      </c>
      <c r="AA1139" s="135">
        <f t="shared" si="280"/>
        <v>3.9541440454219268E-7</v>
      </c>
      <c r="AB1139" s="140">
        <f t="shared" si="284"/>
        <v>4.532886533744148</v>
      </c>
      <c r="AC1139" s="140">
        <f t="shared" si="285"/>
        <v>-3.7631210779748354E-2</v>
      </c>
      <c r="AD1139" s="140">
        <f t="shared" si="286"/>
        <v>-6.0284343914932613E-2</v>
      </c>
      <c r="AE1139" s="140">
        <f t="shared" si="287"/>
        <v>-4.7832517663982527E-2</v>
      </c>
    </row>
    <row r="1140" spans="1:31">
      <c r="A1140" s="168">
        <f>'Historical NAV'!A1140</f>
        <v>45617</v>
      </c>
      <c r="B1140" s="169">
        <f>'Historical NAV'!B1140</f>
        <v>75356816.030168399</v>
      </c>
      <c r="C1140" s="169">
        <f>'Historical NAV'!C1140</f>
        <v>0</v>
      </c>
      <c r="D1140" s="169" t="e">
        <f>'Historical NAV'!#REF!</f>
        <v>#REF!</v>
      </c>
      <c r="E1140" s="169" t="e">
        <f>'Historical NAV'!#REF!</f>
        <v>#REF!</v>
      </c>
      <c r="F1140" s="67">
        <f t="shared" si="269"/>
        <v>75356816.030168399</v>
      </c>
      <c r="G1140" s="67">
        <f t="shared" si="270"/>
        <v>68111189.483541399</v>
      </c>
      <c r="H1140" s="172">
        <f>B1140-C1140-F1139-'Daily P&amp;L breakdown'!H148</f>
        <v>1150679.8529366003</v>
      </c>
      <c r="I1140" s="70">
        <f t="shared" si="271"/>
        <v>1.5556896095801701E-2</v>
      </c>
      <c r="J1140" s="67">
        <f t="shared" si="272"/>
        <v>7730085.8966269996</v>
      </c>
      <c r="K1140" s="70">
        <f t="shared" si="288"/>
        <v>0.18275696071785541</v>
      </c>
      <c r="L1140" s="70">
        <f t="shared" si="273"/>
        <v>1.0155568960958017</v>
      </c>
      <c r="M1140" s="70">
        <f>PRODUCT($L$2:L1140)-1</f>
        <v>0.52721314863378721</v>
      </c>
      <c r="N1140" s="70">
        <f>PRODUCT($L$909:L1140)-1</f>
        <v>0.20682494772966353</v>
      </c>
      <c r="O1140" s="70">
        <f>AVERAGE($I$909:I1140)*252</f>
        <v>0.33617582257567807</v>
      </c>
      <c r="P1140" s="70">
        <f>STDEV($I$909:I1140)*252^0.5</f>
        <v>0.51289188201772495</v>
      </c>
      <c r="Q1140" s="67">
        <f t="shared" si="281"/>
        <v>6053673.7073881924</v>
      </c>
      <c r="R1140" s="70">
        <f t="shared" si="274"/>
        <v>8.7350638145571174E-2</v>
      </c>
      <c r="S1140" s="67">
        <f t="shared" si="282"/>
        <v>13005417.835131302</v>
      </c>
      <c r="T1140" s="70">
        <f t="shared" si="275"/>
        <v>0.20858261741701373</v>
      </c>
      <c r="U1140" s="67">
        <f t="shared" si="283"/>
        <v>38054179.140168399</v>
      </c>
      <c r="V1140" s="70">
        <f t="shared" si="276"/>
        <v>1.0201471615099111</v>
      </c>
      <c r="W1140" s="87">
        <f t="shared" si="277"/>
        <v>0.65545163486143898</v>
      </c>
      <c r="X1140" s="138">
        <f t="shared" si="192"/>
        <v>1.7857142857142857E-4</v>
      </c>
      <c r="Y1140" s="135">
        <f t="shared" si="278"/>
        <v>1.5378324667230272E-2</v>
      </c>
      <c r="Z1140" s="135">
        <f t="shared" si="279"/>
        <v>0</v>
      </c>
      <c r="AA1140" s="135">
        <f t="shared" si="280"/>
        <v>0</v>
      </c>
      <c r="AB1140" s="140">
        <f t="shared" si="284"/>
        <v>4.6999904078416019</v>
      </c>
      <c r="AC1140" s="140">
        <f t="shared" si="285"/>
        <v>-3.7632571522710816E-2</v>
      </c>
      <c r="AD1140" s="140">
        <f t="shared" si="286"/>
        <v>-6.0276163533539831E-2</v>
      </c>
      <c r="AE1140" s="140">
        <f t="shared" si="287"/>
        <v>-4.7749426374619035E-2</v>
      </c>
    </row>
    <row r="1141" spans="1:31">
      <c r="A1141" s="168">
        <f>'Historical NAV'!A1141</f>
        <v>45618</v>
      </c>
      <c r="B1141" s="169">
        <f>'Historical NAV'!B1141</f>
        <v>75131531.646461993</v>
      </c>
      <c r="C1141" s="169">
        <f>'Historical NAV'!C1141</f>
        <v>0</v>
      </c>
      <c r="D1141" s="169" t="e">
        <f>'Historical NAV'!#REF!</f>
        <v>#REF!</v>
      </c>
      <c r="E1141" s="169" t="e">
        <f>'Historical NAV'!#REF!</f>
        <v>#REF!</v>
      </c>
      <c r="F1141" s="67">
        <f t="shared" si="269"/>
        <v>75131531.646461993</v>
      </c>
      <c r="G1141" s="67">
        <f t="shared" si="270"/>
        <v>68111189.483541399</v>
      </c>
      <c r="H1141" s="172">
        <f>B1141-C1141-F1140-'Daily P&amp;L breakdown'!H149</f>
        <v>-254790.74370640574</v>
      </c>
      <c r="I1141" s="70">
        <f t="shared" si="271"/>
        <v>-3.3811240592278029E-3</v>
      </c>
      <c r="J1141" s="67">
        <f t="shared" si="272"/>
        <v>7475295.1529205935</v>
      </c>
      <c r="K1141" s="70">
        <f t="shared" si="288"/>
        <v>0.17875791270175312</v>
      </c>
      <c r="L1141" s="70">
        <f t="shared" si="273"/>
        <v>0.99661887594077214</v>
      </c>
      <c r="M1141" s="70">
        <f>PRODUCT($L$2:L1141)-1</f>
        <v>0.52204945151337245</v>
      </c>
      <c r="N1141" s="70">
        <f>PRODUCT($L$909:L1141)-1</f>
        <v>0.20274452286361844</v>
      </c>
      <c r="O1141" s="70">
        <f>AVERAGE($I$909:I1141)*252</f>
        <v>0.33107616984820565</v>
      </c>
      <c r="P1141" s="70">
        <f>STDEV($I$909:I1141)*252^0.5</f>
        <v>0.51180880927099659</v>
      </c>
      <c r="Q1141" s="67">
        <f t="shared" si="281"/>
        <v>5225356.0610177964</v>
      </c>
      <c r="R1141" s="70">
        <f t="shared" si="274"/>
        <v>7.4748132296709638E-2</v>
      </c>
      <c r="S1141" s="67">
        <f t="shared" si="282"/>
        <v>13681284.529838093</v>
      </c>
      <c r="T1141" s="70">
        <f t="shared" si="275"/>
        <v>0.22264002460190183</v>
      </c>
      <c r="U1141" s="67">
        <f t="shared" si="283"/>
        <v>36874368.466461994</v>
      </c>
      <c r="V1141" s="70">
        <f t="shared" si="276"/>
        <v>0.96385527314108588</v>
      </c>
      <c r="W1141" s="87">
        <f t="shared" si="277"/>
        <v>0.64687469979225154</v>
      </c>
      <c r="X1141" s="138">
        <f t="shared" si="192"/>
        <v>1.7857142857142857E-4</v>
      </c>
      <c r="Y1141" s="135">
        <f t="shared" si="278"/>
        <v>-3.5596954877992314E-3</v>
      </c>
      <c r="Z1141" s="135">
        <f t="shared" si="279"/>
        <v>-3.5596954877992314E-3</v>
      </c>
      <c r="AA1141" s="135">
        <f t="shared" si="280"/>
        <v>1.2671431965858209E-5</v>
      </c>
      <c r="AB1141" s="140">
        <f t="shared" si="284"/>
        <v>4.7011083665336821</v>
      </c>
      <c r="AC1141" s="140">
        <f t="shared" si="285"/>
        <v>-3.799171777858152E-2</v>
      </c>
      <c r="AD1141" s="140">
        <f t="shared" si="286"/>
        <v>-5.6922018349473032E-2</v>
      </c>
      <c r="AE1141" s="140">
        <f t="shared" si="287"/>
        <v>-4.7675824872593295E-2</v>
      </c>
    </row>
    <row r="1142" spans="1:31">
      <c r="A1142" s="168">
        <f>'Historical NAV'!A1142</f>
        <v>45621</v>
      </c>
      <c r="B1142" s="169">
        <f>'Historical NAV'!B1142</f>
        <v>73781182.403537303</v>
      </c>
      <c r="C1142" s="169">
        <f>'Historical NAV'!C1142</f>
        <v>0</v>
      </c>
      <c r="D1142" s="169" t="e">
        <f>'Historical NAV'!#REF!</f>
        <v>#REF!</v>
      </c>
      <c r="E1142" s="169" t="e">
        <f>'Historical NAV'!#REF!</f>
        <v>#REF!</v>
      </c>
      <c r="F1142" s="67">
        <f t="shared" si="269"/>
        <v>73781182.403537303</v>
      </c>
      <c r="G1142" s="67">
        <f t="shared" si="270"/>
        <v>68111189.483541399</v>
      </c>
      <c r="H1142" s="172">
        <f>B1142-C1142-F1141-'Daily P&amp;L breakdown'!H150</f>
        <v>-1501882.8329246903</v>
      </c>
      <c r="I1142" s="70">
        <f t="shared" si="271"/>
        <v>-1.9990046788769481E-2</v>
      </c>
      <c r="J1142" s="67">
        <f t="shared" si="272"/>
        <v>5973412.3199959034</v>
      </c>
      <c r="K1142" s="70">
        <f t="shared" si="288"/>
        <v>0.15519448687421278</v>
      </c>
      <c r="L1142" s="70">
        <f t="shared" si="273"/>
        <v>0.98000995321123052</v>
      </c>
      <c r="M1142" s="70">
        <f>PRODUCT($L$2:L1142)-1</f>
        <v>0.49162361176279923</v>
      </c>
      <c r="N1142" s="70">
        <f>PRODUCT($L$909:L1142)-1</f>
        <v>0.17870160357663845</v>
      </c>
      <c r="O1142" s="70">
        <f>AVERAGE($I$909:I1142)*252</f>
        <v>0.308133571725906</v>
      </c>
      <c r="P1142" s="70">
        <f>STDEV($I$909:I1142)*252^0.5</f>
        <v>0.51118761845834204</v>
      </c>
      <c r="Q1142" s="67">
        <f t="shared" si="281"/>
        <v>2213021.8057737052</v>
      </c>
      <c r="R1142" s="70">
        <f t="shared" si="274"/>
        <v>3.0921876254604467E-2</v>
      </c>
      <c r="S1142" s="67">
        <f t="shared" si="282"/>
        <v>15244777.260375805</v>
      </c>
      <c r="T1142" s="70">
        <f t="shared" si="275"/>
        <v>0.26043241335186046</v>
      </c>
      <c r="U1142" s="67">
        <f t="shared" si="283"/>
        <v>35408874.6335373</v>
      </c>
      <c r="V1142" s="70">
        <f t="shared" si="276"/>
        <v>0.92277156864723275</v>
      </c>
      <c r="W1142" s="87">
        <f t="shared" si="277"/>
        <v>0.60277980256091934</v>
      </c>
      <c r="X1142" s="138">
        <f t="shared" si="192"/>
        <v>1.7857142857142857E-4</v>
      </c>
      <c r="Y1142" s="135">
        <f t="shared" si="278"/>
        <v>-2.0168618217340908E-2</v>
      </c>
      <c r="Z1142" s="135">
        <f t="shared" si="279"/>
        <v>-2.0168618217340908E-2</v>
      </c>
      <c r="AA1142" s="135">
        <f t="shared" si="280"/>
        <v>4.0677316079685557E-4</v>
      </c>
      <c r="AB1142" s="140">
        <f t="shared" si="284"/>
        <v>4.2166416342643114</v>
      </c>
      <c r="AC1142" s="140">
        <f t="shared" si="285"/>
        <v>-3.9346402342697928E-2</v>
      </c>
      <c r="AD1142" s="140">
        <f t="shared" si="286"/>
        <v>-5.7002214334312615E-2</v>
      </c>
      <c r="AE1142" s="140">
        <f t="shared" si="287"/>
        <v>-4.7793312673082018E-2</v>
      </c>
    </row>
    <row r="1143" spans="1:31">
      <c r="A1143" s="168">
        <f>'Historical NAV'!A1143</f>
        <v>45622</v>
      </c>
      <c r="B1143" s="169">
        <f>'Historical NAV'!B1143</f>
        <v>73988967.515956998</v>
      </c>
      <c r="C1143" s="169">
        <f>'Historical NAV'!C1143</f>
        <v>0</v>
      </c>
      <c r="D1143" s="169" t="e">
        <f>'Historical NAV'!#REF!</f>
        <v>#REF!</v>
      </c>
      <c r="E1143" s="169" t="e">
        <f>'Historical NAV'!#REF!</f>
        <v>#REF!</v>
      </c>
      <c r="F1143" s="67">
        <f t="shared" si="269"/>
        <v>73988967.515956998</v>
      </c>
      <c r="G1143" s="67">
        <f t="shared" si="270"/>
        <v>68111189.483541399</v>
      </c>
      <c r="H1143" s="172">
        <f>B1143-C1143-F1142-'Daily P&amp;L breakdown'!H151</f>
        <v>321511.87241969467</v>
      </c>
      <c r="I1143" s="70">
        <f t="shared" si="271"/>
        <v>4.3576405520478669E-3</v>
      </c>
      <c r="J1143" s="67">
        <f t="shared" si="272"/>
        <v>6294924.1924155978</v>
      </c>
      <c r="K1143" s="70">
        <f t="shared" si="288"/>
        <v>0.16022840921571779</v>
      </c>
      <c r="L1143" s="70">
        <f t="shared" si="273"/>
        <v>1.0043576405520478</v>
      </c>
      <c r="M1143" s="70">
        <f>PRODUCT($L$2:L1143)-1</f>
        <v>0.49812357130180884</v>
      </c>
      <c r="N1143" s="70">
        <f>PRODUCT($L$909:L1143)-1</f>
        <v>0.18383796148314779</v>
      </c>
      <c r="O1143" s="70">
        <f>AVERAGE($I$909:I1143)*252</f>
        <v>0.31149523916160876</v>
      </c>
      <c r="P1143" s="70">
        <f>STDEV($I$909:I1143)*252^0.5</f>
        <v>0.51010449755859855</v>
      </c>
      <c r="Q1143" s="67">
        <f t="shared" si="281"/>
        <v>670796.86001519859</v>
      </c>
      <c r="R1143" s="70">
        <f t="shared" si="274"/>
        <v>9.1491216162911219E-3</v>
      </c>
      <c r="S1143" s="67">
        <f t="shared" si="282"/>
        <v>12988459.613435499</v>
      </c>
      <c r="T1143" s="70">
        <f t="shared" si="275"/>
        <v>0.21292379457218605</v>
      </c>
      <c r="U1143" s="67">
        <f t="shared" si="283"/>
        <v>35922158.175956994</v>
      </c>
      <c r="V1143" s="70">
        <f t="shared" si="276"/>
        <v>0.94366086359148982</v>
      </c>
      <c r="W1143" s="87">
        <f t="shared" si="277"/>
        <v>0.610649858318149</v>
      </c>
      <c r="X1143" s="138">
        <f t="shared" si="192"/>
        <v>1.7857142857142857E-4</v>
      </c>
      <c r="Y1143" s="135">
        <f t="shared" si="278"/>
        <v>4.1790691234764379E-3</v>
      </c>
      <c r="Z1143" s="135">
        <f t="shared" si="279"/>
        <v>0</v>
      </c>
      <c r="AA1143" s="135">
        <f t="shared" si="280"/>
        <v>0</v>
      </c>
      <c r="AB1143" s="140">
        <f t="shared" si="284"/>
        <v>4.4722101895740662</v>
      </c>
      <c r="AC1143" s="140">
        <f t="shared" si="285"/>
        <v>-3.9450293419265745E-2</v>
      </c>
      <c r="AD1143" s="140">
        <f t="shared" si="286"/>
        <v>-5.5799408506955833E-2</v>
      </c>
      <c r="AE1143" s="140">
        <f t="shared" si="287"/>
        <v>-4.7790028223030898E-2</v>
      </c>
    </row>
    <row r="1144" spans="1:31">
      <c r="A1144" s="168">
        <f>'Historical NAV'!A1144</f>
        <v>45623</v>
      </c>
      <c r="B1144" s="169">
        <f>'Historical NAV'!B1144</f>
        <v>73546391.563899994</v>
      </c>
      <c r="C1144" s="169">
        <f>'Historical NAV'!C1144</f>
        <v>0</v>
      </c>
      <c r="D1144" s="169" t="e">
        <f>'Historical NAV'!#REF!</f>
        <v>#REF!</v>
      </c>
      <c r="E1144" s="169" t="e">
        <f>'Historical NAV'!#REF!</f>
        <v>#REF!</v>
      </c>
      <c r="F1144" s="67">
        <f t="shared" si="269"/>
        <v>73546391.563899994</v>
      </c>
      <c r="G1144" s="67">
        <f t="shared" si="270"/>
        <v>68111189.483541399</v>
      </c>
      <c r="H1144" s="172">
        <f>B1144-C1144-F1143-'Daily P&amp;L breakdown'!H152</f>
        <v>-478012.83205700398</v>
      </c>
      <c r="I1144" s="70">
        <f t="shared" si="271"/>
        <v>-6.4605960605398673E-3</v>
      </c>
      <c r="J1144" s="67">
        <f t="shared" si="272"/>
        <v>5816911.360358594</v>
      </c>
      <c r="K1144" s="70">
        <f t="shared" si="288"/>
        <v>0.15273264212581239</v>
      </c>
      <c r="L1144" s="70">
        <f t="shared" si="273"/>
        <v>0.99353940393946016</v>
      </c>
      <c r="M1144" s="70">
        <f>PRODUCT($L$2:L1144)-1</f>
        <v>0.4884448000588546</v>
      </c>
      <c r="N1144" s="70">
        <f>PRODUCT($L$909:L1144)-1</f>
        <v>0.17618966261287228</v>
      </c>
      <c r="O1144" s="70">
        <f>AVERAGE($I$909:I1144)*252</f>
        <v>0.30327674150729661</v>
      </c>
      <c r="P1144" s="70">
        <f>STDEV($I$909:I1144)*252^0.5</f>
        <v>0.50908014253465461</v>
      </c>
      <c r="Q1144" s="67">
        <f t="shared" si="281"/>
        <v>3759576.0655774921</v>
      </c>
      <c r="R1144" s="70">
        <f t="shared" si="274"/>
        <v>5.3872297205879278E-2</v>
      </c>
      <c r="S1144" s="67">
        <f t="shared" si="282"/>
        <v>13339979.209450297</v>
      </c>
      <c r="T1144" s="70">
        <f t="shared" si="275"/>
        <v>0.22157073786284784</v>
      </c>
      <c r="U1144" s="67">
        <f t="shared" si="283"/>
        <v>34196079.97389999</v>
      </c>
      <c r="V1144" s="70">
        <f t="shared" si="276"/>
        <v>0.86901675214663754</v>
      </c>
      <c r="W1144" s="87">
        <f t="shared" si="277"/>
        <v>0.59573476976987305</v>
      </c>
      <c r="X1144" s="138">
        <f t="shared" si="192"/>
        <v>1.7857142857142857E-4</v>
      </c>
      <c r="Y1144" s="135">
        <f t="shared" si="278"/>
        <v>-6.6391674891112962E-3</v>
      </c>
      <c r="Z1144" s="135">
        <f t="shared" si="279"/>
        <v>-6.6391674891112962E-3</v>
      </c>
      <c r="AA1144" s="135">
        <f t="shared" si="280"/>
        <v>4.4078544948472395E-5</v>
      </c>
      <c r="AB1144" s="140">
        <f t="shared" si="284"/>
        <v>4.2997812432186455</v>
      </c>
      <c r="AC1144" s="140">
        <f t="shared" si="285"/>
        <v>-3.9901979032360348E-2</v>
      </c>
      <c r="AD1144" s="140">
        <f t="shared" si="286"/>
        <v>-5.5952553650406543E-2</v>
      </c>
      <c r="AE1144" s="140">
        <f t="shared" si="287"/>
        <v>-4.7783930551232895E-2</v>
      </c>
    </row>
    <row r="1145" spans="1:31">
      <c r="A1145" s="168">
        <f>'Historical NAV'!A1145</f>
        <v>45624</v>
      </c>
      <c r="B1145" s="169">
        <f>'Historical NAV'!B1145</f>
        <v>73406976.774448395</v>
      </c>
      <c r="C1145" s="169">
        <f>'Historical NAV'!C1145</f>
        <v>0</v>
      </c>
      <c r="D1145" s="169" t="e">
        <f>'Historical NAV'!#REF!</f>
        <v>#REF!</v>
      </c>
      <c r="E1145" s="169" t="e">
        <f>'Historical NAV'!#REF!</f>
        <v>#REF!</v>
      </c>
      <c r="F1145" s="67">
        <f t="shared" si="269"/>
        <v>73406976.774448395</v>
      </c>
      <c r="G1145" s="67">
        <f t="shared" si="270"/>
        <v>68111189.483541399</v>
      </c>
      <c r="H1145" s="172">
        <f>B1145-C1145-F1144-'Daily P&amp;L breakdown'!H153</f>
        <v>-397984.2694515991</v>
      </c>
      <c r="I1145" s="70">
        <f t="shared" si="271"/>
        <v>-5.4113364502161162E-3</v>
      </c>
      <c r="J1145" s="67">
        <f t="shared" si="272"/>
        <v>5418927.0909069944</v>
      </c>
      <c r="K1145" s="70">
        <f t="shared" si="288"/>
        <v>0.14649481796212305</v>
      </c>
      <c r="L1145" s="70">
        <f t="shared" si="273"/>
        <v>0.99458866354978392</v>
      </c>
      <c r="M1145" s="70">
        <f>PRODUCT($L$2:L1145)-1</f>
        <v>0.48039032445816154</v>
      </c>
      <c r="N1145" s="70">
        <f>PRODUCT($L$909:L1145)-1</f>
        <v>0.16982490461920796</v>
      </c>
      <c r="O1145" s="70">
        <f>AVERAGE($I$909:I1145)*252</f>
        <v>0.29624326670998957</v>
      </c>
      <c r="P1145" s="70">
        <f>STDEV($I$909:I1145)*252^0.5</f>
        <v>0.50804622829772772</v>
      </c>
      <c r="Q1145" s="67">
        <f t="shared" si="281"/>
        <v>2001545.1142745912</v>
      </c>
      <c r="R1145" s="70">
        <f t="shared" si="274"/>
        <v>2.8030712338525752E-2</v>
      </c>
      <c r="S1145" s="67">
        <f t="shared" si="282"/>
        <v>17002602.185377292</v>
      </c>
      <c r="T1145" s="70">
        <f t="shared" si="275"/>
        <v>0.3014411968796426</v>
      </c>
      <c r="U1145" s="67">
        <f t="shared" si="283"/>
        <v>33907289.694448397</v>
      </c>
      <c r="V1145" s="70">
        <f t="shared" si="276"/>
        <v>0.85841919774642428</v>
      </c>
      <c r="W1145" s="87">
        <f t="shared" si="277"/>
        <v>0.58310297411829948</v>
      </c>
      <c r="X1145" s="138">
        <f t="shared" si="192"/>
        <v>1.7857142857142857E-4</v>
      </c>
      <c r="Y1145" s="135">
        <f t="shared" si="278"/>
        <v>-5.5899078787875452E-3</v>
      </c>
      <c r="Z1145" s="135">
        <f t="shared" si="279"/>
        <v>-5.5899078787875452E-3</v>
      </c>
      <c r="AA1145" s="135">
        <f t="shared" si="280"/>
        <v>3.1247070093331076E-5</v>
      </c>
      <c r="AB1145" s="140">
        <f t="shared" si="284"/>
        <v>4.3905674177002361</v>
      </c>
      <c r="AC1145" s="140">
        <f t="shared" si="285"/>
        <v>-3.6165732363497974E-2</v>
      </c>
      <c r="AD1145" s="140">
        <f t="shared" si="286"/>
        <v>-5.5824242442612922E-2</v>
      </c>
      <c r="AE1145" s="140">
        <f t="shared" si="287"/>
        <v>-4.7817823911289491E-2</v>
      </c>
    </row>
    <row r="1146" spans="1:31">
      <c r="A1146" s="168">
        <f>'Historical NAV'!A1146</f>
        <v>45625</v>
      </c>
      <c r="B1146" s="169">
        <f>'Historical NAV'!B1146</f>
        <v>75288855.555961996</v>
      </c>
      <c r="C1146" s="169">
        <f>'Historical NAV'!C1146</f>
        <v>0</v>
      </c>
      <c r="D1146" s="169" t="e">
        <f>'Historical NAV'!#REF!</f>
        <v>#REF!</v>
      </c>
      <c r="E1146" s="169" t="e">
        <f>'Historical NAV'!#REF!</f>
        <v>#REF!</v>
      </c>
      <c r="F1146" s="67">
        <f t="shared" si="269"/>
        <v>75288855.555961996</v>
      </c>
      <c r="G1146" s="67">
        <f t="shared" si="270"/>
        <v>68111189.483541399</v>
      </c>
      <c r="H1146" s="172">
        <f>B1146-C1146-F1145-'Daily P&amp;L breakdown'!H154</f>
        <v>1425408.3215136016</v>
      </c>
      <c r="I1146" s="70">
        <f t="shared" si="271"/>
        <v>1.9417886203014968E-2</v>
      </c>
      <c r="J1146" s="67">
        <f t="shared" si="272"/>
        <v>6844335.412420596</v>
      </c>
      <c r="K1146" s="70">
        <f t="shared" si="288"/>
        <v>0.16875732386965803</v>
      </c>
      <c r="L1146" s="70">
        <f t="shared" si="273"/>
        <v>1.019417886203015</v>
      </c>
      <c r="M1146" s="70">
        <f>PRODUCT($L$2:L1146)-1</f>
        <v>0.50913637531453459</v>
      </c>
      <c r="N1146" s="70">
        <f>PRODUCT($L$909:L1146)-1</f>
        <v>0.19254043149455669</v>
      </c>
      <c r="O1146" s="70">
        <f>AVERAGE($I$909:I1146)*252</f>
        <v>0.3155586619051568</v>
      </c>
      <c r="P1146" s="70">
        <f>STDEV($I$909:I1146)*252^0.5</f>
        <v>0.50732065978012486</v>
      </c>
      <c r="Q1146" s="67">
        <f t="shared" si="281"/>
        <v>2054949.9113598019</v>
      </c>
      <c r="R1146" s="70">
        <f t="shared" si="274"/>
        <v>2.8060089015766766E-2</v>
      </c>
      <c r="S1146" s="67">
        <f t="shared" si="282"/>
        <v>19709862.911291197</v>
      </c>
      <c r="T1146" s="70">
        <f t="shared" si="275"/>
        <v>0.35462792636960611</v>
      </c>
      <c r="U1146" s="67">
        <f t="shared" si="283"/>
        <v>35863747.065961994</v>
      </c>
      <c r="V1146" s="70">
        <f t="shared" si="276"/>
        <v>0.90966768233646511</v>
      </c>
      <c r="W1146" s="87">
        <f t="shared" si="277"/>
        <v>0.62201027263885011</v>
      </c>
      <c r="X1146" s="138">
        <f t="shared" si="192"/>
        <v>1.7857142857142857E-4</v>
      </c>
      <c r="Y1146" s="135">
        <f t="shared" si="278"/>
        <v>1.9239314774443541E-2</v>
      </c>
      <c r="Z1146" s="135">
        <f t="shared" si="279"/>
        <v>0</v>
      </c>
      <c r="AA1146" s="135">
        <f t="shared" si="280"/>
        <v>0</v>
      </c>
      <c r="AB1146" s="140">
        <f t="shared" si="284"/>
        <v>4.2882980880694452</v>
      </c>
      <c r="AC1146" s="140">
        <f t="shared" si="285"/>
        <v>-3.612373337448594E-2</v>
      </c>
      <c r="AD1146" s="140">
        <f t="shared" si="286"/>
        <v>-5.3780718293003932E-2</v>
      </c>
      <c r="AE1146" s="140">
        <f t="shared" si="287"/>
        <v>-4.7798439808844975E-2</v>
      </c>
    </row>
    <row r="1147" spans="1:31">
      <c r="A1147" s="168">
        <f>'Historical NAV'!A1147</f>
        <v>45628</v>
      </c>
      <c r="B1147" s="169">
        <f>'Historical NAV'!B1147</f>
        <v>76557682.732879505</v>
      </c>
      <c r="C1147" s="169">
        <f>'Historical NAV'!C1147</f>
        <v>0</v>
      </c>
      <c r="D1147" s="169" t="e">
        <f>'Historical NAV'!#REF!</f>
        <v>#REF!</v>
      </c>
      <c r="E1147" s="169" t="e">
        <f>'Historical NAV'!#REF!</f>
        <v>#REF!</v>
      </c>
      <c r="F1147" s="67">
        <f t="shared" si="269"/>
        <v>76557682.732879505</v>
      </c>
      <c r="G1147" s="67">
        <f t="shared" si="270"/>
        <v>75288855.555961996</v>
      </c>
      <c r="H1147" s="172">
        <f>B1147-C1147-F1146-'Daily P&amp;L breakdown'!H155</f>
        <v>1209840.0469175084</v>
      </c>
      <c r="I1147" s="70">
        <f t="shared" si="271"/>
        <v>1.6069311161440589E-2</v>
      </c>
      <c r="J1147" s="67">
        <f t="shared" si="272"/>
        <v>1209840.0469175084</v>
      </c>
      <c r="K1147" s="70">
        <f t="shared" si="288"/>
        <v>0.18753844897913208</v>
      </c>
      <c r="L1147" s="70">
        <f t="shared" si="273"/>
        <v>1.0160693111614405</v>
      </c>
      <c r="M1147" s="70">
        <f>PRODUCT($L$2:L1147)-1</f>
        <v>0.53338715731451236</v>
      </c>
      <c r="N1147" s="70">
        <f>PRODUCT($L$909:L1147)-1</f>
        <v>0.21170373476084126</v>
      </c>
      <c r="O1147" s="70">
        <f>AVERAGE($I$909:I1147)*252</f>
        <v>0.33118170688749099</v>
      </c>
      <c r="P1147" s="70">
        <f>STDEV($I$909:I1147)*252^0.5</f>
        <v>0.50648231514062558</v>
      </c>
      <c r="Q1147" s="67">
        <f t="shared" si="281"/>
        <v>2355762.9756591022</v>
      </c>
      <c r="R1147" s="70">
        <f t="shared" si="274"/>
        <v>3.1748005757356014E-2</v>
      </c>
      <c r="S1147" s="67">
        <f t="shared" si="282"/>
        <v>18968608.862157606</v>
      </c>
      <c r="T1147" s="70">
        <f t="shared" si="275"/>
        <v>0.32937860582267819</v>
      </c>
      <c r="U1147" s="67">
        <f t="shared" si="283"/>
        <v>37521894.162879504</v>
      </c>
      <c r="V1147" s="70">
        <f t="shared" si="276"/>
        <v>0.96121778340904418</v>
      </c>
      <c r="W1147" s="87">
        <f t="shared" si="277"/>
        <v>0.65388602323762857</v>
      </c>
      <c r="X1147" s="138">
        <f t="shared" si="192"/>
        <v>1.7857142857142857E-4</v>
      </c>
      <c r="Y1147" s="135">
        <f t="shared" si="278"/>
        <v>1.5890739732869162E-2</v>
      </c>
      <c r="Z1147" s="135">
        <f t="shared" si="279"/>
        <v>0</v>
      </c>
      <c r="AA1147" s="135">
        <f t="shared" si="280"/>
        <v>0</v>
      </c>
      <c r="AB1147" s="140">
        <f t="shared" si="284"/>
        <v>4.3394221290737303</v>
      </c>
      <c r="AC1147" s="140">
        <f t="shared" si="285"/>
        <v>-3.5993888150989257E-2</v>
      </c>
      <c r="AD1147" s="140">
        <f t="shared" si="286"/>
        <v>-5.3373160561723004E-2</v>
      </c>
      <c r="AE1147" s="140">
        <f t="shared" si="287"/>
        <v>-4.776391348795108E-2</v>
      </c>
    </row>
    <row r="1148" spans="1:31">
      <c r="A1148" s="168">
        <f>'Historical NAV'!A1148</f>
        <v>45629</v>
      </c>
      <c r="B1148" s="169">
        <f>'Historical NAV'!B1148</f>
        <v>77371524.873387203</v>
      </c>
      <c r="C1148" s="169">
        <f>'Historical NAV'!C1148</f>
        <v>0</v>
      </c>
      <c r="D1148" s="169" t="e">
        <f>'Historical NAV'!#REF!</f>
        <v>#REF!</v>
      </c>
      <c r="E1148" s="169" t="e">
        <f>'Historical NAV'!#REF!</f>
        <v>#REF!</v>
      </c>
      <c r="F1148" s="67">
        <f t="shared" si="269"/>
        <v>77371524.873387203</v>
      </c>
      <c r="G1148" s="67">
        <f t="shared" si="270"/>
        <v>75288855.555961996</v>
      </c>
      <c r="H1148" s="172">
        <f>B1148-C1148-F1147-'Daily P&amp;L breakdown'!H156</f>
        <v>710403.15050769807</v>
      </c>
      <c r="I1148" s="70">
        <f t="shared" si="271"/>
        <v>9.2793188762830547E-3</v>
      </c>
      <c r="J1148" s="67">
        <f t="shared" si="272"/>
        <v>1920243.1974252064</v>
      </c>
      <c r="K1148" s="70">
        <f t="shared" si="288"/>
        <v>0.19855799692505594</v>
      </c>
      <c r="L1148" s="70">
        <f t="shared" si="273"/>
        <v>1.009279318876283</v>
      </c>
      <c r="M1148" s="70">
        <f>PRODUCT($L$2:L1148)-1</f>
        <v>0.54761594570803074</v>
      </c>
      <c r="N1148" s="70">
        <f>PRODUCT($L$909:L1148)-1</f>
        <v>0.2229475200992701</v>
      </c>
      <c r="O1148" s="70">
        <f>AVERAGE($I$909:I1148)*252</f>
        <v>0.33954506792889033</v>
      </c>
      <c r="P1148" s="70">
        <f>STDEV($I$909:I1148)*252^0.5</f>
        <v>0.50548751421340876</v>
      </c>
      <c r="Q1148" s="67">
        <f t="shared" si="281"/>
        <v>2748428.61377801</v>
      </c>
      <c r="R1148" s="70">
        <f t="shared" si="274"/>
        <v>3.6830803752988146E-2</v>
      </c>
      <c r="S1148" s="67">
        <f t="shared" si="282"/>
        <v>20283837.1142672</v>
      </c>
      <c r="T1148" s="70">
        <f t="shared" si="275"/>
        <v>0.35531018877230269</v>
      </c>
      <c r="U1148" s="67">
        <f t="shared" si="283"/>
        <v>39757132.213387206</v>
      </c>
      <c r="V1148" s="70">
        <f t="shared" si="276"/>
        <v>1.0569659484537111</v>
      </c>
      <c r="W1148" s="87">
        <f t="shared" si="277"/>
        <v>0.6717180115858209</v>
      </c>
      <c r="X1148" s="138">
        <f t="shared" si="192"/>
        <v>1.7857142857142857E-4</v>
      </c>
      <c r="Y1148" s="135">
        <f t="shared" si="278"/>
        <v>9.1007474477116258E-3</v>
      </c>
      <c r="Z1148" s="135">
        <f t="shared" si="279"/>
        <v>0</v>
      </c>
      <c r="AA1148" s="135">
        <f t="shared" si="280"/>
        <v>0</v>
      </c>
      <c r="AB1148" s="140">
        <f t="shared" si="284"/>
        <v>4.2987351552987523</v>
      </c>
      <c r="AC1148" s="140">
        <f t="shared" si="285"/>
        <v>-3.5996224457832425E-2</v>
      </c>
      <c r="AD1148" s="140">
        <f t="shared" si="286"/>
        <v>-5.3396960356341165E-2</v>
      </c>
      <c r="AE1148" s="140">
        <f t="shared" si="287"/>
        <v>-4.7705807987235366E-2</v>
      </c>
    </row>
    <row r="1149" spans="1:31">
      <c r="A1149" s="168">
        <f>'Historical NAV'!A1149</f>
        <v>45630</v>
      </c>
      <c r="B1149" s="169">
        <f>'Historical NAV'!B1149</f>
        <v>79098093.401229203</v>
      </c>
      <c r="C1149" s="169">
        <f>'Historical NAV'!C1149</f>
        <v>0</v>
      </c>
      <c r="D1149" s="169" t="e">
        <f>'Historical NAV'!#REF!</f>
        <v>#REF!</v>
      </c>
      <c r="E1149" s="169" t="e">
        <f>'Historical NAV'!#REF!</f>
        <v>#REF!</v>
      </c>
      <c r="F1149" s="67">
        <f t="shared" si="269"/>
        <v>79098093.401229203</v>
      </c>
      <c r="G1149" s="67">
        <f t="shared" si="270"/>
        <v>75288855.555961996</v>
      </c>
      <c r="H1149" s="172">
        <f>B1149-C1149-F1148-'Daily P&amp;L breakdown'!H157</f>
        <v>1691547.0178420001</v>
      </c>
      <c r="I1149" s="70">
        <f t="shared" si="271"/>
        <v>2.1862655810520628E-2</v>
      </c>
      <c r="J1149" s="67">
        <f t="shared" si="272"/>
        <v>3611790.2152672065</v>
      </c>
      <c r="K1149" s="70">
        <f t="shared" si="288"/>
        <v>0.2247616578807754</v>
      </c>
      <c r="L1149" s="70">
        <f t="shared" si="273"/>
        <v>1.0218626558105206</v>
      </c>
      <c r="M1149" s="70">
        <f>PRODUCT($L$2:L1149)-1</f>
        <v>0.58145094045591872</v>
      </c>
      <c r="N1149" s="70">
        <f>PRODUCT($L$909:L1149)-1</f>
        <v>0.24968440080553012</v>
      </c>
      <c r="O1149" s="70">
        <f>AVERAGE($I$909:I1149)*252</f>
        <v>0.36099670359827746</v>
      </c>
      <c r="P1149" s="70">
        <f>STDEV($I$909:I1149)*252^0.5</f>
        <v>0.50486934549136731</v>
      </c>
      <c r="Q1149" s="67">
        <f t="shared" si="281"/>
        <v>4883899.0420252085</v>
      </c>
      <c r="R1149" s="70">
        <f t="shared" si="274"/>
        <v>6.5808152796035982E-2</v>
      </c>
      <c r="S1149" s="67">
        <f t="shared" si="282"/>
        <v>24225548.003699504</v>
      </c>
      <c r="T1149" s="70">
        <f t="shared" si="275"/>
        <v>0.44148759326171355</v>
      </c>
      <c r="U1149" s="67">
        <f t="shared" si="283"/>
        <v>41690424.081229202</v>
      </c>
      <c r="V1149" s="70">
        <f t="shared" si="276"/>
        <v>1.1144886821093509</v>
      </c>
      <c r="W1149" s="87">
        <f t="shared" si="277"/>
        <v>0.71502995145592596</v>
      </c>
      <c r="X1149" s="138">
        <f t="shared" si="192"/>
        <v>1.7857142857142857E-4</v>
      </c>
      <c r="Y1149" s="135">
        <f t="shared" si="278"/>
        <v>2.1684084381949201E-2</v>
      </c>
      <c r="Z1149" s="135">
        <f t="shared" si="279"/>
        <v>0</v>
      </c>
      <c r="AA1149" s="135">
        <f t="shared" si="280"/>
        <v>0</v>
      </c>
      <c r="AB1149" s="140">
        <f t="shared" si="284"/>
        <v>4.19625798374277</v>
      </c>
      <c r="AC1149" s="140">
        <f t="shared" si="285"/>
        <v>-3.5955510424245295E-2</v>
      </c>
      <c r="AD1149" s="140">
        <f t="shared" si="286"/>
        <v>-5.3095521902305806E-2</v>
      </c>
      <c r="AE1149" s="140">
        <f t="shared" si="287"/>
        <v>-4.746732537994823E-2</v>
      </c>
    </row>
    <row r="1150" spans="1:31">
      <c r="A1150" s="168">
        <f>'Historical NAV'!A1150</f>
        <v>45631</v>
      </c>
      <c r="B1150" s="169">
        <f>'Historical NAV'!B1150</f>
        <v>79130454.914675802</v>
      </c>
      <c r="C1150" s="169">
        <f>'Historical NAV'!C1150</f>
        <v>200000</v>
      </c>
      <c r="D1150" s="169" t="e">
        <f>'Historical NAV'!#REF!</f>
        <v>#REF!</v>
      </c>
      <c r="E1150" s="169" t="e">
        <f>'Historical NAV'!#REF!</f>
        <v>#REF!</v>
      </c>
      <c r="F1150" s="67">
        <f t="shared" si="269"/>
        <v>79130454.914675802</v>
      </c>
      <c r="G1150" s="67">
        <f t="shared" si="270"/>
        <v>75288855.555961996</v>
      </c>
      <c r="H1150" s="172">
        <f>B1150-C1150-F1149-'Daily P&amp;L breakdown'!H158</f>
        <v>-212427.13655340075</v>
      </c>
      <c r="I1150" s="70">
        <f t="shared" ref="I1150:I1151" si="289">H1150/B1149</f>
        <v>-2.6856163962872409E-3</v>
      </c>
      <c r="J1150" s="67">
        <f t="shared" si="272"/>
        <v>3399363.0787138059</v>
      </c>
      <c r="K1150" s="70">
        <f t="shared" si="288"/>
        <v>0.22147241789082672</v>
      </c>
      <c r="L1150" s="70">
        <f t="shared" si="273"/>
        <v>0.99731438360371272</v>
      </c>
      <c r="M1150" s="70">
        <f>PRODUCT($L$2:L1150)-1</f>
        <v>0.57720376988030631</v>
      </c>
      <c r="N1150" s="70">
        <f>PRODUCT($L$909:L1150)-1</f>
        <v>0.24632822788854236</v>
      </c>
      <c r="O1150" s="70">
        <f>AVERAGE($I$909:I1150)*252</f>
        <v>0.35670838940215077</v>
      </c>
      <c r="P1150" s="70">
        <f>STDEV($I$909:I1150)*252^0.5</f>
        <v>0.50383833555280533</v>
      </c>
      <c r="Q1150" s="67">
        <f t="shared" si="281"/>
        <v>7118151.1357824057</v>
      </c>
      <c r="R1150" s="70">
        <f t="shared" ref="R1150:R1151" si="290">Q1150/B1119</f>
        <v>9.9121609546169803E-2</v>
      </c>
      <c r="S1150" s="67">
        <f t="shared" si="282"/>
        <v>18263087.492962599</v>
      </c>
      <c r="T1150" s="70">
        <f t="shared" ref="T1150:T1151" si="291">S1150/B1059</f>
        <v>0.30103642648627826</v>
      </c>
      <c r="U1150" s="67">
        <f t="shared" si="283"/>
        <v>41370263.714675799</v>
      </c>
      <c r="V1150" s="70">
        <f t="shared" ref="V1150:V1151" si="292">U1150/B784</f>
        <v>1.1014391139381579</v>
      </c>
      <c r="W1150" s="87">
        <f t="shared" si="277"/>
        <v>0.70798183510743506</v>
      </c>
      <c r="X1150" s="138">
        <f t="shared" si="192"/>
        <v>1.7857142857142857E-4</v>
      </c>
      <c r="Y1150" s="135">
        <f t="shared" ref="Y1150:Y1151" si="293">I1150-X1150</f>
        <v>-2.8641878248586695E-3</v>
      </c>
      <c r="Z1150" s="135">
        <f t="shared" ref="Z1150:Z1151" si="294">IF(Y1150&lt;0,Y1150,0)</f>
        <v>-2.8641878248586695E-3</v>
      </c>
      <c r="AA1150" s="135">
        <f t="shared" ref="AA1150:AA1151" si="295">Z1150^2</f>
        <v>8.2035718960686362E-6</v>
      </c>
      <c r="AB1150" s="140">
        <f t="shared" si="284"/>
        <v>3.1289689256558963</v>
      </c>
      <c r="AC1150" s="140">
        <f t="shared" si="285"/>
        <v>-3.5807786469253103E-2</v>
      </c>
      <c r="AD1150" s="140">
        <f t="shared" si="286"/>
        <v>-5.223312034721813E-2</v>
      </c>
      <c r="AE1150" s="140">
        <f t="shared" si="287"/>
        <v>-4.7457125209975887E-2</v>
      </c>
    </row>
    <row r="1151" spans="1:31">
      <c r="A1151" s="168">
        <f>'Historical NAV'!A1151</f>
        <v>45632</v>
      </c>
      <c r="B1151" s="169">
        <f>'Historical NAV'!B1151</f>
        <v>79194729.926177502</v>
      </c>
      <c r="C1151" s="169">
        <f>'Historical NAV'!C1151</f>
        <v>0</v>
      </c>
      <c r="D1151" s="169" t="e">
        <f>'Historical NAV'!#REF!</f>
        <v>#REF!</v>
      </c>
      <c r="E1151" s="169" t="e">
        <f>'Historical NAV'!#REF!</f>
        <v>#REF!</v>
      </c>
      <c r="F1151" s="67">
        <f t="shared" si="269"/>
        <v>79194729.926177502</v>
      </c>
      <c r="G1151" s="67">
        <f t="shared" si="270"/>
        <v>75288855.555961996</v>
      </c>
      <c r="H1151" s="172">
        <f>B1151-C1151-F1150-'Daily P&amp;L breakdown'!H159</f>
        <v>123839.4915016997</v>
      </c>
      <c r="I1151" s="70">
        <f t="shared" si="289"/>
        <v>1.5650041647711039E-3</v>
      </c>
      <c r="J1151" s="67">
        <f t="shared" si="272"/>
        <v>3523202.5702155055</v>
      </c>
      <c r="K1151" s="70">
        <f t="shared" si="288"/>
        <v>0.22338402731197871</v>
      </c>
      <c r="L1151" s="70">
        <f t="shared" si="273"/>
        <v>1.001565004164771</v>
      </c>
      <c r="M1151" s="70">
        <f>PRODUCT($L$2:L1151)-1</f>
        <v>0.57967210034886163</v>
      </c>
      <c r="N1151" s="70">
        <f>PRODUCT($L$909:L1151)-1</f>
        <v>0.24827873675585965</v>
      </c>
      <c r="O1151" s="70">
        <f>AVERAGE($I$909:I1151)*252</f>
        <v>0.35686342092527906</v>
      </c>
      <c r="P1151" s="70">
        <f>STDEV($I$909:I1151)*252^0.5</f>
        <v>0.50279629267491144</v>
      </c>
      <c r="Q1151" s="67">
        <f t="shared" si="281"/>
        <v>6812184.5384117067</v>
      </c>
      <c r="R1151" s="70">
        <f t="shared" si="290"/>
        <v>9.4113636124809621E-2</v>
      </c>
      <c r="S1151" s="67">
        <f t="shared" si="282"/>
        <v>23210479.476448499</v>
      </c>
      <c r="T1151" s="70">
        <f t="shared" si="291"/>
        <v>0.41458944774638579</v>
      </c>
      <c r="U1151" s="67">
        <f t="shared" si="283"/>
        <v>41183418.216177501</v>
      </c>
      <c r="V1151" s="70">
        <f t="shared" si="292"/>
        <v>1.0834516454043595</v>
      </c>
      <c r="W1151" s="87">
        <f t="shared" si="277"/>
        <v>0.70975746266294193</v>
      </c>
      <c r="X1151" s="138">
        <f t="shared" si="192"/>
        <v>1.7857142857142857E-4</v>
      </c>
      <c r="Y1151" s="135">
        <f t="shared" si="293"/>
        <v>1.3864327361996754E-3</v>
      </c>
      <c r="Z1151" s="135">
        <f t="shared" si="294"/>
        <v>0</v>
      </c>
      <c r="AA1151" s="135">
        <f t="shared" si="295"/>
        <v>0</v>
      </c>
      <c r="AB1151" s="140">
        <f t="shared" si="284"/>
        <v>2.7255720775225658</v>
      </c>
      <c r="AC1151" s="140">
        <f t="shared" si="285"/>
        <v>-3.346296120725626E-2</v>
      </c>
      <c r="AD1151" s="140">
        <f t="shared" si="286"/>
        <v>-5.0671421841269888E-2</v>
      </c>
      <c r="AE1151" s="140">
        <f t="shared" si="287"/>
        <v>-4.7463646712353355E-2</v>
      </c>
    </row>
    <row r="1152" spans="1:31">
      <c r="A1152" s="168">
        <f>'Historical NAV'!A1152</f>
        <v>45635</v>
      </c>
      <c r="B1152" s="169">
        <f>'Historical NAV'!B1152</f>
        <v>77933170.673059896</v>
      </c>
      <c r="C1152" s="169">
        <f>'Historical NAV'!C1152</f>
        <v>0</v>
      </c>
      <c r="D1152" s="169" t="e">
        <f>'Historical NAV'!#REF!</f>
        <v>#REF!</v>
      </c>
      <c r="E1152" s="169" t="e">
        <f>'Historical NAV'!#REF!</f>
        <v>#REF!</v>
      </c>
      <c r="F1152" s="67">
        <f t="shared" ref="F1152" si="296">B1152</f>
        <v>77933170.673059896</v>
      </c>
      <c r="G1152" s="67">
        <f t="shared" ref="G1152" si="297">IF(MONTH(A1152)=MONTH(A1151),G1151,F1151)</f>
        <v>75288855.555961996</v>
      </c>
      <c r="H1152" s="172">
        <f>B1152-C1152-F1151-'Daily P&amp;L breakdown'!H160</f>
        <v>-1190437.0531176061</v>
      </c>
      <c r="I1152" s="70">
        <f t="shared" ref="I1152" si="298">H1152/B1151</f>
        <v>-1.5031771106831085E-2</v>
      </c>
      <c r="J1152" s="67">
        <f t="shared" ref="J1152" si="299">IF(MONTH(A1152)=MONTH(A1151),J1151+H1152,H1152)</f>
        <v>2332765.5170978997</v>
      </c>
      <c r="K1152" s="70">
        <f t="shared" ref="K1152" si="300">(1+K1151)*(1+I1152)-1</f>
        <v>0.20499439863767188</v>
      </c>
      <c r="L1152" s="70">
        <f t="shared" ref="L1152" si="301">1+I1152</f>
        <v>0.98496822889316893</v>
      </c>
      <c r="M1152" s="70">
        <f>PRODUCT($L$2:L1152)-1</f>
        <v>0.55592683091257045</v>
      </c>
      <c r="N1152" s="70">
        <f>PRODUCT($L$909:L1152)-1</f>
        <v>0.22951489650742141</v>
      </c>
      <c r="O1152" s="70">
        <f>AVERAGE($I$909:I1152)*252</f>
        <v>0.33987624986033349</v>
      </c>
      <c r="P1152" s="70">
        <f>STDEV($I$909:I1152)*252^0.5</f>
        <v>0.50203901143985818</v>
      </c>
      <c r="Q1152" s="67">
        <f t="shared" ref="Q1152" si="302">B1152-C1152-F1121</f>
        <v>4932189.605567202</v>
      </c>
      <c r="R1152" s="70">
        <f t="shared" ref="R1152" si="303">Q1152/B1121</f>
        <v>6.7563333169552486E-2</v>
      </c>
      <c r="S1152" s="67">
        <f t="shared" ref="S1152" si="304">B1152-C1152-F1061</f>
        <v>25148988.554807797</v>
      </c>
      <c r="T1152" s="70">
        <f t="shared" ref="T1152" si="305">S1152/B1061</f>
        <v>0.47644933663017952</v>
      </c>
      <c r="U1152" s="67">
        <f t="shared" ref="U1152" si="306">B1152-C1152-F786</f>
        <v>38622581.373059899</v>
      </c>
      <c r="V1152" s="70">
        <f t="shared" ref="V1152" si="307">U1152/B786</f>
        <v>0.98249815280840624</v>
      </c>
      <c r="W1152" s="87">
        <f t="shared" ref="W1152" si="308">O1152/P1152</f>
        <v>0.67699171202963182</v>
      </c>
      <c r="X1152" s="138">
        <f t="shared" si="192"/>
        <v>1.7857142857142857E-4</v>
      </c>
      <c r="Y1152" s="135">
        <f t="shared" ref="Y1152" si="309">I1152-X1152</f>
        <v>-1.5210342535402514E-2</v>
      </c>
      <c r="Z1152" s="135">
        <f t="shared" ref="Z1152" si="310">IF(Y1152&lt;0,Y1152,0)</f>
        <v>-1.5210342535402514E-2</v>
      </c>
      <c r="AA1152" s="135">
        <f t="shared" ref="AA1152" si="311">Z1152^2</f>
        <v>2.3135452004427497E-4</v>
      </c>
      <c r="AB1152" s="140">
        <f t="shared" ref="AB1152" si="312">AVERAGE(Y899:Y1152)/AVERAGE(AA899:AA1152)</f>
        <v>2.6976211399210328</v>
      </c>
      <c r="AC1152" s="140">
        <f t="shared" ref="AC1152" si="313">AVERAGE(I1121:I1152)-_xlfn.NORM.S.INV(0.95)*_xlfn.STDEV.S(I1121:I1152)</f>
        <v>-3.4487285459510832E-2</v>
      </c>
      <c r="AD1152" s="140">
        <f t="shared" ref="AD1152" si="314">AVERAGE(I1061:I1152)-_xlfn.NORM.S.INV(0.95)*_xlfn.STDEV.S(I1061:I1152)</f>
        <v>-4.833783872913245E-2</v>
      </c>
      <c r="AE1152" s="140">
        <f t="shared" ref="AE1152" si="315">AVERAGE(I786:I1152)-_xlfn.NORM.S.INV(0.95)*_xlfn.STDEV.S(I786:I1152)</f>
        <v>-4.7551201673967619E-2</v>
      </c>
    </row>
    <row r="1153" spans="1:31">
      <c r="A1153" s="168">
        <f>'Historical NAV'!A1153</f>
        <v>45636</v>
      </c>
      <c r="B1153" s="169">
        <f>'Historical NAV'!B1153</f>
        <v>76306517.924943596</v>
      </c>
      <c r="C1153" s="169">
        <f>'Historical NAV'!C1153</f>
        <v>0</v>
      </c>
      <c r="D1153" s="169" t="e">
        <f>'Historical NAV'!#REF!</f>
        <v>#REF!</v>
      </c>
      <c r="E1153" s="169" t="e">
        <f>'Historical NAV'!#REF!</f>
        <v>#REF!</v>
      </c>
      <c r="F1153" s="67">
        <f t="shared" ref="F1153" si="316">B1153</f>
        <v>76306517.924943596</v>
      </c>
      <c r="G1153" s="67">
        <f t="shared" ref="G1153" si="317">IF(MONTH(A1153)=MONTH(A1152),G1152,F1152)</f>
        <v>75288855.555961996</v>
      </c>
      <c r="H1153" s="172">
        <f>B1153-C1153-F1152-'Daily P&amp;L breakdown'!H161</f>
        <v>-1768186.8281162996</v>
      </c>
      <c r="I1153" s="70">
        <f t="shared" ref="I1153" si="318">H1153/B1152</f>
        <v>-2.2688501094534963E-2</v>
      </c>
      <c r="J1153" s="67">
        <f t="shared" ref="J1153" si="319">IF(MONTH(A1153)=MONTH(A1152),J1152+H1153,H1153)</f>
        <v>564578.68898160011</v>
      </c>
      <c r="K1153" s="70">
        <f t="shared" ref="K1153" si="320">(1+K1152)*(1+I1153)-1</f>
        <v>0.17765488190527257</v>
      </c>
      <c r="L1153" s="70">
        <f t="shared" ref="L1153" si="321">1+I1153</f>
        <v>0.97731149890546498</v>
      </c>
      <c r="M1153" s="70">
        <f>PRODUCT($L$2:L1153)-1</f>
        <v>0.52062518330639418</v>
      </c>
      <c r="N1153" s="70">
        <f>PRODUCT($L$909:L1153)-1</f>
        <v>0.20161904643226558</v>
      </c>
      <c r="O1153" s="70">
        <f>AVERAGE($I$909:I1153)*252</f>
        <v>0.31515225587795337</v>
      </c>
      <c r="P1153" s="70">
        <f>STDEV($I$909:I1153)*252^0.5</f>
        <v>0.50160193499729522</v>
      </c>
      <c r="Q1153" s="67">
        <f t="shared" ref="Q1153" si="322">B1153-C1153-F1122</f>
        <v>3691985.9030967951</v>
      </c>
      <c r="R1153" s="70">
        <f t="shared" ref="R1153" si="323">Q1153/B1122</f>
        <v>5.0843623174298289E-2</v>
      </c>
      <c r="S1153" s="67">
        <f t="shared" ref="S1153" si="324">B1153-C1153-F1062</f>
        <v>28935692.708373494</v>
      </c>
      <c r="T1153" s="70">
        <f t="shared" ref="T1153" si="325">S1153/B1062</f>
        <v>0.61083362124440932</v>
      </c>
      <c r="U1153" s="67">
        <f t="shared" ref="U1153" si="326">B1153-C1153-F787</f>
        <v>35422185.434943594</v>
      </c>
      <c r="V1153" s="70">
        <f t="shared" ref="V1153" si="327">U1153/B787</f>
        <v>0.86639999426693814</v>
      </c>
      <c r="W1153" s="87">
        <f t="shared" ref="W1153" si="328">O1153/P1153</f>
        <v>0.62829154731959469</v>
      </c>
      <c r="X1153" s="138">
        <f t="shared" si="192"/>
        <v>1.7857142857142857E-4</v>
      </c>
      <c r="Y1153" s="135">
        <f t="shared" ref="Y1153" si="329">I1153-X1153</f>
        <v>-2.286707252310639E-2</v>
      </c>
      <c r="Z1153" s="135">
        <f t="shared" ref="Z1153" si="330">IF(Y1153&lt;0,Y1153,0)</f>
        <v>-2.286707252310639E-2</v>
      </c>
      <c r="AA1153" s="135">
        <f t="shared" ref="AA1153" si="331">Z1153^2</f>
        <v>5.2290300577700725E-4</v>
      </c>
      <c r="AB1153" s="140">
        <f t="shared" ref="AB1153" si="332">AVERAGE(Y900:Y1153)/AVERAGE(AA900:AA1153)</f>
        <v>2.4592819938362913</v>
      </c>
      <c r="AC1153" s="140">
        <f t="shared" ref="AC1153" si="333">AVERAGE(I1122:I1153)-_xlfn.NORM.S.INV(0.95)*_xlfn.STDEV.S(I1122:I1153)</f>
        <v>-3.606384514373645E-2</v>
      </c>
      <c r="AD1153" s="140">
        <f t="shared" ref="AD1153" si="334">AVERAGE(I1062:I1153)-_xlfn.NORM.S.INV(0.95)*_xlfn.STDEV.S(I1062:I1153)</f>
        <v>-4.7138820272010495E-2</v>
      </c>
      <c r="AE1153" s="140">
        <f t="shared" ref="AE1153" si="335">AVERAGE(I787:I1153)-_xlfn.NORM.S.INV(0.95)*_xlfn.STDEV.S(I787:I1153)</f>
        <v>-4.7672625668641153E-2</v>
      </c>
    </row>
    <row r="1154" spans="1:31">
      <c r="A1154" s="168">
        <f>'Historical NAV'!A1154</f>
        <v>45637</v>
      </c>
      <c r="B1154" s="169">
        <f>'Historical NAV'!B1154</f>
        <v>78179562.519361794</v>
      </c>
      <c r="C1154" s="169">
        <f>'Historical NAV'!C1154</f>
        <v>0</v>
      </c>
      <c r="D1154" s="169" t="e">
        <f>'Historical NAV'!#REF!</f>
        <v>#REF!</v>
      </c>
      <c r="E1154" s="169" t="e">
        <f>'Historical NAV'!#REF!</f>
        <v>#REF!</v>
      </c>
      <c r="F1154" s="67">
        <f t="shared" ref="F1154" si="336">B1154</f>
        <v>78179562.519361794</v>
      </c>
      <c r="G1154" s="67">
        <f t="shared" ref="G1154" si="337">IF(MONTH(A1154)=MONTH(A1153),G1153,F1153)</f>
        <v>75288855.555961996</v>
      </c>
      <c r="H1154" s="172">
        <f>B1154-C1154-F1153-'Daily P&amp;L breakdown'!H162</f>
        <v>1887320.0444181978</v>
      </c>
      <c r="I1154" s="70">
        <f t="shared" ref="I1154" si="338">H1154/B1153</f>
        <v>2.4733405425138102E-2</v>
      </c>
      <c r="J1154" s="67">
        <f t="shared" ref="J1154" si="339">IF(MONTH(A1154)=MONTH(A1153),J1153+H1154,H1154)</f>
        <v>2451898.7333997982</v>
      </c>
      <c r="K1154" s="70">
        <f t="shared" ref="K1154" si="340">(1+K1153)*(1+I1154)-1</f>
        <v>0.20678229755032862</v>
      </c>
      <c r="L1154" s="70">
        <f t="shared" ref="L1154" si="341">1+I1154</f>
        <v>1.024733405425138</v>
      </c>
      <c r="M1154" s="70">
        <f>PRODUCT($L$2:L1154)-1</f>
        <v>0.55823542246478608</v>
      </c>
      <c r="N1154" s="70">
        <f>PRODUCT($L$909:L1154)-1</f>
        <v>0.2313391774742426</v>
      </c>
      <c r="O1154" s="70">
        <f>AVERAGE($I$909:I1154)*252</f>
        <v>0.33920780836273723</v>
      </c>
      <c r="P1154" s="70">
        <f>STDEV($I$909:I1154)*252^0.5</f>
        <v>0.50114113361697421</v>
      </c>
      <c r="Q1154" s="67">
        <f t="shared" ref="Q1154" si="342">B1154-C1154-F1123</f>
        <v>4590906.6267886907</v>
      </c>
      <c r="R1154" s="70">
        <f t="shared" ref="R1154" si="343">Q1154/B1123</f>
        <v>6.2386064415833768E-2</v>
      </c>
      <c r="S1154" s="67">
        <f t="shared" ref="S1154" si="344">B1154-C1154-F1063</f>
        <v>29423113.250986293</v>
      </c>
      <c r="T1154" s="70">
        <f t="shared" ref="T1154" si="345">S1154/B1063</f>
        <v>0.60347120621990757</v>
      </c>
      <c r="U1154" s="67">
        <f t="shared" ref="U1154" si="346">B1154-C1154-F788</f>
        <v>37377372.349361792</v>
      </c>
      <c r="V1154" s="70">
        <f t="shared" ref="V1154" si="347">U1154/B788</f>
        <v>0.91606289254648088</v>
      </c>
      <c r="W1154" s="87">
        <f t="shared" ref="W1154" si="348">O1154/P1154</f>
        <v>0.67687081663904325</v>
      </c>
      <c r="X1154" s="138">
        <f t="shared" si="192"/>
        <v>1.7857142857142857E-4</v>
      </c>
      <c r="Y1154" s="135">
        <f t="shared" ref="Y1154" si="349">I1154-X1154</f>
        <v>2.4554833996566675E-2</v>
      </c>
      <c r="Z1154" s="135">
        <f t="shared" ref="Z1154" si="350">IF(Y1154&lt;0,Y1154,0)</f>
        <v>0</v>
      </c>
      <c r="AA1154" s="135">
        <f t="shared" ref="AA1154" si="351">Z1154^2</f>
        <v>0</v>
      </c>
      <c r="AB1154" s="140">
        <f t="shared" ref="AB1154" si="352">AVERAGE(Y901:Y1154)/AVERAGE(AA901:AA1154)</f>
        <v>2.2219533563215084</v>
      </c>
      <c r="AC1154" s="140">
        <f t="shared" ref="AC1154" si="353">AVERAGE(I1123:I1154)-_xlfn.NORM.S.INV(0.95)*_xlfn.STDEV.S(I1123:I1154)</f>
        <v>-3.5579982653053503E-2</v>
      </c>
      <c r="AD1154" s="140">
        <f t="shared" ref="AD1154" si="354">AVERAGE(I1063:I1154)-_xlfn.NORM.S.INV(0.95)*_xlfn.STDEV.S(I1063:I1154)</f>
        <v>-4.2512655644360554E-2</v>
      </c>
      <c r="AE1154" s="140">
        <f t="shared" ref="AE1154" si="355">AVERAGE(I788:I1154)-_xlfn.NORM.S.INV(0.95)*_xlfn.STDEV.S(I788:I1154)</f>
        <v>-4.7644028893054857E-2</v>
      </c>
    </row>
    <row r="1155" spans="1:31">
      <c r="A1155" s="168">
        <f>'Historical NAV'!A1155</f>
        <v>45638</v>
      </c>
      <c r="B1155" s="169">
        <f>'Historical NAV'!B1155</f>
        <v>76823745.0425203</v>
      </c>
      <c r="C1155" s="169">
        <f>'Historical NAV'!C1155</f>
        <v>0</v>
      </c>
      <c r="D1155" s="169" t="e">
        <f>'Historical NAV'!#REF!</f>
        <v>#REF!</v>
      </c>
      <c r="E1155" s="169" t="e">
        <f>'Historical NAV'!#REF!</f>
        <v>#REF!</v>
      </c>
      <c r="F1155" s="67">
        <f t="shared" ref="F1155" si="356">B1155</f>
        <v>76823745.0425203</v>
      </c>
      <c r="G1155" s="67">
        <f t="shared" ref="G1155" si="357">IF(MONTH(A1155)=MONTH(A1154),G1154,F1154)</f>
        <v>75288855.555961996</v>
      </c>
      <c r="H1155" s="172">
        <f>B1155-C1155-F1154-'Daily P&amp;L breakdown'!H163</f>
        <v>-1404106.2668414945</v>
      </c>
      <c r="I1155" s="70">
        <f t="shared" ref="I1155" si="358">H1155/B1154</f>
        <v>-1.7960016935292474E-2</v>
      </c>
      <c r="J1155" s="67">
        <f t="shared" ref="J1155" si="359">IF(MONTH(A1155)=MONTH(A1154),J1154+H1155,H1155)</f>
        <v>1047792.4665583037</v>
      </c>
      <c r="K1155" s="70">
        <f t="shared" ref="K1155" si="360">(1+K1154)*(1+I1155)-1</f>
        <v>0.18510846704911366</v>
      </c>
      <c r="L1155" s="70">
        <f t="shared" ref="L1155" si="361">1+I1155</f>
        <v>0.98203998306470752</v>
      </c>
      <c r="M1155" s="70">
        <f>PRODUCT($L$2:L1155)-1</f>
        <v>0.53024948788814585</v>
      </c>
      <c r="N1155" s="70">
        <f>PRODUCT($L$909:L1155)-1</f>
        <v>0.20922430499371614</v>
      </c>
      <c r="O1155" s="70">
        <f>AVERAGE($I$909:I1155)*252</f>
        <v>0.31951091736655729</v>
      </c>
      <c r="P1155" s="70">
        <f>STDEV($I$909:I1155)*252^0.5</f>
        <v>0.50050154978689865</v>
      </c>
      <c r="Q1155" s="67">
        <f t="shared" ref="Q1155" si="362">B1155-C1155-F1124</f>
        <v>4541194.2055311054</v>
      </c>
      <c r="R1155" s="70">
        <f t="shared" ref="R1155" si="363">Q1155/B1124</f>
        <v>6.2825594184858752E-2</v>
      </c>
      <c r="S1155" s="67">
        <f t="shared" ref="S1155" si="364">B1155-C1155-F1064</f>
        <v>29511419.534221597</v>
      </c>
      <c r="T1155" s="70">
        <f t="shared" ref="T1155" si="365">S1155/B1064</f>
        <v>0.62375753500100561</v>
      </c>
      <c r="U1155" s="67">
        <f t="shared" ref="U1155" si="366">B1155-C1155-F789</f>
        <v>35440340.852520302</v>
      </c>
      <c r="V1155" s="70">
        <f t="shared" ref="V1155" si="367">U1155/B789</f>
        <v>0.8563901773234065</v>
      </c>
      <c r="W1155" s="87">
        <f t="shared" ref="W1155" si="368">O1155/P1155</f>
        <v>0.63838147454807537</v>
      </c>
      <c r="X1155" s="138">
        <f t="shared" si="192"/>
        <v>1.7857142857142857E-4</v>
      </c>
      <c r="Y1155" s="135">
        <f t="shared" ref="Y1155" si="369">I1155-X1155</f>
        <v>-1.8138588363863901E-2</v>
      </c>
      <c r="Z1155" s="135">
        <f t="shared" ref="Z1155" si="370">IF(Y1155&lt;0,Y1155,0)</f>
        <v>-1.8138588363863901E-2</v>
      </c>
      <c r="AA1155" s="135">
        <f t="shared" ref="AA1155" si="371">Z1155^2</f>
        <v>3.290083878336989E-4</v>
      </c>
      <c r="AB1155" s="140">
        <f t="shared" ref="AB1155" si="372">AVERAGE(Y902:Y1155)/AVERAGE(AA902:AA1155)</f>
        <v>2.870133065333639</v>
      </c>
      <c r="AC1155" s="140">
        <f t="shared" ref="AC1155" si="373">AVERAGE(I1124:I1155)-_xlfn.NORM.S.INV(0.95)*_xlfn.STDEV.S(I1124:I1155)</f>
        <v>-3.6843025742127486E-2</v>
      </c>
      <c r="AD1155" s="140">
        <f t="shared" ref="AD1155" si="374">AVERAGE(I1064:I1155)-_xlfn.NORM.S.INV(0.95)*_xlfn.STDEV.S(I1064:I1155)</f>
        <v>-4.3018994313566969E-2</v>
      </c>
      <c r="AE1155" s="140">
        <f t="shared" ref="AE1155" si="375">AVERAGE(I789:I1155)-_xlfn.NORM.S.INV(0.95)*_xlfn.STDEV.S(I789:I1155)</f>
        <v>-4.7715326530633762E-2</v>
      </c>
    </row>
    <row r="1156" spans="1:31">
      <c r="A1156" s="168">
        <f>'Historical NAV'!A1156</f>
        <v>45639</v>
      </c>
      <c r="B1156" s="169">
        <f>'Historical NAV'!B1156</f>
        <v>76579798.656568497</v>
      </c>
      <c r="C1156" s="169">
        <f>'Historical NAV'!C1156</f>
        <v>0</v>
      </c>
      <c r="D1156" s="169" t="e">
        <f>'Historical NAV'!#REF!</f>
        <v>#REF!</v>
      </c>
      <c r="E1156" s="169" t="e">
        <f>'Historical NAV'!#REF!</f>
        <v>#REF!</v>
      </c>
      <c r="F1156" s="67">
        <f t="shared" ref="F1156" si="376">B1156</f>
        <v>76579798.656568497</v>
      </c>
      <c r="G1156" s="67">
        <f t="shared" ref="G1156" si="377">IF(MONTH(A1156)=MONTH(A1155),G1155,F1155)</f>
        <v>75288855.555961996</v>
      </c>
      <c r="H1156" s="172">
        <f>B1156-C1156-F1155-'Daily P&amp;L breakdown'!H164</f>
        <v>-345677.93595180212</v>
      </c>
      <c r="I1156" s="70">
        <f t="shared" ref="I1156" si="378">H1156/B1155</f>
        <v>-4.499623596330494E-3</v>
      </c>
      <c r="J1156" s="67">
        <f t="shared" ref="J1156" si="379">IF(MONTH(A1156)=MONTH(A1155),J1155+H1156,H1156)</f>
        <v>702114.5306065015</v>
      </c>
      <c r="K1156" s="70">
        <f t="shared" ref="K1156" si="380">(1+K1155)*(1+I1156)-1</f>
        <v>0.17977592502656847</v>
      </c>
      <c r="L1156" s="70">
        <f t="shared" ref="L1156" si="381">1+I1156</f>
        <v>0.99550037640366951</v>
      </c>
      <c r="M1156" s="70">
        <f>PRODUCT($L$2:L1156)-1</f>
        <v>0.52336394118417173</v>
      </c>
      <c r="N1156" s="70">
        <f>PRODUCT($L$909:L1156)-1</f>
        <v>0.20378325077770998</v>
      </c>
      <c r="O1156" s="70">
        <f>AVERAGE($I$909:I1156)*252</f>
        <v>0.31365036872284024</v>
      </c>
      <c r="P1156" s="70">
        <f>STDEV($I$909:I1156)*252^0.5</f>
        <v>0.49952119560740388</v>
      </c>
      <c r="Q1156" s="67">
        <f t="shared" ref="Q1156" si="382">B1156-C1156-F1125</f>
        <v>8468609.1730270982</v>
      </c>
      <c r="R1156" s="70">
        <f t="shared" ref="R1156" si="383">Q1156/B1125</f>
        <v>0.12433506502002112</v>
      </c>
      <c r="S1156" s="67">
        <f t="shared" ref="S1156" si="384">B1156-C1156-F1065</f>
        <v>24817406.663144298</v>
      </c>
      <c r="T1156" s="70">
        <f t="shared" ref="T1156" si="385">S1156/B1065</f>
        <v>0.47944860558795382</v>
      </c>
      <c r="U1156" s="67">
        <f t="shared" ref="U1156" si="386">B1156-C1156-F790</f>
        <v>34299480.086568497</v>
      </c>
      <c r="V1156" s="70">
        <f t="shared" ref="V1156" si="387">U1156/B790</f>
        <v>0.81123986872950604</v>
      </c>
      <c r="W1156" s="87">
        <f t="shared" ref="W1156" si="388">O1156/P1156</f>
        <v>0.62790202193812839</v>
      </c>
      <c r="X1156" s="138">
        <f t="shared" si="192"/>
        <v>1.7857142857142857E-4</v>
      </c>
      <c r="Y1156" s="135">
        <f t="shared" ref="Y1156" si="389">I1156-X1156</f>
        <v>-4.678195024901923E-3</v>
      </c>
      <c r="Z1156" s="135">
        <f t="shared" ref="Z1156" si="390">IF(Y1156&lt;0,Y1156,0)</f>
        <v>-4.678195024901923E-3</v>
      </c>
      <c r="AA1156" s="135">
        <f t="shared" ref="AA1156" si="391">Z1156^2</f>
        <v>2.1885508691017103E-5</v>
      </c>
      <c r="AB1156" s="140">
        <f t="shared" ref="AB1156" si="392">AVERAGE(Y903:Y1156)/AVERAGE(AA903:AA1156)</f>
        <v>2.3193060979138944</v>
      </c>
      <c r="AC1156" s="140">
        <f t="shared" ref="AC1156" si="393">AVERAGE(I1125:I1156)-_xlfn.NORM.S.INV(0.95)*_xlfn.STDEV.S(I1125:I1156)</f>
        <v>-3.5897458575232535E-2</v>
      </c>
      <c r="AD1156" s="140">
        <f t="shared" ref="AD1156" si="394">AVERAGE(I1065:I1156)-_xlfn.NORM.S.INV(0.95)*_xlfn.STDEV.S(I1065:I1156)</f>
        <v>-4.2429819985263295E-2</v>
      </c>
      <c r="AE1156" s="140">
        <f t="shared" ref="AE1156" si="395">AVERAGE(I790:I1156)-_xlfn.NORM.S.INV(0.95)*_xlfn.STDEV.S(I790:I1156)</f>
        <v>-4.7757258820907582E-2</v>
      </c>
    </row>
    <row r="1157" spans="1:31">
      <c r="A1157" s="168">
        <f>'Historical NAV'!A1157</f>
        <v>45642</v>
      </c>
      <c r="B1157" s="169">
        <f>'Historical NAV'!B1157</f>
        <v>76740517.720513999</v>
      </c>
      <c r="C1157" s="169">
        <f>'Historical NAV'!C1157</f>
        <v>0</v>
      </c>
      <c r="D1157" s="169" t="e">
        <f>'Historical NAV'!#REF!</f>
        <v>#REF!</v>
      </c>
      <c r="E1157" s="169" t="e">
        <f>'Historical NAV'!#REF!</f>
        <v>#REF!</v>
      </c>
      <c r="F1157" s="67">
        <f t="shared" ref="F1157" si="396">B1157</f>
        <v>76740517.720513999</v>
      </c>
      <c r="G1157" s="67">
        <f t="shared" ref="G1157" si="397">IF(MONTH(A1157)=MONTH(A1156),G1156,F1156)</f>
        <v>75288855.555961996</v>
      </c>
      <c r="H1157" s="172">
        <f>B1157-C1157-F1156-'Daily P&amp;L breakdown'!H165</f>
        <v>181972.79394550205</v>
      </c>
      <c r="I1157" s="70">
        <f t="shared" ref="I1157" si="398">H1157/B1156</f>
        <v>2.3762506188032876E-3</v>
      </c>
      <c r="J1157" s="67">
        <f t="shared" ref="J1157" si="399">IF(MONTH(A1157)=MONTH(A1156),J1156+H1157,H1157)</f>
        <v>884087.32455200353</v>
      </c>
      <c r="K1157" s="70">
        <f t="shared" ref="K1157" si="400">(1+K1156)*(1+I1157)-1</f>
        <v>0.182579368298462</v>
      </c>
      <c r="L1157" s="70">
        <f t="shared" ref="L1157" si="401">1+I1157</f>
        <v>1.0023762506188032</v>
      </c>
      <c r="M1157" s="70">
        <f>PRODUCT($L$2:L1157)-1</f>
        <v>0.52698383569207308</v>
      </c>
      <c r="N1157" s="70">
        <f>PRODUCT($L$909:L1157)-1</f>
        <v>0.20664374147227549</v>
      </c>
      <c r="O1157" s="70">
        <f>AVERAGE($I$909:I1157)*252</f>
        <v>0.31479560883213981</v>
      </c>
      <c r="P1157" s="70">
        <f>STDEV($I$909:I1157)*252^0.5</f>
        <v>0.4985143789744742</v>
      </c>
      <c r="Q1157" s="67">
        <f t="shared" ref="Q1157" si="402">B1157-C1157-F1126</f>
        <v>7258349.0614093989</v>
      </c>
      <c r="R1157" s="70">
        <f t="shared" ref="R1157" si="403">Q1157/B1126</f>
        <v>0.10446347892537031</v>
      </c>
      <c r="S1157" s="67">
        <f t="shared" ref="S1157" si="404">B1157-C1157-F1066</f>
        <v>24219267.700759299</v>
      </c>
      <c r="T1157" s="70">
        <f t="shared" ref="T1157" si="405">S1157/B1066</f>
        <v>0.46113273563842749</v>
      </c>
      <c r="U1157" s="67">
        <f t="shared" ref="U1157" si="406">B1157-C1157-F791</f>
        <v>34602940.770513996</v>
      </c>
      <c r="V1157" s="70">
        <f t="shared" ref="V1157" si="407">U1157/B791</f>
        <v>0.82118961922213696</v>
      </c>
      <c r="W1157" s="87">
        <f t="shared" ref="W1157" si="408">O1157/P1157</f>
        <v>0.63146746033630163</v>
      </c>
      <c r="X1157" s="138">
        <f t="shared" si="192"/>
        <v>1.7857142857142857E-4</v>
      </c>
      <c r="Y1157" s="135">
        <f t="shared" ref="Y1157" si="409">I1157-X1157</f>
        <v>2.197679190231859E-3</v>
      </c>
      <c r="Z1157" s="135">
        <f t="shared" ref="Z1157" si="410">IF(Y1157&lt;0,Y1157,0)</f>
        <v>0</v>
      </c>
      <c r="AA1157" s="135">
        <f t="shared" ref="AA1157" si="411">Z1157^2</f>
        <v>0</v>
      </c>
      <c r="AB1157" s="140">
        <f t="shared" ref="AB1157" si="412">AVERAGE(Y904:Y1157)/AVERAGE(AA904:AA1157)</f>
        <v>2.2556925690055354</v>
      </c>
      <c r="AC1157" s="140">
        <f t="shared" ref="AC1157" si="413">AVERAGE(I1126:I1157)-_xlfn.NORM.S.INV(0.95)*_xlfn.STDEV.S(I1126:I1157)</f>
        <v>-2.9406577948517899E-2</v>
      </c>
      <c r="AD1157" s="140">
        <f t="shared" ref="AD1157" si="414">AVERAGE(I1066:I1157)-_xlfn.NORM.S.INV(0.95)*_xlfn.STDEV.S(I1066:I1157)</f>
        <v>-4.0947911239807303E-2</v>
      </c>
      <c r="AE1157" s="140">
        <f t="shared" ref="AE1157" si="415">AVERAGE(I791:I1157)-_xlfn.NORM.S.INV(0.95)*_xlfn.STDEV.S(I791:I1157)</f>
        <v>-4.7779593097119245E-2</v>
      </c>
    </row>
    <row r="1158" spans="1:31">
      <c r="A1158" s="168">
        <f>'Historical NAV'!A1158</f>
        <v>45643</v>
      </c>
      <c r="B1158" s="169">
        <f>'Historical NAV'!B1158</f>
        <v>75616350.592625797</v>
      </c>
      <c r="C1158" s="169">
        <f>'Historical NAV'!C1158</f>
        <v>0</v>
      </c>
      <c r="D1158" s="169" t="e">
        <f>'Historical NAV'!#REF!</f>
        <v>#REF!</v>
      </c>
      <c r="E1158" s="169" t="e">
        <f>'Historical NAV'!#REF!</f>
        <v>#REF!</v>
      </c>
      <c r="F1158" s="67">
        <f t="shared" ref="F1158" si="416">B1158</f>
        <v>75616350.592625797</v>
      </c>
      <c r="G1158" s="67">
        <f t="shared" ref="G1158" si="417">IF(MONTH(A1158)=MONTH(A1157),G1157,F1157)</f>
        <v>75288855.555961996</v>
      </c>
      <c r="H1158" s="172">
        <f>B1158-C1158-F1157-'Daily P&amp;L breakdown'!H166</f>
        <v>-363683.4078882027</v>
      </c>
      <c r="I1158" s="70">
        <f t="shared" ref="I1158" si="418">H1158/B1157</f>
        <v>-4.7391315395176716E-3</v>
      </c>
      <c r="J1158" s="67">
        <f t="shared" ref="J1158" si="419">IF(MONTH(A1158)=MONTH(A1157),J1157+H1158,H1158)</f>
        <v>520403.91666380083</v>
      </c>
      <c r="K1158" s="70">
        <f t="shared" ref="K1158" si="420">(1+K1157)*(1+I1158)-1</f>
        <v>0.17697496911617594</v>
      </c>
      <c r="L1158" s="70">
        <f t="shared" ref="L1158" si="421">1+I1158</f>
        <v>0.99526086846048234</v>
      </c>
      <c r="M1158" s="70">
        <f>PRODUCT($L$2:L1158)-1</f>
        <v>0.51974725843601122</v>
      </c>
      <c r="N1158" s="70">
        <f>PRODUCT($L$909:L1158)-1</f>
        <v>0.20092529806010262</v>
      </c>
      <c r="O1158" s="70">
        <f>AVERAGE($I$909:I1158)*252</f>
        <v>0.30875938180497747</v>
      </c>
      <c r="P1158" s="70">
        <f>STDEV($I$909:I1158)*252^0.5</f>
        <v>0.49754866528576208</v>
      </c>
      <c r="Q1158" s="67">
        <f t="shared" ref="Q1158" si="422">B1158-C1158-F1127</f>
        <v>7738884.0299724936</v>
      </c>
      <c r="R1158" s="70">
        <f t="shared" ref="R1158" si="423">Q1158/B1127</f>
        <v>0.11401256443225131</v>
      </c>
      <c r="S1158" s="67">
        <f t="shared" ref="S1158" si="424">B1158-C1158-F1067</f>
        <v>22216130.822720796</v>
      </c>
      <c r="T1158" s="70">
        <f t="shared" ref="T1158" si="425">S1158/B1067</f>
        <v>0.41603070021897626</v>
      </c>
      <c r="U1158" s="67">
        <f t="shared" ref="U1158" si="426">B1158-C1158-F792</f>
        <v>35468574.632625796</v>
      </c>
      <c r="V1158" s="70">
        <f t="shared" ref="V1158" si="427">U1158/B792</f>
        <v>0.88345054699826508</v>
      </c>
      <c r="W1158" s="87">
        <f t="shared" ref="W1158" si="428">O1158/P1158</f>
        <v>0.62056116988605448</v>
      </c>
      <c r="X1158" s="138">
        <f t="shared" si="192"/>
        <v>1.7857142857142857E-4</v>
      </c>
      <c r="Y1158" s="135">
        <f t="shared" ref="Y1158" si="429">I1158-X1158</f>
        <v>-4.9177029680891006E-3</v>
      </c>
      <c r="Z1158" s="135">
        <f t="shared" ref="Z1158" si="430">IF(Y1158&lt;0,Y1158,0)</f>
        <v>-4.9177029680891006E-3</v>
      </c>
      <c r="AA1158" s="135">
        <f t="shared" ref="AA1158" si="431">Z1158^2</f>
        <v>2.418380248235235E-5</v>
      </c>
      <c r="AB1158" s="140">
        <f t="shared" ref="AB1158" si="432">AVERAGE(Y905:Y1158)/AVERAGE(AA905:AA1158)</f>
        <v>2.2205661885826284</v>
      </c>
      <c r="AC1158" s="140">
        <f t="shared" ref="AC1158" si="433">AVERAGE(I1127:I1158)-_xlfn.NORM.S.INV(0.95)*_xlfn.STDEV.S(I1127:I1158)</f>
        <v>-2.9890872435490108E-2</v>
      </c>
      <c r="AD1158" s="140">
        <f t="shared" ref="AD1158" si="434">AVERAGE(I1067:I1158)-_xlfn.NORM.S.INV(0.95)*_xlfn.STDEV.S(I1067:I1158)</f>
        <v>-4.1143596711972097E-2</v>
      </c>
      <c r="AE1158" s="140">
        <f t="shared" ref="AE1158" si="435">AVERAGE(I792:I1158)-_xlfn.NORM.S.INV(0.95)*_xlfn.STDEV.S(I792:I1158)</f>
        <v>-4.7784450008854285E-2</v>
      </c>
    </row>
    <row r="1159" spans="1:31">
      <c r="A1159" s="168">
        <f>'Historical NAV'!A1159</f>
        <v>45644</v>
      </c>
      <c r="B1159" s="169">
        <f>'Historical NAV'!B1159</f>
        <v>70343066.272483796</v>
      </c>
      <c r="C1159" s="169">
        <f>'Historical NAV'!C1159</f>
        <v>0</v>
      </c>
      <c r="D1159" s="169" t="e">
        <f>'Historical NAV'!#REF!</f>
        <v>#REF!</v>
      </c>
      <c r="E1159" s="169" t="e">
        <f>'Historical NAV'!#REF!</f>
        <v>#REF!</v>
      </c>
      <c r="F1159" s="67">
        <f t="shared" ref="F1159" si="436">B1159</f>
        <v>70343066.272483796</v>
      </c>
      <c r="G1159" s="67">
        <f t="shared" ref="G1159" si="437">IF(MONTH(A1159)=MONTH(A1158),G1158,F1158)</f>
        <v>75288855.555961996</v>
      </c>
      <c r="H1159" s="172">
        <f>B1159-C1159-F1158-'Daily P&amp;L breakdown'!H167</f>
        <v>-5253224.0601420011</v>
      </c>
      <c r="I1159" s="70">
        <f t="shared" ref="I1159" si="438">H1159/B1158</f>
        <v>-6.9472065485454704E-2</v>
      </c>
      <c r="J1159" s="67">
        <f t="shared" ref="J1159" si="439">IF(MONTH(A1159)=MONTH(A1158),J1158+H1159,H1159)</f>
        <v>-4732820.1434781998</v>
      </c>
      <c r="K1159" s="70">
        <f t="shared" ref="K1159" si="440">(1+K1158)*(1+I1159)-1</f>
        <v>9.520808698699601E-2</v>
      </c>
      <c r="L1159" s="70">
        <f t="shared" ref="L1159" si="441">1+I1159</f>
        <v>0.9305279345145453</v>
      </c>
      <c r="M1159" s="70">
        <f>PRODUCT($L$2:L1159)-1</f>
        <v>0.4141672773766043</v>
      </c>
      <c r="N1159" s="70">
        <f>PRODUCT($L$909:L1159)-1</f>
        <v>0.11749453711013191</v>
      </c>
      <c r="O1159" s="70">
        <f>AVERAGE($I$909:I1159)*252</f>
        <v>0.23778041812314649</v>
      </c>
      <c r="P1159" s="70">
        <f>STDEV($I$909:I1159)*252^0.5</f>
        <v>0.50157998046121</v>
      </c>
      <c r="Q1159" s="67">
        <f t="shared" ref="Q1159" si="442">B1159-C1159-F1128</f>
        <v>-678248.69275461137</v>
      </c>
      <c r="R1159" s="70">
        <f t="shared" ref="R1159" si="443">Q1159/B1128</f>
        <v>-9.5499314971369108E-3</v>
      </c>
      <c r="S1159" s="67">
        <f t="shared" ref="S1159" si="444">B1159-C1159-F1068</f>
        <v>13798411.5572313</v>
      </c>
      <c r="T1159" s="70">
        <f t="shared" ref="T1159" si="445">S1159/B1068</f>
        <v>0.24402680725025777</v>
      </c>
      <c r="U1159" s="67">
        <f t="shared" ref="U1159" si="446">B1159-C1159-F793</f>
        <v>30298730.562483795</v>
      </c>
      <c r="V1159" s="70">
        <f t="shared" ref="V1159" si="447">U1159/B793</f>
        <v>0.75662962127543787</v>
      </c>
      <c r="W1159" s="87">
        <f t="shared" ref="W1159" si="448">O1159/P1159</f>
        <v>0.47406281627210078</v>
      </c>
      <c r="X1159" s="138">
        <f t="shared" si="192"/>
        <v>1.7857142857142857E-4</v>
      </c>
      <c r="Y1159" s="135">
        <f t="shared" ref="Y1159" si="449">I1159-X1159</f>
        <v>-6.9650636914026134E-2</v>
      </c>
      <c r="Z1159" s="135">
        <f t="shared" ref="Z1159" si="450">IF(Y1159&lt;0,Y1159,0)</f>
        <v>-6.9650636914026134E-2</v>
      </c>
      <c r="AA1159" s="135">
        <f t="shared" ref="AA1159" si="451">Z1159^2</f>
        <v>4.8512112225295003E-3</v>
      </c>
      <c r="AB1159" s="140">
        <f t="shared" ref="AB1159" si="452">AVERAGE(Y906:Y1159)/AVERAGE(AA906:AA1159)</f>
        <v>1.2757067965909539</v>
      </c>
      <c r="AC1159" s="140">
        <f t="shared" ref="AC1159" si="453">AVERAGE(I1128:I1159)-_xlfn.NORM.S.INV(0.95)*_xlfn.STDEV.S(I1128:I1159)</f>
        <v>-3.8204793501271615E-2</v>
      </c>
      <c r="AD1159" s="140">
        <f t="shared" ref="AD1159" si="454">AVERAGE(I1068:I1159)-_xlfn.NORM.S.INV(0.95)*_xlfn.STDEV.S(I1068:I1159)</f>
        <v>-4.3743531120729769E-2</v>
      </c>
      <c r="AE1159" s="140">
        <f t="shared" ref="AE1159" si="455">AVERAGE(I793:I1159)-_xlfn.NORM.S.INV(0.95)*_xlfn.STDEV.S(I793:I1159)</f>
        <v>-4.8044280834099576E-2</v>
      </c>
    </row>
    <row r="1160" spans="1:31">
      <c r="A1160" s="168">
        <f>'Historical NAV'!A1160</f>
        <v>45645</v>
      </c>
      <c r="B1160" s="169">
        <f>'Historical NAV'!B1160</f>
        <v>69661755.750236794</v>
      </c>
      <c r="C1160" s="169">
        <f>'Historical NAV'!C1160</f>
        <v>0</v>
      </c>
      <c r="D1160" s="169" t="e">
        <f>'Historical NAV'!#REF!</f>
        <v>#REF!</v>
      </c>
      <c r="E1160" s="169" t="e">
        <f>'Historical NAV'!#REF!</f>
        <v>#REF!</v>
      </c>
      <c r="F1160" s="67">
        <f t="shared" ref="F1160" si="456">B1160</f>
        <v>69661755.750236794</v>
      </c>
      <c r="G1160" s="67">
        <f t="shared" ref="G1160" si="457">IF(MONTH(A1160)=MONTH(A1159),G1159,F1159)</f>
        <v>75288855.555961996</v>
      </c>
      <c r="H1160" s="172">
        <f>B1160-C1160-F1159-'Daily P&amp;L breakdown'!H168</f>
        <v>-792296.39224700152</v>
      </c>
      <c r="I1160" s="70">
        <f t="shared" ref="I1160" si="458">H1160/B1159</f>
        <v>-1.1263318962780633E-2</v>
      </c>
      <c r="J1160" s="67">
        <f t="shared" ref="J1160" si="459">IF(MONTH(A1160)=MONTH(A1159),J1159+H1160,H1160)</f>
        <v>-5525116.5357252015</v>
      </c>
      <c r="K1160" s="70">
        <f t="shared" ref="K1160" si="460">(1+K1159)*(1+I1160)-1</f>
        <v>8.2872408972644696E-2</v>
      </c>
      <c r="L1160" s="70">
        <f t="shared" ref="L1160" si="461">1+I1160</f>
        <v>0.98873668103721934</v>
      </c>
      <c r="M1160" s="70">
        <f>PRODUCT($L$2:L1160)-1</f>
        <v>0.39823906026478451</v>
      </c>
      <c r="N1160" s="70">
        <f>PRODUCT($L$909:L1160)-1</f>
        <v>0.10490783969949558</v>
      </c>
      <c r="O1160" s="70">
        <f>AVERAGE($I$909:I1160)*252</f>
        <v>0.22557352607257561</v>
      </c>
      <c r="P1160" s="70">
        <f>STDEV($I$909:I1160)*252^0.5</f>
        <v>0.50072863348155261</v>
      </c>
      <c r="Q1160" s="67">
        <f t="shared" ref="Q1160" si="462">B1160-C1160-F1129</f>
        <v>-4913761.709022209</v>
      </c>
      <c r="R1160" s="70">
        <f t="shared" ref="R1160" si="463">Q1160/B1129</f>
        <v>-6.5889743396103456E-2</v>
      </c>
      <c r="S1160" s="67">
        <f t="shared" ref="S1160" si="464">B1160-C1160-F1069</f>
        <v>12969717.483471692</v>
      </c>
      <c r="T1160" s="70">
        <f t="shared" ref="T1160" si="465">S1160/B1069</f>
        <v>0.22877493701042326</v>
      </c>
      <c r="U1160" s="67">
        <f t="shared" ref="U1160" si="466">B1160-C1160-F794</f>
        <v>29618819.990236796</v>
      </c>
      <c r="V1160" s="70">
        <f t="shared" ref="V1160" si="467">U1160/B794</f>
        <v>0.73967653540087985</v>
      </c>
      <c r="W1160" s="87">
        <f t="shared" ref="W1160" si="468">O1160/P1160</f>
        <v>0.45049056712449015</v>
      </c>
      <c r="X1160" s="138">
        <f t="shared" si="192"/>
        <v>1.7857142857142857E-4</v>
      </c>
      <c r="Y1160" s="135">
        <f t="shared" ref="Y1160" si="469">I1160-X1160</f>
        <v>-1.1441890391352062E-2</v>
      </c>
      <c r="Z1160" s="135">
        <f t="shared" ref="Z1160" si="470">IF(Y1160&lt;0,Y1160,0)</f>
        <v>-1.1441890391352062E-2</v>
      </c>
      <c r="AA1160" s="135">
        <f t="shared" ref="AA1160" si="471">Z1160^2</f>
        <v>1.3091685572771465E-4</v>
      </c>
      <c r="AB1160" s="140">
        <f t="shared" ref="AB1160" si="472">AVERAGE(Y907:Y1160)/AVERAGE(AA907:AA1160)</f>
        <v>0.89428782396453932</v>
      </c>
      <c r="AC1160" s="140">
        <f t="shared" ref="AC1160" si="473">AVERAGE(I1129:I1160)-_xlfn.NORM.S.INV(0.95)*_xlfn.STDEV.S(I1129:I1160)</f>
        <v>-3.7613958449908745E-2</v>
      </c>
      <c r="AD1160" s="140">
        <f t="shared" ref="AD1160" si="474">AVERAGE(I1069:I1160)-_xlfn.NORM.S.INV(0.95)*_xlfn.STDEV.S(I1069:I1160)</f>
        <v>-4.3579234035890972E-2</v>
      </c>
      <c r="AE1160" s="140">
        <f t="shared" ref="AE1160" si="475">AVERAGE(I794:I1160)-_xlfn.NORM.S.INV(0.95)*_xlfn.STDEV.S(I794:I1160)</f>
        <v>-4.8078819092667563E-2</v>
      </c>
    </row>
    <row r="1161" spans="1:31">
      <c r="A1161" s="168">
        <f>'Historical NAV'!A1161</f>
        <v>45646</v>
      </c>
      <c r="B1161" s="169">
        <f>'Historical NAV'!B1161</f>
        <v>72017375.235193595</v>
      </c>
      <c r="C1161" s="169">
        <f>'Historical NAV'!C1161</f>
        <v>0</v>
      </c>
      <c r="D1161" s="169" t="e">
        <f>'Historical NAV'!#REF!</f>
        <v>#REF!</v>
      </c>
      <c r="E1161" s="169" t="e">
        <f>'Historical NAV'!#REF!</f>
        <v>#REF!</v>
      </c>
      <c r="F1161" s="67">
        <f t="shared" ref="F1161" si="476">B1161</f>
        <v>72017375.235193595</v>
      </c>
      <c r="G1161" s="67">
        <f t="shared" ref="G1161" si="477">IF(MONTH(A1161)=MONTH(A1160),G1160,F1160)</f>
        <v>75288855.555961996</v>
      </c>
      <c r="H1161" s="172">
        <f>B1161-C1161-F1160-'Daily P&amp;L breakdown'!H169</f>
        <v>1982027.8849568008</v>
      </c>
      <c r="I1161" s="70">
        <f t="shared" ref="I1161" si="478">H1161/B1160</f>
        <v>2.8452166667505555E-2</v>
      </c>
      <c r="J1161" s="67">
        <f t="shared" ref="J1161" si="479">IF(MONTH(A1161)=MONTH(A1160),J1160+H1161,H1161)</f>
        <v>-3543088.6507684006</v>
      </c>
      <c r="K1161" s="70">
        <f t="shared" ref="K1161" si="480">(1+K1160)*(1+I1161)-1</f>
        <v>0.11368247523237751</v>
      </c>
      <c r="L1161" s="70">
        <f t="shared" ref="L1161" si="481">1+I1161</f>
        <v>1.0284521666675055</v>
      </c>
      <c r="M1161" s="70">
        <f>PRODUCT($L$2:L1161)-1</f>
        <v>0.43802199104845441</v>
      </c>
      <c r="N1161" s="70">
        <f>PRODUCT($L$909:L1161)-1</f>
        <v>0.136344861706859</v>
      </c>
      <c r="O1161" s="70">
        <f>AVERAGE($I$909:I1161)*252</f>
        <v>0.2530216386185789</v>
      </c>
      <c r="P1161" s="70">
        <f>STDEV($I$909:I1161)*252^0.5</f>
        <v>0.50049035549868959</v>
      </c>
      <c r="Q1161" s="67">
        <f t="shared" ref="Q1161" si="482">B1161-C1161-F1130</f>
        <v>-5231453.8270529062</v>
      </c>
      <c r="R1161" s="70">
        <f t="shared" ref="R1161" si="483">Q1161/B1130</f>
        <v>-6.7722111656054254E-2</v>
      </c>
      <c r="S1161" s="67">
        <f t="shared" ref="S1161" si="484">B1161-C1161-F1070</f>
        <v>12211856.785380095</v>
      </c>
      <c r="T1161" s="70">
        <f t="shared" ref="T1161" si="485">S1161/B1070</f>
        <v>0.20419280865573999</v>
      </c>
      <c r="U1161" s="67">
        <f t="shared" ref="U1161" si="486">B1161-C1161-F795</f>
        <v>31589734.305193596</v>
      </c>
      <c r="V1161" s="70">
        <f t="shared" ref="V1161" si="487">U1161/B795</f>
        <v>0.78138950427235809</v>
      </c>
      <c r="W1161" s="87">
        <f t="shared" ref="W1161" si="488">O1161/P1161</f>
        <v>0.5055474812625862</v>
      </c>
      <c r="X1161" s="138">
        <f t="shared" si="192"/>
        <v>1.7857142857142857E-4</v>
      </c>
      <c r="Y1161" s="135">
        <f t="shared" ref="Y1161" si="489">I1161-X1161</f>
        <v>2.8273595238934128E-2</v>
      </c>
      <c r="Z1161" s="135">
        <f t="shared" ref="Z1161" si="490">IF(Y1161&lt;0,Y1161,0)</f>
        <v>0</v>
      </c>
      <c r="AA1161" s="135">
        <f t="shared" ref="AA1161" si="491">Z1161^2</f>
        <v>0</v>
      </c>
      <c r="AB1161" s="140">
        <f t="shared" ref="AB1161" si="492">AVERAGE(Y908:Y1161)/AVERAGE(AA908:AA1161)</f>
        <v>1.2276363524106608</v>
      </c>
      <c r="AC1161" s="140">
        <f t="shared" ref="AC1161" si="493">AVERAGE(I1130:I1161)-_xlfn.NORM.S.INV(0.95)*_xlfn.STDEV.S(I1130:I1161)</f>
        <v>-3.5874709968457694E-2</v>
      </c>
      <c r="AD1161" s="140">
        <f t="shared" ref="AD1161" si="494">AVERAGE(I1070:I1161)-_xlfn.NORM.S.INV(0.95)*_xlfn.STDEV.S(I1070:I1161)</f>
        <v>-4.3513989231508982E-2</v>
      </c>
      <c r="AE1161" s="140">
        <f t="shared" ref="AE1161" si="495">AVERAGE(I795:I1161)-_xlfn.NORM.S.INV(0.95)*_xlfn.STDEV.S(I795:I1161)</f>
        <v>-4.8055247964824771E-2</v>
      </c>
    </row>
    <row r="1162" spans="1:31">
      <c r="A1162" s="168">
        <f>'Historical NAV'!A1162</f>
        <v>45649</v>
      </c>
      <c r="B1162" s="169">
        <f>'Historical NAV'!B1162</f>
        <v>74183361.931585699</v>
      </c>
      <c r="C1162" s="169">
        <f>'Historical NAV'!C1162</f>
        <v>0</v>
      </c>
      <c r="D1162" s="169" t="e">
        <f>'Historical NAV'!#REF!</f>
        <v>#REF!</v>
      </c>
      <c r="E1162" s="169" t="e">
        <f>'Historical NAV'!#REF!</f>
        <v>#REF!</v>
      </c>
      <c r="F1162" s="67">
        <f t="shared" ref="F1162" si="496">B1162</f>
        <v>74183361.931585699</v>
      </c>
      <c r="G1162" s="67">
        <f t="shared" ref="G1162" si="497">IF(MONTH(A1162)=MONTH(A1161),G1161,F1161)</f>
        <v>75288855.555961996</v>
      </c>
      <c r="H1162" s="172">
        <f>B1162-C1162-F1161-'Daily P&amp;L breakdown'!H170</f>
        <v>1983852.396392104</v>
      </c>
      <c r="I1162" s="70">
        <f t="shared" ref="I1162" si="498">H1162/B1161</f>
        <v>2.754685782303589E-2</v>
      </c>
      <c r="J1162" s="67">
        <f t="shared" ref="J1162" si="499">IF(MONTH(A1162)=MONTH(A1161),J1161+H1162,H1162)</f>
        <v>-1559236.2543762967</v>
      </c>
      <c r="K1162" s="70">
        <f t="shared" ref="K1162" si="500">(1+K1161)*(1+I1162)-1</f>
        <v>0.14436092803761036</v>
      </c>
      <c r="L1162" s="70">
        <f t="shared" ref="L1162" si="501">1+I1162</f>
        <v>1.0275468578230358</v>
      </c>
      <c r="M1162" s="70">
        <f>PRODUCT($L$2:L1162)-1</f>
        <v>0.4776349783822651</v>
      </c>
      <c r="N1162" s="70">
        <f>PRODUCT($L$909:L1162)-1</f>
        <v>0.16764759205023516</v>
      </c>
      <c r="O1162" s="70">
        <f>AVERAGE($I$909:I1162)*252</f>
        <v>0.27935544386576971</v>
      </c>
      <c r="P1162" s="70">
        <f>STDEV($I$909:I1162)*252^0.5</f>
        <v>0.50019944778427072</v>
      </c>
      <c r="Q1162" s="67">
        <f t="shared" ref="Q1162" si="502">B1162-C1162-F1131</f>
        <v>-3088399.3625750989</v>
      </c>
      <c r="R1162" s="70">
        <f t="shared" ref="R1162" si="503">Q1162/B1131</f>
        <v>-3.9968020798931629E-2</v>
      </c>
      <c r="S1162" s="67">
        <f t="shared" ref="S1162" si="504">B1162-C1162-F1071</f>
        <v>13046851.308472797</v>
      </c>
      <c r="T1162" s="70">
        <f t="shared" ref="T1162" si="505">S1162/B1071</f>
        <v>0.21340523323129246</v>
      </c>
      <c r="U1162" s="67">
        <f t="shared" ref="U1162" si="506">B1162-C1162-F796</f>
        <v>33765455.441585697</v>
      </c>
      <c r="V1162" s="70">
        <f t="shared" ref="V1162" si="507">U1162/B796</f>
        <v>0.83540832205002447</v>
      </c>
      <c r="W1162" s="87">
        <f t="shared" ref="W1162" si="508">O1162/P1162</f>
        <v>0.55848810929965675</v>
      </c>
      <c r="X1162" s="138">
        <f t="shared" si="192"/>
        <v>1.7857142857142857E-4</v>
      </c>
      <c r="Y1162" s="135">
        <f t="shared" ref="Y1162" si="509">I1162-X1162</f>
        <v>2.7368286394464463E-2</v>
      </c>
      <c r="Z1162" s="135">
        <f t="shared" ref="Z1162" si="510">IF(Y1162&lt;0,Y1162,0)</f>
        <v>0</v>
      </c>
      <c r="AA1162" s="135">
        <f t="shared" ref="AA1162" si="511">Z1162^2</f>
        <v>0</v>
      </c>
      <c r="AB1162" s="140">
        <f t="shared" ref="AB1162" si="512">AVERAGE(Y909:Y1162)/AVERAGE(AA909:AA1162)</f>
        <v>1.8206422915801244</v>
      </c>
      <c r="AC1162" s="140">
        <f t="shared" ref="AC1162" si="513">AVERAGE(I1131:I1162)-_xlfn.NORM.S.INV(0.95)*_xlfn.STDEV.S(I1131:I1162)</f>
        <v>-3.545335506095923E-2</v>
      </c>
      <c r="AD1162" s="140">
        <f t="shared" ref="AD1162" si="514">AVERAGE(I1071:I1162)-_xlfn.NORM.S.INV(0.95)*_xlfn.STDEV.S(I1071:I1162)</f>
        <v>-4.3138726966252781E-2</v>
      </c>
      <c r="AE1162" s="140">
        <f t="shared" ref="AE1162" si="515">AVERAGE(I796:I1162)-_xlfn.NORM.S.INV(0.95)*_xlfn.STDEV.S(I796:I1162)</f>
        <v>-4.8051879374464784E-2</v>
      </c>
    </row>
    <row r="1163" spans="1:31">
      <c r="A1163" s="168">
        <f>'Historical NAV'!A1163</f>
        <v>45650</v>
      </c>
      <c r="B1163" s="169">
        <f>'Historical NAV'!B1163</f>
        <v>75925636.637719199</v>
      </c>
      <c r="C1163" s="169">
        <f>'Historical NAV'!C1163</f>
        <v>0</v>
      </c>
      <c r="D1163" s="169" t="e">
        <f>'Historical NAV'!#REF!</f>
        <v>#REF!</v>
      </c>
      <c r="E1163" s="169" t="e">
        <f>'Historical NAV'!#REF!</f>
        <v>#REF!</v>
      </c>
      <c r="F1163" s="67">
        <f t="shared" ref="F1163" si="516">B1163</f>
        <v>75925636.637719199</v>
      </c>
      <c r="G1163" s="67">
        <f t="shared" ref="G1163" si="517">IF(MONTH(A1163)=MONTH(A1162),G1162,F1162)</f>
        <v>75288855.555961996</v>
      </c>
      <c r="H1163" s="172">
        <f>B1163-C1163-F1162-'Daily P&amp;L breakdown'!H171</f>
        <v>1534598.8661334997</v>
      </c>
      <c r="I1163" s="70">
        <f t="shared" ref="I1163" si="518">H1163/B1162</f>
        <v>2.0686564024272134E-2</v>
      </c>
      <c r="J1163" s="67">
        <f t="shared" ref="J1163" si="519">IF(MONTH(A1163)=MONTH(A1162),J1162+H1163,H1163)</f>
        <v>-24637.388242796995</v>
      </c>
      <c r="K1163" s="70">
        <f t="shared" ref="K1163" si="520">(1+K1162)*(1+I1163)-1</f>
        <v>0.16803382364233599</v>
      </c>
      <c r="L1163" s="70">
        <f t="shared" ref="L1163" si="521">1+I1163</f>
        <v>1.0206865640242722</v>
      </c>
      <c r="M1163" s="70">
        <f>PRODUCT($L$2:L1163)-1</f>
        <v>0.50820216896707393</v>
      </c>
      <c r="N1163" s="70">
        <f>PRODUCT($L$909:L1163)-1</f>
        <v>0.19180220872096965</v>
      </c>
      <c r="O1163" s="70">
        <f>AVERAGE($I$909:I1163)*252</f>
        <v>0.2987031250040082</v>
      </c>
      <c r="P1163" s="70">
        <f>STDEV($I$909:I1163)*252^0.5</f>
        <v>0.49959307372995965</v>
      </c>
      <c r="Q1163" s="67">
        <f t="shared" ref="Q1163" si="522">B1163-C1163-F1132</f>
        <v>-265104.46751789749</v>
      </c>
      <c r="R1163" s="70">
        <f t="shared" ref="R1163" si="523">Q1163/B1132</f>
        <v>-3.4794840379847032E-3</v>
      </c>
      <c r="S1163" s="67">
        <f t="shared" ref="S1163" si="524">B1163-C1163-F1072</f>
        <v>12726968.789729699</v>
      </c>
      <c r="T1163" s="70">
        <f t="shared" ref="T1163" si="525">S1163/B1072</f>
        <v>0.20138033321116236</v>
      </c>
      <c r="U1163" s="67">
        <f t="shared" ref="U1163" si="526">B1163-C1163-F797</f>
        <v>36360912.307719201</v>
      </c>
      <c r="V1163" s="70">
        <f t="shared" ref="V1163" si="527">U1163/B797</f>
        <v>0.91902352217701411</v>
      </c>
      <c r="W1163" s="87">
        <f t="shared" ref="W1163" si="528">O1163/P1163</f>
        <v>0.59789284661993414</v>
      </c>
      <c r="X1163" s="138">
        <f t="shared" si="192"/>
        <v>1.7857142857142857E-4</v>
      </c>
      <c r="Y1163" s="135">
        <f t="shared" ref="Y1163" si="529">I1163-X1163</f>
        <v>2.0507992595700707E-2</v>
      </c>
      <c r="Z1163" s="135">
        <f t="shared" ref="Z1163" si="530">IF(Y1163&lt;0,Y1163,0)</f>
        <v>0</v>
      </c>
      <c r="AA1163" s="135">
        <f t="shared" ref="AA1163" si="531">Z1163^2</f>
        <v>0</v>
      </c>
      <c r="AB1163" s="140">
        <f t="shared" ref="AB1163" si="532">AVERAGE(Y910:Y1163)/AVERAGE(AA910:AA1163)</f>
        <v>1.9825221682609486</v>
      </c>
      <c r="AC1163" s="140">
        <f t="shared" ref="AC1163" si="533">AVERAGE(I1132:I1163)-_xlfn.NORM.S.INV(0.95)*_xlfn.STDEV.S(I1132:I1163)</f>
        <v>-3.5312889065608276E-2</v>
      </c>
      <c r="AD1163" s="140">
        <f t="shared" ref="AD1163" si="534">AVERAGE(I1072:I1163)-_xlfn.NORM.S.INV(0.95)*_xlfn.STDEV.S(I1072:I1163)</f>
        <v>-4.3137178612381956E-2</v>
      </c>
      <c r="AE1163" s="140">
        <f t="shared" ref="AE1163" si="535">AVERAGE(I797:I1163)-_xlfn.NORM.S.INV(0.95)*_xlfn.STDEV.S(I797:I1163)</f>
        <v>-4.8021711891645995E-2</v>
      </c>
    </row>
    <row r="1164" spans="1:31">
      <c r="A1164" s="168">
        <f>'Historical NAV'!A1164</f>
        <v>45651</v>
      </c>
      <c r="B1164" s="169">
        <f>'Historical NAV'!B1164</f>
        <v>75928550.679627493</v>
      </c>
      <c r="C1164" s="169">
        <f>'Historical NAV'!C1164</f>
        <v>0</v>
      </c>
      <c r="D1164" s="169" t="e">
        <f>'Historical NAV'!#REF!</f>
        <v>#REF!</v>
      </c>
      <c r="E1164" s="169" t="e">
        <f>'Historical NAV'!#REF!</f>
        <v>#REF!</v>
      </c>
      <c r="F1164" s="67">
        <f t="shared" ref="F1164" si="536">B1164</f>
        <v>75928550.679627493</v>
      </c>
      <c r="G1164" s="67">
        <f t="shared" ref="G1164" si="537">IF(MONTH(A1164)=MONTH(A1163),G1163,F1163)</f>
        <v>75288855.555961996</v>
      </c>
      <c r="H1164" s="172">
        <f>B1164-C1164-F1163-'Daily P&amp;L breakdown'!H172</f>
        <v>2914.0419082939625</v>
      </c>
      <c r="I1164" s="70">
        <f t="shared" ref="I1164" si="538">H1164/B1163</f>
        <v>3.8380210391891424E-5</v>
      </c>
      <c r="J1164" s="67">
        <f t="shared" ref="J1164" si="539">IF(MONTH(A1164)=MONTH(A1163),J1163+H1164,H1164)</f>
        <v>-21723.346334503032</v>
      </c>
      <c r="K1164" s="70">
        <f t="shared" ref="K1164" si="540">(1+K1163)*(1+I1164)-1</f>
        <v>0.16807865302623215</v>
      </c>
      <c r="L1164" s="70">
        <f t="shared" ref="L1164" si="541">1+I1164</f>
        <v>1.0000383802103918</v>
      </c>
      <c r="M1164" s="70">
        <f>PRODUCT($L$2:L1164)-1</f>
        <v>0.5082600540836324</v>
      </c>
      <c r="N1164" s="70">
        <f>PRODUCT($L$909:L1164)-1</f>
        <v>0.19184795034048574</v>
      </c>
      <c r="O1164" s="70">
        <f>AVERAGE($I$909:I1164)*252</f>
        <v>0.29757409644156579</v>
      </c>
      <c r="P1164" s="70">
        <f>STDEV($I$909:I1164)*252^0.5</f>
        <v>0.49861381573410818</v>
      </c>
      <c r="Q1164" s="67">
        <f t="shared" ref="Q1164" si="542">B1164-C1164-F1133</f>
        <v>621129.98584848642</v>
      </c>
      <c r="R1164" s="70">
        <f t="shared" ref="R1164" si="543">Q1164/B1133</f>
        <v>8.2479253721113935E-3</v>
      </c>
      <c r="S1164" s="67">
        <f t="shared" ref="S1164" si="544">B1164-C1164-F1073</f>
        <v>14150745.843962096</v>
      </c>
      <c r="T1164" s="70">
        <f t="shared" ref="T1164" si="545">S1164/B1073</f>
        <v>0.22905873527886547</v>
      </c>
      <c r="U1164" s="67">
        <f t="shared" ref="U1164" si="546">B1164-C1164-F798</f>
        <v>35146692.90962749</v>
      </c>
      <c r="V1164" s="70">
        <f t="shared" ref="V1164" si="547">U1164/B798</f>
        <v>0.86182177153003903</v>
      </c>
      <c r="W1164" s="87">
        <f t="shared" ref="W1164" si="548">O1164/P1164</f>
        <v>0.59680275004704397</v>
      </c>
      <c r="X1164" s="138">
        <f t="shared" si="192"/>
        <v>1.7857142857142857E-4</v>
      </c>
      <c r="Y1164" s="135">
        <f t="shared" ref="Y1164" si="549">I1164-X1164</f>
        <v>-1.4019121817953714E-4</v>
      </c>
      <c r="Z1164" s="135">
        <f t="shared" ref="Z1164" si="550">IF(Y1164&lt;0,Y1164,0)</f>
        <v>-1.4019121817953714E-4</v>
      </c>
      <c r="AA1164" s="135">
        <f t="shared" ref="AA1164" si="551">Z1164^2</f>
        <v>1.9653577654662586E-8</v>
      </c>
      <c r="AB1164" s="140">
        <f t="shared" ref="AB1164" si="552">AVERAGE(Y911:Y1164)/AVERAGE(AA911:AA1164)</f>
        <v>2.5498505300485195</v>
      </c>
      <c r="AC1164" s="140">
        <f t="shared" ref="AC1164" si="553">AVERAGE(I1133:I1164)-_xlfn.NORM.S.INV(0.95)*_xlfn.STDEV.S(I1133:I1164)</f>
        <v>-3.4369379861282474E-2</v>
      </c>
      <c r="AD1164" s="140">
        <f t="shared" ref="AD1164" si="554">AVERAGE(I1073:I1164)-_xlfn.NORM.S.INV(0.95)*_xlfn.STDEV.S(I1073:I1164)</f>
        <v>-4.3175815513777603E-2</v>
      </c>
      <c r="AE1164" s="140">
        <f t="shared" ref="AE1164" si="555">AVERAGE(I798:I1164)-_xlfn.NORM.S.INV(0.95)*_xlfn.STDEV.S(I798:I1164)</f>
        <v>-4.7925673362732027E-2</v>
      </c>
    </row>
    <row r="1165" spans="1:31">
      <c r="A1165" s="168">
        <f>'Historical NAV'!A1165</f>
        <v>45652</v>
      </c>
      <c r="B1165" s="169">
        <f>'Historical NAV'!B1165</f>
        <v>75709228.804973707</v>
      </c>
      <c r="C1165" s="169">
        <f>'Historical NAV'!C1165</f>
        <v>0</v>
      </c>
      <c r="D1165" s="169" t="e">
        <f>'Historical NAV'!#REF!</f>
        <v>#REF!</v>
      </c>
      <c r="E1165" s="169" t="e">
        <f>'Historical NAV'!#REF!</f>
        <v>#REF!</v>
      </c>
      <c r="F1165" s="67">
        <f t="shared" ref="F1165" si="556">B1165</f>
        <v>75709228.804973707</v>
      </c>
      <c r="G1165" s="67">
        <f t="shared" ref="G1165" si="557">IF(MONTH(A1165)=MONTH(A1164),G1164,F1164)</f>
        <v>75288855.555961996</v>
      </c>
      <c r="H1165" s="172">
        <f>B1165-C1165-F1164-'Daily P&amp;L breakdown'!H173</f>
        <v>-256321.42465378641</v>
      </c>
      <c r="I1165" s="70">
        <f t="shared" ref="I1165" si="558">H1165/B1164</f>
        <v>-3.3758240129632871E-3</v>
      </c>
      <c r="J1165" s="67">
        <f t="shared" ref="J1165" si="559">IF(MONTH(A1165)=MONTH(A1164),J1164+H1165,H1165)</f>
        <v>-278044.77098828944</v>
      </c>
      <c r="K1165" s="70">
        <f t="shared" ref="K1165" si="560">(1+K1164)*(1+I1165)-1</f>
        <v>0.16413542506031642</v>
      </c>
      <c r="L1165" s="70">
        <f t="shared" ref="L1165" si="561">1+I1165</f>
        <v>0.99662417598703668</v>
      </c>
      <c r="M1165" s="70">
        <f>PRODUCT($L$2:L1165)-1</f>
        <v>0.50316843357526353</v>
      </c>
      <c r="N1165" s="70">
        <f>PRODUCT($L$909:L1165)-1</f>
        <v>0.18782448140992525</v>
      </c>
      <c r="O1165" s="70">
        <f>AVERAGE($I$909:I1165)*252</f>
        <v>0.29310607407694206</v>
      </c>
      <c r="P1165" s="70">
        <f>STDEV($I$909:I1165)*252^0.5</f>
        <v>0.4976594632244945</v>
      </c>
      <c r="Q1165" s="67">
        <f t="shared" ref="Q1165" si="562">B1165-C1165-F1134</f>
        <v>1484659.599171102</v>
      </c>
      <c r="R1165" s="70">
        <f t="shared" ref="R1165" si="563">Q1165/B1134</f>
        <v>2.0002266298839451E-2</v>
      </c>
      <c r="S1165" s="67">
        <f t="shared" ref="S1165" si="564">B1165-C1165-F1074</f>
        <v>13050784.450105108</v>
      </c>
      <c r="T1165" s="70">
        <f t="shared" ref="T1165" si="565">S1165/B1074</f>
        <v>0.20828452708132156</v>
      </c>
      <c r="U1165" s="67">
        <f t="shared" ref="U1165" si="566">B1165-C1165-F799</f>
        <v>34876281.404973708</v>
      </c>
      <c r="V1165" s="70">
        <f t="shared" ref="V1165" si="567">U1165/B799</f>
        <v>0.85412108666379816</v>
      </c>
      <c r="W1165" s="87">
        <f t="shared" ref="W1165" si="568">O1165/P1165</f>
        <v>0.58896915609283151</v>
      </c>
      <c r="X1165" s="138">
        <f t="shared" si="192"/>
        <v>1.7857142857142857E-4</v>
      </c>
      <c r="Y1165" s="135">
        <f t="shared" ref="Y1165" si="569">I1165-X1165</f>
        <v>-3.5543954415347156E-3</v>
      </c>
      <c r="Z1165" s="135">
        <f t="shared" ref="Z1165" si="570">IF(Y1165&lt;0,Y1165,0)</f>
        <v>-3.5543954415347156E-3</v>
      </c>
      <c r="AA1165" s="135">
        <f t="shared" ref="AA1165" si="571">Z1165^2</f>
        <v>1.2633726954802765E-5</v>
      </c>
      <c r="AB1165" s="140">
        <f t="shared" ref="AB1165" si="572">AVERAGE(Y912:Y1165)/AVERAGE(AA912:AA1165)</f>
        <v>3.0895374165459666</v>
      </c>
      <c r="AC1165" s="140">
        <f t="shared" ref="AC1165" si="573">AVERAGE(I1134:I1165)-_xlfn.NORM.S.INV(0.95)*_xlfn.STDEV.S(I1134:I1165)</f>
        <v>-3.3954459824473072E-2</v>
      </c>
      <c r="AD1165" s="140">
        <f t="shared" ref="AD1165" si="574">AVERAGE(I1074:I1165)-_xlfn.NORM.S.INV(0.95)*_xlfn.STDEV.S(I1074:I1165)</f>
        <v>-4.2767134555411285E-2</v>
      </c>
      <c r="AE1165" s="140">
        <f t="shared" ref="AE1165" si="575">AVERAGE(I799:I1165)-_xlfn.NORM.S.INV(0.95)*_xlfn.STDEV.S(I799:I1165)</f>
        <v>-4.7957374456700431E-2</v>
      </c>
    </row>
    <row r="1166" spans="1:31">
      <c r="A1166" s="168">
        <f>'Historical NAV'!A1166</f>
        <v>45653</v>
      </c>
      <c r="B1166" s="169">
        <f>'Historical NAV'!B1166</f>
        <v>73648042.516767606</v>
      </c>
      <c r="C1166" s="169">
        <f>'Historical NAV'!C1166</f>
        <v>0</v>
      </c>
      <c r="D1166" s="169" t="e">
        <f>'Historical NAV'!#REF!</f>
        <v>#REF!</v>
      </c>
      <c r="E1166" s="169" t="e">
        <f>'Historical NAV'!#REF!</f>
        <v>#REF!</v>
      </c>
      <c r="F1166" s="67">
        <f t="shared" ref="F1166" si="576">B1166</f>
        <v>73648042.516767606</v>
      </c>
      <c r="G1166" s="67">
        <f t="shared" ref="G1166" si="577">IF(MONTH(A1166)=MONTH(A1165),G1165,F1165)</f>
        <v>75288855.555961996</v>
      </c>
      <c r="H1166" s="172">
        <f>B1166-C1166-F1165-'Daily P&amp;L breakdown'!H174</f>
        <v>-1967370.1682061004</v>
      </c>
      <c r="I1166" s="70">
        <f t="shared" ref="I1166" si="578">H1166/B1165</f>
        <v>-2.5985869876894774E-2</v>
      </c>
      <c r="J1166" s="67">
        <f t="shared" ref="J1166" si="579">IF(MONTH(A1166)=MONTH(A1165),J1165+H1166,H1166)</f>
        <v>-2245414.9391943896</v>
      </c>
      <c r="K1166" s="70">
        <f t="shared" ref="K1166" si="580">(1+K1165)*(1+I1166)-1</f>
        <v>0.13388435338561555</v>
      </c>
      <c r="L1166" s="70">
        <f t="shared" ref="L1166" si="581">1+I1166</f>
        <v>0.97401413012310523</v>
      </c>
      <c r="M1166" s="70">
        <f>PRODUCT($L$2:L1166)-1</f>
        <v>0.464107294257321</v>
      </c>
      <c r="N1166" s="70">
        <f>PRODUCT($L$909:L1166)-1</f>
        <v>0.1569578289994169</v>
      </c>
      <c r="O1166" s="70">
        <f>AVERAGE($I$909:I1166)*252</f>
        <v>0.26658845670076209</v>
      </c>
      <c r="P1166" s="70">
        <f>STDEV($I$909:I1166)*252^0.5</f>
        <v>0.49741450625267952</v>
      </c>
      <c r="Q1166" s="67">
        <f t="shared" ref="Q1166" si="582">B1166-C1166-F1135</f>
        <v>208006.11023470759</v>
      </c>
      <c r="R1166" s="70">
        <f t="shared" ref="R1166" si="583">Q1166/B1135</f>
        <v>2.8323258050046976E-3</v>
      </c>
      <c r="S1166" s="67">
        <f t="shared" ref="S1166" si="584">B1166-C1166-F1075</f>
        <v>13385793.845856205</v>
      </c>
      <c r="T1166" s="70">
        <f t="shared" ref="T1166" si="585">S1166/B1075</f>
        <v>0.22212569462774678</v>
      </c>
      <c r="U1166" s="67">
        <f t="shared" ref="U1166" si="586">B1166-C1166-F800</f>
        <v>33480643.636767603</v>
      </c>
      <c r="V1166" s="70">
        <f t="shared" ref="V1166" si="587">U1166/B800</f>
        <v>0.83352780041323904</v>
      </c>
      <c r="W1166" s="87">
        <f t="shared" ref="W1166" si="588">O1166/P1166</f>
        <v>0.53594829533447286</v>
      </c>
      <c r="X1166" s="138">
        <f t="shared" si="192"/>
        <v>1.7857142857142857E-4</v>
      </c>
      <c r="Y1166" s="135">
        <f t="shared" ref="Y1166" si="589">I1166-X1166</f>
        <v>-2.6164441305466201E-2</v>
      </c>
      <c r="Z1166" s="135">
        <f t="shared" ref="Z1166" si="590">IF(Y1166&lt;0,Y1166,0)</f>
        <v>-2.6164441305466201E-2</v>
      </c>
      <c r="AA1166" s="135">
        <f t="shared" ref="AA1166" si="591">Z1166^2</f>
        <v>6.8457798882718584E-4</v>
      </c>
      <c r="AB1166" s="140">
        <f t="shared" ref="AB1166" si="592">AVERAGE(Y913:Y1166)/AVERAGE(AA913:AA1166)</f>
        <v>2.9337150382756723</v>
      </c>
      <c r="AC1166" s="140">
        <f t="shared" ref="AC1166" si="593">AVERAGE(I1135:I1166)-_xlfn.NORM.S.INV(0.95)*_xlfn.STDEV.S(I1135:I1166)</f>
        <v>-3.487037176112736E-2</v>
      </c>
      <c r="AD1166" s="140">
        <f t="shared" ref="AD1166" si="594">AVERAGE(I1075:I1166)-_xlfn.NORM.S.INV(0.95)*_xlfn.STDEV.S(I1075:I1166)</f>
        <v>-4.3409035766622625E-2</v>
      </c>
      <c r="AE1166" s="140">
        <f t="shared" ref="AE1166" si="595">AVERAGE(I800:I1166)-_xlfn.NORM.S.INV(0.95)*_xlfn.STDEV.S(I800:I1166)</f>
        <v>-4.8088152720317523E-2</v>
      </c>
    </row>
    <row r="1167" spans="1:31">
      <c r="A1167" s="168">
        <f>'Historical NAV'!A1167</f>
        <v>45656</v>
      </c>
      <c r="B1167" s="169">
        <f>'Historical NAV'!B1167</f>
        <v>72275004.793477505</v>
      </c>
      <c r="C1167" s="169">
        <f>'Historical NAV'!C1167</f>
        <v>0</v>
      </c>
      <c r="D1167" s="169" t="e">
        <f>'Historical NAV'!#REF!</f>
        <v>#REF!</v>
      </c>
      <c r="E1167" s="169" t="e">
        <f>'Historical NAV'!#REF!</f>
        <v>#REF!</v>
      </c>
      <c r="F1167" s="67">
        <f t="shared" ref="F1167" si="596">B1167</f>
        <v>72275004.793477505</v>
      </c>
      <c r="G1167" s="67">
        <f t="shared" ref="G1167" si="597">IF(MONTH(A1167)=MONTH(A1166),G1166,F1166)</f>
        <v>75288855.555961996</v>
      </c>
      <c r="H1167" s="172">
        <f>B1167-C1167-F1166-'Daily P&amp;L breakdown'!H175</f>
        <v>-1226131.7032901007</v>
      </c>
      <c r="I1167" s="70">
        <f t="shared" ref="I1167" si="598">H1167/B1166</f>
        <v>-1.664853078764374E-2</v>
      </c>
      <c r="J1167" s="67">
        <f t="shared" ref="J1167" si="599">IF(MONTH(A1167)=MONTH(A1166),J1166+H1167,H1167)</f>
        <v>-3471546.6424844903</v>
      </c>
      <c r="K1167" s="70">
        <f t="shared" ref="K1167" si="600">(1+K1166)*(1+I1167)-1</f>
        <v>0.11500684481864765</v>
      </c>
      <c r="L1167" s="70">
        <f t="shared" ref="L1167" si="601">1+I1167</f>
        <v>0.98335146921235628</v>
      </c>
      <c r="M1167" s="70">
        <f>PRODUCT($L$2:L1167)-1</f>
        <v>0.43973205889246425</v>
      </c>
      <c r="N1167" s="70">
        <f>PRODUCT($L$909:L1167)-1</f>
        <v>0.1376961809633146</v>
      </c>
      <c r="O1167" s="70">
        <f>AVERAGE($I$909:I1167)*252</f>
        <v>0.2493605871440556</v>
      </c>
      <c r="P1167" s="70">
        <f>STDEV($I$909:I1167)*252^0.5</f>
        <v>0.49675671921561665</v>
      </c>
      <c r="Q1167" s="67">
        <f t="shared" ref="Q1167" si="602">B1167-C1167-F1136</f>
        <v>1243371.7553371042</v>
      </c>
      <c r="R1167" s="70">
        <f t="shared" ref="R1167" si="603">Q1167/B1136</f>
        <v>1.7504479372865839E-2</v>
      </c>
      <c r="S1167" s="67">
        <f t="shared" ref="S1167" si="604">B1167-C1167-F1076</f>
        <v>8769639.5048285052</v>
      </c>
      <c r="T1167" s="70">
        <f t="shared" ref="T1167" si="605">S1167/B1076</f>
        <v>0.13809289128513993</v>
      </c>
      <c r="U1167" s="67">
        <f t="shared" ref="U1167" si="606">B1167-C1167-F801</f>
        <v>33946135.613477506</v>
      </c>
      <c r="V1167" s="70">
        <f t="shared" ref="V1167" si="607">U1167/B801</f>
        <v>0.88565450376476529</v>
      </c>
      <c r="W1167" s="87">
        <f t="shared" ref="W1167" si="608">O1167/P1167</f>
        <v>0.50197728082631321</v>
      </c>
      <c r="X1167" s="138">
        <f t="shared" si="192"/>
        <v>1.7857142857142857E-4</v>
      </c>
      <c r="Y1167" s="135">
        <f t="shared" ref="Y1167" si="609">I1167-X1167</f>
        <v>-1.6827102216215167E-2</v>
      </c>
      <c r="Z1167" s="135">
        <f t="shared" ref="Z1167" si="610">IF(Y1167&lt;0,Y1167,0)</f>
        <v>-1.6827102216215167E-2</v>
      </c>
      <c r="AA1167" s="135">
        <f t="shared" ref="AA1167" si="611">Z1167^2</f>
        <v>2.8315136899495339E-4</v>
      </c>
      <c r="AB1167" s="140">
        <f t="shared" ref="AB1167" si="612">AVERAGE(Y914:Y1167)/AVERAGE(AA914:AA1167)</f>
        <v>2.7851829443292635</v>
      </c>
      <c r="AC1167" s="140">
        <f t="shared" ref="AC1167" si="613">AVERAGE(I1136:I1167)-_xlfn.NORM.S.INV(0.95)*_xlfn.STDEV.S(I1136:I1167)</f>
        <v>-3.5272907083957701E-2</v>
      </c>
      <c r="AD1167" s="140">
        <f t="shared" ref="AD1167" si="614">AVERAGE(I1076:I1167)-_xlfn.NORM.S.INV(0.95)*_xlfn.STDEV.S(I1076:I1167)</f>
        <v>-4.2836264655143313E-2</v>
      </c>
      <c r="AE1167" s="140">
        <f t="shared" ref="AE1167" si="615">AVERAGE(I801:I1167)-_xlfn.NORM.S.INV(0.95)*_xlfn.STDEV.S(I801:I1167)</f>
        <v>-4.8090040790715882E-2</v>
      </c>
    </row>
    <row r="1168" spans="1:31">
      <c r="A1168" s="168">
        <f>'Historical NAV'!A1168</f>
        <v>45657</v>
      </c>
      <c r="B1168" s="169">
        <f>'Historical NAV'!B1168</f>
        <v>71204832.621444106</v>
      </c>
      <c r="C1168" s="169">
        <f>'Historical NAV'!C1168</f>
        <v>0</v>
      </c>
      <c r="D1168" s="169" t="e">
        <f>'Historical NAV'!#REF!</f>
        <v>#REF!</v>
      </c>
      <c r="E1168" s="169" t="e">
        <f>'Historical NAV'!#REF!</f>
        <v>#REF!</v>
      </c>
      <c r="F1168" s="67">
        <f t="shared" ref="F1168" si="616">B1168</f>
        <v>71204832.621444106</v>
      </c>
      <c r="G1168" s="67">
        <f t="shared" ref="G1168" si="617">IF(MONTH(A1168)=MONTH(A1167),G1167,F1167)</f>
        <v>75288855.555961996</v>
      </c>
      <c r="H1168" s="172">
        <f>B1168-C1168-F1167-'Daily P&amp;L breakdown'!H176</f>
        <v>-2374756.2047744496</v>
      </c>
      <c r="I1168" s="70">
        <f t="shared" ref="I1168" si="618">H1168/B1167</f>
        <v>-3.2857226527486315E-2</v>
      </c>
      <c r="J1168" s="67">
        <f t="shared" ref="J1168" si="619">IF(MONTH(A1168)=MONTH(A1167),J1167+H1168,H1168)</f>
        <v>-5846302.8472589403</v>
      </c>
      <c r="K1168" s="70">
        <f t="shared" ref="K1168" si="620">(1+K1167)*(1+I1168)-1</f>
        <v>7.8370812338743434E-2</v>
      </c>
      <c r="L1168" s="70">
        <f t="shared" ref="L1168" si="621">1+I1168</f>
        <v>0.96714277347251365</v>
      </c>
      <c r="M1168" s="70">
        <f>PRODUCT($L$2:L1168)-1</f>
        <v>0.39242645649455032</v>
      </c>
      <c r="N1168" s="70">
        <f>PRODUCT($L$909:L1168)-1</f>
        <v>0.10031463982594691</v>
      </c>
      <c r="O1168" s="70">
        <f>AVERAGE($I$909:I1168)*252</f>
        <v>0.21655527302070707</v>
      </c>
      <c r="P1168" s="70">
        <f>STDEV($I$909:I1168)*252^0.5</f>
        <v>0.49691530684829849</v>
      </c>
      <c r="Q1168" s="67">
        <f t="shared" ref="Q1168" si="622">B1168-C1168-F1137</f>
        <v>-901124.66062599421</v>
      </c>
      <c r="R1168" s="70">
        <f t="shared" ref="R1168" si="623">Q1168/B1137</f>
        <v>-1.249722900288113E-2</v>
      </c>
      <c r="S1168" s="67">
        <f t="shared" ref="S1168" si="624">B1168-C1168-F1077</f>
        <v>8821999.1092319041</v>
      </c>
      <c r="T1168" s="70">
        <f t="shared" ref="T1168" si="625">S1168/B1077</f>
        <v>0.14141709525754212</v>
      </c>
      <c r="U1168" s="67">
        <f t="shared" ref="U1168" si="626">B1168-C1168-F802</f>
        <v>33452277.181444108</v>
      </c>
      <c r="V1168" s="70">
        <f t="shared" ref="V1168" si="627">U1168/B802</f>
        <v>0.8860930549353061</v>
      </c>
      <c r="W1168" s="87">
        <f t="shared" ref="W1168" si="628">O1168/P1168</f>
        <v>0.43579915940649111</v>
      </c>
      <c r="X1168" s="138">
        <f t="shared" si="192"/>
        <v>1.7857142857142857E-4</v>
      </c>
      <c r="Y1168" s="135">
        <f t="shared" ref="Y1168" si="629">I1168-X1168</f>
        <v>-3.3035797956057746E-2</v>
      </c>
      <c r="Z1168" s="135">
        <f t="shared" ref="Z1168" si="630">IF(Y1168&lt;0,Y1168,0)</f>
        <v>-3.3035797956057746E-2</v>
      </c>
      <c r="AA1168" s="135">
        <f t="shared" ref="AA1168" si="631">Z1168^2</f>
        <v>1.0913639465934691E-3</v>
      </c>
      <c r="AB1168" s="140">
        <f t="shared" ref="AB1168" si="632">AVERAGE(Y915:Y1168)/AVERAGE(AA915:AA1168)</f>
        <v>2.2647682355058909</v>
      </c>
      <c r="AC1168" s="140">
        <f t="shared" ref="AC1168" si="633">AVERAGE(I1137:I1168)-_xlfn.NORM.S.INV(0.95)*_xlfn.STDEV.S(I1137:I1168)</f>
        <v>-3.5274392243932022E-2</v>
      </c>
      <c r="AD1168" s="140">
        <f t="shared" ref="AD1168" si="634">AVERAGE(I1077:I1168)-_xlfn.NORM.S.INV(0.95)*_xlfn.STDEV.S(I1077:I1168)</f>
        <v>-4.3251501410551819E-2</v>
      </c>
      <c r="AE1168" s="140">
        <f t="shared" ref="AE1168" si="635">AVERAGE(I802:I1168)-_xlfn.NORM.S.INV(0.95)*_xlfn.STDEV.S(I802:I1168)</f>
        <v>-4.7976175125806507E-2</v>
      </c>
    </row>
    <row r="1169" spans="1:31">
      <c r="A1169" s="168">
        <f>'Historical NAV'!A1169</f>
        <v>45659</v>
      </c>
      <c r="B1169" s="169">
        <f>'Historical NAV'!B1169</f>
        <v>63255466.560107999</v>
      </c>
      <c r="C1169" s="169">
        <f>'Historical NAV'!C1169</f>
        <v>-9000000</v>
      </c>
      <c r="D1169" s="169" t="e">
        <f>'Historical NAV'!#REF!</f>
        <v>#REF!</v>
      </c>
      <c r="E1169" s="169" t="e">
        <f>'Historical NAV'!#REF!</f>
        <v>#REF!</v>
      </c>
      <c r="F1169" s="67">
        <f t="shared" ref="F1169" si="636">B1169</f>
        <v>63255466.560107999</v>
      </c>
      <c r="G1169" s="67">
        <f t="shared" ref="G1169" si="637">IF(MONTH(A1169)=MONTH(A1168),G1168,F1168)</f>
        <v>71204832.621444106</v>
      </c>
      <c r="H1169" s="172">
        <f>B1169-C1169-F1168-'Daily P&amp;L breakdown'!H177</f>
        <v>1047220.6986638999</v>
      </c>
      <c r="I1169" s="70">
        <f t="shared" ref="I1169" si="638">H1169/B1168</f>
        <v>1.4707157648012194E-2</v>
      </c>
      <c r="J1169" s="67">
        <f t="shared" ref="J1169" si="639">IF(MONTH(A1169)=MONTH(A1168),J1168+H1169,H1169)</f>
        <v>1047220.6986638999</v>
      </c>
      <c r="K1169" s="70">
        <f t="shared" ref="K1169" si="640">(1+K1168)*(1+I1169)-1</f>
        <v>9.4230581878824271E-2</v>
      </c>
      <c r="L1169" s="70">
        <f t="shared" ref="L1169" si="641">1+I1169</f>
        <v>1.0147071576480122</v>
      </c>
      <c r="M1169" s="70">
        <f>PRODUCT($L$2:L1169)-1</f>
        <v>0.41290509190347868</v>
      </c>
      <c r="N1169" s="70">
        <f>PRODUCT($L$909:L1169)-1</f>
        <v>0.11649714069628292</v>
      </c>
      <c r="O1169" s="70">
        <f>AVERAGE($I$909:I1169)*252</f>
        <v>0.22992557361181196</v>
      </c>
      <c r="P1169" s="70">
        <f>STDEV($I$909:I1169)*252^0.5</f>
        <v>0.4961454028060362</v>
      </c>
      <c r="Q1169" s="67">
        <f t="shared" ref="Q1169" si="642">B1169-C1169-F1138</f>
        <v>-1750466.701797694</v>
      </c>
      <c r="R1169" s="70">
        <f t="shared" ref="R1169" si="643">Q1169/B1138</f>
        <v>-2.3653058946001303E-2</v>
      </c>
      <c r="S1169" s="67">
        <f t="shared" ref="S1169" si="644">B1169-C1169-F1078</f>
        <v>9065080.6685163081</v>
      </c>
      <c r="T1169" s="70">
        <f t="shared" ref="T1169" si="645">S1169/B1078</f>
        <v>0.14345664361139049</v>
      </c>
      <c r="U1169" s="67">
        <f t="shared" ref="U1169" si="646">B1169-C1169-F803</f>
        <v>34452985.700108007</v>
      </c>
      <c r="V1169" s="70">
        <f t="shared" ref="V1169" si="647">U1169/B803</f>
        <v>0.91139483219906348</v>
      </c>
      <c r="W1169" s="87">
        <f t="shared" ref="W1169" si="648">O1169/P1169</f>
        <v>0.4634237711594788</v>
      </c>
      <c r="X1169" s="138">
        <f t="shared" si="192"/>
        <v>1.7857142857142857E-4</v>
      </c>
      <c r="Y1169" s="135">
        <f t="shared" ref="Y1169" si="649">I1169-X1169</f>
        <v>1.4528586219440765E-2</v>
      </c>
      <c r="Z1169" s="135">
        <f t="shared" ref="Z1169" si="650">IF(Y1169&lt;0,Y1169,0)</f>
        <v>0</v>
      </c>
      <c r="AA1169" s="135">
        <f t="shared" ref="AA1169" si="651">Z1169^2</f>
        <v>0</v>
      </c>
      <c r="AB1169" s="140">
        <f t="shared" ref="AB1169" si="652">AVERAGE(Y916:Y1169)/AVERAGE(AA916:AA1169)</f>
        <v>2.4762227234322554</v>
      </c>
      <c r="AC1169" s="140">
        <f t="shared" ref="AC1169" si="653">AVERAGE(I1138:I1169)-_xlfn.NORM.S.INV(0.95)*_xlfn.STDEV.S(I1138:I1169)</f>
        <v>-3.5286682971807481E-2</v>
      </c>
      <c r="AD1169" s="140">
        <f t="shared" ref="AD1169" si="654">AVERAGE(I1078:I1169)-_xlfn.NORM.S.INV(0.95)*_xlfn.STDEV.S(I1078:I1169)</f>
        <v>-4.2815813585864775E-2</v>
      </c>
      <c r="AE1169" s="140">
        <f t="shared" ref="AE1169" si="655">AVERAGE(I803:I1169)-_xlfn.NORM.S.INV(0.95)*_xlfn.STDEV.S(I803:I1169)</f>
        <v>-4.7887303800085719E-2</v>
      </c>
    </row>
    <row r="1170" spans="1:31">
      <c r="A1170" s="168">
        <f>'Historical NAV'!A1170</f>
        <v>45660</v>
      </c>
      <c r="B1170" s="169">
        <f>'Historical NAV'!B1170</f>
        <v>66348162.478378601</v>
      </c>
      <c r="C1170" s="169">
        <f>'Historical NAV'!C1170</f>
        <v>0</v>
      </c>
      <c r="D1170" s="169" t="e">
        <f>'Historical NAV'!#REF!</f>
        <v>#REF!</v>
      </c>
      <c r="E1170" s="169" t="e">
        <f>'Historical NAV'!#REF!</f>
        <v>#REF!</v>
      </c>
      <c r="F1170" s="67">
        <f t="shared" ref="F1170" si="656">B1170</f>
        <v>66348162.478378601</v>
      </c>
      <c r="G1170" s="67">
        <f t="shared" ref="G1170" si="657">IF(MONTH(A1170)=MONTH(A1169),G1169,F1169)</f>
        <v>71204832.621444106</v>
      </c>
      <c r="H1170" s="172">
        <f>B1170-C1170-F1169-'Daily P&amp;L breakdown'!H178</f>
        <v>2984133.5282706027</v>
      </c>
      <c r="I1170" s="70">
        <f t="shared" ref="I1170" si="658">H1170/B1169</f>
        <v>4.7175899421039821E-2</v>
      </c>
      <c r="J1170" s="67">
        <f t="shared" ref="J1170" si="659">IF(MONTH(A1170)=MONTH(A1169),J1169+H1170,H1170)</f>
        <v>4031354.2269345028</v>
      </c>
      <c r="K1170" s="70">
        <f t="shared" ref="K1170" si="660">(1+K1169)*(1+I1170)-1</f>
        <v>0.14585189375296559</v>
      </c>
      <c r="L1170" s="70">
        <f t="shared" ref="L1170" si="661">1+I1170</f>
        <v>1.0471758994210398</v>
      </c>
      <c r="M1170" s="70">
        <f>PRODUCT($L$2:L1170)-1</f>
        <v>0.47956016041059213</v>
      </c>
      <c r="N1170" s="70">
        <f>PRODUCT($L$909:L1170)-1</f>
        <v>0.16916889750964925</v>
      </c>
      <c r="O1170" s="70">
        <f>AVERAGE($I$909:I1170)*252</f>
        <v>0.27442328765948459</v>
      </c>
      <c r="P1170" s="70">
        <f>STDEV($I$909:I1170)*252^0.5</f>
        <v>0.49726827547677166</v>
      </c>
      <c r="Q1170" s="67">
        <f t="shared" ref="Q1170" si="662">B1170-C1170-F1139</f>
        <v>-7617739.5788531974</v>
      </c>
      <c r="R1170" s="70">
        <f t="shared" ref="R1170" si="663">Q1170/B1139</f>
        <v>-0.1029898827294623</v>
      </c>
      <c r="S1170" s="67">
        <f t="shared" ref="S1170" si="664">B1170-C1170-F1079</f>
        <v>4959626.5224270001</v>
      </c>
      <c r="T1170" s="70">
        <f t="shared" ref="T1170" si="665">S1170/B1079</f>
        <v>8.0790760769823597E-2</v>
      </c>
      <c r="U1170" s="67">
        <f t="shared" ref="U1170" si="666">B1170-C1170-F804</f>
        <v>28354450.078378603</v>
      </c>
      <c r="V1170" s="70">
        <f t="shared" ref="V1170" si="667">U1170/B804</f>
        <v>0.74629322293808287</v>
      </c>
      <c r="W1170" s="87">
        <f t="shared" ref="W1170" si="668">O1170/P1170</f>
        <v>0.55186164328776577</v>
      </c>
      <c r="X1170" s="138">
        <f t="shared" si="192"/>
        <v>1.7857142857142857E-4</v>
      </c>
      <c r="Y1170" s="135">
        <f t="shared" ref="Y1170" si="669">I1170-X1170</f>
        <v>4.6997327992468391E-2</v>
      </c>
      <c r="Z1170" s="135">
        <f t="shared" ref="Z1170" si="670">IF(Y1170&lt;0,Y1170,0)</f>
        <v>0</v>
      </c>
      <c r="AA1170" s="135">
        <f t="shared" ref="AA1170" si="671">Z1170^2</f>
        <v>0</v>
      </c>
      <c r="AB1170" s="140">
        <f t="shared" ref="AB1170" si="672">AVERAGE(Y917:Y1170)/AVERAGE(AA917:AA1170)</f>
        <v>2.8109138052447658</v>
      </c>
      <c r="AC1170" s="140">
        <f t="shared" ref="AC1170" si="673">AVERAGE(I1139:I1170)-_xlfn.NORM.S.INV(0.95)*_xlfn.STDEV.S(I1139:I1170)</f>
        <v>-3.6595475459088658E-2</v>
      </c>
      <c r="AD1170" s="140">
        <f t="shared" ref="AD1170" si="674">AVERAGE(I1079:I1170)-_xlfn.NORM.S.INV(0.95)*_xlfn.STDEV.S(I1079:I1170)</f>
        <v>-4.3099541195662887E-2</v>
      </c>
      <c r="AE1170" s="140">
        <f t="shared" ref="AE1170" si="675">AVERAGE(I804:I1170)-_xlfn.NORM.S.INV(0.95)*_xlfn.STDEV.S(I804:I1170)</f>
        <v>-4.791643547386832E-2</v>
      </c>
    </row>
    <row r="1171" spans="1:31">
      <c r="A1171" s="168">
        <f>'Historical NAV'!A1171</f>
        <v>45663</v>
      </c>
      <c r="B1171" s="169">
        <f>'Historical NAV'!B1171</f>
        <v>68445979.203684106</v>
      </c>
      <c r="C1171" s="169">
        <f>'Historical NAV'!C1171</f>
        <v>0</v>
      </c>
      <c r="D1171" s="169" t="e">
        <f>'Historical NAV'!#REF!</f>
        <v>#REF!</v>
      </c>
      <c r="E1171" s="169" t="e">
        <f>'Historical NAV'!#REF!</f>
        <v>#REF!</v>
      </c>
      <c r="F1171" s="67">
        <f t="shared" ref="F1171" si="676">B1171</f>
        <v>68445979.203684106</v>
      </c>
      <c r="G1171" s="67">
        <f t="shared" ref="G1171" si="677">IF(MONTH(A1171)=MONTH(A1170),G1170,F1170)</f>
        <v>71204832.621444106</v>
      </c>
      <c r="H1171" s="172">
        <f>B1171-C1171-F1170-'Daily P&amp;L breakdown'!H179</f>
        <v>2194542.165305505</v>
      </c>
      <c r="I1171" s="70">
        <f t="shared" ref="I1171" si="678">H1171/B1170</f>
        <v>3.3076155892345291E-2</v>
      </c>
      <c r="J1171" s="67">
        <f t="shared" ref="J1171" si="679">IF(MONTH(A1171)=MONTH(A1170),J1170+H1171,H1171)</f>
        <v>6225896.3922400083</v>
      </c>
      <c r="K1171" s="70">
        <f t="shared" ref="K1171" si="680">(1+K1170)*(1+I1171)-1</f>
        <v>0.1837522696202778</v>
      </c>
      <c r="L1171" s="70">
        <f t="shared" ref="L1171" si="681">1+I1171</f>
        <v>1.0330761558923454</v>
      </c>
      <c r="M1171" s="70">
        <f>PRODUCT($L$2:L1171)-1</f>
        <v>0.52849832292843635</v>
      </c>
      <c r="N1171" s="70">
        <f>PRODUCT($L$909:L1171)-1</f>
        <v>0.20784051022815997</v>
      </c>
      <c r="O1171" s="70">
        <f>AVERAGE($I$909:I1171)*252</f>
        <v>0.30507259563367295</v>
      </c>
      <c r="P1171" s="70">
        <f>STDEV($I$909:I1171)*252^0.5</f>
        <v>0.49730505932978669</v>
      </c>
      <c r="Q1171" s="67">
        <f t="shared" ref="Q1171" si="682">B1171-C1171-F1140</f>
        <v>-6910836.8264842927</v>
      </c>
      <c r="R1171" s="70">
        <f t="shared" ref="R1171" si="683">Q1171/B1140</f>
        <v>-9.170818501298679E-2</v>
      </c>
      <c r="S1171" s="67">
        <f t="shared" ref="S1171" si="684">B1171-C1171-F1080</f>
        <v>8182113.0878064036</v>
      </c>
      <c r="T1171" s="70">
        <f t="shared" ref="T1171" si="685">S1171/B1080</f>
        <v>0.13577146000015197</v>
      </c>
      <c r="U1171" s="67">
        <f t="shared" ref="U1171" si="686">B1171-C1171-F805</f>
        <v>30675369.54368411</v>
      </c>
      <c r="V1171" s="70">
        <f t="shared" ref="V1171" si="687">U1171/B805</f>
        <v>0.81214917682861976</v>
      </c>
      <c r="W1171" s="87">
        <f t="shared" ref="W1171" si="688">O1171/P1171</f>
        <v>0.61345162272190912</v>
      </c>
      <c r="X1171" s="138">
        <f t="shared" si="192"/>
        <v>1.7857142857142857E-4</v>
      </c>
      <c r="Y1171" s="135">
        <f t="shared" ref="Y1171" si="689">I1171-X1171</f>
        <v>3.289758446377386E-2</v>
      </c>
      <c r="Z1171" s="135">
        <f t="shared" ref="Z1171" si="690">IF(Y1171&lt;0,Y1171,0)</f>
        <v>0</v>
      </c>
      <c r="AA1171" s="135">
        <f t="shared" ref="AA1171" si="691">Z1171^2</f>
        <v>0</v>
      </c>
      <c r="AB1171" s="140">
        <f t="shared" ref="AB1171" si="692">AVERAGE(Y918:Y1171)/AVERAGE(AA918:AA1171)</f>
        <v>3.1426886188258916</v>
      </c>
      <c r="AC1171" s="140">
        <f t="shared" ref="AC1171" si="693">AVERAGE(I1140:I1171)-_xlfn.NORM.S.INV(0.95)*_xlfn.STDEV.S(I1140:I1171)</f>
        <v>-3.6820617686536827E-2</v>
      </c>
      <c r="AD1171" s="140">
        <f t="shared" ref="AD1171" si="694">AVERAGE(I1080:I1171)-_xlfn.NORM.S.INV(0.95)*_xlfn.STDEV.S(I1080:I1171)</f>
        <v>-4.2442355476737872E-2</v>
      </c>
      <c r="AE1171" s="140">
        <f t="shared" ref="AE1171" si="695">AVERAGE(I805:I1171)-_xlfn.NORM.S.INV(0.95)*_xlfn.STDEV.S(I805:I1171)</f>
        <v>-4.791201617788983E-2</v>
      </c>
    </row>
    <row r="1172" spans="1:31">
      <c r="A1172" s="168">
        <f>'Historical NAV'!A1172</f>
        <v>45664</v>
      </c>
      <c r="B1172" s="169">
        <f>'Historical NAV'!B1172</f>
        <v>64784770.194913499</v>
      </c>
      <c r="C1172" s="169">
        <f>'Historical NAV'!C1172</f>
        <v>0</v>
      </c>
      <c r="D1172" s="169" t="e">
        <f>'Historical NAV'!#REF!</f>
        <v>#REF!</v>
      </c>
      <c r="E1172" s="169" t="e">
        <f>'Historical NAV'!#REF!</f>
        <v>#REF!</v>
      </c>
      <c r="F1172" s="67">
        <f t="shared" ref="F1172" si="696">B1172</f>
        <v>64784770.194913499</v>
      </c>
      <c r="G1172" s="67">
        <f t="shared" ref="G1172" si="697">IF(MONTH(A1172)=MONTH(A1171),G1171,F1171)</f>
        <v>71204832.621444106</v>
      </c>
      <c r="H1172" s="172">
        <f>B1172-C1172-F1171-'Daily P&amp;L breakdown'!H180</f>
        <v>-3736400.5787706072</v>
      </c>
      <c r="I1172" s="70">
        <f t="shared" ref="I1172" si="698">H1172/B1171</f>
        <v>-5.4589044122689612E-2</v>
      </c>
      <c r="J1172" s="67">
        <f t="shared" ref="J1172" si="699">IF(MONTH(A1172)=MONTH(A1171),J1171+H1172,H1172)</f>
        <v>2489495.8134694011</v>
      </c>
      <c r="K1172" s="70">
        <f t="shared" ref="K1172" si="700">(1+K1171)*(1+I1172)-1</f>
        <v>0.11913236474364242</v>
      </c>
      <c r="L1172" s="70">
        <f t="shared" ref="L1172" si="701">1+I1172</f>
        <v>0.94541095587731039</v>
      </c>
      <c r="M1172" s="70">
        <f>PRODUCT($L$2:L1172)-1</f>
        <v>0.44505906053663891</v>
      </c>
      <c r="N1172" s="70">
        <f>PRODUCT($L$909:L1172)-1</f>
        <v>0.14190565132214306</v>
      </c>
      <c r="O1172" s="70">
        <f>AVERAGE($I$909:I1172)*252</f>
        <v>0.25180929368461435</v>
      </c>
      <c r="P1172" s="70">
        <f>STDEV($I$909:I1172)*252^0.5</f>
        <v>0.49934361374627606</v>
      </c>
      <c r="Q1172" s="67">
        <f t="shared" ref="Q1172" si="702">B1172-C1172-F1141</f>
        <v>-10346761.451548494</v>
      </c>
      <c r="R1172" s="70">
        <f t="shared" ref="R1172" si="703">Q1172/B1141</f>
        <v>-0.13771530041788696</v>
      </c>
      <c r="S1172" s="67">
        <f t="shared" ref="S1172" si="704">B1172-C1172-F1081</f>
        <v>2579762.032191202</v>
      </c>
      <c r="T1172" s="70">
        <f t="shared" ref="T1172" si="705">S1172/B1081</f>
        <v>4.1471934630131282E-2</v>
      </c>
      <c r="U1172" s="67">
        <f t="shared" ref="U1172" si="706">B1172-C1172-F806</f>
        <v>27644989.484913498</v>
      </c>
      <c r="V1172" s="70">
        <f t="shared" ref="V1172" si="707">U1172/B806</f>
        <v>0.74434983073203764</v>
      </c>
      <c r="W1172" s="87">
        <f t="shared" ref="W1172" si="708">O1172/P1172</f>
        <v>0.50428059306784767</v>
      </c>
      <c r="X1172" s="138">
        <f t="shared" si="192"/>
        <v>1.7857142857142857E-4</v>
      </c>
      <c r="Y1172" s="135">
        <f t="shared" ref="Y1172" si="709">I1172-X1172</f>
        <v>-5.4767615551261042E-2</v>
      </c>
      <c r="Z1172" s="135">
        <f t="shared" ref="Z1172" si="710">IF(Y1172&lt;0,Y1172,0)</f>
        <v>-5.4767615551261042E-2</v>
      </c>
      <c r="AA1172" s="135">
        <f t="shared" ref="AA1172" si="711">Z1172^2</f>
        <v>2.9994917131707303E-3</v>
      </c>
      <c r="AB1172" s="140">
        <f t="shared" ref="AB1172" si="712">AVERAGE(Y919:Y1172)/AVERAGE(AA919:AA1172)</f>
        <v>2.6792493827861774</v>
      </c>
      <c r="AC1172" s="140">
        <f t="shared" ref="AC1172" si="713">AVERAGE(I1141:I1172)-_xlfn.NORM.S.INV(0.95)*_xlfn.STDEV.S(I1141:I1172)</f>
        <v>-4.2017401515694407E-2</v>
      </c>
      <c r="AD1172" s="140">
        <f t="shared" ref="AD1172" si="714">AVERAGE(I1081:I1172)-_xlfn.NORM.S.INV(0.95)*_xlfn.STDEV.S(I1081:I1172)</f>
        <v>-4.3756650009922543E-2</v>
      </c>
      <c r="AE1172" s="140">
        <f t="shared" ref="AE1172" si="715">AVERAGE(I806:I1172)-_xlfn.NORM.S.INV(0.95)*_xlfn.STDEV.S(I806:I1172)</f>
        <v>-4.8275884064888239E-2</v>
      </c>
    </row>
    <row r="1173" spans="1:31">
      <c r="A1173" s="168">
        <f>'Historical NAV'!A1173</f>
        <v>45665</v>
      </c>
      <c r="B1173" s="169">
        <f>'Historical NAV'!B1173</f>
        <v>64378423.867367402</v>
      </c>
      <c r="C1173" s="169">
        <f>'Historical NAV'!C1173</f>
        <v>0</v>
      </c>
      <c r="D1173" s="169" t="e">
        <f>'Historical NAV'!#REF!</f>
        <v>#REF!</v>
      </c>
      <c r="E1173" s="169" t="e">
        <f>'Historical NAV'!#REF!</f>
        <v>#REF!</v>
      </c>
      <c r="F1173" s="67">
        <f t="shared" ref="F1173" si="716">B1173</f>
        <v>64378423.867367402</v>
      </c>
      <c r="G1173" s="67">
        <f t="shared" ref="G1173" si="717">IF(MONTH(A1173)=MONTH(A1172),G1172,F1172)</f>
        <v>71204832.621444106</v>
      </c>
      <c r="H1173" s="172">
        <f>B1173-C1173-F1172-'Daily P&amp;L breakdown'!H181</f>
        <v>-438980.17754609731</v>
      </c>
      <c r="I1173" s="70">
        <f t="shared" ref="I1173" si="718">H1173/B1172</f>
        <v>-6.7759779995416785E-3</v>
      </c>
      <c r="J1173" s="67">
        <f t="shared" ref="J1173" si="719">IF(MONTH(A1173)=MONTH(A1172),J1172+H1173,H1173)</f>
        <v>2050515.6359233037</v>
      </c>
      <c r="K1173" s="70">
        <f t="shared" ref="K1173" si="720">(1+K1172)*(1+I1173)-1</f>
        <v>0.1115491484615645</v>
      </c>
      <c r="L1173" s="70">
        <f t="shared" ref="L1173" si="721">1+I1173</f>
        <v>0.99322402200045834</v>
      </c>
      <c r="M1173" s="70">
        <f>PRODUCT($L$2:L1173)-1</f>
        <v>0.43526737213440425</v>
      </c>
      <c r="N1173" s="70">
        <f>PRODUCT($L$909:L1173)-1</f>
        <v>0.13416812375123199</v>
      </c>
      <c r="O1173" s="70">
        <f>AVERAGE($I$909:I1173)*252</f>
        <v>0.24441549840322147</v>
      </c>
      <c r="P1173" s="70">
        <f>STDEV($I$909:I1173)*252^0.5</f>
        <v>0.49845465988978127</v>
      </c>
      <c r="Q1173" s="67">
        <f t="shared" ref="Q1173" si="722">B1173-C1173-F1142</f>
        <v>-9402758.5361699015</v>
      </c>
      <c r="R1173" s="70">
        <f t="shared" ref="R1173" si="723">Q1173/B1142</f>
        <v>-0.1274411473205003</v>
      </c>
      <c r="S1173" s="67">
        <f t="shared" ref="S1173" si="724">B1173-C1173-F1082</f>
        <v>2417034.1727496982</v>
      </c>
      <c r="T1173" s="70">
        <f t="shared" ref="T1173" si="725">S1173/B1082</f>
        <v>3.9008714695752775E-2</v>
      </c>
      <c r="U1173" s="67">
        <f t="shared" ref="U1173" si="726">B1173-C1173-F807</f>
        <v>27318552.547367401</v>
      </c>
      <c r="V1173" s="70">
        <f t="shared" ref="V1173" si="727">U1173/B807</f>
        <v>0.73714644909261928</v>
      </c>
      <c r="W1173" s="87">
        <f t="shared" ref="W1173" si="728">O1173/P1173</f>
        <v>0.49034650103836291</v>
      </c>
      <c r="X1173" s="138">
        <f t="shared" si="192"/>
        <v>1.7857142857142857E-4</v>
      </c>
      <c r="Y1173" s="135">
        <f t="shared" ref="Y1173" si="729">I1173-X1173</f>
        <v>-6.9545494281131074E-3</v>
      </c>
      <c r="Z1173" s="135">
        <f t="shared" ref="Z1173" si="730">IF(Y1173&lt;0,Y1173,0)</f>
        <v>-6.9545494281131074E-3</v>
      </c>
      <c r="AA1173" s="135">
        <f t="shared" ref="AA1173" si="731">Z1173^2</f>
        <v>4.8365757748068348E-5</v>
      </c>
      <c r="AB1173" s="140">
        <f t="shared" ref="AB1173" si="732">AVERAGE(Y920:Y1173)/AVERAGE(AA920:AA1173)</f>
        <v>2.6293408551529258</v>
      </c>
      <c r="AC1173" s="140">
        <f t="shared" ref="AC1173" si="733">AVERAGE(I1142:I1173)-_xlfn.NORM.S.INV(0.95)*_xlfn.STDEV.S(I1142:I1173)</f>
        <v>-4.2149742913038885E-2</v>
      </c>
      <c r="AD1173" s="140">
        <f t="shared" ref="AD1173" si="734">AVERAGE(I1082:I1173)-_xlfn.NORM.S.INV(0.95)*_xlfn.STDEV.S(I1082:I1173)</f>
        <v>-4.3917580521928332E-2</v>
      </c>
      <c r="AE1173" s="140">
        <f t="shared" ref="AE1173" si="735">AVERAGE(I807:I1173)-_xlfn.NORM.S.INV(0.95)*_xlfn.STDEV.S(I807:I1173)</f>
        <v>-4.8229076455636608E-2</v>
      </c>
    </row>
    <row r="1174" spans="1:31">
      <c r="A1174" s="168">
        <f>'Historical NAV'!A1174</f>
        <v>45666</v>
      </c>
      <c r="B1174" s="169">
        <f>'Historical NAV'!B1174</f>
        <v>64340660.011150397</v>
      </c>
      <c r="C1174" s="169">
        <f>'Historical NAV'!C1174</f>
        <v>0</v>
      </c>
      <c r="D1174" s="169" t="e">
        <f>'Historical NAV'!#REF!</f>
        <v>#REF!</v>
      </c>
      <c r="E1174" s="169" t="e">
        <f>'Historical NAV'!#REF!</f>
        <v>#REF!</v>
      </c>
      <c r="F1174" s="67">
        <f t="shared" ref="F1174" si="736">B1174</f>
        <v>64340660.011150397</v>
      </c>
      <c r="G1174" s="67">
        <f t="shared" ref="G1174" si="737">IF(MONTH(A1174)=MONTH(A1173),G1173,F1173)</f>
        <v>71204832.621444106</v>
      </c>
      <c r="H1174" s="172">
        <f>B1174-C1174-F1173-'Daily P&amp;L breakdown'!H182</f>
        <v>-42788.386217004358</v>
      </c>
      <c r="I1174" s="70">
        <f t="shared" ref="I1174" si="738">H1174/B1173</f>
        <v>-6.6463861099111561E-4</v>
      </c>
      <c r="J1174" s="67">
        <f t="shared" ref="J1174" si="739">IF(MONTH(A1174)=MONTH(A1173),J1173+H1174,H1174)</f>
        <v>2007727.2497062993</v>
      </c>
      <c r="K1174" s="70">
        <f t="shared" ref="K1174" si="740">(1+K1173)*(1+I1174)-1</f>
        <v>0.11081036997948268</v>
      </c>
      <c r="L1174" s="70">
        <f t="shared" ref="L1174" si="741">1+I1174</f>
        <v>0.99933536138900891</v>
      </c>
      <c r="M1174" s="70">
        <f>PRODUCT($L$2:L1174)-1</f>
        <v>0.43431343802178812</v>
      </c>
      <c r="N1174" s="70">
        <f>PRODUCT($L$909:L1174)-1</f>
        <v>0.13341431182483166</v>
      </c>
      <c r="O1174" s="70">
        <f>AVERAGE($I$909:I1174)*252</f>
        <v>0.24286698551460123</v>
      </c>
      <c r="P1174" s="70">
        <f>STDEV($I$909:I1174)*252^0.5</f>
        <v>0.49751583422874729</v>
      </c>
      <c r="Q1174" s="67">
        <f t="shared" ref="Q1174" si="742">B1174-C1174-F1143</f>
        <v>-9648307.5048066005</v>
      </c>
      <c r="R1174" s="70">
        <f t="shared" ref="R1174" si="743">Q1174/B1143</f>
        <v>-0.13040197516914634</v>
      </c>
      <c r="S1174" s="67">
        <f t="shared" ref="S1174" si="744">B1174-C1174-F1083</f>
        <v>8642026.9040554985</v>
      </c>
      <c r="T1174" s="70">
        <f t="shared" ref="T1174" si="745">S1174/B1083</f>
        <v>0.15515689384044642</v>
      </c>
      <c r="U1174" s="67">
        <f t="shared" ref="U1174" si="746">B1174-C1174-F808</f>
        <v>27830965.941150397</v>
      </c>
      <c r="V1174" s="70">
        <f t="shared" ref="V1174" si="747">U1174/B808</f>
        <v>0.76228976029736417</v>
      </c>
      <c r="W1174" s="87">
        <f t="shared" ref="W1174" si="748">O1174/P1174</f>
        <v>0.48815930831848886</v>
      </c>
      <c r="X1174" s="138">
        <f t="shared" si="192"/>
        <v>1.7857142857142857E-4</v>
      </c>
      <c r="Y1174" s="135">
        <f t="shared" ref="Y1174" si="749">I1174-X1174</f>
        <v>-8.4321003956254416E-4</v>
      </c>
      <c r="Z1174" s="135">
        <f t="shared" ref="Z1174" si="750">IF(Y1174&lt;0,Y1174,0)</f>
        <v>-8.4321003956254416E-4</v>
      </c>
      <c r="AA1174" s="135">
        <f t="shared" ref="AA1174" si="751">Z1174^2</f>
        <v>7.1100317081906732E-7</v>
      </c>
      <c r="AB1174" s="140">
        <f t="shared" ref="AB1174" si="752">AVERAGE(Y921:Y1174)/AVERAGE(AA921:AA1174)</f>
        <v>2.7960136083032743</v>
      </c>
      <c r="AC1174" s="140">
        <f t="shared" ref="AC1174" si="753">AVERAGE(I1143:I1174)-_xlfn.NORM.S.INV(0.95)*_xlfn.STDEV.S(I1143:I1174)</f>
        <v>-4.1166355493530662E-2</v>
      </c>
      <c r="AD1174" s="140">
        <f t="shared" ref="AD1174" si="754">AVERAGE(I1083:I1174)-_xlfn.NORM.S.INV(0.95)*_xlfn.STDEV.S(I1083:I1174)</f>
        <v>-4.3872376842952081E-2</v>
      </c>
      <c r="AE1174" s="140">
        <f t="shared" ref="AE1174" si="755">AVERAGE(I808:I1174)-_xlfn.NORM.S.INV(0.95)*_xlfn.STDEV.S(I808:I1174)</f>
        <v>-4.822433292430009E-2</v>
      </c>
    </row>
    <row r="1175" spans="1:31">
      <c r="A1175" s="168">
        <f>'Historical NAV'!A1175</f>
        <v>45667</v>
      </c>
      <c r="B1175" s="169">
        <f>'Historical NAV'!B1175</f>
        <v>61771085.473509103</v>
      </c>
      <c r="C1175" s="169">
        <f>'Historical NAV'!C1175</f>
        <v>0</v>
      </c>
      <c r="D1175" s="169" t="e">
        <f>'Historical NAV'!#REF!</f>
        <v>#REF!</v>
      </c>
      <c r="E1175" s="169" t="e">
        <f>'Historical NAV'!#REF!</f>
        <v>#REF!</v>
      </c>
      <c r="F1175" s="67">
        <f t="shared" ref="F1175" si="756">B1175</f>
        <v>61771085.473509103</v>
      </c>
      <c r="G1175" s="67">
        <f t="shared" ref="G1175" si="757">IF(MONTH(A1175)=MONTH(A1174),G1174,F1174)</f>
        <v>71204832.621444106</v>
      </c>
      <c r="H1175" s="172">
        <f>B1175-C1175-F1174-'Daily P&amp;L breakdown'!H183</f>
        <v>-2574660.6276412942</v>
      </c>
      <c r="I1175" s="70">
        <f t="shared" ref="I1175" si="758">H1175/B1174</f>
        <v>-4.0016074239759107E-2</v>
      </c>
      <c r="J1175" s="67">
        <f t="shared" ref="J1175" si="759">IF(MONTH(A1175)=MONTH(A1174),J1174+H1175,H1175)</f>
        <v>-566933.37793499487</v>
      </c>
      <c r="K1175" s="70">
        <f t="shared" ref="K1175" si="760">(1+K1174)*(1+I1175)-1</f>
        <v>6.636009974808954E-2</v>
      </c>
      <c r="L1175" s="70">
        <f t="shared" ref="L1175" si="761">1+I1175</f>
        <v>0.95998392576024094</v>
      </c>
      <c r="M1175" s="70">
        <f>PRODUCT($L$2:L1175)-1</f>
        <v>0.3769178450028241</v>
      </c>
      <c r="N1175" s="70">
        <f>PRODUCT($L$909:L1175)-1</f>
        <v>8.8059520578443795E-2</v>
      </c>
      <c r="O1175" s="70">
        <f>AVERAGE($I$909:I1175)*252</f>
        <v>0.20418939115529822</v>
      </c>
      <c r="P1175" s="70">
        <f>STDEV($I$909:I1175)*252^0.5</f>
        <v>0.49817313534291119</v>
      </c>
      <c r="Q1175" s="67">
        <f t="shared" ref="Q1175" si="762">B1175-C1175-F1144</f>
        <v>-11775306.090390891</v>
      </c>
      <c r="R1175" s="70">
        <f t="shared" ref="R1175" si="763">Q1175/B1144</f>
        <v>-0.16010719003338242</v>
      </c>
      <c r="S1175" s="67">
        <f t="shared" ref="S1175" si="764">B1175-C1175-F1084</f>
        <v>7389575.1075270995</v>
      </c>
      <c r="T1175" s="70">
        <f t="shared" ref="T1175" si="765">S1175/B1084</f>
        <v>0.13588396235772077</v>
      </c>
      <c r="U1175" s="67">
        <f t="shared" ref="U1175" si="766">B1175-C1175-F809</f>
        <v>24695822.163509101</v>
      </c>
      <c r="V1175" s="70">
        <f t="shared" ref="V1175" si="767">U1175/B809</f>
        <v>0.66609971066201712</v>
      </c>
      <c r="W1175" s="87">
        <f t="shared" ref="W1175" si="768">O1175/P1175</f>
        <v>0.40987635958078517</v>
      </c>
      <c r="X1175" s="138">
        <f t="shared" si="192"/>
        <v>1.7857142857142857E-4</v>
      </c>
      <c r="Y1175" s="135">
        <f t="shared" ref="Y1175" si="769">I1175-X1175</f>
        <v>-4.0194645668330538E-2</v>
      </c>
      <c r="Z1175" s="135">
        <f t="shared" ref="Z1175" si="770">IF(Y1175&lt;0,Y1175,0)</f>
        <v>-4.0194645668330538E-2</v>
      </c>
      <c r="AA1175" s="135">
        <f t="shared" ref="AA1175" si="771">Z1175^2</f>
        <v>1.6156095404026428E-3</v>
      </c>
      <c r="AB1175" s="140">
        <f t="shared" ref="AB1175" si="772">AVERAGE(Y922:Y1175)/AVERAGE(AA922:AA1175)</f>
        <v>2.5483552618007828</v>
      </c>
      <c r="AC1175" s="140">
        <f t="shared" ref="AC1175" si="773">AVERAGE(I1144:I1175)-_xlfn.NORM.S.INV(0.95)*_xlfn.STDEV.S(I1144:I1175)</f>
        <v>-4.4083723390437861E-2</v>
      </c>
      <c r="AD1175" s="140">
        <f t="shared" ref="AD1175" si="774">AVERAGE(I1084:I1175)-_xlfn.NORM.S.INV(0.95)*_xlfn.STDEV.S(I1084:I1175)</f>
        <v>-4.0487680398896803E-2</v>
      </c>
      <c r="AE1175" s="140">
        <f t="shared" ref="AE1175" si="775">AVERAGE(I809:I1175)-_xlfn.NORM.S.INV(0.95)*_xlfn.STDEV.S(I809:I1175)</f>
        <v>-4.8401301310148602E-2</v>
      </c>
    </row>
    <row r="1176" spans="1:31">
      <c r="A1176" s="168">
        <f>'Historical NAV'!A1176</f>
        <v>45670</v>
      </c>
      <c r="B1176" s="169">
        <f>'Historical NAV'!B1176</f>
        <v>60426206.230531901</v>
      </c>
      <c r="C1176" s="169">
        <f>'Historical NAV'!C1176</f>
        <v>0</v>
      </c>
      <c r="D1176" s="169" t="e">
        <f>'Historical NAV'!#REF!</f>
        <v>#REF!</v>
      </c>
      <c r="E1176" s="169" t="e">
        <f>'Historical NAV'!#REF!</f>
        <v>#REF!</v>
      </c>
      <c r="F1176" s="67">
        <f t="shared" ref="F1176" si="776">B1176</f>
        <v>60426206.230531901</v>
      </c>
      <c r="G1176" s="67">
        <f t="shared" ref="G1176" si="777">IF(MONTH(A1176)=MONTH(A1175),G1175,F1175)</f>
        <v>71204832.621444106</v>
      </c>
      <c r="H1176" s="172">
        <f>B1176-C1176-F1175-'Daily P&amp;L breakdown'!H184</f>
        <v>-1545032.292977202</v>
      </c>
      <c r="I1176" s="70">
        <f t="shared" ref="I1176" si="778">H1176/B1175</f>
        <v>-2.5012225074785163E-2</v>
      </c>
      <c r="J1176" s="67">
        <f t="shared" ref="J1176" si="779">IF(MONTH(A1176)=MONTH(A1175),J1175+H1176,H1176)</f>
        <v>-2111965.6709121969</v>
      </c>
      <c r="K1176" s="70">
        <f t="shared" ref="K1176" si="780">(1+K1175)*(1+I1176)-1</f>
        <v>3.9688060922419943E-2</v>
      </c>
      <c r="L1176" s="70">
        <f t="shared" ref="L1176" si="781">1+I1176</f>
        <v>0.97498777492521482</v>
      </c>
      <c r="M1176" s="70">
        <f>PRODUCT($L$2:L1176)-1</f>
        <v>0.34247806595412533</v>
      </c>
      <c r="N1176" s="70">
        <f>PRODUCT($L$909:L1176)-1</f>
        <v>6.0844730954972892E-2</v>
      </c>
      <c r="O1176" s="70">
        <f>AVERAGE($I$909:I1176)*252</f>
        <v>0.1799085325358909</v>
      </c>
      <c r="P1176" s="70">
        <f>STDEV($I$909:I1176)*252^0.5</f>
        <v>0.4978694260161417</v>
      </c>
      <c r="Q1176" s="67">
        <f t="shared" ref="Q1176" si="782">B1176-C1176-F1145</f>
        <v>-12980770.543916494</v>
      </c>
      <c r="R1176" s="70">
        <f t="shared" ref="R1176" si="783">Q1176/B1145</f>
        <v>-0.17683292670942496</v>
      </c>
      <c r="S1176" s="67">
        <f t="shared" ref="S1176" si="784">B1176-C1176-F1085</f>
        <v>5991599.752853401</v>
      </c>
      <c r="T1176" s="70">
        <f t="shared" ref="T1176" si="785">S1176/B1085</f>
        <v>0.11006968067841771</v>
      </c>
      <c r="U1176" s="67">
        <f t="shared" ref="U1176" si="786">B1176-C1176-F810</f>
        <v>24130735.070531905</v>
      </c>
      <c r="V1176" s="70">
        <f t="shared" ref="V1176" si="787">U1176/B810</f>
        <v>0.66484148846442215</v>
      </c>
      <c r="W1176" s="87">
        <f t="shared" ref="W1176" si="788">O1176/P1176</f>
        <v>0.36135686012191071</v>
      </c>
      <c r="X1176" s="138">
        <f t="shared" si="192"/>
        <v>1.7857142857142857E-4</v>
      </c>
      <c r="Y1176" s="135">
        <f t="shared" ref="Y1176" si="789">I1176-X1176</f>
        <v>-2.519079650335659E-2</v>
      </c>
      <c r="Z1176" s="135">
        <f t="shared" ref="Z1176" si="790">IF(Y1176&lt;0,Y1176,0)</f>
        <v>-2.519079650335659E-2</v>
      </c>
      <c r="AA1176" s="135">
        <f t="shared" ref="AA1176" si="791">Z1176^2</f>
        <v>6.3457622847352263E-4</v>
      </c>
      <c r="AB1176" s="140">
        <f t="shared" ref="AB1176" si="792">AVERAGE(Y923:Y1176)/AVERAGE(AA923:AA1176)</f>
        <v>2.2951673403257891</v>
      </c>
      <c r="AC1176" s="140">
        <f t="shared" ref="AC1176" si="793">AVERAGE(I1145:I1176)-_xlfn.NORM.S.INV(0.95)*_xlfn.STDEV.S(I1145:I1176)</f>
        <v>-4.5169374803182498E-2</v>
      </c>
      <c r="AD1176" s="140">
        <f t="shared" ref="AD1176" si="794">AVERAGE(I1085:I1176)-_xlfn.NORM.S.INV(0.95)*_xlfn.STDEV.S(I1085:I1176)</f>
        <v>-4.0530601534270801E-2</v>
      </c>
      <c r="AE1176" s="140">
        <f t="shared" ref="AE1176" si="795">AVERAGE(I810:I1176)-_xlfn.NORM.S.INV(0.95)*_xlfn.STDEV.S(I810:I1176)</f>
        <v>-4.8549774676215719E-2</v>
      </c>
    </row>
    <row r="1177" spans="1:31">
      <c r="A1177" s="168">
        <f>'Historical NAV'!A1177</f>
        <v>45671</v>
      </c>
      <c r="B1177" s="169">
        <f>'Historical NAV'!B1177</f>
        <v>61034161.451888002</v>
      </c>
      <c r="C1177" s="169">
        <f>'Historical NAV'!C1177</f>
        <v>0</v>
      </c>
      <c r="D1177" s="169" t="e">
        <f>'Historical NAV'!#REF!</f>
        <v>#REF!</v>
      </c>
      <c r="E1177" s="169" t="e">
        <f>'Historical NAV'!#REF!</f>
        <v>#REF!</v>
      </c>
      <c r="F1177" s="67">
        <f t="shared" ref="F1177" si="796">B1177</f>
        <v>61034161.451888002</v>
      </c>
      <c r="G1177" s="67">
        <f t="shared" ref="G1177" si="797">IF(MONTH(A1177)=MONTH(A1176),G1176,F1176)</f>
        <v>71204832.621444106</v>
      </c>
      <c r="H1177" s="172">
        <f>B1177-C1177-F1176-'Daily P&amp;L breakdown'!H185</f>
        <v>626474.60135610134</v>
      </c>
      <c r="I1177" s="70">
        <f t="shared" ref="I1177" si="798">H1177/B1176</f>
        <v>1.0367597776468694E-2</v>
      </c>
      <c r="J1177" s="67">
        <f t="shared" ref="J1177" si="799">IF(MONTH(A1177)=MONTH(A1176),J1176+H1177,H1177)</f>
        <v>-1485491.0695560956</v>
      </c>
      <c r="K1177" s="70">
        <f t="shared" ref="K1177" si="800">(1+K1176)*(1+I1177)-1</f>
        <v>5.0467128551060281E-2</v>
      </c>
      <c r="L1177" s="70">
        <f t="shared" ref="L1177" si="801">1+I1177</f>
        <v>1.0103675977764688</v>
      </c>
      <c r="M1177" s="70">
        <f>PRODUCT($L$2:L1177)-1</f>
        <v>0.35639633856566943</v>
      </c>
      <c r="N1177" s="70">
        <f>PRODUCT($L$909:L1177)-1</f>
        <v>7.1843142428800189E-2</v>
      </c>
      <c r="O1177" s="70">
        <f>AVERAGE($I$909:I1177)*252</f>
        <v>0.1889521240122263</v>
      </c>
      <c r="P1177" s="70">
        <f>STDEV($I$909:I1177)*252^0.5</f>
        <v>0.49702753082602652</v>
      </c>
      <c r="Q1177" s="67">
        <f t="shared" ref="Q1177" si="802">B1177-C1177-F1146</f>
        <v>-14254694.104073994</v>
      </c>
      <c r="R1177" s="70">
        <f t="shared" ref="R1177" si="803">Q1177/B1146</f>
        <v>-0.18933338804012659</v>
      </c>
      <c r="S1177" s="67">
        <f t="shared" ref="S1177" si="804">B1177-C1177-F1086</f>
        <v>10058607.602765702</v>
      </c>
      <c r="T1177" s="70">
        <f t="shared" ref="T1177" si="805">S1177/B1086</f>
        <v>0.19732218373805646</v>
      </c>
      <c r="U1177" s="67">
        <f t="shared" ref="U1177" si="806">B1177-C1177-F811</f>
        <v>25500796.791888006</v>
      </c>
      <c r="V1177" s="70">
        <f t="shared" ref="V1177" si="807">U1177/B811</f>
        <v>0.7176578136039653</v>
      </c>
      <c r="W1177" s="87">
        <f t="shared" ref="W1177" si="808">O1177/P1177</f>
        <v>0.38016430135811696</v>
      </c>
      <c r="X1177" s="138">
        <f t="shared" si="192"/>
        <v>1.7857142857142857E-4</v>
      </c>
      <c r="Y1177" s="135">
        <f t="shared" ref="Y1177" si="809">I1177-X1177</f>
        <v>1.0189026347897265E-2</v>
      </c>
      <c r="Z1177" s="135">
        <f t="shared" ref="Z1177" si="810">IF(Y1177&lt;0,Y1177,0)</f>
        <v>0</v>
      </c>
      <c r="AA1177" s="135">
        <f t="shared" ref="AA1177" si="811">Z1177^2</f>
        <v>0</v>
      </c>
      <c r="AB1177" s="140">
        <f t="shared" ref="AB1177" si="812">AVERAGE(Y924:Y1177)/AVERAGE(AA924:AA1177)</f>
        <v>2.1898981241043169</v>
      </c>
      <c r="AC1177" s="140">
        <f t="shared" ref="AC1177" si="813">AVERAGE(I1146:I1177)-_xlfn.NORM.S.INV(0.95)*_xlfn.STDEV.S(I1146:I1177)</f>
        <v>-4.4843013037483774E-2</v>
      </c>
      <c r="AD1177" s="140">
        <f t="shared" ref="AD1177" si="814">AVERAGE(I1086:I1177)-_xlfn.NORM.S.INV(0.95)*_xlfn.STDEV.S(I1086:I1177)</f>
        <v>-4.043243765361635E-2</v>
      </c>
      <c r="AE1177" s="140">
        <f t="shared" ref="AE1177" si="815">AVERAGE(I811:I1177)-_xlfn.NORM.S.INV(0.95)*_xlfn.STDEV.S(I811:I1177)</f>
        <v>-4.8432079215171904E-2</v>
      </c>
    </row>
    <row r="1178" spans="1:31">
      <c r="A1178" s="168">
        <f>'Historical NAV'!A1178</f>
        <v>45672</v>
      </c>
      <c r="B1178" s="169">
        <f>'Historical NAV'!B1178</f>
        <v>65091413.221050799</v>
      </c>
      <c r="C1178" s="169">
        <f>'Historical NAV'!C1178</f>
        <v>0</v>
      </c>
      <c r="D1178" s="169" t="e">
        <f>'Historical NAV'!#REF!</f>
        <v>#REF!</v>
      </c>
      <c r="E1178" s="169" t="e">
        <f>'Historical NAV'!#REF!</f>
        <v>#REF!</v>
      </c>
      <c r="F1178" s="67">
        <f t="shared" ref="F1178" si="816">B1178</f>
        <v>65091413.221050799</v>
      </c>
      <c r="G1178" s="67">
        <f t="shared" ref="G1178" si="817">IF(MONTH(A1178)=MONTH(A1177),G1177,F1177)</f>
        <v>71204832.621444106</v>
      </c>
      <c r="H1178" s="172">
        <f>B1178-C1178-F1177-'Daily P&amp;L breakdown'!H186</f>
        <v>3919433.9191627963</v>
      </c>
      <c r="I1178" s="70">
        <f t="shared" ref="I1178" si="818">H1178/B1177</f>
        <v>6.4217051990669308E-2</v>
      </c>
      <c r="J1178" s="67">
        <f t="shared" ref="J1178" si="819">IF(MONTH(A1178)=MONTH(A1177),J1177+H1178,H1178)</f>
        <v>2433942.8496067007</v>
      </c>
      <c r="K1178" s="70">
        <f t="shared" ref="K1178" si="820">(1+K1177)*(1+I1178)-1</f>
        <v>0.11792503075971283</v>
      </c>
      <c r="L1178" s="70">
        <f t="shared" ref="L1178" si="821">1+I1178</f>
        <v>1.0642170519906693</v>
      </c>
      <c r="M1178" s="70">
        <f>PRODUCT($L$2:L1178)-1</f>
        <v>0.44350011275929457</v>
      </c>
      <c r="N1178" s="70">
        <f>PRODUCT($L$909:L1178)-1</f>
        <v>0.14067374923199272</v>
      </c>
      <c r="O1178" s="70">
        <f>AVERAGE($I$909:I1178)*252</f>
        <v>0.24818821652199091</v>
      </c>
      <c r="P1178" s="70">
        <f>STDEV($I$909:I1178)*252^0.5</f>
        <v>0.49987755201800693</v>
      </c>
      <c r="Q1178" s="67">
        <f t="shared" ref="Q1178" si="822">B1178-C1178-F1147</f>
        <v>-11466269.511828706</v>
      </c>
      <c r="R1178" s="70">
        <f t="shared" ref="R1178" si="823">Q1178/B1147</f>
        <v>-0.14977294377934777</v>
      </c>
      <c r="S1178" s="67">
        <f t="shared" ref="S1178" si="824">B1178-C1178-F1087</f>
        <v>12219270.409998298</v>
      </c>
      <c r="T1178" s="70">
        <f t="shared" ref="T1178" si="825">S1178/B1087</f>
        <v>0.23110980112279383</v>
      </c>
      <c r="U1178" s="67">
        <f t="shared" ref="U1178" si="826">B1178-C1178-F812</f>
        <v>30538363.4310508</v>
      </c>
      <c r="V1178" s="70">
        <f t="shared" ref="V1178" si="827">U1178/B812</f>
        <v>0.88381094047127817</v>
      </c>
      <c r="W1178" s="87">
        <f t="shared" ref="W1178" si="828">O1178/P1178</f>
        <v>0.49649802340604104</v>
      </c>
      <c r="X1178" s="138">
        <f t="shared" si="192"/>
        <v>1.7857142857142857E-4</v>
      </c>
      <c r="Y1178" s="135">
        <f t="shared" ref="Y1178" si="829">I1178-X1178</f>
        <v>6.4038480562097877E-2</v>
      </c>
      <c r="Z1178" s="135">
        <f t="shared" ref="Z1178" si="830">IF(Y1178&lt;0,Y1178,0)</f>
        <v>0</v>
      </c>
      <c r="AA1178" s="135">
        <f t="shared" ref="AA1178" si="831">Z1178^2</f>
        <v>0</v>
      </c>
      <c r="AB1178" s="140">
        <f t="shared" ref="AB1178" si="832">AVERAGE(Y925:Y1178)/AVERAGE(AA925:AA1178)</f>
        <v>2.591943305486851</v>
      </c>
      <c r="AC1178" s="140">
        <f t="shared" ref="AC1178" si="833">AVERAGE(I1147:I1178)-_xlfn.NORM.S.INV(0.95)*_xlfn.STDEV.S(I1147:I1178)</f>
        <v>-4.7279165541306102E-2</v>
      </c>
      <c r="AD1178" s="140">
        <f t="shared" ref="AD1178" si="834">AVERAGE(I1087:I1178)-_xlfn.NORM.S.INV(0.95)*_xlfn.STDEV.S(I1087:I1178)</f>
        <v>-3.8886471284000586E-2</v>
      </c>
      <c r="AE1178" s="140">
        <f t="shared" ref="AE1178" si="835">AVERAGE(I812:I1178)-_xlfn.NORM.S.INV(0.95)*_xlfn.STDEV.S(I812:I1178)</f>
        <v>-4.8448935867479795E-2</v>
      </c>
    </row>
    <row r="1179" spans="1:31">
      <c r="A1179" s="168">
        <f>'Historical NAV'!A1179</f>
        <v>45673</v>
      </c>
      <c r="B1179" s="169">
        <f>'Historical NAV'!B1179</f>
        <v>65602497.052014701</v>
      </c>
      <c r="C1179" s="169">
        <f>'Historical NAV'!C1179</f>
        <v>0</v>
      </c>
      <c r="D1179" s="169" t="e">
        <f>'Historical NAV'!#REF!</f>
        <v>#REF!</v>
      </c>
      <c r="E1179" s="169" t="e">
        <f>'Historical NAV'!#REF!</f>
        <v>#REF!</v>
      </c>
      <c r="F1179" s="67">
        <f t="shared" ref="F1179" si="836">B1179</f>
        <v>65602497.052014701</v>
      </c>
      <c r="G1179" s="67">
        <f t="shared" ref="G1179" si="837">IF(MONTH(A1179)=MONTH(A1178),G1178,F1178)</f>
        <v>71204832.621444106</v>
      </c>
      <c r="H1179" s="172">
        <f>B1179-C1179-F1178-'Daily P&amp;L breakdown'!H187</f>
        <v>532798.89096390223</v>
      </c>
      <c r="I1179" s="70">
        <f t="shared" ref="I1179" si="838">H1179/B1178</f>
        <v>8.1853944260591519E-3</v>
      </c>
      <c r="J1179" s="67">
        <f t="shared" ref="J1179" si="839">IF(MONTH(A1179)=MONTH(A1178),J1178+H1179,H1179)</f>
        <v>2966741.7405706029</v>
      </c>
      <c r="K1179" s="70">
        <f t="shared" ref="K1179" si="840">(1+K1178)*(1+I1179)-1</f>
        <v>0.1270756880752455</v>
      </c>
      <c r="L1179" s="70">
        <f t="shared" ref="L1179" si="841">1+I1179</f>
        <v>1.0081853944260593</v>
      </c>
      <c r="M1179" s="70">
        <f>PRODUCT($L$2:L1179)-1</f>
        <v>0.45531573053629049</v>
      </c>
      <c r="N1179" s="70">
        <f>PRODUCT($L$909:L1179)-1</f>
        <v>0.1500106137809083</v>
      </c>
      <c r="O1179" s="70">
        <f>AVERAGE($I$909:I1179)*252</f>
        <v>0.25488390352879869</v>
      </c>
      <c r="P1179" s="70">
        <f>STDEV($I$909:I1179)*252^0.5</f>
        <v>0.49899930558368277</v>
      </c>
      <c r="Q1179" s="67">
        <f t="shared" ref="Q1179" si="842">B1179-C1179-F1148</f>
        <v>-11769027.821372502</v>
      </c>
      <c r="R1179" s="70">
        <f t="shared" ref="R1179" si="843">Q1179/B1148</f>
        <v>-0.1521105838437545</v>
      </c>
      <c r="S1179" s="67">
        <f t="shared" ref="S1179" si="844">B1179-C1179-F1088</f>
        <v>12061682.606962599</v>
      </c>
      <c r="T1179" s="70">
        <f t="shared" ref="T1179" si="845">S1179/B1088</f>
        <v>0.2252801480885441</v>
      </c>
      <c r="U1179" s="67">
        <f t="shared" ref="U1179" si="846">B1179-C1179-F813</f>
        <v>31064210.212014697</v>
      </c>
      <c r="V1179" s="70">
        <f t="shared" ref="V1179" si="847">U1179/B813</f>
        <v>0.89941375366765863</v>
      </c>
      <c r="W1179" s="87">
        <f t="shared" ref="W1179" si="848">O1179/P1179</f>
        <v>0.51079009665285868</v>
      </c>
      <c r="X1179" s="138">
        <f t="shared" si="192"/>
        <v>1.7857142857142857E-4</v>
      </c>
      <c r="Y1179" s="135">
        <f t="shared" ref="Y1179" si="849">I1179-X1179</f>
        <v>8.0068229974877229E-3</v>
      </c>
      <c r="Z1179" s="135">
        <f t="shared" ref="Z1179" si="850">IF(Y1179&lt;0,Y1179,0)</f>
        <v>0</v>
      </c>
      <c r="AA1179" s="135">
        <f t="shared" ref="AA1179" si="851">Z1179^2</f>
        <v>0</v>
      </c>
      <c r="AB1179" s="140">
        <f t="shared" ref="AB1179" si="852">AVERAGE(Y926:Y1179)/AVERAGE(AA926:AA1179)</f>
        <v>2.6345593414443993</v>
      </c>
      <c r="AC1179" s="140">
        <f t="shared" ref="AC1179" si="853">AVERAGE(I1148:I1179)-_xlfn.NORM.S.INV(0.95)*_xlfn.STDEV.S(I1148:I1179)</f>
        <v>-4.7328042200717152E-2</v>
      </c>
      <c r="AD1179" s="140">
        <f t="shared" ref="AD1179" si="854">AVERAGE(I1088:I1179)-_xlfn.NORM.S.INV(0.95)*_xlfn.STDEV.S(I1088:I1179)</f>
        <v>-3.8866443056562068E-2</v>
      </c>
      <c r="AE1179" s="140">
        <f t="shared" ref="AE1179" si="855">AVERAGE(I813:I1179)-_xlfn.NORM.S.INV(0.95)*_xlfn.STDEV.S(I813:I1179)</f>
        <v>-4.8290320476973701E-2</v>
      </c>
    </row>
    <row r="1180" spans="1:31">
      <c r="A1180" s="168">
        <f>'Historical NAV'!A1180</f>
        <v>45674</v>
      </c>
      <c r="B1180" s="169">
        <f>'Historical NAV'!B1180</f>
        <v>67491530.463527396</v>
      </c>
      <c r="C1180" s="169">
        <f>'Historical NAV'!C1180</f>
        <v>0</v>
      </c>
      <c r="D1180" s="169" t="e">
        <f>'Historical NAV'!#REF!</f>
        <v>#REF!</v>
      </c>
      <c r="E1180" s="169" t="e">
        <f>'Historical NAV'!#REF!</f>
        <v>#REF!</v>
      </c>
      <c r="F1180" s="67">
        <f t="shared" ref="F1180" si="856">B1180</f>
        <v>67491530.463527396</v>
      </c>
      <c r="G1180" s="67">
        <f t="shared" ref="G1180" si="857">IF(MONTH(A1180)=MONTH(A1179),G1179,F1179)</f>
        <v>71204832.621444106</v>
      </c>
      <c r="H1180" s="172">
        <f>B1180-C1180-F1179-'Daily P&amp;L breakdown'!H188</f>
        <v>1732177.2015126953</v>
      </c>
      <c r="I1180" s="70">
        <f t="shared" ref="I1180" si="858">H1180/B1179</f>
        <v>2.64041351983796E-2</v>
      </c>
      <c r="J1180" s="67">
        <f t="shared" ref="J1180" si="859">IF(MONTH(A1180)=MONTH(A1179),J1179+H1180,H1180)</f>
        <v>4698918.9420832982</v>
      </c>
      <c r="K1180" s="70">
        <f t="shared" ref="K1180" si="860">(1+K1179)*(1+I1180)-1</f>
        <v>0.15683514692199108</v>
      </c>
      <c r="L1180" s="70">
        <f t="shared" ref="L1180" si="861">1+I1180</f>
        <v>1.0264041351983797</v>
      </c>
      <c r="M1180" s="70">
        <f>PRODUCT($L$2:L1180)-1</f>
        <v>0.49374208384169949</v>
      </c>
      <c r="N1180" s="70">
        <f>PRODUCT($L$909:L1180)-1</f>
        <v>0.180375649506751</v>
      </c>
      <c r="O1180" s="70">
        <f>AVERAGE($I$909:I1180)*252</f>
        <v>0.27840948502314744</v>
      </c>
      <c r="P1180" s="70">
        <f>STDEV($I$909:I1180)*252^0.5</f>
        <v>0.49867711445058582</v>
      </c>
      <c r="Q1180" s="67">
        <f t="shared" ref="Q1180" si="862">B1180-C1180-F1149</f>
        <v>-11606562.937701806</v>
      </c>
      <c r="R1180" s="70">
        <f t="shared" ref="R1180" si="863">Q1180/B1149</f>
        <v>-0.14673631738285917</v>
      </c>
      <c r="S1180" s="67">
        <f t="shared" ref="S1180" si="864">B1180-C1180-F1089</f>
        <v>10673138.027432993</v>
      </c>
      <c r="T1180" s="70">
        <f t="shared" ref="T1180" si="865">S1180/B1089</f>
        <v>0.18784653295915468</v>
      </c>
      <c r="U1180" s="67">
        <f t="shared" ref="U1180" si="866">B1180-C1180-F814</f>
        <v>32208164.663527399</v>
      </c>
      <c r="V1180" s="70">
        <f t="shared" ref="V1180" si="867">U1180/B814</f>
        <v>0.91284274992629533</v>
      </c>
      <c r="W1180" s="87">
        <f t="shared" ref="W1180" si="868">O1180/P1180</f>
        <v>0.55829609371563649</v>
      </c>
      <c r="X1180" s="138">
        <f t="shared" si="192"/>
        <v>1.7857142857142857E-4</v>
      </c>
      <c r="Y1180" s="135">
        <f t="shared" ref="Y1180" si="869">I1180-X1180</f>
        <v>2.6225563769808172E-2</v>
      </c>
      <c r="Z1180" s="135">
        <f t="shared" ref="Z1180" si="870">IF(Y1180&lt;0,Y1180,0)</f>
        <v>0</v>
      </c>
      <c r="AA1180" s="135">
        <f t="shared" ref="AA1180" si="871">Z1180^2</f>
        <v>0</v>
      </c>
      <c r="AB1180" s="140">
        <f t="shared" ref="AB1180" si="872">AVERAGE(Y927:Y1180)/AVERAGE(AA927:AA1180)</f>
        <v>2.8883937544591807</v>
      </c>
      <c r="AC1180" s="140">
        <f t="shared" ref="AC1180" si="873">AVERAGE(I1149:I1180)-_xlfn.NORM.S.INV(0.95)*_xlfn.STDEV.S(I1149:I1180)</f>
        <v>-4.7399469453948961E-2</v>
      </c>
      <c r="AD1180" s="140">
        <f t="shared" ref="AD1180" si="874">AVERAGE(I1089:I1180)-_xlfn.NORM.S.INV(0.95)*_xlfn.STDEV.S(I1089:I1180)</f>
        <v>-3.885395274713048E-2</v>
      </c>
      <c r="AE1180" s="140">
        <f t="shared" ref="AE1180" si="875">AVERAGE(I814:I1180)-_xlfn.NORM.S.INV(0.95)*_xlfn.STDEV.S(I814:I1180)</f>
        <v>-4.826050430050019E-2</v>
      </c>
    </row>
    <row r="1181" spans="1:31">
      <c r="A1181" s="168">
        <f>'Historical NAV'!A1181</f>
        <v>45677</v>
      </c>
      <c r="B1181" s="169">
        <f>'Historical NAV'!B1181</f>
        <v>67750650.121583998</v>
      </c>
      <c r="C1181" s="169">
        <f>'Historical NAV'!C1181</f>
        <v>0</v>
      </c>
      <c r="D1181" s="169" t="e">
        <f>'Historical NAV'!#REF!</f>
        <v>#REF!</v>
      </c>
      <c r="E1181" s="169" t="e">
        <f>'Historical NAV'!#REF!</f>
        <v>#REF!</v>
      </c>
      <c r="F1181" s="67">
        <f t="shared" ref="F1181" si="876">B1181</f>
        <v>67750650.121583998</v>
      </c>
      <c r="G1181" s="67">
        <f t="shared" ref="G1181" si="877">IF(MONTH(A1181)=MONTH(A1180),G1180,F1180)</f>
        <v>71204832.621444106</v>
      </c>
      <c r="H1181" s="172">
        <f>B1181-C1181-F1180-'Daily P&amp;L breakdown'!H189</f>
        <v>256012.86805660187</v>
      </c>
      <c r="I1181" s="70">
        <f t="shared" ref="I1181" si="878">H1181/B1180</f>
        <v>3.7932591882021689E-3</v>
      </c>
      <c r="J1181" s="67">
        <f t="shared" ref="J1181" si="879">IF(MONTH(A1181)=MONTH(A1180),J1180+H1181,H1181)</f>
        <v>4954931.8101399001</v>
      </c>
      <c r="K1181" s="70">
        <f t="shared" ref="K1181" si="880">(1+K1180)*(1+I1181)-1</f>
        <v>0.1612233224722881</v>
      </c>
      <c r="L1181" s="70">
        <f t="shared" ref="L1181" si="881">1+I1181</f>
        <v>1.0037932591882022</v>
      </c>
      <c r="M1181" s="70">
        <f>PRODUCT($L$2:L1181)-1</f>
        <v>0.49940823472603624</v>
      </c>
      <c r="N1181" s="70">
        <f>PRODUCT($L$909:L1181)-1</f>
        <v>0.18485312028477252</v>
      </c>
      <c r="O1181" s="70">
        <f>AVERAGE($I$909:I1181)*252</f>
        <v>0.28089114007957161</v>
      </c>
      <c r="P1181" s="70">
        <f>STDEV($I$909:I1181)*252^0.5</f>
        <v>0.49776628629816705</v>
      </c>
      <c r="Q1181" s="67">
        <f t="shared" ref="Q1181" si="882">B1181-C1181-F1150</f>
        <v>-11379804.793091804</v>
      </c>
      <c r="R1181" s="70">
        <f t="shared" ref="R1181" si="883">Q1181/B1150</f>
        <v>-0.14381068332492636</v>
      </c>
      <c r="S1181" s="67">
        <f t="shared" ref="S1181" si="884">B1181-C1181-F1090</f>
        <v>9113171.7681079954</v>
      </c>
      <c r="T1181" s="70">
        <f t="shared" ref="T1181" si="885">S1181/B1090</f>
        <v>0.15541547870071004</v>
      </c>
      <c r="U1181" s="67">
        <f t="shared" ref="U1181" si="886">B1181-C1181-F815</f>
        <v>32503580.131583996</v>
      </c>
      <c r="V1181" s="70">
        <f t="shared" ref="V1181" si="887">U1181/B815</f>
        <v>0.92216403067845454</v>
      </c>
      <c r="W1181" s="87">
        <f t="shared" ref="W1181" si="888">O1181/P1181</f>
        <v>0.56430326402482589</v>
      </c>
      <c r="X1181" s="138">
        <f t="shared" si="192"/>
        <v>1.7857142857142857E-4</v>
      </c>
      <c r="Y1181" s="135">
        <f t="shared" ref="Y1181" si="889">I1181-X1181</f>
        <v>3.6146877596307404E-3</v>
      </c>
      <c r="Z1181" s="135">
        <f t="shared" ref="Z1181" si="890">IF(Y1181&lt;0,Y1181,0)</f>
        <v>0</v>
      </c>
      <c r="AA1181" s="135">
        <f t="shared" ref="AA1181" si="891">Z1181^2</f>
        <v>0</v>
      </c>
      <c r="AB1181" s="140">
        <f t="shared" ref="AB1181" si="892">AVERAGE(Y928:Y1181)/AVERAGE(AA928:AA1181)</f>
        <v>2.9895698994298519</v>
      </c>
      <c r="AC1181" s="140">
        <f t="shared" ref="AC1181" si="893">AVERAGE(I1150:I1181)-_xlfn.NORM.S.INV(0.95)*_xlfn.STDEV.S(I1150:I1181)</f>
        <v>-4.7494768097612029E-2</v>
      </c>
      <c r="AD1181" s="140">
        <f t="shared" ref="AD1181" si="894">AVERAGE(I1090:I1181)-_xlfn.NORM.S.INV(0.95)*_xlfn.STDEV.S(I1090:I1181)</f>
        <v>-3.8437123929455669E-2</v>
      </c>
      <c r="AE1181" s="140">
        <f t="shared" ref="AE1181" si="895">AVERAGE(I815:I1181)-_xlfn.NORM.S.INV(0.95)*_xlfn.STDEV.S(I815:I1181)</f>
        <v>-4.8281096440223839E-2</v>
      </c>
    </row>
    <row r="1182" spans="1:31">
      <c r="A1182" s="168">
        <f>'Historical NAV'!A1182</f>
        <v>45678</v>
      </c>
      <c r="B1182" s="169">
        <f>'Historical NAV'!B1182</f>
        <v>70414288.741659999</v>
      </c>
      <c r="C1182" s="169">
        <f>'Historical NAV'!C1182</f>
        <v>0</v>
      </c>
      <c r="D1182" s="169" t="e">
        <f>'Historical NAV'!#REF!</f>
        <v>#REF!</v>
      </c>
      <c r="E1182" s="169" t="e">
        <f>'Historical NAV'!#REF!</f>
        <v>#REF!</v>
      </c>
      <c r="F1182" s="67">
        <f t="shared" ref="F1182" si="896">B1182</f>
        <v>70414288.741659999</v>
      </c>
      <c r="G1182" s="67">
        <f t="shared" ref="G1182" si="897">IF(MONTH(A1182)=MONTH(A1181),G1181,F1181)</f>
        <v>71204832.621444106</v>
      </c>
      <c r="H1182" s="172">
        <f>B1182-C1182-F1181-'Daily P&amp;L breakdown'!H190</f>
        <v>2623239.4000760005</v>
      </c>
      <c r="I1182" s="70">
        <f t="shared" ref="I1182" si="898">H1182/B1181</f>
        <v>3.8719029195563234E-2</v>
      </c>
      <c r="J1182" s="67">
        <f t="shared" ref="J1182" si="899">IF(MONTH(A1182)=MONTH(A1181),J1181+H1182,H1182)</f>
        <v>7578171.2102159001</v>
      </c>
      <c r="K1182" s="70">
        <f t="shared" ref="K1182" si="900">(1+K1181)*(1+I1182)-1</f>
        <v>0.20618476219766158</v>
      </c>
      <c r="L1182" s="70">
        <f t="shared" ref="L1182" si="901">1+I1182</f>
        <v>1.0387190291955632</v>
      </c>
      <c r="M1182" s="70">
        <f>PRODUCT($L$2:L1182)-1</f>
        <v>0.55746386594246156</v>
      </c>
      <c r="N1182" s="70">
        <f>PRODUCT($L$909:L1182)-1</f>
        <v>0.23072948284153294</v>
      </c>
      <c r="O1182" s="70">
        <f>AVERAGE($I$909:I1182)*252</f>
        <v>0.31547619196717153</v>
      </c>
      <c r="P1182" s="70">
        <f>STDEV($I$909:I1182)*252^0.5</f>
        <v>0.49816085572891627</v>
      </c>
      <c r="Q1182" s="67">
        <f t="shared" ref="Q1182" si="902">B1182-C1182-F1151</f>
        <v>-8780441.1845175028</v>
      </c>
      <c r="R1182" s="70">
        <f t="shared" ref="R1182" si="903">Q1182/B1151</f>
        <v>-0.11087153391017705</v>
      </c>
      <c r="S1182" s="67">
        <f t="shared" ref="S1182" si="904">B1182-C1182-F1091</f>
        <v>10443063.830873899</v>
      </c>
      <c r="T1182" s="70">
        <f t="shared" ref="T1182" si="905">S1182/B1091</f>
        <v>0.17413457614729605</v>
      </c>
      <c r="U1182" s="67">
        <f t="shared" ref="U1182" si="906">B1182-C1182-F816</f>
        <v>34044053.20166</v>
      </c>
      <c r="V1182" s="70">
        <f t="shared" ref="V1182" si="907">U1182/B816</f>
        <v>0.93604159269791742</v>
      </c>
      <c r="W1182" s="87">
        <f t="shared" ref="W1182" si="908">O1182/P1182</f>
        <v>0.6332817770387883</v>
      </c>
      <c r="X1182" s="138">
        <f t="shared" si="192"/>
        <v>1.7857142857142857E-4</v>
      </c>
      <c r="Y1182" s="135">
        <f t="shared" ref="Y1182" si="909">I1182-X1182</f>
        <v>3.8540457766991804E-2</v>
      </c>
      <c r="Z1182" s="135">
        <f t="shared" ref="Z1182" si="910">IF(Y1182&lt;0,Y1182,0)</f>
        <v>0</v>
      </c>
      <c r="AA1182" s="135">
        <f t="shared" ref="AA1182" si="911">Z1182^2</f>
        <v>0</v>
      </c>
      <c r="AB1182" s="140">
        <f t="shared" ref="AB1182" si="912">AVERAGE(Y929:Y1182)/AVERAGE(AA929:AA1182)</f>
        <v>3.3318985526051881</v>
      </c>
      <c r="AC1182" s="140">
        <f t="shared" ref="AC1182" si="913">AVERAGE(I1151:I1182)-_xlfn.NORM.S.INV(0.95)*_xlfn.STDEV.S(I1151:I1182)</f>
        <v>-4.7636756801525917E-2</v>
      </c>
      <c r="AD1182" s="140">
        <f t="shared" ref="AD1182" si="914">AVERAGE(I1091:I1182)-_xlfn.NORM.S.INV(0.95)*_xlfn.STDEV.S(I1091:I1182)</f>
        <v>-3.8523241061416705E-2</v>
      </c>
      <c r="AE1182" s="140">
        <f t="shared" ref="AE1182" si="915">AVERAGE(I816:I1182)-_xlfn.NORM.S.INV(0.95)*_xlfn.STDEV.S(I816:I1182)</f>
        <v>-4.8270816926147216E-2</v>
      </c>
    </row>
    <row r="1183" spans="1:31">
      <c r="A1183" s="168">
        <f>'Historical NAV'!A1183</f>
        <v>45679</v>
      </c>
      <c r="B1183" s="169">
        <f>'Historical NAV'!B1183</f>
        <v>72037102.589977294</v>
      </c>
      <c r="C1183" s="169">
        <f>'Historical NAV'!C1183</f>
        <v>0</v>
      </c>
      <c r="D1183" s="169" t="e">
        <f>'Historical NAV'!#REF!</f>
        <v>#REF!</v>
      </c>
      <c r="E1183" s="169" t="e">
        <f>'Historical NAV'!#REF!</f>
        <v>#REF!</v>
      </c>
      <c r="F1183" s="67">
        <f t="shared" ref="F1183" si="916">B1183</f>
        <v>72037102.589977294</v>
      </c>
      <c r="G1183" s="67">
        <f t="shared" ref="G1183" si="917">IF(MONTH(A1183)=MONTH(A1182),G1182,F1182)</f>
        <v>71204832.621444106</v>
      </c>
      <c r="H1183" s="172">
        <f>B1183-C1183-F1182-'Daily P&amp;L breakdown'!H191</f>
        <v>1635001.9283172954</v>
      </c>
      <c r="I1183" s="70">
        <f t="shared" ref="I1183" si="918">H1183/B1182</f>
        <v>2.3219746411355296E-2</v>
      </c>
      <c r="J1183" s="67">
        <f t="shared" ref="J1183" si="919">IF(MONTH(A1183)=MONTH(A1182),J1182+H1183,H1183)</f>
        <v>9213173.1385331955</v>
      </c>
      <c r="K1183" s="70">
        <f t="shared" ref="K1183" si="920">(1+K1182)*(1+I1183)-1</f>
        <v>0.23419206650113211</v>
      </c>
      <c r="L1183" s="70">
        <f t="shared" ref="L1183" si="921">1+I1183</f>
        <v>1.0232197464113553</v>
      </c>
      <c r="M1183" s="70">
        <f>PRODUCT($L$2:L1183)-1</f>
        <v>0.59362778195449462</v>
      </c>
      <c r="N1183" s="70">
        <f>PRODUCT($L$909:L1183)-1</f>
        <v>0.25930670933409172</v>
      </c>
      <c r="O1183" s="70">
        <f>AVERAGE($I$909:I1183)*252</f>
        <v>0.33560673707151467</v>
      </c>
      <c r="P1183" s="70">
        <f>STDEV($I$909:I1183)*252^0.5</f>
        <v>0.49769544323156478</v>
      </c>
      <c r="Q1183" s="67">
        <f t="shared" ref="Q1183" si="922">B1183-C1183-F1152</f>
        <v>-5896068.0830826014</v>
      </c>
      <c r="R1183" s="70">
        <f t="shared" ref="R1183" si="923">Q1183/B1152</f>
        <v>-7.5655436987382405E-2</v>
      </c>
      <c r="S1183" s="67">
        <f t="shared" ref="S1183" si="924">B1183-C1183-F1092</f>
        <v>12550952.078631796</v>
      </c>
      <c r="T1183" s="70">
        <f t="shared" ref="T1183" si="925">S1183/B1092</f>
        <v>0.21098948193391695</v>
      </c>
      <c r="U1183" s="67">
        <f t="shared" ref="U1183" si="926">B1183-C1183-F817</f>
        <v>37075085.959977292</v>
      </c>
      <c r="V1183" s="70">
        <f t="shared" ref="V1183" si="927">U1183/B817</f>
        <v>1.0604390001966912</v>
      </c>
      <c r="W1183" s="87">
        <f t="shared" ref="W1183" si="928">O1183/P1183</f>
        <v>0.67432149848992196</v>
      </c>
      <c r="X1183" s="138">
        <f t="shared" si="192"/>
        <v>1.7857142857142857E-4</v>
      </c>
      <c r="Y1183" s="135">
        <f t="shared" ref="Y1183" si="929">I1183-X1183</f>
        <v>2.3041174982783869E-2</v>
      </c>
      <c r="Z1183" s="135">
        <f t="shared" ref="Z1183" si="930">IF(Y1183&lt;0,Y1183,0)</f>
        <v>0</v>
      </c>
      <c r="AA1183" s="135">
        <f t="shared" ref="AA1183" si="931">Z1183^2</f>
        <v>0</v>
      </c>
      <c r="AB1183" s="140">
        <f t="shared" ref="AB1183" si="932">AVERAGE(Y930:Y1183)/AVERAGE(AA930:AA1183)</f>
        <v>3.2861423792826807</v>
      </c>
      <c r="AC1183" s="140">
        <f t="shared" ref="AC1183" si="933">AVERAGE(I1152:I1183)-_xlfn.NORM.S.INV(0.95)*_xlfn.STDEV.S(I1152:I1183)</f>
        <v>-4.7435184533514856E-2</v>
      </c>
      <c r="AD1183" s="140">
        <f t="shared" ref="AD1183" si="934">AVERAGE(I1092:I1183)-_xlfn.NORM.S.INV(0.95)*_xlfn.STDEV.S(I1092:I1183)</f>
        <v>-3.8528361625832536E-2</v>
      </c>
      <c r="AE1183" s="140">
        <f t="shared" ref="AE1183" si="935">AVERAGE(I817:I1183)-_xlfn.NORM.S.INV(0.95)*_xlfn.STDEV.S(I817:I1183)</f>
        <v>-4.8262083401030637E-2</v>
      </c>
    </row>
    <row r="1184" spans="1:31">
      <c r="A1184" s="168">
        <f>'Historical NAV'!A1184</f>
        <v>45680</v>
      </c>
      <c r="B1184" s="169">
        <f>'Historical NAV'!B1184</f>
        <v>72476904.048146799</v>
      </c>
      <c r="C1184" s="169">
        <f>'Historical NAV'!C1184</f>
        <v>0</v>
      </c>
      <c r="D1184" s="169" t="e">
        <f>'Historical NAV'!#REF!</f>
        <v>#REF!</v>
      </c>
      <c r="E1184" s="169" t="e">
        <f>'Historical NAV'!#REF!</f>
        <v>#REF!</v>
      </c>
      <c r="F1184" s="67">
        <f t="shared" ref="F1184" si="936">B1184</f>
        <v>72476904.048146799</v>
      </c>
      <c r="G1184" s="67">
        <f t="shared" ref="G1184" si="937">IF(MONTH(A1184)=MONTH(A1183),G1183,F1183)</f>
        <v>71204832.621444106</v>
      </c>
      <c r="H1184" s="172">
        <f>B1184-C1184-F1183-'Daily P&amp;L breakdown'!H192</f>
        <v>425913.84816950501</v>
      </c>
      <c r="I1184" s="70">
        <f t="shared" ref="I1184" si="938">H1184/B1183</f>
        <v>5.9124233604137691E-3</v>
      </c>
      <c r="J1184" s="67">
        <f t="shared" ref="J1184" si="939">IF(MONTH(A1184)=MONTH(A1183),J1183+H1184,H1184)</f>
        <v>9639086.9867027011</v>
      </c>
      <c r="K1184" s="70">
        <f t="shared" ref="K1184" si="940">(1+K1183)*(1+I1184)-1</f>
        <v>0.24148913250635062</v>
      </c>
      <c r="L1184" s="70">
        <f t="shared" ref="L1184" si="941">1+I1184</f>
        <v>1.0059124233604138</v>
      </c>
      <c r="M1184" s="70">
        <f>PRODUCT($L$2:L1184)-1</f>
        <v>0.60304998408032673</v>
      </c>
      <c r="N1184" s="70">
        <f>PRODUCT($L$909:L1184)-1</f>
        <v>0.26675226374028438</v>
      </c>
      <c r="O1184" s="70">
        <f>AVERAGE($I$909:I1184)*252</f>
        <v>0.33978907022279276</v>
      </c>
      <c r="P1184" s="70">
        <f>STDEV($I$909:I1184)*252^0.5</f>
        <v>0.49680899952091928</v>
      </c>
      <c r="Q1184" s="67">
        <f t="shared" ref="Q1184" si="942">B1184-C1184-F1153</f>
        <v>-3829613.8767967969</v>
      </c>
      <c r="R1184" s="70">
        <f t="shared" ref="R1184" si="943">Q1184/B1153</f>
        <v>-5.0187244562301621E-2</v>
      </c>
      <c r="S1184" s="67">
        <f t="shared" ref="S1184" si="944">B1184-C1184-F1093</f>
        <v>12896202.153774098</v>
      </c>
      <c r="T1184" s="70">
        <f t="shared" ref="T1184" si="945">S1184/B1093</f>
        <v>0.21644931569683509</v>
      </c>
      <c r="U1184" s="67">
        <f t="shared" ref="U1184" si="946">B1184-C1184-F818</f>
        <v>37056849.6181468</v>
      </c>
      <c r="V1184" s="70">
        <f t="shared" ref="V1184" si="947">U1184/B818</f>
        <v>1.0462109732604044</v>
      </c>
      <c r="W1184" s="87">
        <f t="shared" ref="W1184" si="948">O1184/P1184</f>
        <v>0.68394306574650754</v>
      </c>
      <c r="X1184" s="138">
        <f t="shared" si="192"/>
        <v>1.7857142857142857E-4</v>
      </c>
      <c r="Y1184" s="135">
        <f t="shared" ref="Y1184" si="949">I1184-X1184</f>
        <v>5.7338519318423401E-3</v>
      </c>
      <c r="Z1184" s="135">
        <f t="shared" ref="Z1184" si="950">IF(Y1184&lt;0,Y1184,0)</f>
        <v>0</v>
      </c>
      <c r="AA1184" s="135">
        <f t="shared" ref="AA1184" si="951">Z1184^2</f>
        <v>0</v>
      </c>
      <c r="AB1184" s="140">
        <f t="shared" ref="AB1184" si="952">AVERAGE(Y931:Y1184)/AVERAGE(AA931:AA1184)</f>
        <v>3.3604515604606471</v>
      </c>
      <c r="AC1184" s="140">
        <f t="shared" ref="AC1184" si="953">AVERAGE(I1153:I1184)-_xlfn.NORM.S.INV(0.95)*_xlfn.STDEV.S(I1153:I1184)</f>
        <v>-4.6568343008895299E-2</v>
      </c>
      <c r="AD1184" s="140">
        <f t="shared" ref="AD1184" si="954">AVERAGE(I1093:I1184)-_xlfn.NORM.S.INV(0.95)*_xlfn.STDEV.S(I1093:I1184)</f>
        <v>-3.8308671845133334E-2</v>
      </c>
      <c r="AE1184" s="140">
        <f t="shared" ref="AE1184" si="955">AVERAGE(I818:I1184)-_xlfn.NORM.S.INV(0.95)*_xlfn.STDEV.S(I818:I1184)</f>
        <v>-4.8018773993982362E-2</v>
      </c>
    </row>
    <row r="1185" spans="1:31">
      <c r="A1185" s="168">
        <f>'Historical NAV'!A1185</f>
        <v>45681</v>
      </c>
      <c r="B1185" s="169">
        <f>'Historical NAV'!B1185</f>
        <v>71733741.613693804</v>
      </c>
      <c r="C1185" s="169">
        <f>'Historical NAV'!C1185</f>
        <v>0</v>
      </c>
      <c r="D1185" s="169" t="e">
        <f>'Historical NAV'!#REF!</f>
        <v>#REF!</v>
      </c>
      <c r="E1185" s="169" t="e">
        <f>'Historical NAV'!#REF!</f>
        <v>#REF!</v>
      </c>
      <c r="F1185" s="67">
        <f t="shared" ref="F1185" si="956">B1185</f>
        <v>71733741.613693804</v>
      </c>
      <c r="G1185" s="67">
        <f t="shared" ref="G1185" si="957">IF(MONTH(A1185)=MONTH(A1184),G1184,F1184)</f>
        <v>71204832.621444106</v>
      </c>
      <c r="H1185" s="172">
        <f>B1185-C1185-F1184-'Daily P&amp;L breakdown'!H193</f>
        <v>-894816.36445299559</v>
      </c>
      <c r="I1185" s="70">
        <f t="shared" ref="I1185" si="958">H1185/B1184</f>
        <v>-1.234622775634241E-2</v>
      </c>
      <c r="J1185" s="67">
        <f t="shared" ref="J1185" si="959">IF(MONTH(A1185)=MONTH(A1184),J1184+H1185,H1185)</f>
        <v>8744270.6222497057</v>
      </c>
      <c r="K1185" s="70">
        <f t="shared" ref="K1185" si="960">(1+K1184)*(1+I1185)-1</f>
        <v>0.22616142491940328</v>
      </c>
      <c r="L1185" s="70">
        <f t="shared" ref="L1185" si="961">1+I1185</f>
        <v>0.98765377224365758</v>
      </c>
      <c r="M1185" s="70">
        <f>PRODUCT($L$2:L1185)-1</f>
        <v>0.58325836387206986</v>
      </c>
      <c r="N1185" s="70">
        <f>PRODUCT($L$909:L1185)-1</f>
        <v>0.2511126517812845</v>
      </c>
      <c r="O1185" s="70">
        <f>AVERAGE($I$909:I1185)*252</f>
        <v>0.32733044760611013</v>
      </c>
      <c r="P1185" s="70">
        <f>STDEV($I$909:I1185)*252^0.5</f>
        <v>0.49608016027991686</v>
      </c>
      <c r="Q1185" s="67">
        <f t="shared" ref="Q1185" si="962">B1185-C1185-F1154</f>
        <v>-6445820.9056679904</v>
      </c>
      <c r="R1185" s="70">
        <f t="shared" ref="R1185" si="963">Q1185/B1154</f>
        <v>-8.2448925242727358E-2</v>
      </c>
      <c r="S1185" s="67">
        <f t="shared" ref="S1185" si="964">B1185-C1185-F1094</f>
        <v>13436971.261797406</v>
      </c>
      <c r="T1185" s="70">
        <f t="shared" ref="T1185" si="965">S1185/B1094</f>
        <v>0.23049255011363251</v>
      </c>
      <c r="U1185" s="67">
        <f t="shared" ref="U1185" si="966">B1185-C1185-F819</f>
        <v>35911796.473693803</v>
      </c>
      <c r="V1185" s="70">
        <f t="shared" ref="V1185" si="967">U1185/B819</f>
        <v>1.002508276235214</v>
      </c>
      <c r="W1185" s="87">
        <f t="shared" ref="W1185" si="968">O1185/P1185</f>
        <v>0.65983378053541086</v>
      </c>
      <c r="X1185" s="138">
        <f t="shared" si="192"/>
        <v>1.7857142857142857E-4</v>
      </c>
      <c r="Y1185" s="135">
        <f t="shared" ref="Y1185" si="969">I1185-X1185</f>
        <v>-1.2524799184913839E-2</v>
      </c>
      <c r="Z1185" s="135">
        <f t="shared" ref="Z1185" si="970">IF(Y1185&lt;0,Y1185,0)</f>
        <v>-1.2524799184913839E-2</v>
      </c>
      <c r="AA1185" s="135">
        <f t="shared" ref="AA1185" si="971">Z1185^2</f>
        <v>1.5687059462241837E-4</v>
      </c>
      <c r="AB1185" s="140">
        <f t="shared" ref="AB1185" si="972">AVERAGE(Y932:Y1185)/AVERAGE(AA932:AA1185)</f>
        <v>3.5106749973853923</v>
      </c>
      <c r="AC1185" s="140">
        <f t="shared" ref="AC1185" si="973">AVERAGE(I1154:I1185)-_xlfn.NORM.S.INV(0.95)*_xlfn.STDEV.S(I1154:I1185)</f>
        <v>-4.5885400240555235E-2</v>
      </c>
      <c r="AD1185" s="140">
        <f t="shared" ref="AD1185" si="974">AVERAGE(I1094:I1185)-_xlfn.NORM.S.INV(0.95)*_xlfn.STDEV.S(I1094:I1185)</f>
        <v>-3.8537160568325131E-2</v>
      </c>
      <c r="AE1185" s="140">
        <f t="shared" ref="AE1185" si="975">AVERAGE(I819:I1185)-_xlfn.NORM.S.INV(0.95)*_xlfn.STDEV.S(I819:I1185)</f>
        <v>-4.8094832174680607E-2</v>
      </c>
    </row>
    <row r="1186" spans="1:31">
      <c r="A1186" s="168">
        <f>'Historical NAV'!A1186</f>
        <v>45684</v>
      </c>
      <c r="B1186" s="169">
        <f>'Historical NAV'!B1186</f>
        <v>66306438.2069019</v>
      </c>
      <c r="C1186" s="169">
        <f>'Historical NAV'!C1186</f>
        <v>0</v>
      </c>
      <c r="D1186" s="169" t="e">
        <f>'Historical NAV'!#REF!</f>
        <v>#REF!</v>
      </c>
      <c r="E1186" s="169" t="e">
        <f>'Historical NAV'!#REF!</f>
        <v>#REF!</v>
      </c>
      <c r="F1186" s="67">
        <f t="shared" ref="F1186" si="976">B1186</f>
        <v>66306438.2069019</v>
      </c>
      <c r="G1186" s="67">
        <f t="shared" ref="G1186" si="977">IF(MONTH(A1186)=MONTH(A1185),G1185,F1185)</f>
        <v>71204832.621444106</v>
      </c>
      <c r="H1186" s="172">
        <f>B1186-C1186-F1185-'Daily P&amp;L breakdown'!H194</f>
        <v>-5529611.2767919032</v>
      </c>
      <c r="I1186" s="70">
        <f t="shared" ref="I1186" si="978">H1186/B1185</f>
        <v>-7.7085220321705811E-2</v>
      </c>
      <c r="J1186" s="67">
        <f t="shared" ref="J1186" si="979">IF(MONTH(A1186)=MONTH(A1185),J1185+H1186,H1186)</f>
        <v>3214659.3454578025</v>
      </c>
      <c r="K1186" s="70">
        <f t="shared" ref="K1186" si="980">(1+K1185)*(1+I1186)-1</f>
        <v>0.13164250132951438</v>
      </c>
      <c r="L1186" s="70">
        <f t="shared" ref="L1186" si="981">1+I1186</f>
        <v>0.92291477967829416</v>
      </c>
      <c r="M1186" s="70">
        <f>PRODUCT($L$2:L1186)-1</f>
        <v>0.46121254406680778</v>
      </c>
      <c r="N1186" s="70">
        <f>PRODUCT($L$909:L1186)-1</f>
        <v>0.15467035737145052</v>
      </c>
      <c r="O1186" s="70">
        <f>AVERAGE($I$909:I1186)*252</f>
        <v>0.25627718872598071</v>
      </c>
      <c r="P1186" s="70">
        <f>STDEV($I$909:I1186)*252^0.5</f>
        <v>0.50077594118850499</v>
      </c>
      <c r="Q1186" s="67">
        <f t="shared" ref="Q1186" si="982">B1186-C1186-F1155</f>
        <v>-10517306.835618399</v>
      </c>
      <c r="R1186" s="70">
        <f t="shared" ref="R1186" si="983">Q1186/B1155</f>
        <v>-0.13690177209920312</v>
      </c>
      <c r="S1186" s="67">
        <f t="shared" ref="S1186" si="984">B1186-C1186-F1095</f>
        <v>3685239.0296711028</v>
      </c>
      <c r="T1186" s="70">
        <f t="shared" ref="T1186" si="985">S1186/B1095</f>
        <v>5.8849703903643281E-2</v>
      </c>
      <c r="U1186" s="67">
        <f t="shared" ref="U1186" si="986">B1186-C1186-F820</f>
        <v>29247960.556901902</v>
      </c>
      <c r="V1186" s="70">
        <f t="shared" ref="V1186" si="987">U1186/B820</f>
        <v>0.78923804785332041</v>
      </c>
      <c r="W1186" s="87">
        <f t="shared" ref="W1186" si="988">O1186/P1186</f>
        <v>0.51176018583830363</v>
      </c>
      <c r="X1186" s="138">
        <f t="shared" si="192"/>
        <v>1.7857142857142857E-4</v>
      </c>
      <c r="Y1186" s="135">
        <f t="shared" ref="Y1186" si="989">I1186-X1186</f>
        <v>-7.7263791750277241E-2</v>
      </c>
      <c r="Z1186" s="135">
        <f t="shared" ref="Z1186" si="990">IF(Y1186&lt;0,Y1186,0)</f>
        <v>-7.7263791750277241E-2</v>
      </c>
      <c r="AA1186" s="135">
        <f t="shared" ref="AA1186" si="991">Z1186^2</f>
        <v>5.9696935156302094E-3</v>
      </c>
      <c r="AB1186" s="140">
        <f t="shared" ref="AB1186" si="992">AVERAGE(Y933:Y1186)/AVERAGE(AA933:AA1186)</f>
        <v>2.6558634468755709</v>
      </c>
      <c r="AC1186" s="140">
        <f t="shared" ref="AC1186" si="993">AVERAGE(I1155:I1186)-_xlfn.NORM.S.INV(0.95)*_xlfn.STDEV.S(I1155:I1186)</f>
        <v>-5.3743293196579452E-2</v>
      </c>
      <c r="AD1186" s="140">
        <f t="shared" ref="AD1186" si="994">AVERAGE(I1095:I1186)-_xlfn.NORM.S.INV(0.95)*_xlfn.STDEV.S(I1095:I1186)</f>
        <v>-4.1269563789762702E-2</v>
      </c>
      <c r="AE1186" s="140">
        <f t="shared" ref="AE1186" si="995">AVERAGE(I820:I1186)-_xlfn.NORM.S.INV(0.95)*_xlfn.STDEV.S(I820:I1186)</f>
        <v>-4.8787753193559817E-2</v>
      </c>
    </row>
    <row r="1187" spans="1:31">
      <c r="A1187" s="168">
        <f>'Historical NAV'!A1187</f>
        <v>45685</v>
      </c>
      <c r="B1187" s="169">
        <f>'Historical NAV'!B1187</f>
        <v>66298758.242438599</v>
      </c>
      <c r="C1187" s="169">
        <f>'Historical NAV'!C1187</f>
        <v>0</v>
      </c>
      <c r="D1187" s="169" t="e">
        <f>'Historical NAV'!#REF!</f>
        <v>#REF!</v>
      </c>
      <c r="E1187" s="169" t="e">
        <f>'Historical NAV'!#REF!</f>
        <v>#REF!</v>
      </c>
      <c r="F1187" s="67">
        <f t="shared" ref="F1187" si="996">B1187</f>
        <v>66298758.242438599</v>
      </c>
      <c r="G1187" s="67">
        <f t="shared" ref="G1187" si="997">IF(MONTH(A1187)=MONTH(A1186),G1186,F1186)</f>
        <v>71204832.621444106</v>
      </c>
      <c r="H1187" s="172">
        <f>B1187-C1187-F1186-'Daily P&amp;L breakdown'!H195</f>
        <v>-17841.824463301004</v>
      </c>
      <c r="I1187" s="70">
        <f t="shared" ref="I1187" si="998">H1187/B1186</f>
        <v>-2.6908132823584286E-4</v>
      </c>
      <c r="J1187" s="67">
        <f t="shared" ref="J1187" si="999">IF(MONTH(A1187)=MONTH(A1186),J1186+H1187,H1187)</f>
        <v>3196817.5209945017</v>
      </c>
      <c r="K1187" s="70">
        <f t="shared" ref="K1187" si="1000">(1+K1186)*(1+I1187)-1</f>
        <v>0.13133799746216845</v>
      </c>
      <c r="L1187" s="70">
        <f t="shared" ref="L1187" si="1001">1+I1187</f>
        <v>0.99973091867176411</v>
      </c>
      <c r="M1187" s="70">
        <f>PRODUCT($L$2:L1187)-1</f>
        <v>0.46081935905461524</v>
      </c>
      <c r="N1187" s="70">
        <f>PRODUCT($L$909:L1187)-1</f>
        <v>0.15435965713801436</v>
      </c>
      <c r="O1187" s="70">
        <f>AVERAGE($I$909:I1187)*252</f>
        <v>0.25511559129429107</v>
      </c>
      <c r="P1187" s="70">
        <f>STDEV($I$909:I1187)*252^0.5</f>
        <v>0.49987594786500572</v>
      </c>
      <c r="Q1187" s="67">
        <f t="shared" ref="Q1187" si="1002">B1187-C1187-F1156</f>
        <v>-10281040.414129898</v>
      </c>
      <c r="R1187" s="70">
        <f t="shared" ref="R1187" si="1003">Q1187/B1156</f>
        <v>-0.13425264357557906</v>
      </c>
      <c r="S1187" s="67">
        <f t="shared" ref="S1187" si="1004">B1187-C1187-F1096</f>
        <v>4183239.7184410989</v>
      </c>
      <c r="T1187" s="70">
        <f t="shared" ref="T1187" si="1005">S1187/B1096</f>
        <v>6.7346128919860179E-2</v>
      </c>
      <c r="U1187" s="67">
        <f t="shared" ref="U1187" si="1006">B1187-C1187-F821</f>
        <v>29025677.052438602</v>
      </c>
      <c r="V1187" s="70">
        <f t="shared" ref="V1187" si="1007">U1187/B821</f>
        <v>0.7787302827067033</v>
      </c>
      <c r="W1187" s="87">
        <f t="shared" ref="W1187" si="1008">O1187/P1187</f>
        <v>0.51035780453911028</v>
      </c>
      <c r="X1187" s="138">
        <f t="shared" si="192"/>
        <v>1.7857142857142857E-4</v>
      </c>
      <c r="Y1187" s="135">
        <f t="shared" ref="Y1187" si="1009">I1187-X1187</f>
        <v>-4.4765275680727146E-4</v>
      </c>
      <c r="Z1187" s="135">
        <f t="shared" ref="Z1187" si="1010">IF(Y1187&lt;0,Y1187,0)</f>
        <v>-4.4765275680727146E-4</v>
      </c>
      <c r="AA1187" s="135">
        <f t="shared" ref="AA1187" si="1011">Z1187^2</f>
        <v>2.0039299067715012E-7</v>
      </c>
      <c r="AB1187" s="140">
        <f t="shared" ref="AB1187" si="1012">AVERAGE(Y934:Y1187)/AVERAGE(AA934:AA1187)</f>
        <v>2.6866622529810367</v>
      </c>
      <c r="AC1187" s="140">
        <f t="shared" ref="AC1187" si="1013">AVERAGE(I1156:I1187)-_xlfn.NORM.S.INV(0.95)*_xlfn.STDEV.S(I1156:I1187)</f>
        <v>-5.2957045781731896E-2</v>
      </c>
      <c r="AD1187" s="140">
        <f t="shared" ref="AD1187" si="1014">AVERAGE(I1096:I1187)-_xlfn.NORM.S.INV(0.95)*_xlfn.STDEV.S(I1096:I1187)</f>
        <v>-4.0327821993739785E-2</v>
      </c>
      <c r="AE1187" s="140">
        <f t="shared" ref="AE1187" si="1015">AVERAGE(I821:I1187)-_xlfn.NORM.S.INV(0.95)*_xlfn.STDEV.S(I821:I1187)</f>
        <v>-4.8804975142837589E-2</v>
      </c>
    </row>
    <row r="1188" spans="1:31">
      <c r="A1188" s="168">
        <f>'Historical NAV'!A1188</f>
        <v>45686</v>
      </c>
      <c r="B1188" s="169">
        <f>'Historical NAV'!B1188</f>
        <v>66293412.228287399</v>
      </c>
      <c r="C1188" s="169">
        <f>'Historical NAV'!C1188</f>
        <v>0</v>
      </c>
      <c r="D1188" s="169" t="e">
        <f>'Historical NAV'!#REF!</f>
        <v>#REF!</v>
      </c>
      <c r="E1188" s="169" t="e">
        <f>'Historical NAV'!#REF!</f>
        <v>#REF!</v>
      </c>
      <c r="F1188" s="67">
        <f t="shared" ref="F1188" si="1016">B1188</f>
        <v>66293412.228287399</v>
      </c>
      <c r="G1188" s="67">
        <f t="shared" ref="G1188" si="1017">IF(MONTH(A1188)=MONTH(A1187),G1187,F1187)</f>
        <v>71204832.621444106</v>
      </c>
      <c r="H1188" s="172">
        <f>B1188-C1188-F1187-'Daily P&amp;L breakdown'!H196</f>
        <v>3140.4758487993477</v>
      </c>
      <c r="I1188" s="70">
        <f t="shared" ref="I1188" si="1018">H1188/B1187</f>
        <v>4.7368547044506981E-5</v>
      </c>
      <c r="J1188" s="67">
        <f t="shared" ref="J1188" si="1019">IF(MONTH(A1188)=MONTH(A1187),J1187+H1188,H1188)</f>
        <v>3199957.9968433012</v>
      </c>
      <c r="K1188" s="70">
        <f t="shared" ref="K1188" si="1020">(1+K1187)*(1+I1188)-1</f>
        <v>0.13139158729932454</v>
      </c>
      <c r="L1188" s="70">
        <f t="shared" ref="L1188" si="1021">1+I1188</f>
        <v>1.0000473685470446</v>
      </c>
      <c r="M1188" s="70">
        <f>PRODUCT($L$2:L1188)-1</f>
        <v>0.46088855594514833</v>
      </c>
      <c r="N1188" s="70">
        <f>PRODUCT($L$909:L1188)-1</f>
        <v>0.1544143374777398</v>
      </c>
      <c r="O1188" s="70">
        <f>AVERAGE($I$909:I1188)*252</f>
        <v>0.25424709587486582</v>
      </c>
      <c r="P1188" s="70">
        <f>STDEV($I$909:I1188)*252^0.5</f>
        <v>0.498980148478953</v>
      </c>
      <c r="Q1188" s="67">
        <f t="shared" ref="Q1188" si="1022">B1188-C1188-F1157</f>
        <v>-10447105.492226601</v>
      </c>
      <c r="R1188" s="70">
        <f t="shared" ref="R1188" si="1023">Q1188/B1157</f>
        <v>-0.13613545754635845</v>
      </c>
      <c r="S1188" s="67">
        <f t="shared" ref="S1188" si="1024">B1188-C1188-F1097</f>
        <v>3772224.1605139971</v>
      </c>
      <c r="T1188" s="70">
        <f t="shared" ref="T1188" si="1025">S1188/B1097</f>
        <v>6.0335132410229954E-2</v>
      </c>
      <c r="U1188" s="67">
        <f t="shared" ref="U1188" si="1026">B1188-C1188-F822</f>
        <v>28878109.3282874</v>
      </c>
      <c r="V1188" s="70">
        <f t="shared" ref="V1188" si="1027">U1188/B822</f>
        <v>0.77182615373901997</v>
      </c>
      <c r="W1188" s="87">
        <f t="shared" ref="W1188" si="1028">O1188/P1188</f>
        <v>0.5095334887567976</v>
      </c>
      <c r="X1188" s="138">
        <f t="shared" si="192"/>
        <v>1.7857142857142857E-4</v>
      </c>
      <c r="Y1188" s="135">
        <f t="shared" ref="Y1188" si="1029">I1188-X1188</f>
        <v>-1.3120288152692158E-4</v>
      </c>
      <c r="Z1188" s="135">
        <f t="shared" ref="Z1188" si="1030">IF(Y1188&lt;0,Y1188,0)</f>
        <v>-1.3120288152692158E-4</v>
      </c>
      <c r="AA1188" s="135">
        <f t="shared" ref="AA1188" si="1031">Z1188^2</f>
        <v>1.721419612096742E-8</v>
      </c>
      <c r="AB1188" s="140">
        <f t="shared" ref="AB1188" si="1032">AVERAGE(Y935:Y1188)/AVERAGE(AA935:AA1188)</f>
        <v>2.9251786735176473</v>
      </c>
      <c r="AC1188" s="140">
        <f t="shared" ref="AC1188" si="1033">AVERAGE(I1157:I1188)-_xlfn.NORM.S.INV(0.95)*_xlfn.STDEV.S(I1157:I1188)</f>
        <v>-5.2804746428916E-2</v>
      </c>
      <c r="AD1188" s="140">
        <f t="shared" ref="AD1188" si="1034">AVERAGE(I1097:I1188)-_xlfn.NORM.S.INV(0.95)*_xlfn.STDEV.S(I1097:I1188)</f>
        <v>-4.0185571647907946E-2</v>
      </c>
      <c r="AE1188" s="140">
        <f t="shared" ref="AE1188" si="1035">AVERAGE(I822:I1188)-_xlfn.NORM.S.INV(0.95)*_xlfn.STDEV.S(I822:I1188)</f>
        <v>-4.88196807116765E-2</v>
      </c>
    </row>
    <row r="1189" spans="1:31">
      <c r="A1189" s="168">
        <f>'Historical NAV'!A1189</f>
        <v>45687</v>
      </c>
      <c r="B1189" s="169">
        <f>'Historical NAV'!B1189</f>
        <v>66307189.627214603</v>
      </c>
      <c r="C1189" s="169">
        <f>'Historical NAV'!C1189</f>
        <v>0</v>
      </c>
      <c r="D1189" s="169" t="e">
        <f>'Historical NAV'!#REF!</f>
        <v>#REF!</v>
      </c>
      <c r="E1189" s="169" t="e">
        <f>'Historical NAV'!#REF!</f>
        <v>#REF!</v>
      </c>
      <c r="F1189" s="67">
        <f t="shared" ref="F1189" si="1036">B1189</f>
        <v>66307189.627214603</v>
      </c>
      <c r="G1189" s="67">
        <f t="shared" ref="G1189" si="1037">IF(MONTH(A1189)=MONTH(A1188),G1188,F1188)</f>
        <v>71204832.621444106</v>
      </c>
      <c r="H1189" s="172">
        <f>B1189-C1189-F1188-'Daily P&amp;L breakdown'!H197</f>
        <v>5638.5989272043107</v>
      </c>
      <c r="I1189" s="70">
        <f t="shared" ref="I1189" si="1038">H1189/B1188</f>
        <v>8.5055192328723129E-5</v>
      </c>
      <c r="J1189" s="67">
        <f t="shared" ref="J1189" si="1039">IF(MONTH(A1189)=MONTH(A1188),J1188+H1189,H1189)</f>
        <v>3205596.5957705057</v>
      </c>
      <c r="K1189" s="70">
        <f t="shared" ref="K1189" si="1040">(1+K1188)*(1+I1189)-1</f>
        <v>0.13148781802838139</v>
      </c>
      <c r="L1189" s="70">
        <f t="shared" ref="L1189" si="1041">1+I1189</f>
        <v>1.0000850551923288</v>
      </c>
      <c r="M1189" s="70">
        <f>PRODUCT($L$2:L1189)-1</f>
        <v>0.46101281210224521</v>
      </c>
      <c r="N1189" s="70">
        <f>PRODUCT($L$909:L1189)-1</f>
        <v>0.15451252641124102</v>
      </c>
      <c r="O1189" s="70">
        <f>AVERAGE($I$909:I1189)*252</f>
        <v>0.25341857919369842</v>
      </c>
      <c r="P1189" s="70">
        <f>STDEV($I$909:I1189)*252^0.5</f>
        <v>0.49808908387998924</v>
      </c>
      <c r="Q1189" s="67">
        <f t="shared" ref="Q1189" si="1042">B1189-C1189-F1158</f>
        <v>-9309160.9654111937</v>
      </c>
      <c r="R1189" s="70">
        <f t="shared" ref="R1189" si="1043">Q1189/B1158</f>
        <v>-0.12311042377016056</v>
      </c>
      <c r="S1189" s="67">
        <f t="shared" ref="S1189" si="1044">B1189-C1189-F1098</f>
        <v>1284705.801741302</v>
      </c>
      <c r="T1189" s="70">
        <f t="shared" ref="T1189" si="1045">S1189/B1098</f>
        <v>1.9757870295905304E-2</v>
      </c>
      <c r="U1189" s="67">
        <f t="shared" ref="U1189" si="1046">B1189-C1189-F823</f>
        <v>28907216.007214606</v>
      </c>
      <c r="V1189" s="70">
        <f t="shared" ref="V1189" si="1047">U1189/B823</f>
        <v>0.77292075927444481</v>
      </c>
      <c r="W1189" s="87">
        <f t="shared" ref="W1189" si="1048">O1189/P1189</f>
        <v>0.50878163644870744</v>
      </c>
      <c r="X1189" s="138">
        <f t="shared" si="192"/>
        <v>1.7857142857142857E-4</v>
      </c>
      <c r="Y1189" s="135">
        <f t="shared" ref="Y1189" si="1049">I1189-X1189</f>
        <v>-9.3516236242705442E-5</v>
      </c>
      <c r="Z1189" s="135">
        <f t="shared" ref="Z1189" si="1050">IF(Y1189&lt;0,Y1189,0)</f>
        <v>-9.3516236242705442E-5</v>
      </c>
      <c r="AA1189" s="135">
        <f t="shared" ref="AA1189" si="1051">Z1189^2</f>
        <v>8.7452864410014952E-9</v>
      </c>
      <c r="AB1189" s="140">
        <f t="shared" ref="AB1189" si="1052">AVERAGE(Y936:Y1189)/AVERAGE(AA936:AA1189)</f>
        <v>2.8317806066572389</v>
      </c>
      <c r="AC1189" s="140">
        <f t="shared" ref="AC1189" si="1053">AVERAGE(I1158:I1189)-_xlfn.NORM.S.INV(0.95)*_xlfn.STDEV.S(I1158:I1189)</f>
        <v>-5.2868328005715337E-2</v>
      </c>
      <c r="AD1189" s="140">
        <f t="shared" ref="AD1189" si="1054">AVERAGE(I1098:I1189)-_xlfn.NORM.S.INV(0.95)*_xlfn.STDEV.S(I1098:I1189)</f>
        <v>-4.0240393789123738E-2</v>
      </c>
      <c r="AE1189" s="140">
        <f t="shared" ref="AE1189" si="1055">AVERAGE(I823:I1189)-_xlfn.NORM.S.INV(0.95)*_xlfn.STDEV.S(I823:I1189)</f>
        <v>-4.8829753297691014E-2</v>
      </c>
    </row>
    <row r="1190" spans="1:31">
      <c r="A1190" s="168">
        <f>'Historical NAV'!A1190</f>
        <v>45688</v>
      </c>
      <c r="B1190" s="169">
        <f>'Historical NAV'!B1190</f>
        <v>66302018.384809397</v>
      </c>
      <c r="C1190" s="169">
        <f>'Historical NAV'!C1190</f>
        <v>0</v>
      </c>
      <c r="D1190" s="169" t="e">
        <f>'Historical NAV'!#REF!</f>
        <v>#REF!</v>
      </c>
      <c r="E1190" s="169" t="e">
        <f>'Historical NAV'!#REF!</f>
        <v>#REF!</v>
      </c>
      <c r="F1190" s="67">
        <f t="shared" ref="F1190" si="1056">B1190</f>
        <v>66302018.384809397</v>
      </c>
      <c r="G1190" s="67">
        <f t="shared" ref="G1190" si="1057">IF(MONTH(A1190)=MONTH(A1189),G1189,F1189)</f>
        <v>71204832.621444106</v>
      </c>
      <c r="H1190" s="172">
        <f>B1190-C1190-F1189-'Daily P&amp;L breakdown'!H198</f>
        <v>-2538.1424052059651</v>
      </c>
      <c r="I1190" s="70">
        <f t="shared" ref="I1190" si="1058">H1190/B1189</f>
        <v>-3.8278539921170627E-5</v>
      </c>
      <c r="J1190" s="67">
        <f t="shared" ref="J1190" si="1059">IF(MONTH(A1190)=MONTH(A1189),J1189+H1190,H1190)</f>
        <v>3203058.4533652999</v>
      </c>
      <c r="K1190" s="70">
        <f t="shared" ref="K1190" si="1060">(1+K1189)*(1+I1190)-1</f>
        <v>0.13144450632676863</v>
      </c>
      <c r="L1190" s="70">
        <f t="shared" ref="L1190" si="1061">1+I1190</f>
        <v>0.99996172146007878</v>
      </c>
      <c r="M1190" s="70">
        <f>PRODUCT($L$2:L1190)-1</f>
        <v>0.46095688666499179</v>
      </c>
      <c r="N1190" s="70">
        <f>PRODUCT($L$909:L1190)-1</f>
        <v>0.15446833335740928</v>
      </c>
      <c r="O1190" s="70">
        <f>AVERAGE($I$909:I1190)*252</f>
        <v>0.25248572539492597</v>
      </c>
      <c r="P1190" s="70">
        <f>STDEV($I$909:I1190)*252^0.5</f>
        <v>0.49720299375275429</v>
      </c>
      <c r="Q1190" s="67">
        <f t="shared" ref="Q1190" si="1062">B1190-C1190-F1159</f>
        <v>-4041047.8876743987</v>
      </c>
      <c r="R1190" s="70">
        <f t="shared" ref="R1190" si="1063">Q1190/B1159</f>
        <v>-5.7447707383423252E-2</v>
      </c>
      <c r="S1190" s="67">
        <f t="shared" ref="S1190" si="1064">B1190-C1190-F1099</f>
        <v>1233873.3202340975</v>
      </c>
      <c r="T1190" s="70">
        <f t="shared" ref="T1190" si="1065">S1190/B1099</f>
        <v>1.8962786153033408E-2</v>
      </c>
      <c r="U1190" s="67">
        <f t="shared" ref="U1190" si="1066">B1190-C1190-F824</f>
        <v>28939142.494809397</v>
      </c>
      <c r="V1190" s="70">
        <f t="shared" ref="V1190" si="1067">U1190/B824</f>
        <v>0.77454269259168096</v>
      </c>
      <c r="W1190" s="87">
        <f t="shared" ref="W1190" si="1068">O1190/P1190</f>
        <v>0.50781215834850812</v>
      </c>
      <c r="X1190" s="138">
        <f t="shared" si="192"/>
        <v>1.7857142857142857E-4</v>
      </c>
      <c r="Y1190" s="135">
        <f t="shared" ref="Y1190" si="1069">I1190-X1190</f>
        <v>-2.1684996849259918E-4</v>
      </c>
      <c r="Z1190" s="135">
        <f t="shared" ref="Z1190" si="1070">IF(Y1190&lt;0,Y1190,0)</f>
        <v>-2.1684996849259918E-4</v>
      </c>
      <c r="AA1190" s="135">
        <f t="shared" ref="AA1190" si="1071">Z1190^2</f>
        <v>4.7023908835241258E-8</v>
      </c>
      <c r="AB1190" s="140">
        <f t="shared" ref="AB1190" si="1072">AVERAGE(Y937:Y1190)/AVERAGE(AA937:AA1190)</f>
        <v>2.7919194707857931</v>
      </c>
      <c r="AC1190" s="140">
        <f t="shared" ref="AC1190" si="1073">AVERAGE(I1159:I1190)-_xlfn.NORM.S.INV(0.95)*_xlfn.STDEV.S(I1159:I1190)</f>
        <v>-5.27090123979626E-2</v>
      </c>
      <c r="AD1190" s="140">
        <f t="shared" ref="AD1190" si="1074">AVERAGE(I1099:I1190)-_xlfn.NORM.S.INV(0.95)*_xlfn.STDEV.S(I1099:I1190)</f>
        <v>-4.0161896088962278E-2</v>
      </c>
      <c r="AE1190" s="140">
        <f t="shared" ref="AE1190" si="1075">AVERAGE(I824:I1190)-_xlfn.NORM.S.INV(0.95)*_xlfn.STDEV.S(I824:I1190)</f>
        <v>-4.8828632725076329E-2</v>
      </c>
    </row>
    <row r="1191" spans="1:31">
      <c r="A1191" s="168">
        <f>'Historical NAV'!A1191</f>
        <v>45691</v>
      </c>
      <c r="B1191" s="169">
        <f>'Historical NAV'!B1191</f>
        <v>66304300.988508098</v>
      </c>
      <c r="C1191" s="169">
        <f>'Historical NAV'!C1191</f>
        <v>0</v>
      </c>
      <c r="D1191" s="169" t="e">
        <f>'Historical NAV'!#REF!</f>
        <v>#REF!</v>
      </c>
      <c r="E1191" s="169" t="e">
        <f>'Historical NAV'!#REF!</f>
        <v>#REF!</v>
      </c>
      <c r="F1191" s="67">
        <f t="shared" ref="F1191" si="1076">B1191</f>
        <v>66304300.988508098</v>
      </c>
      <c r="G1191" s="67">
        <f t="shared" ref="G1191" si="1077">IF(MONTH(A1191)=MONTH(A1190),G1190,F1190)</f>
        <v>66302018.384809397</v>
      </c>
      <c r="H1191" s="172">
        <f>B1191-C1191-F1190-'Daily P&amp;L breakdown'!H199</f>
        <v>6810.2036987006659</v>
      </c>
      <c r="I1191" s="70">
        <f t="shared" ref="I1191" si="1078">H1191/B1190</f>
        <v>1.0271487753472324E-4</v>
      </c>
      <c r="J1191" s="67">
        <f t="shared" ref="J1191" si="1079">IF(MONTH(A1191)=MONTH(A1190),J1190+H1191,H1191)</f>
        <v>6810.2036987006659</v>
      </c>
      <c r="K1191" s="70">
        <f t="shared" ref="K1191" si="1080">(1+K1190)*(1+I1191)-1</f>
        <v>0.13156072251067341</v>
      </c>
      <c r="L1191" s="70">
        <f t="shared" ref="L1191" si="1081">1+I1191</f>
        <v>1.0001027148775348</v>
      </c>
      <c r="M1191" s="70">
        <f>PRODUCT($L$2:L1191)-1</f>
        <v>0.46110694867268909</v>
      </c>
      <c r="N1191" s="70">
        <f>PRODUCT($L$909:L1191)-1</f>
        <v>0.15458691443088779</v>
      </c>
      <c r="O1191" s="70">
        <f>AVERAGE($I$909:I1191)*252</f>
        <v>0.25168501311133523</v>
      </c>
      <c r="P1191" s="70">
        <f>STDEV($I$909:I1191)*252^0.5</f>
        <v>0.4963213705901186</v>
      </c>
      <c r="Q1191" s="67">
        <f t="shared" ref="Q1191" si="1082">B1191-C1191-F1160</f>
        <v>-3357454.7617286965</v>
      </c>
      <c r="R1191" s="70">
        <f t="shared" ref="R1191" si="1083">Q1191/B1160</f>
        <v>-4.8196528002630537E-2</v>
      </c>
      <c r="S1191" s="67">
        <f t="shared" ref="S1191" si="1084">B1191-C1191-F1100</f>
        <v>-634613.53048539907</v>
      </c>
      <c r="T1191" s="70">
        <f t="shared" ref="T1191" si="1085">S1191/B1100</f>
        <v>-9.4804873225921744E-3</v>
      </c>
      <c r="U1191" s="67">
        <f t="shared" ref="U1191" si="1086">B1191-C1191-F825</f>
        <v>29044968.498508096</v>
      </c>
      <c r="V1191" s="70">
        <f t="shared" ref="V1191" si="1087">U1191/B825</f>
        <v>0.77953539576436182</v>
      </c>
      <c r="W1191" s="87">
        <f t="shared" ref="W1191" si="1088">O1191/P1191</f>
        <v>0.50710089878274944</v>
      </c>
      <c r="X1191" s="138">
        <f t="shared" si="192"/>
        <v>1.7857142857142857E-4</v>
      </c>
      <c r="Y1191" s="135">
        <f t="shared" ref="Y1191" si="1089">I1191-X1191</f>
        <v>-7.5856551036705333E-5</v>
      </c>
      <c r="Z1191" s="135">
        <f t="shared" ref="Z1191" si="1090">IF(Y1191&lt;0,Y1191,0)</f>
        <v>-7.5856551036705333E-5</v>
      </c>
      <c r="AA1191" s="135">
        <f t="shared" ref="AA1191" si="1091">Z1191^2</f>
        <v>5.7542163351842813E-9</v>
      </c>
      <c r="AB1191" s="140">
        <f t="shared" ref="AB1191" si="1092">AVERAGE(Y938:Y1191)/AVERAGE(AA938:AA1191)</f>
        <v>2.8835072413983287</v>
      </c>
      <c r="AC1191" s="140">
        <f t="shared" ref="AC1191" si="1093">AVERAGE(I1160:I1191)-_xlfn.NORM.S.INV(0.95)*_xlfn.STDEV.S(I1160:I1191)</f>
        <v>-4.6266409533410893E-2</v>
      </c>
      <c r="AD1191" s="140">
        <f t="shared" ref="AD1191" si="1094">AVERAGE(I1100:I1191)-_xlfn.NORM.S.INV(0.95)*_xlfn.STDEV.S(I1100:I1191)</f>
        <v>-4.0162800392476432E-2</v>
      </c>
      <c r="AE1191" s="140">
        <f t="shared" ref="AE1191" si="1095">AVERAGE(I825:I1191)-_xlfn.NORM.S.INV(0.95)*_xlfn.STDEV.S(I825:I1191)</f>
        <v>-4.8825294691646648E-2</v>
      </c>
    </row>
    <row r="1192" spans="1:31">
      <c r="A1192" s="168">
        <f>'Historical NAV'!A1192</f>
        <v>45692</v>
      </c>
      <c r="B1192" s="169">
        <f>'Historical NAV'!B1192</f>
        <v>66329744.372785799</v>
      </c>
      <c r="C1192" s="169">
        <f>'Historical NAV'!C1192</f>
        <v>0</v>
      </c>
      <c r="D1192" s="169" t="e">
        <f>'Historical NAV'!#REF!</f>
        <v>#REF!</v>
      </c>
      <c r="E1192" s="169" t="e">
        <f>'Historical NAV'!#REF!</f>
        <v>#REF!</v>
      </c>
      <c r="F1192" s="67">
        <f t="shared" ref="F1192" si="1096">B1192</f>
        <v>66329744.372785799</v>
      </c>
      <c r="G1192" s="67">
        <f t="shared" ref="G1192" si="1097">IF(MONTH(A1192)=MONTH(A1191),G1191,F1191)</f>
        <v>66302018.384809397</v>
      </c>
      <c r="H1192" s="172">
        <f>B1192-C1192-F1191-'Daily P&amp;L breakdown'!H200</f>
        <v>21819.784277701379</v>
      </c>
      <c r="I1192" s="70">
        <f t="shared" ref="I1192" si="1098">H1192/B1191</f>
        <v>3.2908550354045956E-4</v>
      </c>
      <c r="J1192" s="67">
        <f t="shared" ref="J1192" si="1099">IF(MONTH(A1192)=MONTH(A1191),J1191+H1192,H1192)</f>
        <v>28629.987976402044</v>
      </c>
      <c r="K1192" s="70">
        <f t="shared" ref="K1192" si="1100">(1+K1191)*(1+I1192)-1</f>
        <v>0.13193310274082748</v>
      </c>
      <c r="L1192" s="70">
        <f t="shared" ref="L1192" si="1101">1+I1192</f>
        <v>1.0003290855035405</v>
      </c>
      <c r="M1192" s="70">
        <f>PRODUCT($L$2:L1192)-1</f>
        <v>0.46158777778861948</v>
      </c>
      <c r="N1192" s="70">
        <f>PRODUCT($L$909:L1192)-1</f>
        <v>0.15496687224700456</v>
      </c>
      <c r="O1192" s="70">
        <f>AVERAGE($I$909:I1192)*252</f>
        <v>0.25109080372323966</v>
      </c>
      <c r="P1192" s="70">
        <f>STDEV($I$909:I1192)*252^0.5</f>
        <v>0.4954441032774497</v>
      </c>
      <c r="Q1192" s="67">
        <f t="shared" ref="Q1192" si="1102">B1192-C1192-F1161</f>
        <v>-5687630.8624077961</v>
      </c>
      <c r="R1192" s="70">
        <f t="shared" ref="R1192" si="1103">Q1192/B1161</f>
        <v>-7.8975814431353417E-2</v>
      </c>
      <c r="S1192" s="67">
        <f t="shared" ref="S1192" si="1104">B1192-C1192-F1101</f>
        <v>729170.30880410224</v>
      </c>
      <c r="T1192" s="70">
        <f t="shared" ref="T1192" si="1105">S1192/B1101</f>
        <v>1.1115303779093857E-2</v>
      </c>
      <c r="U1192" s="67">
        <f t="shared" ref="U1192" si="1106">B1192-C1192-F826</f>
        <v>29629014.552785799</v>
      </c>
      <c r="V1192" s="70">
        <f t="shared" ref="V1192" si="1107">U1192/B826</f>
        <v>0.80731404247551275</v>
      </c>
      <c r="W1192" s="87">
        <f t="shared" ref="W1192" si="1108">O1192/P1192</f>
        <v>0.50679945943897586</v>
      </c>
      <c r="X1192" s="138">
        <f t="shared" si="192"/>
        <v>1.7857142857142857E-4</v>
      </c>
      <c r="Y1192" s="135">
        <f t="shared" ref="Y1192" si="1109">I1192-X1192</f>
        <v>1.5051407496903099E-4</v>
      </c>
      <c r="Z1192" s="135">
        <f t="shared" ref="Z1192" si="1110">IF(Y1192&lt;0,Y1192,0)</f>
        <v>0</v>
      </c>
      <c r="AA1192" s="135">
        <f t="shared" ref="AA1192" si="1111">Z1192^2</f>
        <v>0</v>
      </c>
      <c r="AB1192" s="140">
        <f t="shared" ref="AB1192" si="1112">AVERAGE(Y939:Y1192)/AVERAGE(AA939:AA1192)</f>
        <v>2.9041004005396966</v>
      </c>
      <c r="AC1192" s="140">
        <f t="shared" ref="AC1192" si="1113">AVERAGE(I1161:I1192)-_xlfn.NORM.S.INV(0.95)*_xlfn.STDEV.S(I1161:I1192)</f>
        <v>-4.5753738386200581E-2</v>
      </c>
      <c r="AD1192" s="140">
        <f t="shared" ref="AD1192" si="1114">AVERAGE(I1101:I1192)-_xlfn.NORM.S.INV(0.95)*_xlfn.STDEV.S(I1101:I1192)</f>
        <v>-4.020772705771844E-2</v>
      </c>
      <c r="AE1192" s="140">
        <f t="shared" ref="AE1192" si="1115">AVERAGE(I826:I1192)-_xlfn.NORM.S.INV(0.95)*_xlfn.STDEV.S(I826:I1192)</f>
        <v>-4.8815485956024585E-2</v>
      </c>
    </row>
    <row r="1193" spans="1:31">
      <c r="A1193" s="168">
        <f>'Historical NAV'!A1193</f>
        <v>45693</v>
      </c>
      <c r="B1193" s="169">
        <f>'Historical NAV'!B1193</f>
        <v>66377104.687559403</v>
      </c>
      <c r="C1193" s="169">
        <f>'Historical NAV'!C1193</f>
        <v>0</v>
      </c>
      <c r="D1193" s="169" t="e">
        <f>'Historical NAV'!#REF!</f>
        <v>#REF!</v>
      </c>
      <c r="E1193" s="169" t="e">
        <f>'Historical NAV'!#REF!</f>
        <v>#REF!</v>
      </c>
      <c r="F1193" s="67">
        <f t="shared" ref="F1193" si="1116">B1193</f>
        <v>66377104.687559403</v>
      </c>
      <c r="G1193" s="67">
        <f t="shared" ref="G1193" si="1117">IF(MONTH(A1193)=MONTH(A1192),G1192,F1192)</f>
        <v>66302018.384809397</v>
      </c>
      <c r="H1193" s="172">
        <f>B1193-C1193-F1192-'Daily P&amp;L breakdown'!H201</f>
        <v>39445.474773604277</v>
      </c>
      <c r="I1193" s="70">
        <f t="shared" ref="I1193" si="1118">H1193/B1192</f>
        <v>5.9468757412833059E-4</v>
      </c>
      <c r="J1193" s="67">
        <f t="shared" ref="J1193" si="1119">IF(MONTH(A1193)=MONTH(A1192),J1192+H1193,H1193)</f>
        <v>68075.462750006322</v>
      </c>
      <c r="K1193" s="70">
        <f t="shared" ref="K1193" si="1120">(1+K1192)*(1+I1193)-1</f>
        <v>0.13260624929177189</v>
      </c>
      <c r="L1193" s="70">
        <f t="shared" ref="L1193" si="1121">1+I1193</f>
        <v>1.0005946875741283</v>
      </c>
      <c r="M1193" s="70">
        <f>PRODUCT($L$2:L1193)-1</f>
        <v>0.46245696587856822</v>
      </c>
      <c r="N1193" s="70">
        <f>PRODUCT($L$909:L1193)-1</f>
        <v>0.1556537166944596</v>
      </c>
      <c r="O1193" s="70">
        <f>AVERAGE($I$909:I1193)*252</f>
        <v>0.25073561237221198</v>
      </c>
      <c r="P1193" s="70">
        <f>STDEV($I$909:I1193)*252^0.5</f>
        <v>0.49457121759044526</v>
      </c>
      <c r="Q1193" s="67">
        <f t="shared" ref="Q1193" si="1122">B1193-C1193-F1162</f>
        <v>-7806257.2440262958</v>
      </c>
      <c r="R1193" s="70">
        <f t="shared" ref="R1193" si="1123">Q1193/B1162</f>
        <v>-0.10522921906970838</v>
      </c>
      <c r="S1193" s="67">
        <f t="shared" ref="S1193" si="1124">B1193-C1193-F1102</f>
        <v>910951.16705800593</v>
      </c>
      <c r="T1193" s="70">
        <f t="shared" ref="T1193" si="1125">S1193/B1102</f>
        <v>1.3914841762816143E-2</v>
      </c>
      <c r="U1193" s="67">
        <f t="shared" ref="U1193" si="1126">B1193-C1193-F827</f>
        <v>29956205.367559403</v>
      </c>
      <c r="V1193" s="70">
        <f t="shared" ref="V1193" si="1127">U1193/B827</f>
        <v>0.82250043043581278</v>
      </c>
      <c r="W1193" s="87">
        <f t="shared" ref="W1193" si="1128">O1193/P1193</f>
        <v>0.50697574677676915</v>
      </c>
      <c r="X1193" s="138">
        <f t="shared" si="192"/>
        <v>1.7857142857142857E-4</v>
      </c>
      <c r="Y1193" s="135">
        <f t="shared" ref="Y1193" si="1129">I1193-X1193</f>
        <v>4.1611614555690205E-4</v>
      </c>
      <c r="Z1193" s="135">
        <f t="shared" ref="Z1193" si="1130">IF(Y1193&lt;0,Y1193,0)</f>
        <v>0</v>
      </c>
      <c r="AA1193" s="135">
        <f t="shared" ref="AA1193" si="1131">Z1193^2</f>
        <v>0</v>
      </c>
      <c r="AB1193" s="140">
        <f t="shared" ref="AB1193" si="1132">AVERAGE(Y940:Y1193)/AVERAGE(AA940:AA1193)</f>
        <v>2.8451493704088096</v>
      </c>
      <c r="AC1193" s="140">
        <f t="shared" ref="AC1193" si="1133">AVERAGE(I1162:I1193)-_xlfn.NORM.S.INV(0.95)*_xlfn.STDEV.S(I1162:I1193)</f>
        <v>-4.5946281995564373E-2</v>
      </c>
      <c r="AD1193" s="140">
        <f t="shared" ref="AD1193" si="1134">AVERAGE(I1102:I1193)-_xlfn.NORM.S.INV(0.95)*_xlfn.STDEV.S(I1102:I1193)</f>
        <v>-3.9780378507826897E-2</v>
      </c>
      <c r="AE1193" s="140">
        <f t="shared" ref="AE1193" si="1135">AVERAGE(I827:I1193)-_xlfn.NORM.S.INV(0.95)*_xlfn.STDEV.S(I827:I1193)</f>
        <v>-4.8752499840479427E-2</v>
      </c>
    </row>
    <row r="1194" spans="1:31">
      <c r="A1194" s="168">
        <f>'Historical NAV'!A1194</f>
        <v>45694</v>
      </c>
      <c r="B1194" s="169">
        <f>'Historical NAV'!B1194</f>
        <v>66395828.245891698</v>
      </c>
      <c r="C1194" s="169">
        <f>'Historical NAV'!C1194</f>
        <v>0</v>
      </c>
      <c r="D1194" s="169" t="e">
        <f>'Historical NAV'!#REF!</f>
        <v>#REF!</v>
      </c>
      <c r="E1194" s="169" t="e">
        <f>'Historical NAV'!#REF!</f>
        <v>#REF!</v>
      </c>
      <c r="F1194" s="67">
        <f t="shared" ref="F1194" si="1136">B1194</f>
        <v>66395828.245891698</v>
      </c>
      <c r="G1194" s="67">
        <f t="shared" ref="G1194" si="1137">IF(MONTH(A1194)=MONTH(A1193),G1193,F1193)</f>
        <v>66302018.384809397</v>
      </c>
      <c r="H1194" s="172">
        <f>B1194-C1194-F1193-'Daily P&amp;L breakdown'!H202</f>
        <v>17097.058332294226</v>
      </c>
      <c r="I1194" s="70">
        <f t="shared" ref="I1194" si="1138">H1194/B1193</f>
        <v>2.5757463228881402E-4</v>
      </c>
      <c r="J1194" s="67">
        <f t="shared" ref="J1194" si="1139">IF(MONTH(A1194)=MONTH(A1193),J1193+H1194,H1194)</f>
        <v>85172.521082300547</v>
      </c>
      <c r="K1194" s="70">
        <f t="shared" ref="K1194" si="1140">(1+K1193)*(1+I1194)-1</f>
        <v>0.13289797992996122</v>
      </c>
      <c r="L1194" s="70">
        <f t="shared" ref="L1194" si="1141">1+I1194</f>
        <v>1.0002575746322888</v>
      </c>
      <c r="M1194" s="70">
        <f>PRODUCT($L$2:L1194)-1</f>
        <v>0.46283365769379259</v>
      </c>
      <c r="N1194" s="70">
        <f>PRODUCT($L$909:L1194)-1</f>
        <v>0.15595138377559037</v>
      </c>
      <c r="O1194" s="70">
        <f>AVERAGE($I$909:I1194)*252</f>
        <v>0.25008586829866147</v>
      </c>
      <c r="P1194" s="70">
        <f>STDEV($I$909:I1194)*252^0.5</f>
        <v>0.49370327157395122</v>
      </c>
      <c r="Q1194" s="67">
        <f t="shared" ref="Q1194" si="1142">B1194-C1194-F1163</f>
        <v>-9529808.3918275014</v>
      </c>
      <c r="R1194" s="70">
        <f t="shared" ref="R1194" si="1143">Q1194/B1163</f>
        <v>-0.125515027780395</v>
      </c>
      <c r="S1194" s="67">
        <f t="shared" ref="S1194" si="1144">B1194-C1194-F1103</f>
        <v>3161898.886089094</v>
      </c>
      <c r="T1194" s="70">
        <f t="shared" ref="T1194" si="1145">S1194/B1103</f>
        <v>5.0003201099489039E-2</v>
      </c>
      <c r="U1194" s="67">
        <f t="shared" ref="U1194" si="1146">B1194-C1194-F828</f>
        <v>29808380.075891696</v>
      </c>
      <c r="V1194" s="70">
        <f t="shared" ref="V1194" si="1147">U1194/B828</f>
        <v>0.81471601783731873</v>
      </c>
      <c r="W1194" s="87">
        <f t="shared" ref="W1194" si="1148">O1194/P1194</f>
        <v>0.50655096430974611</v>
      </c>
      <c r="X1194" s="138">
        <f t="shared" si="192"/>
        <v>1.7857142857142857E-4</v>
      </c>
      <c r="Y1194" s="135">
        <f t="shared" ref="Y1194" si="1149">I1194-X1194</f>
        <v>7.9003203717385452E-5</v>
      </c>
      <c r="Z1194" s="135">
        <f t="shared" ref="Z1194" si="1150">IF(Y1194&lt;0,Y1194,0)</f>
        <v>0</v>
      </c>
      <c r="AA1194" s="135">
        <f t="shared" ref="AA1194" si="1151">Z1194^2</f>
        <v>0</v>
      </c>
      <c r="AB1194" s="140">
        <f t="shared" ref="AB1194" si="1152">AVERAGE(Y941:Y1194)/AVERAGE(AA941:AA1194)</f>
        <v>3.0260445652119783</v>
      </c>
      <c r="AC1194" s="140">
        <f t="shared" ref="AC1194" si="1153">AVERAGE(I1163:I1194)-_xlfn.NORM.S.INV(0.95)*_xlfn.STDEV.S(I1163:I1194)</f>
        <v>-4.6112852105102825E-2</v>
      </c>
      <c r="AD1194" s="140">
        <f t="shared" ref="AD1194" si="1154">AVERAGE(I1103:I1194)-_xlfn.NORM.S.INV(0.95)*_xlfn.STDEV.S(I1103:I1194)</f>
        <v>-3.9731280653561546E-2</v>
      </c>
      <c r="AE1194" s="140">
        <f t="shared" ref="AE1194" si="1155">AVERAGE(I828:I1194)-_xlfn.NORM.S.INV(0.95)*_xlfn.STDEV.S(I828:I1194)</f>
        <v>-4.872465810870881E-2</v>
      </c>
    </row>
    <row r="1195" spans="1:31">
      <c r="A1195" s="168">
        <f>'Historical NAV'!A1195</f>
        <v>45695</v>
      </c>
      <c r="B1195" s="169">
        <f>'Historical NAV'!B1195</f>
        <v>66415024.908763699</v>
      </c>
      <c r="C1195" s="169">
        <f>'Historical NAV'!C1195</f>
        <v>0</v>
      </c>
      <c r="D1195" s="169" t="e">
        <f>'Historical NAV'!#REF!</f>
        <v>#REF!</v>
      </c>
      <c r="E1195" s="169" t="e">
        <f>'Historical NAV'!#REF!</f>
        <v>#REF!</v>
      </c>
      <c r="F1195" s="67">
        <f t="shared" ref="F1195" si="1156">B1195</f>
        <v>66415024.908763699</v>
      </c>
      <c r="G1195" s="67">
        <f t="shared" ref="G1195" si="1157">IF(MONTH(A1195)=MONTH(A1194),G1194,F1194)</f>
        <v>66302018.384809397</v>
      </c>
      <c r="H1195" s="172">
        <f>B1195-C1195-F1194-'Daily P&amp;L breakdown'!H203</f>
        <v>18589.06287200153</v>
      </c>
      <c r="I1195" s="70">
        <f t="shared" ref="I1195" si="1158">H1195/B1194</f>
        <v>2.7997335620482669E-4</v>
      </c>
      <c r="J1195" s="67">
        <f t="shared" ref="J1195" si="1159">IF(MONTH(A1195)=MONTH(A1194),J1194+H1195,H1195)</f>
        <v>103761.58395430207</v>
      </c>
      <c r="K1195" s="70">
        <f t="shared" ref="K1195" si="1160">(1+K1194)*(1+I1195)-1</f>
        <v>0.13321516117963994</v>
      </c>
      <c r="L1195" s="70">
        <f t="shared" ref="L1195" si="1161">1+I1195</f>
        <v>1.0002799733562049</v>
      </c>
      <c r="M1195" s="70">
        <f>PRODUCT($L$2:L1195)-1</f>
        <v>0.46324321214250652</v>
      </c>
      <c r="N1195" s="70">
        <f>PRODUCT($L$909:L1195)-1</f>
        <v>0.15627501936411581</v>
      </c>
      <c r="O1195" s="70">
        <f>AVERAGE($I$909:I1195)*252</f>
        <v>0.24946031923059514</v>
      </c>
      <c r="P1195" s="70">
        <f>STDEV($I$909:I1195)*252^0.5</f>
        <v>0.49283985030636573</v>
      </c>
      <c r="Q1195" s="67">
        <f t="shared" ref="Q1195" si="1162">B1195-C1195-F1164</f>
        <v>-9513525.7708637938</v>
      </c>
      <c r="R1195" s="70">
        <f t="shared" ref="R1195" si="1163">Q1195/B1164</f>
        <v>-0.12529576405330206</v>
      </c>
      <c r="S1195" s="67">
        <f t="shared" ref="S1195" si="1164">B1195-C1195-F1104</f>
        <v>1420775.3078961</v>
      </c>
      <c r="T1195" s="70">
        <f t="shared" ref="T1195" si="1165">S1195/B1104</f>
        <v>2.1860015564779046E-2</v>
      </c>
      <c r="U1195" s="67">
        <f t="shared" ref="U1195" si="1166">B1195-C1195-F829</f>
        <v>29119660.768763699</v>
      </c>
      <c r="V1195" s="70">
        <f t="shared" ref="V1195" si="1167">U1195/B829</f>
        <v>0.78078499674795498</v>
      </c>
      <c r="W1195" s="87">
        <f t="shared" ref="W1195" si="1168">O1195/P1195</f>
        <v>0.50616913197161773</v>
      </c>
      <c r="X1195" s="138">
        <f t="shared" si="192"/>
        <v>1.7857142857142857E-4</v>
      </c>
      <c r="Y1195" s="135">
        <f t="shared" ref="Y1195" si="1169">I1195-X1195</f>
        <v>1.0140192763339812E-4</v>
      </c>
      <c r="Z1195" s="135">
        <f t="shared" ref="Z1195" si="1170">IF(Y1195&lt;0,Y1195,0)</f>
        <v>0</v>
      </c>
      <c r="AA1195" s="135">
        <f t="shared" ref="AA1195" si="1171">Z1195^2</f>
        <v>0</v>
      </c>
      <c r="AB1195" s="140">
        <f t="shared" ref="AB1195" si="1172">AVERAGE(Y942:Y1195)/AVERAGE(AA942:AA1195)</f>
        <v>2.8733437021885266</v>
      </c>
      <c r="AC1195" s="140">
        <f t="shared" ref="AC1195" si="1173">AVERAGE(I1164:I1195)-_xlfn.NORM.S.INV(0.95)*_xlfn.STDEV.S(I1164:I1195)</f>
        <v>-4.633483538559946E-2</v>
      </c>
      <c r="AD1195" s="140">
        <f t="shared" ref="AD1195" si="1174">AVERAGE(I1104:I1195)-_xlfn.NORM.S.INV(0.95)*_xlfn.STDEV.S(I1104:I1195)</f>
        <v>-3.8960326575057394E-2</v>
      </c>
      <c r="AE1195" s="140">
        <f t="shared" ref="AE1195" si="1175">AVERAGE(I829:I1195)-_xlfn.NORM.S.INV(0.95)*_xlfn.STDEV.S(I829:I1195)</f>
        <v>-4.8735991211494946E-2</v>
      </c>
    </row>
    <row r="1196" spans="1:31">
      <c r="A1196" s="168">
        <f>'Historical NAV'!A1196</f>
        <v>45698</v>
      </c>
      <c r="B1196" s="169">
        <f>'Historical NAV'!B1196</f>
        <v>66431670.820359498</v>
      </c>
      <c r="C1196" s="169">
        <f>'Historical NAV'!C1196</f>
        <v>0</v>
      </c>
      <c r="D1196" s="169" t="e">
        <f>'Historical NAV'!#REF!</f>
        <v>#REF!</v>
      </c>
      <c r="E1196" s="169" t="e">
        <f>'Historical NAV'!#REF!</f>
        <v>#REF!</v>
      </c>
      <c r="F1196" s="67">
        <f t="shared" ref="F1196" si="1176">B1196</f>
        <v>66431670.820359498</v>
      </c>
      <c r="G1196" s="67">
        <f t="shared" ref="G1196" si="1177">IF(MONTH(A1196)=MONTH(A1195),G1195,F1195)</f>
        <v>66302018.384809397</v>
      </c>
      <c r="H1196" s="172">
        <f>B1196-C1196-F1195-'Daily P&amp;L breakdown'!H204</f>
        <v>9970.4115957990289</v>
      </c>
      <c r="I1196" s="70">
        <f t="shared" ref="I1196" si="1178">H1196/B1195</f>
        <v>1.5012283153541961E-4</v>
      </c>
      <c r="J1196" s="67">
        <f t="shared" ref="J1196" si="1179">IF(MONTH(A1196)=MONTH(A1195),J1195+H1196,H1196)</f>
        <v>113731.9955501011</v>
      </c>
      <c r="K1196" s="70">
        <f t="shared" ref="K1196" si="1180">(1+K1195)*(1+I1196)-1</f>
        <v>0.13338528264837524</v>
      </c>
      <c r="L1196" s="70">
        <f t="shared" ref="L1196" si="1181">1+I1196</f>
        <v>1.0001501228315355</v>
      </c>
      <c r="M1196" s="70">
        <f>PRODUCT($L$2:L1196)-1</f>
        <v>0.46346287835673849</v>
      </c>
      <c r="N1196" s="70">
        <f>PRODUCT($L$909:L1196)-1</f>
        <v>0.15644860264405658</v>
      </c>
      <c r="O1196" s="70">
        <f>AVERAGE($I$909:I1196)*252</f>
        <v>0.2487254950441935</v>
      </c>
      <c r="P1196" s="70">
        <f>STDEV($I$909:I1196)*252^0.5</f>
        <v>0.49198112223825807</v>
      </c>
      <c r="Q1196" s="67">
        <f t="shared" ref="Q1196" si="1182">B1196-C1196-F1165</f>
        <v>-9277557.9846142083</v>
      </c>
      <c r="R1196" s="70">
        <f t="shared" ref="R1196" si="1183">Q1196/B1165</f>
        <v>-0.12254196920316167</v>
      </c>
      <c r="S1196" s="67">
        <f t="shared" ref="S1196" si="1184">B1196-C1196-F1105</f>
        <v>663178.60855029523</v>
      </c>
      <c r="T1196" s="70">
        <f t="shared" ref="T1196" si="1185">S1196/B1105</f>
        <v>1.0083530673236519E-2</v>
      </c>
      <c r="U1196" s="67">
        <f t="shared" ref="U1196" si="1186">B1196-C1196-F830</f>
        <v>29853741.910359502</v>
      </c>
      <c r="V1196" s="70">
        <f t="shared" ref="V1196" si="1187">U1196/B830</f>
        <v>0.81616818666290925</v>
      </c>
      <c r="W1196" s="87">
        <f t="shared" ref="W1196" si="1188">O1196/P1196</f>
        <v>0.50555902208731496</v>
      </c>
      <c r="X1196" s="138">
        <f t="shared" si="192"/>
        <v>1.7857142857142857E-4</v>
      </c>
      <c r="Y1196" s="135">
        <f t="shared" ref="Y1196" si="1189">I1196-X1196</f>
        <v>-2.8448597036008966E-5</v>
      </c>
      <c r="Z1196" s="135">
        <f t="shared" ref="Z1196" si="1190">IF(Y1196&lt;0,Y1196,0)</f>
        <v>-2.8448597036008966E-5</v>
      </c>
      <c r="AA1196" s="135">
        <f t="shared" ref="AA1196" si="1191">Z1196^2</f>
        <v>8.0932267331721807E-10</v>
      </c>
      <c r="AB1196" s="140">
        <f t="shared" ref="AB1196" si="1192">AVERAGE(Y943:Y1196)/AVERAGE(AA943:AA1196)</f>
        <v>2.7882423984225029</v>
      </c>
      <c r="AC1196" s="140">
        <f t="shared" ref="AC1196" si="1193">AVERAGE(I1165:I1196)-_xlfn.NORM.S.INV(0.95)*_xlfn.STDEV.S(I1165:I1196)</f>
        <v>-4.6331484009556952E-2</v>
      </c>
      <c r="AD1196" s="140">
        <f t="shared" ref="AD1196" si="1194">AVERAGE(I1105:I1196)-_xlfn.NORM.S.INV(0.95)*_xlfn.STDEV.S(I1105:I1196)</f>
        <v>-3.9017573939783522E-2</v>
      </c>
      <c r="AE1196" s="140">
        <f t="shared" ref="AE1196" si="1195">AVERAGE(I830:I1196)-_xlfn.NORM.S.INV(0.95)*_xlfn.STDEV.S(I830:I1196)</f>
        <v>-4.876603108483852E-2</v>
      </c>
    </row>
    <row r="1197" spans="1:31">
      <c r="A1197" s="168">
        <f>'Historical NAV'!A1197</f>
        <v>45699</v>
      </c>
      <c r="B1197" s="169">
        <f>'Historical NAV'!B1197</f>
        <v>66430092.593976997</v>
      </c>
      <c r="C1197" s="169">
        <f>'Historical NAV'!C1197</f>
        <v>0</v>
      </c>
      <c r="D1197" s="169" t="e">
        <f>'Historical NAV'!#REF!</f>
        <v>#REF!</v>
      </c>
      <c r="E1197" s="169" t="e">
        <f>'Historical NAV'!#REF!</f>
        <v>#REF!</v>
      </c>
      <c r="F1197" s="67">
        <f t="shared" ref="F1197" si="1196">B1197</f>
        <v>66430092.593976997</v>
      </c>
      <c r="G1197" s="67">
        <f t="shared" ref="G1197" si="1197">IF(MONTH(A1197)=MONTH(A1196),G1196,F1196)</f>
        <v>66302018.384809397</v>
      </c>
      <c r="H1197" s="172">
        <f>B1197-C1197-F1196-'Daily P&amp;L breakdown'!H205</f>
        <v>-1057.4263825014234</v>
      </c>
      <c r="I1197" s="70">
        <f t="shared" ref="I1197" si="1198">H1197/B1196</f>
        <v>-1.591750394718886E-5</v>
      </c>
      <c r="J1197" s="67">
        <f t="shared" ref="J1197" si="1199">IF(MONTH(A1197)=MONTH(A1196),J1196+H1197,H1197)</f>
        <v>112674.56916759968</v>
      </c>
      <c r="K1197" s="70">
        <f t="shared" ref="K1197" si="1200">(1+K1196)*(1+I1197)-1</f>
        <v>0.13336724198366512</v>
      </c>
      <c r="L1197" s="70">
        <f t="shared" ref="L1197" si="1201">1+I1197</f>
        <v>0.99998408249605286</v>
      </c>
      <c r="M1197" s="70">
        <f>PRODUCT($L$2:L1197)-1</f>
        <v>0.46343958368059579</v>
      </c>
      <c r="N1197" s="70">
        <f>PRODUCT($L$909:L1197)-1</f>
        <v>0.15643019486885934</v>
      </c>
      <c r="O1197" s="70">
        <f>AVERAGE($I$909:I1197)*252</f>
        <v>0.24785097357001049</v>
      </c>
      <c r="P1197" s="70">
        <f>STDEV($I$909:I1197)*252^0.5</f>
        <v>0.49112713854426748</v>
      </c>
      <c r="Q1197" s="67">
        <f t="shared" ref="Q1197" si="1202">B1197-C1197-F1166</f>
        <v>-7217949.9227906093</v>
      </c>
      <c r="R1197" s="70">
        <f t="shared" ref="R1197" si="1203">Q1197/B1166</f>
        <v>-9.8005998206229086E-2</v>
      </c>
      <c r="S1197" s="67">
        <f t="shared" ref="S1197" si="1204">B1197-C1197-F1106</f>
        <v>-1623262.6803596094</v>
      </c>
      <c r="T1197" s="70">
        <f t="shared" ref="T1197" si="1205">S1197/B1106</f>
        <v>-2.3852794234992748E-2</v>
      </c>
      <c r="U1197" s="67">
        <f t="shared" ref="U1197" si="1206">B1197-C1197-F831</f>
        <v>29649302.203976996</v>
      </c>
      <c r="V1197" s="70">
        <f t="shared" ref="V1197" si="1207">U1197/B831</f>
        <v>0.80610834866773495</v>
      </c>
      <c r="W1197" s="87">
        <f t="shared" ref="W1197" si="1208">O1197/P1197</f>
        <v>0.50465745856491817</v>
      </c>
      <c r="X1197" s="138">
        <f t="shared" si="192"/>
        <v>1.7857142857142857E-4</v>
      </c>
      <c r="Y1197" s="135">
        <f t="shared" ref="Y1197" si="1209">I1197-X1197</f>
        <v>-1.9448893251861743E-4</v>
      </c>
      <c r="Z1197" s="135">
        <f t="shared" ref="Z1197" si="1210">IF(Y1197&lt;0,Y1197,0)</f>
        <v>-1.9448893251861743E-4</v>
      </c>
      <c r="AA1197" s="135">
        <f t="shared" ref="AA1197" si="1211">Z1197^2</f>
        <v>3.7825944872231323E-8</v>
      </c>
      <c r="AB1197" s="140">
        <f t="shared" ref="AB1197" si="1212">AVERAGE(Y944:Y1197)/AVERAGE(AA944:AA1197)</f>
        <v>2.7788396856785682</v>
      </c>
      <c r="AC1197" s="140">
        <f t="shared" ref="AC1197" si="1213">AVERAGE(I1166:I1197)-_xlfn.NORM.S.INV(0.95)*_xlfn.STDEV.S(I1166:I1197)</f>
        <v>-4.6218896301420613E-2</v>
      </c>
      <c r="AD1197" s="140">
        <f t="shared" ref="AD1197" si="1214">AVERAGE(I1106:I1197)-_xlfn.NORM.S.INV(0.95)*_xlfn.STDEV.S(I1106:I1197)</f>
        <v>-3.910519564423761E-2</v>
      </c>
      <c r="AE1197" s="140">
        <f t="shared" ref="AE1197" si="1215">AVERAGE(I831:I1197)-_xlfn.NORM.S.INV(0.95)*_xlfn.STDEV.S(I831:I1197)</f>
        <v>-4.8681495417721612E-2</v>
      </c>
    </row>
    <row r="1198" spans="1:31">
      <c r="A1198" s="168">
        <f>'Historical NAV'!A1198</f>
        <v>45700</v>
      </c>
      <c r="B1198" s="169">
        <f>'Historical NAV'!B1198</f>
        <v>66435397.653966203</v>
      </c>
      <c r="C1198" s="169">
        <f>'Historical NAV'!C1198</f>
        <v>0</v>
      </c>
      <c r="D1198" s="169" t="e">
        <f>'Historical NAV'!#REF!</f>
        <v>#REF!</v>
      </c>
      <c r="E1198" s="169" t="e">
        <f>'Historical NAV'!#REF!</f>
        <v>#REF!</v>
      </c>
      <c r="F1198" s="67">
        <f t="shared" ref="F1198" si="1216">B1198</f>
        <v>66435397.653966203</v>
      </c>
      <c r="G1198" s="67">
        <f t="shared" ref="G1198" si="1217">IF(MONTH(A1198)=MONTH(A1197),G1197,F1197)</f>
        <v>66302018.384809397</v>
      </c>
      <c r="H1198" s="172">
        <f>B1198-C1198-F1197-'Daily P&amp;L breakdown'!H206</f>
        <v>6594.0599892064929</v>
      </c>
      <c r="I1198" s="70">
        <f t="shared" ref="I1198" si="1218">H1198/B1197</f>
        <v>9.9263146139350026E-5</v>
      </c>
      <c r="J1198" s="67">
        <f t="shared" ref="J1198" si="1219">IF(MONTH(A1198)=MONTH(A1197),J1197+H1198,H1198)</f>
        <v>119268.62915680617</v>
      </c>
      <c r="K1198" s="70">
        <f t="shared" ref="K1198" si="1220">(1+K1197)*(1+I1198)-1</f>
        <v>0.13347974358183579</v>
      </c>
      <c r="L1198" s="70">
        <f t="shared" ref="L1198" si="1221">1+I1198</f>
        <v>1.0000992631461394</v>
      </c>
      <c r="M1198" s="70">
        <f>PRODUCT($L$2:L1198)-1</f>
        <v>0.46358484929785693</v>
      </c>
      <c r="N1198" s="70">
        <f>PRODUCT($L$909:L1198)-1</f>
        <v>0.15654498576829257</v>
      </c>
      <c r="O1198" s="70">
        <f>AVERAGE($I$909:I1198)*252</f>
        <v>0.24708257129158676</v>
      </c>
      <c r="P1198" s="70">
        <f>STDEV($I$909:I1198)*252^0.5</f>
        <v>0.49027739425473238</v>
      </c>
      <c r="Q1198" s="67">
        <f t="shared" ref="Q1198" si="1222">B1198-C1198-F1167</f>
        <v>-5839607.1395113021</v>
      </c>
      <c r="R1198" s="70">
        <f t="shared" ref="R1198" si="1223">Q1198/B1167</f>
        <v>-8.0797049494465076E-2</v>
      </c>
      <c r="S1198" s="67">
        <f t="shared" ref="S1198" si="1224">B1198-C1198-F1107</f>
        <v>-1209858.7924968898</v>
      </c>
      <c r="T1198" s="70">
        <f t="shared" ref="T1198" si="1225">S1198/B1107</f>
        <v>-1.7885345640672023E-2</v>
      </c>
      <c r="U1198" s="67">
        <f t="shared" ref="U1198" si="1226">B1198-C1198-F832</f>
        <v>28955514.7039662</v>
      </c>
      <c r="V1198" s="70">
        <f t="shared" ref="V1198" si="1227">U1198/B832</f>
        <v>0.77256150299600113</v>
      </c>
      <c r="W1198" s="87">
        <f t="shared" ref="W1198" si="1228">O1198/P1198</f>
        <v>0.50396484558945542</v>
      </c>
      <c r="X1198" s="138">
        <f t="shared" si="192"/>
        <v>1.7857142857142857E-4</v>
      </c>
      <c r="Y1198" s="135">
        <f t="shared" ref="Y1198" si="1229">I1198-X1198</f>
        <v>-7.9308282432078545E-5</v>
      </c>
      <c r="Z1198" s="135">
        <f t="shared" ref="Z1198" si="1230">IF(Y1198&lt;0,Y1198,0)</f>
        <v>-7.9308282432078545E-5</v>
      </c>
      <c r="AA1198" s="135">
        <f t="shared" ref="AA1198" si="1231">Z1198^2</f>
        <v>6.2898036623263385E-9</v>
      </c>
      <c r="AB1198" s="140">
        <f t="shared" ref="AB1198" si="1232">AVERAGE(Y945:Y1198)/AVERAGE(AA945:AA1198)</f>
        <v>2.8259714838529155</v>
      </c>
      <c r="AC1198" s="140">
        <f t="shared" ref="AC1198" si="1233">AVERAGE(I1167:I1198)-_xlfn.NORM.S.INV(0.95)*_xlfn.STDEV.S(I1167:I1198)</f>
        <v>-4.4757785035203966E-2</v>
      </c>
      <c r="AD1198" s="140">
        <f t="shared" ref="AD1198" si="1234">AVERAGE(I1107:I1198)-_xlfn.NORM.S.INV(0.95)*_xlfn.STDEV.S(I1107:I1198)</f>
        <v>-3.9104010750582605E-2</v>
      </c>
      <c r="AE1198" s="140">
        <f t="shared" ref="AE1198" si="1235">AVERAGE(I832:I1198)-_xlfn.NORM.S.INV(0.95)*_xlfn.STDEV.S(I832:I1198)</f>
        <v>-4.8695547778249741E-2</v>
      </c>
    </row>
    <row r="1199" spans="1:31">
      <c r="A1199" s="168">
        <f>'Historical NAV'!A1199</f>
        <v>45701</v>
      </c>
      <c r="B1199" s="169">
        <f>'Historical NAV'!B1199</f>
        <v>66585533.1466804</v>
      </c>
      <c r="C1199" s="169">
        <f>'Historical NAV'!C1199</f>
        <v>0</v>
      </c>
      <c r="D1199" s="169" t="e">
        <f>'Historical NAV'!#REF!</f>
        <v>#REF!</v>
      </c>
      <c r="E1199" s="169" t="e">
        <f>'Historical NAV'!#REF!</f>
        <v>#REF!</v>
      </c>
      <c r="F1199" s="67">
        <f t="shared" ref="F1199" si="1236">B1199</f>
        <v>66585533.1466804</v>
      </c>
      <c r="G1199" s="67">
        <f t="shared" ref="G1199" si="1237">IF(MONTH(A1199)=MONTH(A1198),G1198,F1198)</f>
        <v>66302018.384809397</v>
      </c>
      <c r="H1199" s="172">
        <f>B1199-C1199-F1198-'Daily P&amp;L breakdown'!H207</f>
        <v>147077.19271419646</v>
      </c>
      <c r="I1199" s="70">
        <f t="shared" ref="I1199" si="1238">H1199/B1198</f>
        <v>2.2138377718495666E-3</v>
      </c>
      <c r="J1199" s="67">
        <f t="shared" ref="J1199" si="1239">IF(MONTH(A1199)=MONTH(A1198),J1198+H1199,H1199)</f>
        <v>266345.82187100261</v>
      </c>
      <c r="K1199" s="70">
        <f t="shared" ref="K1199" si="1240">(1+K1198)*(1+I1199)-1</f>
        <v>0.13598908385180342</v>
      </c>
      <c r="L1199" s="70">
        <f t="shared" ref="L1199" si="1241">1+I1199</f>
        <v>1.0022138377718495</v>
      </c>
      <c r="M1199" s="70">
        <f>PRODUCT($L$2:L1199)-1</f>
        <v>0.46682498871953904</v>
      </c>
      <c r="N1199" s="70">
        <f>PRODUCT($L$909:L1199)-1</f>
        <v>0.15910538874262947</v>
      </c>
      <c r="O1199" s="70">
        <f>AVERAGE($I$909:I1199)*252</f>
        <v>0.24815062815486685</v>
      </c>
      <c r="P1199" s="70">
        <f>STDEV($I$909:I1199)*252^0.5</f>
        <v>0.48943270416423995</v>
      </c>
      <c r="Q1199" s="67">
        <f t="shared" ref="Q1199" si="1242">B1199-C1199-F1168</f>
        <v>-4619299.4747637063</v>
      </c>
      <c r="R1199" s="70">
        <f t="shared" ref="R1199" si="1243">Q1199/B1168</f>
        <v>-6.4873398401508978E-2</v>
      </c>
      <c r="S1199" s="67">
        <f t="shared" ref="S1199" si="1244">B1199-C1199-F1108</f>
        <v>-2057126.0375107974</v>
      </c>
      <c r="T1199" s="70">
        <f t="shared" ref="T1199" si="1245">S1199/B1108</f>
        <v>-2.9968623913459422E-2</v>
      </c>
      <c r="U1199" s="67">
        <f t="shared" ref="U1199" si="1246">B1199-C1199-F833</f>
        <v>30338426.796680398</v>
      </c>
      <c r="V1199" s="70">
        <f t="shared" ref="V1199" si="1247">U1199/B833</f>
        <v>0.83698893102622518</v>
      </c>
      <c r="W1199" s="87">
        <f t="shared" ref="W1199" si="1248">O1199/P1199</f>
        <v>0.50701685041380973</v>
      </c>
      <c r="X1199" s="138">
        <f t="shared" si="192"/>
        <v>1.7857142857142857E-4</v>
      </c>
      <c r="Y1199" s="135">
        <f t="shared" ref="Y1199" si="1249">I1199-X1199</f>
        <v>2.0352663432781381E-3</v>
      </c>
      <c r="Z1199" s="135">
        <f t="shared" ref="Z1199" si="1250">IF(Y1199&lt;0,Y1199,0)</f>
        <v>0</v>
      </c>
      <c r="AA1199" s="135">
        <f t="shared" ref="AA1199" si="1251">Z1199^2</f>
        <v>0</v>
      </c>
      <c r="AB1199" s="140">
        <f t="shared" ref="AB1199" si="1252">AVERAGE(Y946:Y1199)/AVERAGE(AA946:AA1199)</f>
        <v>2.9272911513388515</v>
      </c>
      <c r="AC1199" s="140">
        <f t="shared" ref="AC1199" si="1253">AVERAGE(I1168:I1199)-_xlfn.NORM.S.INV(0.95)*_xlfn.STDEV.S(I1168:I1199)</f>
        <v>-4.3880294183188916E-2</v>
      </c>
      <c r="AD1199" s="140">
        <f t="shared" ref="AD1199" si="1254">AVERAGE(I1108:I1199)-_xlfn.NORM.S.INV(0.95)*_xlfn.STDEV.S(I1108:I1199)</f>
        <v>-3.901247475273515E-2</v>
      </c>
      <c r="AE1199" s="140">
        <f t="shared" ref="AE1199" si="1255">AVERAGE(I833:I1199)-_xlfn.NORM.S.INV(0.95)*_xlfn.STDEV.S(I833:I1199)</f>
        <v>-4.8719658383609379E-2</v>
      </c>
    </row>
    <row r="1200" spans="1:31">
      <c r="A1200" s="168">
        <f>'Historical NAV'!A1200</f>
        <v>45702</v>
      </c>
      <c r="B1200" s="169">
        <f>'Historical NAV'!B1200</f>
        <v>66615111.351361498</v>
      </c>
      <c r="C1200" s="169">
        <f>'Historical NAV'!C1200</f>
        <v>0</v>
      </c>
      <c r="D1200" s="169" t="e">
        <f>'Historical NAV'!#REF!</f>
        <v>#REF!</v>
      </c>
      <c r="E1200" s="169" t="e">
        <f>'Historical NAV'!#REF!</f>
        <v>#REF!</v>
      </c>
      <c r="F1200" s="67">
        <f t="shared" ref="F1200" si="1256">B1200</f>
        <v>66615111.351361498</v>
      </c>
      <c r="G1200" s="67">
        <f t="shared" ref="G1200" si="1257">IF(MONTH(A1200)=MONTH(A1199),G1199,F1199)</f>
        <v>66302018.384809397</v>
      </c>
      <c r="H1200" s="172">
        <f>B1200-C1200-F1199-'Daily P&amp;L breakdown'!H208</f>
        <v>27170.604681098463</v>
      </c>
      <c r="I1200" s="70">
        <f t="shared" ref="I1200" si="1258">H1200/B1199</f>
        <v>4.0805567511556441E-4</v>
      </c>
      <c r="J1200" s="67">
        <f t="shared" ref="J1200" si="1259">IF(MONTH(A1200)=MONTH(A1199),J1199+H1200,H1200)</f>
        <v>293516.4265521011</v>
      </c>
      <c r="K1200" s="70">
        <f t="shared" ref="K1200" si="1260">(1+K1199)*(1+I1200)-1</f>
        <v>0.13645263064433855</v>
      </c>
      <c r="L1200" s="70">
        <f t="shared" ref="L1200" si="1261">1+I1200</f>
        <v>1.0004080556751156</v>
      </c>
      <c r="M1200" s="70">
        <f>PRODUCT($L$2:L1200)-1</f>
        <v>0.46742353498058731</v>
      </c>
      <c r="N1200" s="70">
        <f>PRODUCT($L$909:L1200)-1</f>
        <v>0.15957836827456306</v>
      </c>
      <c r="O1200" s="70">
        <f>AVERAGE($I$909:I1200)*252</f>
        <v>0.24765295487395672</v>
      </c>
      <c r="P1200" s="70">
        <f>STDEV($I$909:I1200)*252^0.5</f>
        <v>0.48859132448554143</v>
      </c>
      <c r="Q1200" s="67">
        <f t="shared" ref="Q1200" si="1262">B1200-C1200-F1169</f>
        <v>3359644.7912534997</v>
      </c>
      <c r="R1200" s="70">
        <f t="shared" ref="R1200" si="1263">Q1200/B1169</f>
        <v>5.3112323312974448E-2</v>
      </c>
      <c r="S1200" s="67">
        <f t="shared" ref="S1200" si="1264">B1200-C1200-F1109</f>
        <v>-2688030.9714187086</v>
      </c>
      <c r="T1200" s="70">
        <f t="shared" ref="T1200" si="1265">S1200/B1109</f>
        <v>-3.8786566976994674E-2</v>
      </c>
      <c r="U1200" s="67">
        <f t="shared" ref="U1200" si="1266">B1200-C1200-F834</f>
        <v>30502715.2713615</v>
      </c>
      <c r="V1200" s="70">
        <f t="shared" ref="V1200" si="1267">U1200/B834</f>
        <v>0.8446605205533485</v>
      </c>
      <c r="W1200" s="87">
        <f t="shared" ref="W1200" si="1268">O1200/P1200</f>
        <v>0.50687137176396047</v>
      </c>
      <c r="X1200" s="138">
        <f t="shared" si="192"/>
        <v>1.7857142857142857E-4</v>
      </c>
      <c r="Y1200" s="135">
        <f t="shared" ref="Y1200" si="1269">I1200-X1200</f>
        <v>2.2948424654413584E-4</v>
      </c>
      <c r="Z1200" s="135">
        <f t="shared" ref="Z1200" si="1270">IF(Y1200&lt;0,Y1200,0)</f>
        <v>0</v>
      </c>
      <c r="AA1200" s="135">
        <f t="shared" ref="AA1200" si="1271">Z1200^2</f>
        <v>0</v>
      </c>
      <c r="AB1200" s="140">
        <f t="shared" ref="AB1200" si="1272">AVERAGE(Y947:Y1200)/AVERAGE(AA947:AA1200)</f>
        <v>2.7694431063910518</v>
      </c>
      <c r="AC1200" s="140">
        <f t="shared" ref="AC1200" si="1273">AVERAGE(I1169:I1200)-_xlfn.NORM.S.INV(0.95)*_xlfn.STDEV.S(I1169:I1200)</f>
        <v>-4.167998607361862E-2</v>
      </c>
      <c r="AD1200" s="140">
        <f t="shared" ref="AD1200" si="1274">AVERAGE(I1109:I1200)-_xlfn.NORM.S.INV(0.95)*_xlfn.STDEV.S(I1109:I1200)</f>
        <v>-3.9096584782561235E-2</v>
      </c>
      <c r="AE1200" s="140">
        <f t="shared" ref="AE1200" si="1275">AVERAGE(I834:I1200)-_xlfn.NORM.S.INV(0.95)*_xlfn.STDEV.S(I834:I1200)</f>
        <v>-4.8540780199763184E-2</v>
      </c>
    </row>
    <row r="1201" spans="1:31">
      <c r="A1201" s="168">
        <f>'Historical NAV'!A1201</f>
        <v>45705</v>
      </c>
      <c r="B1201" s="169">
        <f>'Historical NAV'!B1201</f>
        <v>66617016.363238297</v>
      </c>
      <c r="C1201" s="169">
        <f>'Historical NAV'!C1201</f>
        <v>0</v>
      </c>
      <c r="D1201" s="169" t="e">
        <f>'Historical NAV'!#REF!</f>
        <v>#REF!</v>
      </c>
      <c r="E1201" s="169" t="e">
        <f>'Historical NAV'!#REF!</f>
        <v>#REF!</v>
      </c>
      <c r="F1201" s="67">
        <f t="shared" ref="F1201" si="1276">B1201</f>
        <v>66617016.363238297</v>
      </c>
      <c r="G1201" s="67">
        <f t="shared" ref="G1201" si="1277">IF(MONTH(A1201)=MONTH(A1200),G1200,F1200)</f>
        <v>66302018.384809397</v>
      </c>
      <c r="H1201" s="172">
        <f>B1201-C1201-F1200-'Daily P&amp;L breakdown'!H209</f>
        <v>1905.0118767991662</v>
      </c>
      <c r="I1201" s="70">
        <f t="shared" ref="I1201" si="1278">H1201/B1200</f>
        <v>2.859729328907338E-5</v>
      </c>
      <c r="J1201" s="67">
        <f t="shared" ref="J1201" si="1279">IF(MONTH(A1201)=MONTH(A1200),J1200+H1201,H1201)</f>
        <v>295421.43842890026</v>
      </c>
      <c r="K1201" s="70">
        <f t="shared" ref="K1201" si="1280">(1+K1200)*(1+I1201)-1</f>
        <v>0.13648513011352614</v>
      </c>
      <c r="L1201" s="70">
        <f t="shared" ref="L1201" si="1281">1+I1201</f>
        <v>1.000028597293289</v>
      </c>
      <c r="M1201" s="70">
        <f>PRODUCT($L$2:L1201)-1</f>
        <v>0.46746549932179637</v>
      </c>
      <c r="N1201" s="70">
        <f>PRODUCT($L$909:L1201)-1</f>
        <v>0.15961152907725218</v>
      </c>
      <c r="O1201" s="70">
        <f>AVERAGE($I$909:I1201)*252</f>
        <v>0.24683231857032151</v>
      </c>
      <c r="P1201" s="70">
        <f>STDEV($I$909:I1201)*252^0.5</f>
        <v>0.48775478065476674</v>
      </c>
      <c r="Q1201" s="67">
        <f t="shared" ref="Q1201" si="1282">B1201-C1201-F1170</f>
        <v>268853.88485969603</v>
      </c>
      <c r="R1201" s="70">
        <f t="shared" ref="R1201" si="1283">Q1201/B1170</f>
        <v>4.052167758938457E-3</v>
      </c>
      <c r="S1201" s="67">
        <f t="shared" ref="S1201" si="1284">B1201-C1201-F1110</f>
        <v>-3289159.2222058997</v>
      </c>
      <c r="T1201" s="70">
        <f t="shared" ref="T1201" si="1285">S1201/B1110</f>
        <v>-4.7051053711065341E-2</v>
      </c>
      <c r="U1201" s="67">
        <f t="shared" ref="U1201" si="1286">B1201-C1201-F835</f>
        <v>30678727.583238296</v>
      </c>
      <c r="V1201" s="70">
        <f t="shared" ref="V1201" si="1287">U1201/B835</f>
        <v>0.85365020496778077</v>
      </c>
      <c r="W1201" s="87">
        <f t="shared" ref="W1201" si="1288">O1201/P1201</f>
        <v>0.50605822507566489</v>
      </c>
      <c r="X1201" s="138">
        <f t="shared" si="192"/>
        <v>1.7857142857142857E-4</v>
      </c>
      <c r="Y1201" s="135">
        <f t="shared" ref="Y1201" si="1289">I1201-X1201</f>
        <v>-1.4997413528235518E-4</v>
      </c>
      <c r="Z1201" s="135">
        <f t="shared" ref="Z1201" si="1290">IF(Y1201&lt;0,Y1201,0)</f>
        <v>-1.4997413528235518E-4</v>
      </c>
      <c r="AA1201" s="135">
        <f t="shared" ref="AA1201" si="1291">Z1201^2</f>
        <v>2.2492241253690174E-8</v>
      </c>
      <c r="AB1201" s="140">
        <f t="shared" ref="AB1201" si="1292">AVERAGE(Y948:Y1201)/AVERAGE(AA948:AA1201)</f>
        <v>2.7761789023285046</v>
      </c>
      <c r="AC1201" s="140">
        <f t="shared" ref="AC1201" si="1293">AVERAGE(I1170:I1201)-_xlfn.NORM.S.INV(0.95)*_xlfn.STDEV.S(I1170:I1201)</f>
        <v>-4.1973736538052552E-2</v>
      </c>
      <c r="AD1201" s="140">
        <f t="shared" ref="AD1201" si="1294">AVERAGE(I1110:I1201)-_xlfn.NORM.S.INV(0.95)*_xlfn.STDEV.S(I1110:I1201)</f>
        <v>-3.9161740296684282E-2</v>
      </c>
      <c r="AE1201" s="140">
        <f t="shared" ref="AE1201" si="1295">AVERAGE(I835:I1201)-_xlfn.NORM.S.INV(0.95)*_xlfn.STDEV.S(I835:I1201)</f>
        <v>-4.8528533165318188E-2</v>
      </c>
    </row>
    <row r="1202" spans="1:31">
      <c r="A1202" s="168">
        <f>'Historical NAV'!A1202</f>
        <v>45706</v>
      </c>
      <c r="B1202" s="169">
        <f>'Historical NAV'!B1202</f>
        <v>66633264.731376797</v>
      </c>
      <c r="C1202" s="169">
        <f>'Historical NAV'!C1202</f>
        <v>0</v>
      </c>
      <c r="D1202" s="169" t="e">
        <f>'Historical NAV'!#REF!</f>
        <v>#REF!</v>
      </c>
      <c r="E1202" s="169" t="e">
        <f>'Historical NAV'!#REF!</f>
        <v>#REF!</v>
      </c>
      <c r="F1202" s="67">
        <f t="shared" ref="F1202" si="1296">B1202</f>
        <v>66633264.731376797</v>
      </c>
      <c r="G1202" s="67">
        <f t="shared" ref="G1202" si="1297">IF(MONTH(A1202)=MONTH(A1201),G1201,F1201)</f>
        <v>66302018.384809397</v>
      </c>
      <c r="H1202" s="172">
        <f>B1202-C1202-F1201-'Daily P&amp;L breakdown'!H210</f>
        <v>15783.368138499558</v>
      </c>
      <c r="I1202" s="70">
        <f t="shared" ref="I1202" si="1298">H1202/B1201</f>
        <v>2.3692697452012271E-4</v>
      </c>
      <c r="J1202" s="67">
        <f t="shared" ref="J1202" si="1299">IF(MONTH(A1202)=MONTH(A1201),J1201+H1202,H1202)</f>
        <v>311204.80656739982</v>
      </c>
      <c r="K1202" s="70">
        <f t="shared" ref="K1202" si="1300">(1+K1201)*(1+I1202)-1</f>
        <v>0.13675439409699108</v>
      </c>
      <c r="L1202" s="70">
        <f t="shared" ref="L1202" si="1301">1+I1202</f>
        <v>1.0002369269745202</v>
      </c>
      <c r="M1202" s="70">
        <f>PRODUCT($L$2:L1202)-1</f>
        <v>0.4678131814827633</v>
      </c>
      <c r="N1202" s="70">
        <f>PRODUCT($L$909:L1202)-1</f>
        <v>0.15988627232845509</v>
      </c>
      <c r="O1202" s="70">
        <f>AVERAGE($I$909:I1202)*252</f>
        <v>0.24619583312477303</v>
      </c>
      <c r="P1202" s="70">
        <f>STDEV($I$909:I1202)*252^0.5</f>
        <v>0.48692220853222068</v>
      </c>
      <c r="Q1202" s="67">
        <f t="shared" ref="Q1202" si="1302">B1202-C1202-F1171</f>
        <v>-1812714.4723073095</v>
      </c>
      <c r="R1202" s="70">
        <f t="shared" ref="R1202" si="1303">Q1202/B1171</f>
        <v>-2.6483870833565928E-2</v>
      </c>
      <c r="S1202" s="67">
        <f t="shared" ref="S1202" si="1304">B1202-C1202-F1111</f>
        <v>-4934895.866386801</v>
      </c>
      <c r="T1202" s="70">
        <f t="shared" ref="T1202" si="1305">S1202/B1111</f>
        <v>-6.8953789299162307E-2</v>
      </c>
      <c r="U1202" s="67">
        <f t="shared" ref="U1202" si="1306">B1202-C1202-F836</f>
        <v>31614994.811376795</v>
      </c>
      <c r="V1202" s="70">
        <f t="shared" ref="V1202" si="1307">U1202/B836</f>
        <v>0.90281429903881427</v>
      </c>
      <c r="W1202" s="87">
        <f t="shared" ref="W1202" si="1308">O1202/P1202</f>
        <v>0.50561635680349493</v>
      </c>
      <c r="X1202" s="138">
        <f t="shared" si="192"/>
        <v>1.7857142857142857E-4</v>
      </c>
      <c r="Y1202" s="135">
        <f t="shared" ref="Y1202" si="1309">I1202-X1202</f>
        <v>5.8355545948694137E-5</v>
      </c>
      <c r="Z1202" s="135">
        <f t="shared" ref="Z1202" si="1310">IF(Y1202&lt;0,Y1202,0)</f>
        <v>0</v>
      </c>
      <c r="AA1202" s="135">
        <f t="shared" ref="AA1202" si="1311">Z1202^2</f>
        <v>0</v>
      </c>
      <c r="AB1202" s="140">
        <f t="shared" ref="AB1202" si="1312">AVERAGE(Y949:Y1202)/AVERAGE(AA949:AA1202)</f>
        <v>2.8601285995229859</v>
      </c>
      <c r="AC1202" s="140">
        <f t="shared" ref="AC1202" si="1313">AVERAGE(I1171:I1202)-_xlfn.NORM.S.INV(0.95)*_xlfn.STDEV.S(I1171:I1202)</f>
        <v>-4.1226397691648327E-2</v>
      </c>
      <c r="AD1202" s="140">
        <f t="shared" ref="AD1202" si="1314">AVERAGE(I1111:I1202)-_xlfn.NORM.S.INV(0.95)*_xlfn.STDEV.S(I1111:I1202)</f>
        <v>-3.922403549798751E-2</v>
      </c>
      <c r="AE1202" s="140">
        <f t="shared" ref="AE1202" si="1315">AVERAGE(I836:I1202)-_xlfn.NORM.S.INV(0.95)*_xlfn.STDEV.S(I836:I1202)</f>
        <v>-4.8511650333664842E-2</v>
      </c>
    </row>
    <row r="1203" spans="1:31">
      <c r="A1203" s="168"/>
      <c r="F1203" s="67"/>
      <c r="G1203" s="67"/>
      <c r="H1203" s="67"/>
      <c r="I1203" s="70"/>
      <c r="J1203" s="67"/>
      <c r="K1203" s="70"/>
      <c r="L1203" s="70"/>
      <c r="M1203" s="70"/>
      <c r="N1203" s="70"/>
      <c r="O1203" s="70"/>
      <c r="P1203" s="70"/>
      <c r="Q1203" s="67"/>
      <c r="R1203" s="70"/>
      <c r="S1203" s="67"/>
      <c r="T1203" s="70"/>
      <c r="U1203" s="67"/>
      <c r="V1203" s="70"/>
      <c r="W1203" s="87"/>
      <c r="X1203" s="138"/>
      <c r="Y1203" s="135"/>
      <c r="Z1203" s="135"/>
      <c r="AA1203" s="135"/>
      <c r="AB1203" s="140"/>
      <c r="AC1203" s="140"/>
      <c r="AD1203" s="140"/>
      <c r="AE1203" s="140"/>
    </row>
    <row r="1204" spans="1:31">
      <c r="A1204" s="168"/>
      <c r="F1204" s="67"/>
      <c r="G1204" s="67"/>
      <c r="H1204" s="67"/>
      <c r="I1204" s="70"/>
      <c r="J1204" s="67"/>
      <c r="K1204" s="70"/>
      <c r="L1204" s="70"/>
      <c r="M1204" s="70"/>
      <c r="N1204" s="70"/>
      <c r="O1204" s="70"/>
      <c r="P1204" s="70"/>
      <c r="Q1204" s="67"/>
      <c r="R1204" s="70"/>
      <c r="S1204" s="67"/>
      <c r="T1204" s="70"/>
      <c r="U1204" s="67"/>
      <c r="V1204" s="70"/>
      <c r="W1204" s="87"/>
      <c r="X1204" s="138"/>
      <c r="Y1204" s="135"/>
      <c r="Z1204" s="135"/>
      <c r="AA1204" s="135"/>
      <c r="AB1204" s="140"/>
      <c r="AC1204" s="140"/>
      <c r="AD1204" s="140"/>
      <c r="AE1204" s="140"/>
    </row>
    <row r="1205" spans="1:31">
      <c r="F1205" s="67"/>
      <c r="G1205" s="67"/>
      <c r="H1205" s="67"/>
      <c r="I1205" s="70"/>
      <c r="J1205" s="67"/>
      <c r="K1205" s="70"/>
      <c r="L1205" s="70"/>
      <c r="M1205" s="70"/>
      <c r="N1205" s="70"/>
      <c r="O1205" s="70"/>
      <c r="P1205" s="70"/>
      <c r="Q1205" s="67"/>
      <c r="R1205" s="70"/>
      <c r="S1205" s="67"/>
      <c r="T1205" s="70"/>
      <c r="U1205" s="67"/>
      <c r="V1205" s="70"/>
      <c r="W1205" s="87"/>
      <c r="X1205" s="138"/>
      <c r="Y1205" s="135"/>
      <c r="Z1205" s="135"/>
      <c r="AA1205" s="135"/>
      <c r="AB1205" s="140"/>
      <c r="AC1205" s="140"/>
      <c r="AD1205" s="140"/>
      <c r="AE1205" s="140"/>
    </row>
    <row r="1206" spans="1:31">
      <c r="F1206" s="67"/>
      <c r="G1206" s="67"/>
      <c r="H1206" s="67"/>
      <c r="I1206" s="70"/>
      <c r="J1206" s="67"/>
      <c r="K1206" s="70"/>
      <c r="L1206" s="70"/>
      <c r="M1206" s="70"/>
      <c r="N1206" s="70"/>
      <c r="O1206" s="70"/>
      <c r="P1206" s="70"/>
      <c r="Q1206" s="67"/>
      <c r="R1206" s="70"/>
      <c r="S1206" s="67"/>
      <c r="T1206" s="70"/>
      <c r="U1206" s="67"/>
      <c r="V1206" s="70"/>
      <c r="W1206" s="87"/>
      <c r="X1206" s="138"/>
      <c r="Y1206" s="135"/>
      <c r="Z1206" s="135"/>
      <c r="AA1206" s="135"/>
      <c r="AB1206" s="140"/>
      <c r="AC1206" s="140"/>
      <c r="AD1206" s="140"/>
      <c r="AE1206" s="140"/>
    </row>
    <row r="1207" spans="1:31">
      <c r="F1207" s="67"/>
      <c r="G1207" s="67"/>
      <c r="H1207" s="67"/>
      <c r="I1207" s="70"/>
      <c r="J1207" s="67"/>
      <c r="K1207" s="70"/>
      <c r="L1207" s="70"/>
      <c r="M1207" s="70"/>
      <c r="N1207" s="70"/>
      <c r="O1207" s="70"/>
      <c r="P1207" s="70"/>
      <c r="Q1207" s="67"/>
      <c r="R1207" s="70"/>
      <c r="S1207" s="67"/>
      <c r="T1207" s="70"/>
      <c r="U1207" s="67"/>
      <c r="V1207" s="70"/>
      <c r="W1207" s="87"/>
      <c r="X1207" s="138"/>
      <c r="Y1207" s="135"/>
      <c r="Z1207" s="135"/>
      <c r="AA1207" s="135"/>
      <c r="AB1207" s="140"/>
      <c r="AC1207" s="140"/>
      <c r="AD1207" s="140"/>
      <c r="AE1207" s="140"/>
    </row>
    <row r="1208" spans="1:31">
      <c r="F1208" s="67"/>
      <c r="G1208" s="67"/>
      <c r="H1208" s="67"/>
      <c r="I1208" s="70"/>
      <c r="J1208" s="67"/>
      <c r="K1208" s="70"/>
      <c r="L1208" s="70"/>
      <c r="M1208" s="70"/>
      <c r="N1208" s="70"/>
      <c r="O1208" s="70"/>
      <c r="P1208" s="70"/>
      <c r="Q1208" s="67"/>
      <c r="R1208" s="70"/>
      <c r="S1208" s="67"/>
      <c r="T1208" s="70"/>
      <c r="U1208" s="67"/>
      <c r="V1208" s="70"/>
      <c r="W1208" s="87"/>
      <c r="X1208" s="138"/>
      <c r="Y1208" s="135"/>
      <c r="Z1208" s="135"/>
      <c r="AA1208" s="135"/>
      <c r="AB1208" s="140"/>
      <c r="AC1208" s="140"/>
      <c r="AD1208" s="140"/>
      <c r="AE1208" s="140"/>
    </row>
    <row r="1209" spans="1:31">
      <c r="F1209" s="67"/>
      <c r="G1209" s="67"/>
      <c r="H1209" s="67"/>
      <c r="I1209" s="70"/>
      <c r="J1209" s="67"/>
      <c r="K1209" s="70"/>
      <c r="L1209" s="70"/>
      <c r="M1209" s="70"/>
      <c r="N1209" s="70"/>
      <c r="O1209" s="70"/>
      <c r="P1209" s="70"/>
      <c r="Q1209" s="67"/>
      <c r="R1209" s="70"/>
      <c r="S1209" s="67"/>
      <c r="T1209" s="70"/>
      <c r="U1209" s="67"/>
      <c r="V1209" s="70"/>
      <c r="W1209" s="87"/>
      <c r="X1209" s="138"/>
      <c r="Y1209" s="135"/>
      <c r="Z1209" s="135"/>
      <c r="AA1209" s="135"/>
      <c r="AB1209" s="140"/>
      <c r="AC1209" s="140"/>
      <c r="AD1209" s="140"/>
      <c r="AE1209" s="140"/>
    </row>
    <row r="1210" spans="1:31">
      <c r="F1210" s="67"/>
      <c r="G1210" s="67"/>
      <c r="H1210" s="67"/>
      <c r="I1210" s="70"/>
      <c r="J1210" s="67"/>
      <c r="K1210" s="70"/>
      <c r="L1210" s="70"/>
      <c r="M1210" s="70"/>
      <c r="N1210" s="70"/>
      <c r="O1210" s="70"/>
      <c r="P1210" s="70"/>
      <c r="Q1210" s="67"/>
      <c r="R1210" s="70"/>
      <c r="S1210" s="67"/>
      <c r="T1210" s="70"/>
      <c r="U1210" s="67"/>
      <c r="V1210" s="70"/>
      <c r="W1210" s="87"/>
      <c r="X1210" s="138"/>
      <c r="Y1210" s="135"/>
      <c r="Z1210" s="135"/>
      <c r="AA1210" s="135"/>
      <c r="AB1210" s="140"/>
      <c r="AC1210" s="140"/>
      <c r="AD1210" s="140"/>
      <c r="AE1210" s="140"/>
    </row>
    <row r="1211" spans="1:31">
      <c r="F1211" s="67"/>
      <c r="G1211" s="67"/>
      <c r="H1211" s="67"/>
      <c r="I1211" s="70"/>
      <c r="J1211" s="67"/>
      <c r="K1211" s="70"/>
      <c r="L1211" s="70"/>
      <c r="M1211" s="70"/>
      <c r="N1211" s="70"/>
      <c r="O1211" s="70"/>
      <c r="P1211" s="70"/>
      <c r="Q1211" s="67"/>
      <c r="R1211" s="70"/>
      <c r="S1211" s="67"/>
      <c r="T1211" s="70"/>
      <c r="U1211" s="67"/>
      <c r="V1211" s="70"/>
      <c r="W1211" s="87"/>
      <c r="X1211" s="138"/>
      <c r="Y1211" s="135"/>
      <c r="Z1211" s="135"/>
      <c r="AA1211" s="135"/>
      <c r="AB1211" s="140"/>
      <c r="AC1211" s="140"/>
      <c r="AD1211" s="140"/>
      <c r="AE1211" s="140"/>
    </row>
    <row r="1212" spans="1:31">
      <c r="F1212" s="67"/>
      <c r="G1212" s="67"/>
      <c r="H1212" s="67"/>
      <c r="I1212" s="70"/>
      <c r="J1212" s="67"/>
      <c r="K1212" s="70"/>
      <c r="L1212" s="70"/>
      <c r="M1212" s="70"/>
      <c r="N1212" s="70"/>
      <c r="O1212" s="70"/>
      <c r="P1212" s="70"/>
      <c r="Q1212" s="67"/>
      <c r="R1212" s="70"/>
      <c r="S1212" s="67"/>
      <c r="T1212" s="70"/>
      <c r="U1212" s="67"/>
      <c r="V1212" s="70"/>
      <c r="W1212" s="87"/>
      <c r="X1212" s="138"/>
      <c r="Y1212" s="135"/>
      <c r="Z1212" s="135"/>
      <c r="AA1212" s="135"/>
      <c r="AB1212" s="140"/>
      <c r="AC1212" s="140"/>
      <c r="AD1212" s="140"/>
      <c r="AE1212" s="140"/>
    </row>
    <row r="1213" spans="1:31">
      <c r="F1213" s="67"/>
      <c r="G1213" s="67"/>
      <c r="H1213" s="67"/>
      <c r="I1213" s="70"/>
      <c r="J1213" s="67"/>
      <c r="K1213" s="70"/>
      <c r="L1213" s="70"/>
      <c r="M1213" s="70"/>
      <c r="N1213" s="70"/>
      <c r="O1213" s="70"/>
      <c r="P1213" s="70"/>
      <c r="Q1213" s="67"/>
      <c r="R1213" s="70"/>
      <c r="S1213" s="67"/>
      <c r="T1213" s="70"/>
      <c r="U1213" s="67"/>
      <c r="V1213" s="70"/>
      <c r="W1213" s="87"/>
      <c r="X1213" s="138"/>
      <c r="Y1213" s="135"/>
      <c r="Z1213" s="135"/>
      <c r="AA1213" s="135"/>
      <c r="AB1213" s="140"/>
      <c r="AC1213" s="140"/>
      <c r="AD1213" s="140"/>
      <c r="AE1213" s="140"/>
    </row>
    <row r="1214" spans="1:31">
      <c r="F1214" s="67"/>
      <c r="G1214" s="67"/>
      <c r="H1214" s="67"/>
      <c r="I1214" s="70"/>
      <c r="J1214" s="67"/>
      <c r="K1214" s="70"/>
      <c r="L1214" s="70"/>
      <c r="M1214" s="70"/>
      <c r="N1214" s="70"/>
      <c r="O1214" s="70"/>
      <c r="P1214" s="70"/>
      <c r="Q1214" s="67"/>
      <c r="R1214" s="70"/>
      <c r="S1214" s="67"/>
      <c r="T1214" s="70"/>
      <c r="U1214" s="67"/>
      <c r="V1214" s="70"/>
      <c r="W1214" s="87"/>
      <c r="X1214" s="138"/>
      <c r="Y1214" s="135"/>
      <c r="Z1214" s="135"/>
      <c r="AA1214" s="135"/>
      <c r="AB1214" s="140"/>
      <c r="AC1214" s="140"/>
      <c r="AD1214" s="140"/>
      <c r="AE1214" s="140"/>
    </row>
    <row r="1215" spans="1:31">
      <c r="F1215" s="67"/>
      <c r="G1215" s="67"/>
      <c r="H1215" s="67"/>
      <c r="I1215" s="70"/>
      <c r="J1215" s="67"/>
      <c r="K1215" s="70"/>
      <c r="L1215" s="70"/>
      <c r="M1215" s="70"/>
      <c r="N1215" s="70"/>
      <c r="O1215" s="70"/>
      <c r="P1215" s="70"/>
      <c r="Q1215" s="67"/>
      <c r="R1215" s="70"/>
      <c r="S1215" s="67"/>
      <c r="T1215" s="70"/>
      <c r="U1215" s="67"/>
      <c r="V1215" s="70"/>
      <c r="W1215" s="87"/>
      <c r="X1215" s="138"/>
      <c r="Y1215" s="135"/>
      <c r="Z1215" s="135"/>
      <c r="AA1215" s="135"/>
      <c r="AB1215" s="140"/>
      <c r="AC1215" s="140"/>
      <c r="AD1215" s="140"/>
      <c r="AE1215" s="140"/>
    </row>
    <row r="1216" spans="1:31">
      <c r="F1216" s="67"/>
      <c r="G1216" s="67"/>
      <c r="H1216" s="67"/>
      <c r="I1216" s="70"/>
      <c r="J1216" s="67"/>
      <c r="K1216" s="70"/>
      <c r="L1216" s="70"/>
      <c r="M1216" s="70"/>
      <c r="N1216" s="70"/>
      <c r="O1216" s="70"/>
      <c r="P1216" s="70"/>
      <c r="Q1216" s="67"/>
      <c r="R1216" s="70"/>
      <c r="S1216" s="67"/>
      <c r="T1216" s="70"/>
      <c r="U1216" s="67"/>
      <c r="V1216" s="70"/>
      <c r="W1216" s="87"/>
      <c r="X1216" s="138"/>
      <c r="Y1216" s="135"/>
      <c r="Z1216" s="135"/>
      <c r="AA1216" s="135"/>
      <c r="AB1216" s="140"/>
      <c r="AC1216" s="140"/>
      <c r="AD1216" s="140"/>
      <c r="AE1216" s="140"/>
    </row>
    <row r="1217" spans="6:31">
      <c r="F1217" s="67"/>
      <c r="G1217" s="67"/>
      <c r="H1217" s="67"/>
      <c r="I1217" s="70"/>
      <c r="J1217" s="67"/>
      <c r="K1217" s="70"/>
      <c r="L1217" s="70"/>
      <c r="M1217" s="70"/>
      <c r="N1217" s="70"/>
      <c r="O1217" s="70"/>
      <c r="P1217" s="70"/>
      <c r="Q1217" s="67"/>
      <c r="R1217" s="70"/>
      <c r="S1217" s="67"/>
      <c r="T1217" s="70"/>
      <c r="U1217" s="67"/>
      <c r="V1217" s="70"/>
      <c r="W1217" s="87"/>
      <c r="X1217" s="138"/>
      <c r="Y1217" s="135"/>
      <c r="Z1217" s="135"/>
      <c r="AA1217" s="135"/>
      <c r="AB1217" s="140"/>
      <c r="AC1217" s="140"/>
      <c r="AD1217" s="140"/>
      <c r="AE1217" s="140"/>
    </row>
    <row r="1218" spans="6:31">
      <c r="F1218" s="67"/>
      <c r="G1218" s="67"/>
      <c r="H1218" s="67"/>
      <c r="I1218" s="70"/>
      <c r="J1218" s="67"/>
      <c r="K1218" s="70"/>
      <c r="L1218" s="70"/>
      <c r="M1218" s="70"/>
      <c r="N1218" s="70"/>
      <c r="O1218" s="70"/>
      <c r="P1218" s="70"/>
      <c r="Q1218" s="67"/>
      <c r="R1218" s="70"/>
      <c r="S1218" s="67"/>
      <c r="T1218" s="70"/>
      <c r="U1218" s="67"/>
      <c r="V1218" s="70"/>
      <c r="W1218" s="87"/>
      <c r="X1218" s="138"/>
      <c r="Y1218" s="135"/>
      <c r="Z1218" s="135"/>
      <c r="AA1218" s="135"/>
      <c r="AB1218" s="140"/>
      <c r="AC1218" s="140"/>
      <c r="AD1218" s="140"/>
      <c r="AE1218" s="140"/>
    </row>
    <row r="1219" spans="6:31">
      <c r="F1219" s="67"/>
      <c r="G1219" s="67"/>
      <c r="H1219" s="67"/>
      <c r="I1219" s="70"/>
      <c r="J1219" s="67"/>
      <c r="K1219" s="70"/>
      <c r="L1219" s="70"/>
      <c r="M1219" s="70"/>
      <c r="N1219" s="70"/>
      <c r="O1219" s="70"/>
      <c r="P1219" s="70"/>
      <c r="Q1219" s="67"/>
      <c r="R1219" s="70"/>
      <c r="S1219" s="67"/>
      <c r="T1219" s="70"/>
      <c r="U1219" s="67"/>
      <c r="V1219" s="70"/>
      <c r="W1219" s="87"/>
      <c r="X1219" s="138"/>
      <c r="Y1219" s="135"/>
      <c r="Z1219" s="135"/>
      <c r="AA1219" s="135"/>
      <c r="AB1219" s="140"/>
      <c r="AC1219" s="140"/>
      <c r="AD1219" s="140"/>
      <c r="AE1219" s="140"/>
    </row>
    <row r="1220" spans="6:31">
      <c r="F1220" s="67"/>
      <c r="G1220" s="67"/>
      <c r="H1220" s="67"/>
      <c r="I1220" s="70"/>
      <c r="J1220" s="67"/>
      <c r="K1220" s="70"/>
      <c r="L1220" s="70"/>
      <c r="M1220" s="70"/>
      <c r="N1220" s="70"/>
      <c r="O1220" s="70"/>
      <c r="P1220" s="70"/>
      <c r="Q1220" s="67"/>
      <c r="R1220" s="70"/>
      <c r="S1220" s="67"/>
      <c r="T1220" s="70"/>
      <c r="U1220" s="67"/>
      <c r="V1220" s="70"/>
      <c r="W1220" s="87"/>
      <c r="X1220" s="138"/>
      <c r="Y1220" s="135"/>
      <c r="Z1220" s="135"/>
      <c r="AA1220" s="135"/>
      <c r="AB1220" s="140"/>
      <c r="AC1220" s="140"/>
      <c r="AD1220" s="140"/>
      <c r="AE1220" s="140"/>
    </row>
    <row r="1221" spans="6:31">
      <c r="F1221" s="67"/>
      <c r="G1221" s="67"/>
      <c r="H1221" s="67"/>
      <c r="I1221" s="70"/>
      <c r="J1221" s="67"/>
      <c r="K1221" s="70"/>
      <c r="L1221" s="70"/>
      <c r="M1221" s="70"/>
      <c r="N1221" s="70"/>
      <c r="O1221" s="70"/>
      <c r="P1221" s="70"/>
      <c r="Q1221" s="67"/>
      <c r="R1221" s="70"/>
      <c r="S1221" s="67"/>
      <c r="T1221" s="70"/>
      <c r="U1221" s="67"/>
      <c r="V1221" s="70"/>
      <c r="W1221" s="87"/>
      <c r="X1221" s="138"/>
      <c r="Y1221" s="135"/>
      <c r="Z1221" s="135"/>
      <c r="AA1221" s="135"/>
      <c r="AB1221" s="140"/>
      <c r="AC1221" s="140"/>
      <c r="AD1221" s="140"/>
      <c r="AE1221" s="140"/>
    </row>
    <row r="1222" spans="6:31">
      <c r="F1222" s="67"/>
      <c r="G1222" s="67"/>
      <c r="H1222" s="67"/>
      <c r="I1222" s="70"/>
      <c r="J1222" s="67"/>
      <c r="K1222" s="70"/>
      <c r="L1222" s="70"/>
      <c r="M1222" s="70"/>
      <c r="N1222" s="70"/>
      <c r="O1222" s="70"/>
      <c r="P1222" s="70"/>
      <c r="Q1222" s="67"/>
      <c r="R1222" s="70"/>
      <c r="S1222" s="67"/>
      <c r="T1222" s="70"/>
      <c r="U1222" s="67"/>
      <c r="V1222" s="70"/>
      <c r="W1222" s="87"/>
      <c r="X1222" s="138"/>
      <c r="Y1222" s="135"/>
      <c r="Z1222" s="135"/>
      <c r="AA1222" s="135"/>
      <c r="AB1222" s="140"/>
      <c r="AC1222" s="140"/>
      <c r="AD1222" s="140"/>
      <c r="AE1222" s="140"/>
    </row>
    <row r="1223" spans="6:31">
      <c r="F1223" s="67"/>
      <c r="G1223" s="67"/>
      <c r="H1223" s="67"/>
      <c r="I1223" s="70"/>
      <c r="J1223" s="67"/>
      <c r="K1223" s="70"/>
      <c r="L1223" s="70"/>
      <c r="M1223" s="70"/>
      <c r="N1223" s="70"/>
      <c r="O1223" s="70"/>
      <c r="P1223" s="70"/>
      <c r="Q1223" s="67"/>
      <c r="R1223" s="70"/>
      <c r="S1223" s="67"/>
      <c r="T1223" s="70"/>
      <c r="U1223" s="67"/>
      <c r="V1223" s="70"/>
      <c r="W1223" s="87"/>
      <c r="X1223" s="138"/>
      <c r="Y1223" s="135"/>
      <c r="Z1223" s="135"/>
      <c r="AA1223" s="135"/>
      <c r="AB1223" s="140"/>
      <c r="AC1223" s="140"/>
      <c r="AD1223" s="140"/>
      <c r="AE1223" s="140"/>
    </row>
    <row r="1224" spans="6:31">
      <c r="F1224" s="67"/>
      <c r="G1224" s="67"/>
      <c r="H1224" s="67"/>
      <c r="I1224" s="70"/>
      <c r="J1224" s="67"/>
      <c r="K1224" s="70"/>
      <c r="L1224" s="70"/>
      <c r="M1224" s="70"/>
      <c r="N1224" s="70"/>
      <c r="O1224" s="70"/>
      <c r="P1224" s="70"/>
      <c r="Q1224" s="67"/>
      <c r="R1224" s="70"/>
      <c r="S1224" s="67"/>
      <c r="T1224" s="70"/>
      <c r="U1224" s="67"/>
      <c r="V1224" s="70"/>
      <c r="W1224" s="87"/>
      <c r="X1224" s="138"/>
      <c r="Y1224" s="135"/>
      <c r="Z1224" s="135"/>
      <c r="AA1224" s="135"/>
      <c r="AB1224" s="140"/>
      <c r="AC1224" s="140"/>
      <c r="AD1224" s="140"/>
      <c r="AE1224" s="140"/>
    </row>
    <row r="1225" spans="6:31">
      <c r="F1225" s="67"/>
      <c r="G1225" s="67"/>
      <c r="H1225" s="67"/>
      <c r="I1225" s="70"/>
      <c r="J1225" s="67"/>
      <c r="K1225" s="70"/>
      <c r="L1225" s="70"/>
      <c r="M1225" s="70"/>
      <c r="N1225" s="70"/>
      <c r="O1225" s="70"/>
      <c r="P1225" s="70"/>
      <c r="Q1225" s="67"/>
      <c r="R1225" s="70"/>
      <c r="S1225" s="67"/>
      <c r="T1225" s="70"/>
      <c r="U1225" s="67"/>
      <c r="V1225" s="70"/>
      <c r="W1225" s="87"/>
      <c r="X1225" s="138"/>
      <c r="Y1225" s="135"/>
      <c r="Z1225" s="135"/>
      <c r="AA1225" s="135"/>
      <c r="AB1225" s="140"/>
      <c r="AC1225" s="140"/>
      <c r="AD1225" s="140"/>
      <c r="AE1225" s="140"/>
    </row>
    <row r="1226" spans="6:31">
      <c r="F1226" s="67"/>
      <c r="G1226" s="67"/>
      <c r="H1226" s="67"/>
      <c r="I1226" s="70"/>
      <c r="J1226" s="67"/>
      <c r="K1226" s="70"/>
      <c r="L1226" s="70"/>
      <c r="M1226" s="70"/>
      <c r="N1226" s="70"/>
      <c r="O1226" s="70"/>
      <c r="P1226" s="70"/>
      <c r="Q1226" s="67"/>
      <c r="R1226" s="70"/>
      <c r="S1226" s="67"/>
      <c r="T1226" s="70"/>
      <c r="U1226" s="67"/>
      <c r="V1226" s="70"/>
      <c r="W1226" s="87"/>
      <c r="X1226" s="138"/>
      <c r="Y1226" s="135"/>
      <c r="Z1226" s="135"/>
      <c r="AA1226" s="135"/>
      <c r="AB1226" s="140"/>
      <c r="AC1226" s="140"/>
      <c r="AD1226" s="140"/>
      <c r="AE1226" s="140"/>
    </row>
    <row r="1227" spans="6:31">
      <c r="F1227" s="67"/>
      <c r="G1227" s="67"/>
      <c r="H1227" s="67"/>
      <c r="I1227" s="70"/>
      <c r="J1227" s="67"/>
      <c r="K1227" s="70"/>
      <c r="L1227" s="70"/>
      <c r="M1227" s="70"/>
      <c r="N1227" s="70"/>
      <c r="O1227" s="70"/>
      <c r="P1227" s="70"/>
      <c r="Q1227" s="67"/>
      <c r="R1227" s="70"/>
      <c r="S1227" s="67"/>
      <c r="T1227" s="70"/>
      <c r="U1227" s="67"/>
      <c r="V1227" s="70"/>
      <c r="W1227" s="87"/>
      <c r="X1227" s="138"/>
      <c r="Y1227" s="135"/>
      <c r="Z1227" s="135"/>
      <c r="AA1227" s="135"/>
      <c r="AB1227" s="140"/>
      <c r="AC1227" s="140"/>
      <c r="AD1227" s="140"/>
      <c r="AE1227" s="140"/>
    </row>
    <row r="1228" spans="6:31">
      <c r="F1228" s="67"/>
      <c r="G1228" s="67"/>
      <c r="H1228" s="67"/>
      <c r="I1228" s="70"/>
      <c r="J1228" s="67"/>
      <c r="K1228" s="70"/>
      <c r="L1228" s="70"/>
      <c r="M1228" s="70"/>
      <c r="N1228" s="70"/>
      <c r="O1228" s="70"/>
      <c r="P1228" s="70"/>
      <c r="Q1228" s="67"/>
      <c r="R1228" s="70"/>
      <c r="S1228" s="67"/>
      <c r="T1228" s="70"/>
      <c r="U1228" s="67"/>
      <c r="V1228" s="70"/>
      <c r="W1228" s="87"/>
      <c r="X1228" s="138"/>
      <c r="Y1228" s="135"/>
      <c r="Z1228" s="135"/>
      <c r="AA1228" s="135"/>
      <c r="AB1228" s="140"/>
      <c r="AC1228" s="140"/>
      <c r="AD1228" s="140"/>
      <c r="AE1228" s="140"/>
    </row>
    <row r="1229" spans="6:31">
      <c r="F1229" s="67"/>
      <c r="G1229" s="67"/>
      <c r="H1229" s="67"/>
      <c r="I1229" s="70"/>
      <c r="J1229" s="67"/>
      <c r="K1229" s="70"/>
      <c r="L1229" s="70"/>
      <c r="M1229" s="70"/>
      <c r="N1229" s="70"/>
      <c r="O1229" s="70"/>
      <c r="P1229" s="70"/>
      <c r="Q1229" s="67"/>
      <c r="R1229" s="70"/>
      <c r="S1229" s="67"/>
      <c r="T1229" s="70"/>
      <c r="U1229" s="67"/>
      <c r="V1229" s="70"/>
      <c r="W1229" s="87"/>
      <c r="X1229" s="138"/>
      <c r="Y1229" s="135"/>
      <c r="Z1229" s="135"/>
      <c r="AA1229" s="135"/>
      <c r="AB1229" s="140"/>
      <c r="AC1229" s="140"/>
      <c r="AD1229" s="140"/>
      <c r="AE1229" s="140"/>
    </row>
    <row r="1230" spans="6:31">
      <c r="F1230" s="67"/>
      <c r="G1230" s="67"/>
      <c r="H1230" s="67"/>
      <c r="I1230" s="70"/>
      <c r="J1230" s="67"/>
      <c r="K1230" s="70"/>
      <c r="L1230" s="70"/>
      <c r="M1230" s="70"/>
      <c r="N1230" s="70"/>
      <c r="O1230" s="70"/>
      <c r="P1230" s="70"/>
      <c r="Q1230" s="67"/>
      <c r="R1230" s="70"/>
      <c r="S1230" s="67"/>
      <c r="T1230" s="70"/>
      <c r="U1230" s="67"/>
      <c r="V1230" s="70"/>
      <c r="W1230" s="87"/>
      <c r="X1230" s="138"/>
      <c r="Y1230" s="135"/>
      <c r="Z1230" s="135"/>
      <c r="AA1230" s="135"/>
      <c r="AB1230" s="140"/>
      <c r="AC1230" s="140"/>
      <c r="AD1230" s="140"/>
      <c r="AE1230" s="140"/>
    </row>
    <row r="1231" spans="6:31">
      <c r="F1231" s="67"/>
      <c r="G1231" s="67"/>
      <c r="H1231" s="67"/>
      <c r="I1231" s="70"/>
      <c r="J1231" s="67"/>
      <c r="K1231" s="70"/>
      <c r="L1231" s="70"/>
      <c r="M1231" s="70"/>
      <c r="N1231" s="70"/>
      <c r="O1231" s="70"/>
      <c r="P1231" s="70"/>
      <c r="Q1231" s="67"/>
      <c r="R1231" s="70"/>
      <c r="S1231" s="67"/>
      <c r="T1231" s="70"/>
      <c r="U1231" s="67"/>
      <c r="V1231" s="70"/>
      <c r="W1231" s="87"/>
      <c r="X1231" s="138"/>
      <c r="Y1231" s="135"/>
      <c r="Z1231" s="135"/>
      <c r="AA1231" s="135"/>
      <c r="AB1231" s="140"/>
      <c r="AC1231" s="140"/>
      <c r="AD1231" s="140"/>
      <c r="AE1231" s="140"/>
    </row>
    <row r="1232" spans="6:31">
      <c r="F1232" s="67"/>
      <c r="G1232" s="67"/>
      <c r="H1232" s="67"/>
      <c r="I1232" s="70"/>
      <c r="J1232" s="67"/>
      <c r="K1232" s="70"/>
      <c r="L1232" s="70"/>
      <c r="M1232" s="70"/>
      <c r="N1232" s="70"/>
      <c r="O1232" s="70"/>
      <c r="P1232" s="70"/>
      <c r="Q1232" s="67"/>
      <c r="R1232" s="70"/>
      <c r="S1232" s="67"/>
      <c r="T1232" s="70"/>
      <c r="U1232" s="67"/>
      <c r="V1232" s="70"/>
      <c r="W1232" s="87"/>
      <c r="X1232" s="138"/>
      <c r="Y1232" s="135"/>
      <c r="Z1232" s="135"/>
      <c r="AA1232" s="135"/>
      <c r="AB1232" s="140"/>
      <c r="AC1232" s="140"/>
      <c r="AD1232" s="140"/>
      <c r="AE1232" s="140"/>
    </row>
    <row r="1233" spans="6:31">
      <c r="F1233" s="67"/>
      <c r="G1233" s="67"/>
      <c r="H1233" s="67"/>
      <c r="I1233" s="70"/>
      <c r="J1233" s="67"/>
      <c r="K1233" s="70"/>
      <c r="L1233" s="70"/>
      <c r="M1233" s="70"/>
      <c r="N1233" s="70"/>
      <c r="O1233" s="70"/>
      <c r="P1233" s="70"/>
      <c r="Q1233" s="67"/>
      <c r="R1233" s="70"/>
      <c r="S1233" s="67"/>
      <c r="T1233" s="70"/>
      <c r="U1233" s="67"/>
      <c r="V1233" s="70"/>
      <c r="W1233" s="87"/>
      <c r="X1233" s="138"/>
      <c r="Y1233" s="135"/>
      <c r="Z1233" s="135"/>
      <c r="AA1233" s="135"/>
      <c r="AB1233" s="140"/>
      <c r="AC1233" s="140"/>
      <c r="AD1233" s="140"/>
      <c r="AE1233" s="140"/>
    </row>
    <row r="1234" spans="6:31">
      <c r="F1234" s="67"/>
      <c r="G1234" s="67"/>
      <c r="H1234" s="67"/>
      <c r="I1234" s="70"/>
      <c r="J1234" s="67"/>
      <c r="K1234" s="70"/>
      <c r="L1234" s="70"/>
      <c r="M1234" s="70"/>
      <c r="N1234" s="70"/>
      <c r="O1234" s="70"/>
      <c r="P1234" s="70"/>
      <c r="Q1234" s="67"/>
      <c r="R1234" s="70"/>
      <c r="S1234" s="67"/>
      <c r="T1234" s="70"/>
      <c r="U1234" s="67"/>
      <c r="V1234" s="70"/>
      <c r="W1234" s="87"/>
      <c r="X1234" s="138"/>
      <c r="Y1234" s="135"/>
      <c r="Z1234" s="135"/>
      <c r="AA1234" s="135"/>
      <c r="AB1234" s="140"/>
      <c r="AC1234" s="140"/>
      <c r="AD1234" s="140"/>
      <c r="AE1234" s="140"/>
    </row>
    <row r="1235" spans="6:31">
      <c r="F1235" s="67"/>
      <c r="G1235" s="67"/>
      <c r="H1235" s="67"/>
      <c r="I1235" s="70"/>
      <c r="J1235" s="67"/>
      <c r="K1235" s="70"/>
      <c r="L1235" s="70"/>
      <c r="M1235" s="70"/>
      <c r="N1235" s="70"/>
      <c r="O1235" s="70"/>
      <c r="P1235" s="70"/>
      <c r="Q1235" s="67"/>
      <c r="R1235" s="70"/>
      <c r="S1235" s="67"/>
      <c r="T1235" s="70"/>
      <c r="U1235" s="67"/>
      <c r="V1235" s="70"/>
      <c r="W1235" s="87"/>
      <c r="X1235" s="138"/>
      <c r="Y1235" s="135"/>
      <c r="Z1235" s="135"/>
      <c r="AA1235" s="135"/>
      <c r="AB1235" s="140"/>
      <c r="AC1235" s="140"/>
      <c r="AD1235" s="140"/>
      <c r="AE1235" s="140"/>
    </row>
    <row r="1236" spans="6:31">
      <c r="F1236" s="67"/>
      <c r="G1236" s="67"/>
      <c r="H1236" s="67"/>
      <c r="I1236" s="70"/>
      <c r="J1236" s="67"/>
      <c r="K1236" s="70"/>
      <c r="L1236" s="70"/>
      <c r="M1236" s="70"/>
      <c r="N1236" s="70"/>
      <c r="O1236" s="70"/>
      <c r="P1236" s="70"/>
      <c r="Q1236" s="67"/>
      <c r="R1236" s="70"/>
      <c r="S1236" s="67"/>
      <c r="T1236" s="70"/>
      <c r="U1236" s="67"/>
      <c r="V1236" s="70"/>
      <c r="W1236" s="87"/>
      <c r="X1236" s="138"/>
      <c r="Y1236" s="135"/>
      <c r="Z1236" s="135"/>
      <c r="AA1236" s="135"/>
      <c r="AB1236" s="140"/>
      <c r="AC1236" s="140"/>
      <c r="AD1236" s="140"/>
      <c r="AE1236" s="140"/>
    </row>
    <row r="1237" spans="6:31">
      <c r="F1237" s="67"/>
      <c r="G1237" s="67"/>
      <c r="H1237" s="67"/>
      <c r="I1237" s="70"/>
      <c r="J1237" s="67"/>
      <c r="K1237" s="70"/>
      <c r="L1237" s="70"/>
      <c r="M1237" s="70"/>
      <c r="N1237" s="70"/>
      <c r="O1237" s="70"/>
      <c r="P1237" s="70"/>
      <c r="Q1237" s="67"/>
      <c r="R1237" s="70"/>
      <c r="S1237" s="67"/>
      <c r="T1237" s="70"/>
      <c r="U1237" s="67"/>
      <c r="V1237" s="70"/>
      <c r="W1237" s="87"/>
      <c r="X1237" s="138"/>
      <c r="Y1237" s="135"/>
      <c r="Z1237" s="135"/>
      <c r="AA1237" s="135"/>
      <c r="AB1237" s="140"/>
      <c r="AC1237" s="140"/>
      <c r="AD1237" s="140"/>
      <c r="AE1237" s="140"/>
    </row>
    <row r="1238" spans="6:31">
      <c r="F1238" s="67"/>
      <c r="G1238" s="67"/>
      <c r="H1238" s="67"/>
      <c r="I1238" s="70"/>
      <c r="J1238" s="67"/>
      <c r="K1238" s="70"/>
      <c r="L1238" s="70"/>
      <c r="M1238" s="70"/>
      <c r="N1238" s="70"/>
      <c r="O1238" s="70"/>
      <c r="P1238" s="70"/>
      <c r="Q1238" s="67"/>
      <c r="R1238" s="70"/>
      <c r="S1238" s="67"/>
      <c r="T1238" s="70"/>
      <c r="U1238" s="67"/>
      <c r="V1238" s="70"/>
      <c r="W1238" s="87"/>
      <c r="X1238" s="138"/>
      <c r="Y1238" s="135"/>
      <c r="Z1238" s="135"/>
      <c r="AA1238" s="135"/>
      <c r="AB1238" s="140"/>
      <c r="AC1238" s="140"/>
      <c r="AD1238" s="140"/>
      <c r="AE1238" s="140"/>
    </row>
    <row r="1239" spans="6:31">
      <c r="F1239" s="67"/>
      <c r="G1239" s="67"/>
      <c r="H1239" s="67"/>
      <c r="I1239" s="70"/>
      <c r="J1239" s="67"/>
      <c r="K1239" s="70"/>
      <c r="L1239" s="70"/>
      <c r="M1239" s="70"/>
      <c r="N1239" s="70"/>
      <c r="O1239" s="70"/>
      <c r="P1239" s="70"/>
      <c r="Q1239" s="67"/>
      <c r="R1239" s="70"/>
      <c r="S1239" s="67"/>
      <c r="T1239" s="70"/>
      <c r="U1239" s="67"/>
      <c r="V1239" s="70"/>
      <c r="W1239" s="87"/>
      <c r="X1239" s="138"/>
      <c r="Y1239" s="135"/>
      <c r="Z1239" s="135"/>
      <c r="AA1239" s="135"/>
      <c r="AB1239" s="140"/>
      <c r="AC1239" s="140"/>
      <c r="AD1239" s="140"/>
      <c r="AE1239" s="140"/>
    </row>
    <row r="1240" spans="6:31">
      <c r="F1240" s="67"/>
      <c r="G1240" s="67"/>
      <c r="H1240" s="67"/>
      <c r="I1240" s="70"/>
      <c r="J1240" s="67"/>
      <c r="K1240" s="70"/>
      <c r="L1240" s="70"/>
      <c r="M1240" s="70"/>
      <c r="N1240" s="70"/>
      <c r="O1240" s="70"/>
      <c r="P1240" s="70"/>
      <c r="Q1240" s="67"/>
      <c r="R1240" s="70"/>
      <c r="S1240" s="67"/>
      <c r="T1240" s="70"/>
      <c r="U1240" s="67"/>
      <c r="V1240" s="70"/>
      <c r="W1240" s="87"/>
      <c r="X1240" s="138"/>
      <c r="Y1240" s="135"/>
      <c r="Z1240" s="135"/>
      <c r="AA1240" s="135"/>
      <c r="AB1240" s="140"/>
      <c r="AC1240" s="140"/>
      <c r="AD1240" s="140"/>
      <c r="AE1240" s="140"/>
    </row>
    <row r="1241" spans="6:31">
      <c r="F1241" s="67"/>
      <c r="G1241" s="67"/>
      <c r="H1241" s="67"/>
      <c r="I1241" s="70"/>
      <c r="J1241" s="67"/>
      <c r="K1241" s="70"/>
      <c r="L1241" s="70"/>
      <c r="M1241" s="70"/>
      <c r="N1241" s="70"/>
      <c r="O1241" s="70"/>
      <c r="P1241" s="70"/>
      <c r="Q1241" s="67"/>
      <c r="R1241" s="70"/>
      <c r="S1241" s="67"/>
      <c r="T1241" s="70"/>
      <c r="U1241" s="67"/>
      <c r="V1241" s="70"/>
      <c r="W1241" s="87"/>
      <c r="X1241" s="138"/>
      <c r="Y1241" s="135"/>
      <c r="Z1241" s="135"/>
      <c r="AA1241" s="135"/>
      <c r="AB1241" s="140"/>
      <c r="AC1241" s="140"/>
      <c r="AD1241" s="140"/>
      <c r="AE1241" s="140"/>
    </row>
    <row r="1242" spans="6:31">
      <c r="F1242" s="67"/>
      <c r="G1242" s="67"/>
      <c r="H1242" s="67"/>
      <c r="I1242" s="70"/>
      <c r="J1242" s="67"/>
      <c r="K1242" s="70"/>
      <c r="L1242" s="70"/>
      <c r="M1242" s="70"/>
      <c r="N1242" s="70"/>
      <c r="O1242" s="70"/>
      <c r="P1242" s="70"/>
      <c r="Q1242" s="67"/>
      <c r="R1242" s="70"/>
      <c r="S1242" s="67"/>
      <c r="T1242" s="70"/>
      <c r="U1242" s="67"/>
      <c r="V1242" s="70"/>
      <c r="W1242" s="87"/>
      <c r="X1242" s="138"/>
      <c r="Y1242" s="135"/>
      <c r="Z1242" s="135"/>
      <c r="AA1242" s="135"/>
      <c r="AB1242" s="140"/>
      <c r="AC1242" s="140"/>
      <c r="AD1242" s="140"/>
      <c r="AE1242" s="140"/>
    </row>
    <row r="1243" spans="6:31">
      <c r="F1243" s="67"/>
      <c r="G1243" s="67"/>
      <c r="H1243" s="67"/>
      <c r="I1243" s="70"/>
      <c r="J1243" s="67"/>
      <c r="K1243" s="70"/>
      <c r="L1243" s="70"/>
      <c r="M1243" s="70"/>
      <c r="N1243" s="70"/>
      <c r="O1243" s="70"/>
      <c r="P1243" s="70"/>
      <c r="Q1243" s="67"/>
      <c r="R1243" s="70"/>
      <c r="S1243" s="67"/>
      <c r="T1243" s="70"/>
      <c r="U1243" s="67"/>
      <c r="V1243" s="70"/>
      <c r="W1243" s="87"/>
      <c r="X1243" s="138"/>
      <c r="Y1243" s="135"/>
      <c r="Z1243" s="135"/>
      <c r="AA1243" s="135"/>
      <c r="AB1243" s="140"/>
      <c r="AC1243" s="140"/>
      <c r="AD1243" s="140"/>
      <c r="AE1243" s="140"/>
    </row>
    <row r="1244" spans="6:31">
      <c r="F1244" s="67"/>
      <c r="G1244" s="67"/>
      <c r="H1244" s="67"/>
      <c r="I1244" s="70"/>
      <c r="J1244" s="67"/>
      <c r="K1244" s="70"/>
      <c r="L1244" s="70"/>
      <c r="M1244" s="70"/>
      <c r="N1244" s="70"/>
      <c r="O1244" s="70"/>
      <c r="P1244" s="70"/>
      <c r="Q1244" s="67"/>
      <c r="R1244" s="70"/>
      <c r="S1244" s="67"/>
      <c r="T1244" s="70"/>
      <c r="U1244" s="67"/>
      <c r="V1244" s="70"/>
      <c r="W1244" s="87"/>
      <c r="X1244" s="138"/>
      <c r="Y1244" s="135"/>
      <c r="Z1244" s="135"/>
      <c r="AA1244" s="135"/>
      <c r="AB1244" s="140"/>
      <c r="AC1244" s="140"/>
      <c r="AD1244" s="140"/>
      <c r="AE1244" s="140"/>
    </row>
    <row r="1245" spans="6:31">
      <c r="F1245" s="67"/>
      <c r="G1245" s="67"/>
      <c r="H1245" s="67"/>
      <c r="I1245" s="70"/>
      <c r="J1245" s="67"/>
      <c r="K1245" s="70"/>
      <c r="L1245" s="70"/>
      <c r="M1245" s="70"/>
      <c r="N1245" s="70"/>
      <c r="O1245" s="70"/>
      <c r="P1245" s="70"/>
      <c r="Q1245" s="67"/>
      <c r="R1245" s="70"/>
      <c r="S1245" s="67"/>
      <c r="T1245" s="70"/>
      <c r="U1245" s="67"/>
      <c r="V1245" s="70"/>
      <c r="W1245" s="87"/>
      <c r="X1245" s="138"/>
      <c r="Y1245" s="135"/>
      <c r="Z1245" s="135"/>
      <c r="AA1245" s="135"/>
      <c r="AB1245" s="140"/>
      <c r="AC1245" s="140"/>
      <c r="AD1245" s="140"/>
      <c r="AE1245" s="140"/>
    </row>
    <row r="1246" spans="6:31">
      <c r="F1246" s="67"/>
      <c r="G1246" s="67"/>
      <c r="H1246" s="67"/>
      <c r="I1246" s="70"/>
      <c r="J1246" s="67"/>
      <c r="K1246" s="70"/>
      <c r="L1246" s="70"/>
      <c r="M1246" s="70"/>
      <c r="N1246" s="70"/>
      <c r="O1246" s="70"/>
      <c r="P1246" s="70"/>
      <c r="Q1246" s="67"/>
      <c r="R1246" s="70"/>
      <c r="S1246" s="67"/>
      <c r="T1246" s="70"/>
      <c r="U1246" s="67"/>
      <c r="V1246" s="70"/>
      <c r="W1246" s="87"/>
      <c r="X1246" s="138"/>
      <c r="Y1246" s="135"/>
      <c r="Z1246" s="135"/>
      <c r="AA1246" s="135"/>
      <c r="AB1246" s="140"/>
      <c r="AC1246" s="140"/>
      <c r="AD1246" s="140"/>
      <c r="AE1246" s="140"/>
    </row>
    <row r="1247" spans="6:31">
      <c r="F1247" s="67"/>
      <c r="G1247" s="67"/>
      <c r="H1247" s="67"/>
      <c r="I1247" s="70"/>
      <c r="J1247" s="67"/>
      <c r="K1247" s="70"/>
      <c r="L1247" s="70"/>
      <c r="M1247" s="70"/>
      <c r="N1247" s="70"/>
      <c r="O1247" s="70"/>
      <c r="P1247" s="70"/>
      <c r="Q1247" s="67"/>
      <c r="R1247" s="70"/>
      <c r="S1247" s="67"/>
      <c r="T1247" s="70"/>
      <c r="U1247" s="67"/>
      <c r="V1247" s="70"/>
      <c r="W1247" s="87"/>
      <c r="X1247" s="138"/>
      <c r="Y1247" s="135"/>
      <c r="Z1247" s="135"/>
      <c r="AA1247" s="135"/>
      <c r="AB1247" s="140"/>
      <c r="AC1247" s="140"/>
      <c r="AD1247" s="140"/>
      <c r="AE1247" s="140"/>
    </row>
    <row r="1248" spans="6:31">
      <c r="F1248" s="67"/>
      <c r="G1248" s="67"/>
      <c r="H1248" s="67"/>
      <c r="I1248" s="70"/>
      <c r="J1248" s="67"/>
      <c r="K1248" s="70"/>
      <c r="L1248" s="70"/>
      <c r="M1248" s="70"/>
      <c r="N1248" s="70"/>
      <c r="O1248" s="70"/>
      <c r="P1248" s="70"/>
      <c r="Q1248" s="67"/>
      <c r="R1248" s="70"/>
      <c r="S1248" s="67"/>
      <c r="T1248" s="70"/>
      <c r="U1248" s="67"/>
      <c r="V1248" s="70"/>
      <c r="W1248" s="87"/>
      <c r="X1248" s="138"/>
      <c r="Y1248" s="135"/>
      <c r="Z1248" s="135"/>
      <c r="AA1248" s="135"/>
      <c r="AB1248" s="140"/>
      <c r="AC1248" s="140"/>
      <c r="AD1248" s="140"/>
      <c r="AE1248" s="140"/>
    </row>
    <row r="1249" spans="6:31">
      <c r="F1249" s="67"/>
      <c r="G1249" s="67"/>
      <c r="H1249" s="67"/>
      <c r="I1249" s="70"/>
      <c r="J1249" s="67"/>
      <c r="K1249" s="70"/>
      <c r="L1249" s="70"/>
      <c r="M1249" s="70"/>
      <c r="N1249" s="70"/>
      <c r="O1249" s="70"/>
      <c r="P1249" s="70"/>
      <c r="Q1249" s="67"/>
      <c r="R1249" s="70"/>
      <c r="S1249" s="67"/>
      <c r="T1249" s="70"/>
      <c r="U1249" s="67"/>
      <c r="V1249" s="70"/>
      <c r="W1249" s="87"/>
      <c r="X1249" s="138"/>
      <c r="Y1249" s="135"/>
      <c r="Z1249" s="135"/>
      <c r="AA1249" s="135"/>
      <c r="AB1249" s="140"/>
      <c r="AC1249" s="140"/>
      <c r="AD1249" s="140"/>
      <c r="AE1249" s="140"/>
    </row>
    <row r="1250" spans="6:31">
      <c r="F1250" s="67"/>
      <c r="G1250" s="67"/>
      <c r="H1250" s="67"/>
      <c r="I1250" s="70"/>
      <c r="J1250" s="67"/>
      <c r="K1250" s="70"/>
      <c r="L1250" s="70"/>
      <c r="M1250" s="70"/>
      <c r="N1250" s="70"/>
      <c r="O1250" s="70"/>
      <c r="P1250" s="70"/>
      <c r="Q1250" s="67"/>
      <c r="R1250" s="70"/>
      <c r="S1250" s="67"/>
      <c r="T1250" s="70"/>
      <c r="U1250" s="67"/>
      <c r="V1250" s="70"/>
      <c r="W1250" s="87"/>
      <c r="X1250" s="138"/>
      <c r="Y1250" s="135"/>
      <c r="Z1250" s="135"/>
      <c r="AA1250" s="135"/>
      <c r="AB1250" s="140"/>
      <c r="AC1250" s="140"/>
      <c r="AD1250" s="140"/>
      <c r="AE1250" s="140"/>
    </row>
    <row r="1251" spans="6:31">
      <c r="F1251" s="67"/>
      <c r="G1251" s="67"/>
      <c r="H1251" s="67"/>
      <c r="I1251" s="70"/>
      <c r="J1251" s="67"/>
      <c r="K1251" s="70"/>
      <c r="L1251" s="70"/>
      <c r="M1251" s="70"/>
      <c r="N1251" s="70"/>
      <c r="O1251" s="70"/>
      <c r="P1251" s="70"/>
      <c r="Q1251" s="67"/>
      <c r="R1251" s="70"/>
      <c r="S1251" s="67"/>
      <c r="T1251" s="70"/>
      <c r="U1251" s="67"/>
      <c r="V1251" s="70"/>
      <c r="W1251" s="87"/>
      <c r="X1251" s="138"/>
      <c r="Y1251" s="135"/>
      <c r="Z1251" s="135"/>
      <c r="AA1251" s="135"/>
      <c r="AB1251" s="140"/>
      <c r="AC1251" s="140"/>
      <c r="AD1251" s="140"/>
      <c r="AE1251" s="140"/>
    </row>
    <row r="1252" spans="6:31">
      <c r="F1252" s="67"/>
      <c r="G1252" s="67"/>
      <c r="H1252" s="67"/>
      <c r="I1252" s="70"/>
      <c r="J1252" s="67"/>
      <c r="K1252" s="70"/>
      <c r="L1252" s="70"/>
      <c r="M1252" s="70"/>
      <c r="N1252" s="70"/>
      <c r="O1252" s="70"/>
      <c r="P1252" s="70"/>
      <c r="Q1252" s="67"/>
      <c r="R1252" s="70"/>
      <c r="S1252" s="67"/>
      <c r="T1252" s="70"/>
      <c r="U1252" s="67"/>
      <c r="V1252" s="70"/>
      <c r="W1252" s="87"/>
      <c r="X1252" s="138"/>
      <c r="Y1252" s="135"/>
      <c r="Z1252" s="135"/>
      <c r="AA1252" s="135"/>
      <c r="AB1252" s="140"/>
      <c r="AC1252" s="140"/>
      <c r="AD1252" s="140"/>
      <c r="AE1252" s="140"/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>
    <tabColor rgb="FF68532F"/>
    <pageSetUpPr autoPageBreaks="0"/>
  </sheetPr>
  <dimension ref="A1:D41"/>
  <sheetViews>
    <sheetView showGridLines="0" workbookViewId="0">
      <selection activeCell="C23" sqref="C23"/>
    </sheetView>
  </sheetViews>
  <sheetFormatPr defaultRowHeight="15"/>
  <cols>
    <col min="1" max="4" width="20.7109375" customWidth="1"/>
  </cols>
  <sheetData>
    <row r="1" spans="1:4" s="5" customFormat="1" ht="26.25">
      <c r="A1" s="5" t="s">
        <v>313</v>
      </c>
    </row>
    <row r="2" spans="1:4">
      <c r="A2" t="s">
        <v>26</v>
      </c>
      <c r="B2" t="s">
        <v>34</v>
      </c>
    </row>
    <row r="3" spans="1:4">
      <c r="A3" s="40">
        <f>IB_html!B2</f>
        <v>0</v>
      </c>
      <c r="B3" s="40" t="s">
        <v>314</v>
      </c>
      <c r="C3" s="40" t="s">
        <v>315</v>
      </c>
      <c r="D3" s="40" t="s">
        <v>316</v>
      </c>
    </row>
    <row r="4" spans="1:4" hidden="1">
      <c r="A4" s="40" t="str">
        <f>IB_html!B3</f>
        <v>Symbol</v>
      </c>
      <c r="B4" s="40">
        <f t="shared" ref="B4:B13" si="0">IF(OR(A3=$A$2, AND(B3=1, A4&lt;&gt;$B$2)), 1,IF(OR(A4=$B$2, B3=0), 0,0))</f>
        <v>0</v>
      </c>
      <c r="C4" s="40" t="str">
        <f>IF(B4=1,A4, "")</f>
        <v/>
      </c>
      <c r="D4" s="40" t="e">
        <f>INDEX(IB_html!D:D, MATCH('Filter Equity Tickers'!C4,IB_html!B:B,0))</f>
        <v>#N/A</v>
      </c>
    </row>
    <row r="5" spans="1:4" hidden="1">
      <c r="A5" s="40" t="str">
        <f>IB_html!B4</f>
        <v>Stocks</v>
      </c>
      <c r="B5" s="40">
        <f t="shared" si="0"/>
        <v>0</v>
      </c>
      <c r="C5" s="40" t="str">
        <f t="shared" ref="C5:C22" si="1">IF(B5=1,A5, "")</f>
        <v/>
      </c>
      <c r="D5" s="40" t="e">
        <f>INDEX(IB_html!D:D, MATCH('Filter Equity Tickers'!C5,IB_html!B:B,0))</f>
        <v>#N/A</v>
      </c>
    </row>
    <row r="6" spans="1:4">
      <c r="A6" s="40">
        <f>IB_html!B5</f>
        <v>333</v>
      </c>
      <c r="B6" s="40">
        <f t="shared" si="0"/>
        <v>1</v>
      </c>
      <c r="C6" s="40">
        <f t="shared" si="1"/>
        <v>333</v>
      </c>
      <c r="D6" s="40">
        <f>INDEX(IB_html!D:D, MATCH('Filter Equity Tickers'!C6,IB_html!B:B,0))</f>
        <v>28000</v>
      </c>
    </row>
    <row r="7" spans="1:4">
      <c r="A7" s="40">
        <f>IB_html!B6</f>
        <v>921</v>
      </c>
      <c r="B7" s="40">
        <f t="shared" si="0"/>
        <v>1</v>
      </c>
      <c r="C7" s="40">
        <f t="shared" si="1"/>
        <v>921</v>
      </c>
      <c r="D7" s="40">
        <f>INDEX(IB_html!D:D, MATCH('Filter Equity Tickers'!C7,IB_html!B:B,0))</f>
        <v>34100</v>
      </c>
    </row>
    <row r="8" spans="1:4">
      <c r="A8" s="40">
        <f>IB_html!B7</f>
        <v>1109</v>
      </c>
      <c r="B8" s="40">
        <f t="shared" si="0"/>
        <v>1</v>
      </c>
      <c r="C8" s="40">
        <f t="shared" si="1"/>
        <v>1109</v>
      </c>
      <c r="D8" s="40">
        <f>INDEX(IB_html!D:D, MATCH('Filter Equity Tickers'!C8,IB_html!B:B,0))</f>
        <v>220000</v>
      </c>
    </row>
    <row r="9" spans="1:4" hidden="1">
      <c r="A9" s="40">
        <f>IB_html!B8</f>
        <v>1288</v>
      </c>
      <c r="B9" s="40">
        <f t="shared" si="0"/>
        <v>1</v>
      </c>
      <c r="C9" s="40">
        <f t="shared" si="1"/>
        <v>1288</v>
      </c>
      <c r="D9" s="40">
        <f>INDEX(IB_html!D:D, MATCH('Filter Equity Tickers'!C9,IB_html!B:B,0))</f>
        <v>2325000</v>
      </c>
    </row>
    <row r="10" spans="1:4">
      <c r="A10" s="40">
        <f>IB_html!B9</f>
        <v>2020</v>
      </c>
      <c r="B10" s="40">
        <f t="shared" si="0"/>
        <v>1</v>
      </c>
      <c r="C10" s="40">
        <f t="shared" si="1"/>
        <v>2020</v>
      </c>
      <c r="D10" s="40">
        <f>INDEX(IB_html!D:D, MATCH('Filter Equity Tickers'!C10,IB_html!B:B,0))</f>
        <v>104800</v>
      </c>
    </row>
    <row r="11" spans="1:4" hidden="1">
      <c r="A11" s="40">
        <f>IB_html!B10</f>
        <v>2823</v>
      </c>
      <c r="B11" s="40">
        <f t="shared" si="0"/>
        <v>1</v>
      </c>
      <c r="C11" s="40">
        <f t="shared" si="1"/>
        <v>2823</v>
      </c>
      <c r="D11" s="40">
        <f>INDEX(IB_html!D:D, MATCH('Filter Equity Tickers'!C11,IB_html!B:B,0))</f>
        <v>618900</v>
      </c>
    </row>
    <row r="12" spans="1:4">
      <c r="A12" s="40">
        <f>IB_html!B11</f>
        <v>2828</v>
      </c>
      <c r="B12" s="40">
        <f t="shared" si="0"/>
        <v>1</v>
      </c>
      <c r="C12" s="40">
        <f t="shared" si="1"/>
        <v>2828</v>
      </c>
      <c r="D12" s="40">
        <f>INDEX(IB_html!D:D, MATCH('Filter Equity Tickers'!C12,IB_html!B:B,0))</f>
        <v>553000</v>
      </c>
    </row>
    <row r="13" spans="1:4">
      <c r="A13" s="40">
        <f>IB_html!B12</f>
        <v>2899</v>
      </c>
      <c r="B13" s="40">
        <f t="shared" si="0"/>
        <v>1</v>
      </c>
      <c r="C13" s="40">
        <f t="shared" si="1"/>
        <v>2899</v>
      </c>
      <c r="D13" s="40">
        <f>INDEX(IB_html!D:D, MATCH('Filter Equity Tickers'!C13,IB_html!B:B,0))</f>
        <v>1360000</v>
      </c>
    </row>
    <row r="14" spans="1:4" hidden="1">
      <c r="A14" s="40">
        <f>IB_html!B13</f>
        <v>600519</v>
      </c>
      <c r="B14" s="40">
        <f>IF(OR(A13=$A$2, AND(B13=1, A14&lt;&gt;$B$2)), 1,IF(OR(A14=$B$2, B13=0), 0,0))</f>
        <v>1</v>
      </c>
      <c r="C14" s="40">
        <f t="shared" si="1"/>
        <v>600519</v>
      </c>
      <c r="D14" s="40">
        <f>INDEX(IB_html!D:D, MATCH('Filter Equity Tickers'!C14,IB_html!B:B,0))</f>
        <v>900</v>
      </c>
    </row>
    <row r="15" spans="1:4">
      <c r="A15" s="40">
        <f>IB_html!B14</f>
        <v>600690</v>
      </c>
      <c r="B15" s="40">
        <f t="shared" ref="B15:B22" si="2">IF(OR(A14=$A$2, AND(B14=1, A15&lt;&gt;$B$2)), 1,IF(OR(A15=$B$2, B14=0), 0,0))</f>
        <v>1</v>
      </c>
      <c r="C15" s="40">
        <f t="shared" si="1"/>
        <v>600690</v>
      </c>
      <c r="D15" s="40">
        <f>INDEX(IB_html!D:D, MATCH('Filter Equity Tickers'!C15,IB_html!B:B,0))</f>
        <v>22600</v>
      </c>
    </row>
    <row r="16" spans="1:4">
      <c r="A16" s="40">
        <f>IB_html!B15</f>
        <v>688</v>
      </c>
      <c r="B16" s="40">
        <f t="shared" si="2"/>
        <v>1</v>
      </c>
      <c r="C16" s="40">
        <f t="shared" si="1"/>
        <v>688</v>
      </c>
      <c r="D16" s="40">
        <f>INDEX(IB_html!D:D, MATCH('Filter Equity Tickers'!C16,IB_html!B:B,0))</f>
        <v>240000</v>
      </c>
    </row>
    <row r="17" spans="1:4">
      <c r="A17" s="40">
        <f>IB_html!B16</f>
        <v>700</v>
      </c>
      <c r="B17" s="40">
        <f t="shared" si="2"/>
        <v>1</v>
      </c>
      <c r="C17" s="40">
        <f t="shared" si="1"/>
        <v>700</v>
      </c>
      <c r="D17" s="40">
        <f>INDEX(IB_html!D:D, MATCH('Filter Equity Tickers'!C17,IB_html!B:B,0))</f>
        <v>15300</v>
      </c>
    </row>
    <row r="18" spans="1:4" hidden="1">
      <c r="A18" s="40">
        <f>IB_html!B17</f>
        <v>857</v>
      </c>
      <c r="B18" s="40">
        <f t="shared" si="2"/>
        <v>1</v>
      </c>
      <c r="C18" s="40">
        <f t="shared" si="1"/>
        <v>857</v>
      </c>
      <c r="D18" s="40">
        <f>INDEX(IB_html!D:D, MATCH('Filter Equity Tickers'!C18,IB_html!B:B,0))</f>
        <v>2860000</v>
      </c>
    </row>
    <row r="19" spans="1:4">
      <c r="A19" s="40">
        <f>IB_html!B18</f>
        <v>883</v>
      </c>
      <c r="B19" s="40">
        <f t="shared" si="2"/>
        <v>1</v>
      </c>
      <c r="C19" s="40">
        <f t="shared" si="1"/>
        <v>883</v>
      </c>
      <c r="D19" s="40">
        <f>INDEX(IB_html!D:D, MATCH('Filter Equity Tickers'!C19,IB_html!B:B,0))</f>
        <v>2562000</v>
      </c>
    </row>
    <row r="20" spans="1:4">
      <c r="A20" s="40">
        <f>IB_html!B19</f>
        <v>921</v>
      </c>
      <c r="B20" s="40">
        <f t="shared" si="2"/>
        <v>1</v>
      </c>
      <c r="C20" s="40">
        <f t="shared" si="1"/>
        <v>921</v>
      </c>
      <c r="D20" s="40">
        <f>INDEX(IB_html!D:D, MATCH('Filter Equity Tickers'!C20,IB_html!B:B,0))</f>
        <v>34100</v>
      </c>
    </row>
    <row r="21" spans="1:4">
      <c r="A21" s="40">
        <f>IB_html!B20</f>
        <v>9888</v>
      </c>
      <c r="B21" s="40">
        <f t="shared" si="2"/>
        <v>1</v>
      </c>
      <c r="C21" s="40">
        <f t="shared" si="1"/>
        <v>9888</v>
      </c>
      <c r="D21" s="40">
        <f>INDEX(IB_html!D:D, MATCH('Filter Equity Tickers'!C21,IB_html!B:B,0))</f>
        <v>15600</v>
      </c>
    </row>
    <row r="22" spans="1:4" hidden="1">
      <c r="A22" s="40">
        <f>IB_html!B21</f>
        <v>9988</v>
      </c>
      <c r="B22" s="40">
        <f t="shared" si="2"/>
        <v>1</v>
      </c>
      <c r="C22" s="40">
        <f t="shared" si="1"/>
        <v>9988</v>
      </c>
      <c r="D22" s="40">
        <f>INDEX(IB_html!D:D, MATCH('Filter Equity Tickers'!C22,IB_html!B:B,0))</f>
        <v>22000</v>
      </c>
    </row>
    <row r="30" spans="1:4">
      <c r="A30" s="40">
        <v>2791</v>
      </c>
    </row>
    <row r="31" spans="1:4">
      <c r="A31" s="40" t="s">
        <v>317</v>
      </c>
    </row>
    <row r="32" spans="1:4">
      <c r="A32" s="40" t="s">
        <v>318</v>
      </c>
    </row>
    <row r="33" spans="1:1">
      <c r="A33" s="40" t="s">
        <v>319</v>
      </c>
    </row>
    <row r="34" spans="1:1">
      <c r="A34" s="40" t="s">
        <v>320</v>
      </c>
    </row>
    <row r="35" spans="1:1">
      <c r="A35" s="40" t="s">
        <v>321</v>
      </c>
    </row>
    <row r="36" spans="1:1">
      <c r="A36" t="s">
        <v>322</v>
      </c>
    </row>
    <row r="37" spans="1:1">
      <c r="A37" t="s">
        <v>323</v>
      </c>
    </row>
    <row r="38" spans="1:1">
      <c r="A38" t="s">
        <v>240</v>
      </c>
    </row>
    <row r="39" spans="1:1">
      <c r="A39" t="s">
        <v>324</v>
      </c>
    </row>
    <row r="40" spans="1:1">
      <c r="A40" t="s">
        <v>325</v>
      </c>
    </row>
    <row r="41" spans="1:1">
      <c r="A41" t="s">
        <v>326</v>
      </c>
    </row>
  </sheetData>
  <autoFilter ref="A3:D22" xr:uid="{00000000-0009-0000-0000-000004000000}">
    <filterColumn colId="3">
      <customFilters and="1">
        <customFilter operator="notEqual" val="0"/>
        <customFilter operator="notEqual" val="#N/A"/>
      </customFilters>
    </filterColumn>
  </autoFilter>
  <phoneticPr fontId="18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O29"/>
  <sheetViews>
    <sheetView showGridLines="0" zoomScale="85" zoomScaleNormal="85" workbookViewId="0">
      <selection activeCell="F39" sqref="F39"/>
    </sheetView>
  </sheetViews>
  <sheetFormatPr defaultRowHeight="15"/>
  <cols>
    <col min="1" max="1" width="27.5703125" customWidth="1"/>
    <col min="3" max="5" width="13.28515625" customWidth="1"/>
    <col min="6" max="9" width="30.7109375" customWidth="1"/>
  </cols>
  <sheetData>
    <row r="1" spans="1:15">
      <c r="A1" s="9"/>
      <c r="B1" s="9"/>
      <c r="C1" s="9"/>
      <c r="D1" s="9"/>
      <c r="E1" s="9"/>
      <c r="F1" s="9"/>
      <c r="G1" s="9"/>
      <c r="H1" s="9"/>
    </row>
    <row r="2" spans="1:15">
      <c r="A2" s="9"/>
      <c r="B2" s="9"/>
      <c r="C2" s="9"/>
      <c r="D2" s="9"/>
      <c r="E2" s="9"/>
      <c r="F2" s="9"/>
      <c r="G2" s="9"/>
      <c r="H2" s="9"/>
    </row>
    <row r="3" spans="1:15">
      <c r="A3" s="9"/>
      <c r="B3" s="9"/>
      <c r="C3" s="9"/>
      <c r="D3" s="9"/>
      <c r="E3" s="9"/>
      <c r="F3" s="9"/>
      <c r="G3" s="9"/>
      <c r="H3" s="9"/>
    </row>
    <row r="4" spans="1:15">
      <c r="A4" s="10"/>
      <c r="B4" s="10"/>
      <c r="C4" s="10"/>
      <c r="D4" s="10"/>
      <c r="E4" s="10"/>
      <c r="F4" s="10"/>
      <c r="G4" s="10"/>
      <c r="H4" s="10"/>
    </row>
    <row r="5" spans="1:15">
      <c r="A5" s="11"/>
      <c r="B5" s="12"/>
      <c r="C5" s="327" t="s">
        <v>34</v>
      </c>
      <c r="D5" s="327"/>
      <c r="E5" s="328"/>
      <c r="F5" s="13" t="s">
        <v>327</v>
      </c>
      <c r="G5" s="13" t="s">
        <v>328</v>
      </c>
      <c r="H5" s="13" t="s">
        <v>329</v>
      </c>
      <c r="J5" s="41" t="s">
        <v>330</v>
      </c>
      <c r="K5" s="353" t="s">
        <v>331</v>
      </c>
      <c r="L5" s="353"/>
      <c r="M5" s="353"/>
      <c r="N5" s="353"/>
      <c r="O5" s="353"/>
    </row>
    <row r="6" spans="1:15">
      <c r="A6" s="354" t="s">
        <v>163</v>
      </c>
      <c r="B6" s="355"/>
      <c r="C6" s="344">
        <f ca="1">SUM(F6:H6)</f>
        <v>82114681.314395994</v>
      </c>
      <c r="D6" s="345"/>
      <c r="E6" s="346"/>
      <c r="F6" s="344">
        <f ca="1">OFFSET('Historical NAV'!E1, COUNT('Historical NAV'!A:A),,,)</f>
        <v>66647365.624395996</v>
      </c>
      <c r="G6" s="344">
        <v>15365477.27</v>
      </c>
      <c r="H6" s="344">
        <v>101838.42</v>
      </c>
      <c r="K6" s="353"/>
      <c r="L6" s="353"/>
      <c r="M6" s="353"/>
      <c r="N6" s="353"/>
      <c r="O6" s="353"/>
    </row>
    <row r="7" spans="1:15">
      <c r="A7" s="354"/>
      <c r="B7" s="355"/>
      <c r="C7" s="344"/>
      <c r="D7" s="345"/>
      <c r="E7" s="346"/>
      <c r="F7" s="344"/>
      <c r="G7" s="344"/>
      <c r="H7" s="344"/>
    </row>
    <row r="8" spans="1:15">
      <c r="A8" s="350" t="s">
        <v>165</v>
      </c>
      <c r="B8" s="331"/>
      <c r="C8" s="347">
        <f ca="1">SUM(F8:H8)</f>
        <v>1</v>
      </c>
      <c r="D8" s="348"/>
      <c r="E8" s="349"/>
      <c r="F8" s="347">
        <f ca="1">F6/$C$6</f>
        <v>0.81163763358248175</v>
      </c>
      <c r="G8" s="347">
        <f ca="1">G6/$C$6</f>
        <v>0.18712216894771277</v>
      </c>
      <c r="H8" s="347">
        <f ca="1">H6/$C$6</f>
        <v>1.2401974698055137E-3</v>
      </c>
    </row>
    <row r="9" spans="1:15">
      <c r="A9" s="350"/>
      <c r="B9" s="331"/>
      <c r="C9" s="347"/>
      <c r="D9" s="348"/>
      <c r="E9" s="349"/>
      <c r="F9" s="347"/>
      <c r="G9" s="347"/>
      <c r="H9" s="347"/>
    </row>
    <row r="10" spans="1:15">
      <c r="A10" s="333" t="s">
        <v>166</v>
      </c>
      <c r="B10" s="334"/>
      <c r="C10" s="356" t="e">
        <f ca="1">SUM(F10:H10)</f>
        <v>#REF!</v>
      </c>
      <c r="D10" s="357"/>
      <c r="E10" s="358"/>
      <c r="F10" s="356">
        <f ca="1">OFFSET('Historical NAV'!B1, COUNT('Historical NAV'!A:A),,,)</f>
        <v>20985069.079877902</v>
      </c>
      <c r="G10" s="356" t="e">
        <f>G6+G12</f>
        <v>#REF!</v>
      </c>
      <c r="H10" s="356" t="e">
        <f>H6+H12</f>
        <v>#REF!</v>
      </c>
    </row>
    <row r="11" spans="1:15">
      <c r="A11" s="333"/>
      <c r="B11" s="334"/>
      <c r="C11" s="356"/>
      <c r="D11" s="357"/>
      <c r="E11" s="358"/>
      <c r="F11" s="356"/>
      <c r="G11" s="356"/>
      <c r="H11" s="356"/>
    </row>
    <row r="12" spans="1:15">
      <c r="A12" s="350" t="s">
        <v>167</v>
      </c>
      <c r="B12" s="331"/>
      <c r="C12" s="332" t="e">
        <f ca="1">SUM(F12:H12)</f>
        <v>#REF!</v>
      </c>
      <c r="D12" s="351"/>
      <c r="E12" s="352"/>
      <c r="F12" s="332">
        <f ca="1">OFFSET('Historical NAV'!J1, COUNT('Historical NAV'!A:A),,,)</f>
        <v>-45662296.544518098</v>
      </c>
      <c r="G12" s="359" t="e">
        <f>G14*G6</f>
        <v>#REF!</v>
      </c>
      <c r="H12" s="332" t="e">
        <f>H14*H6</f>
        <v>#REF!</v>
      </c>
    </row>
    <row r="13" spans="1:15">
      <c r="A13" s="350"/>
      <c r="B13" s="331"/>
      <c r="C13" s="332"/>
      <c r="D13" s="351"/>
      <c r="E13" s="352"/>
      <c r="F13" s="332"/>
      <c r="G13" s="359"/>
      <c r="H13" s="332"/>
    </row>
    <row r="14" spans="1:15">
      <c r="A14" s="333" t="s">
        <v>332</v>
      </c>
      <c r="B14" s="334"/>
      <c r="C14" s="341" t="e">
        <f ca="1">C12/C6</f>
        <v>#REF!</v>
      </c>
      <c r="D14" s="342"/>
      <c r="E14" s="343"/>
      <c r="F14" s="337">
        <f ca="1">OFFSET('Historical NAV'!K1, COUNT('Historical NAV'!A:A),,,)</f>
        <v>-0.68349275646356755</v>
      </c>
      <c r="G14" s="39" t="e">
        <f>IB_html!#REF!</f>
        <v>#REF!</v>
      </c>
      <c r="H14" s="14" t="e">
        <f>IB_html!#REF!</f>
        <v>#REF!</v>
      </c>
    </row>
    <row r="15" spans="1:15">
      <c r="A15" s="333"/>
      <c r="B15" s="334"/>
      <c r="C15" s="341"/>
      <c r="D15" s="342"/>
      <c r="E15" s="343"/>
      <c r="F15" s="337"/>
      <c r="G15" s="15" t="e">
        <f>IB_html!#REF!</f>
        <v>#REF!</v>
      </c>
      <c r="H15" s="15" t="e">
        <f>IB_html!#REF!</f>
        <v>#REF!</v>
      </c>
    </row>
    <row r="16" spans="1:15">
      <c r="A16" s="331" t="s">
        <v>116</v>
      </c>
      <c r="B16" s="331"/>
      <c r="C16" s="16"/>
      <c r="D16" s="16"/>
      <c r="E16" s="17"/>
      <c r="F16" s="332">
        <f ca="1">OFFSET('Historical NAV'!F1, COUNT('Historical NAV'!A:A),,,)</f>
        <v>-45662296.544518098</v>
      </c>
      <c r="G16" s="332"/>
      <c r="H16" s="332"/>
      <c r="N16" s="8"/>
    </row>
    <row r="17" spans="1:11">
      <c r="A17" s="331"/>
      <c r="B17" s="331"/>
      <c r="C17" s="16"/>
      <c r="D17" s="16"/>
      <c r="E17" s="17"/>
      <c r="F17" s="332"/>
      <c r="G17" s="332"/>
      <c r="H17" s="332"/>
    </row>
    <row r="18" spans="1:11">
      <c r="A18" s="333" t="s">
        <v>170</v>
      </c>
      <c r="B18" s="334"/>
      <c r="C18" s="18"/>
      <c r="D18" s="18"/>
      <c r="E18" s="19"/>
      <c r="F18" s="337">
        <f ca="1">OFFSET('Historical NAV'!G1, COUNT('Historical NAV'!A:A),,,)</f>
        <v>-0.68513280482617611</v>
      </c>
      <c r="G18" s="339"/>
      <c r="H18" s="339"/>
    </row>
    <row r="19" spans="1:11">
      <c r="A19" s="335"/>
      <c r="B19" s="336"/>
      <c r="C19" s="20"/>
      <c r="D19" s="20"/>
      <c r="E19" s="21"/>
      <c r="F19" s="338"/>
      <c r="G19" s="340"/>
      <c r="H19" s="340"/>
    </row>
    <row r="20" spans="1:11">
      <c r="A20" s="22"/>
      <c r="B20" s="22"/>
      <c r="C20" s="22"/>
      <c r="D20" s="22"/>
      <c r="E20" s="22"/>
      <c r="F20" s="22"/>
      <c r="G20" s="22"/>
      <c r="H20" s="22"/>
    </row>
    <row r="21" spans="1:11">
      <c r="A21" s="327" t="s">
        <v>333</v>
      </c>
      <c r="B21" s="328"/>
      <c r="C21" s="13" t="s">
        <v>334</v>
      </c>
      <c r="D21" s="13" t="s">
        <v>335</v>
      </c>
      <c r="E21" s="23" t="s">
        <v>336</v>
      </c>
      <c r="F21" s="24" t="s">
        <v>337</v>
      </c>
      <c r="G21" s="24" t="s">
        <v>338</v>
      </c>
      <c r="H21" s="13" t="s">
        <v>339</v>
      </c>
    </row>
    <row r="22" spans="1:11">
      <c r="A22" s="329" t="s">
        <v>170</v>
      </c>
      <c r="B22" s="330"/>
      <c r="C22" s="25">
        <f>_xll.BDP(C27,$A27)/100</f>
        <v>2.9131170000000001E-2</v>
      </c>
      <c r="D22" s="25">
        <f>_xll.BDP(D27,$A27)/100</f>
        <v>3.8278609999999998E-2</v>
      </c>
      <c r="E22" s="26">
        <f>_xll.BDP(E27,$A27)/100</f>
        <v>2.488868E-2</v>
      </c>
      <c r="F22" s="27">
        <f>_xll.BDP(F27,$A27)/100</f>
        <v>-1.0054E-2</v>
      </c>
      <c r="G22" s="27">
        <f>_xll.BDP(G27,$A27)/100</f>
        <v>-6.2316079999999996E-3</v>
      </c>
      <c r="H22" s="25">
        <f>_xll.BDP(H27,$A27)/100</f>
        <v>-4.9320229957660307E-3</v>
      </c>
    </row>
    <row r="23" spans="1:11">
      <c r="A23" s="325" t="s">
        <v>4</v>
      </c>
      <c r="B23" s="326"/>
      <c r="C23" s="28">
        <f>_xll.BDP(C27,$A28)/100</f>
        <v>0</v>
      </c>
      <c r="D23" s="28">
        <f>_xll.BDP(D27,$A28)/100</f>
        <v>0</v>
      </c>
      <c r="E23" s="29">
        <f>_xll.BDP(E27,$A28)/100</f>
        <v>0</v>
      </c>
      <c r="F23" s="30">
        <f>_xll.BDP(F27,$A28)/100</f>
        <v>-1.0054E-2</v>
      </c>
      <c r="G23" s="30">
        <f>_xll.BDP(G27,$A28)/100</f>
        <v>-6.2316369999999999E-3</v>
      </c>
      <c r="H23" s="28">
        <f>_xll.BDP(H27,$A28)/100</f>
        <v>-4.9320229957660307E-3</v>
      </c>
    </row>
    <row r="24" spans="1:11" s="1" customFormat="1">
      <c r="A24" s="38"/>
      <c r="B24" s="38"/>
      <c r="C24" s="38" t="str">
        <f>_xll.BDP("")</f>
        <v>#N/A Mandatory parameter [FIELD] not provided</v>
      </c>
      <c r="D24" s="38"/>
      <c r="E24" s="38" t="s">
        <v>340</v>
      </c>
      <c r="F24" s="38" t="s">
        <v>341</v>
      </c>
      <c r="G24" s="38" t="s">
        <v>342</v>
      </c>
      <c r="H24" s="38"/>
    </row>
    <row r="25" spans="1:11">
      <c r="A25" s="31"/>
      <c r="B25" s="31"/>
      <c r="C25" s="31"/>
      <c r="D25" s="31"/>
      <c r="E25" s="31"/>
      <c r="F25" s="31"/>
      <c r="G25" s="31"/>
      <c r="H25" s="31"/>
    </row>
    <row r="26" spans="1:11">
      <c r="A26" s="31"/>
      <c r="B26" s="31"/>
      <c r="C26" s="31"/>
      <c r="D26" s="31"/>
      <c r="E26" s="31"/>
      <c r="F26" s="31"/>
      <c r="G26" s="31"/>
      <c r="H26" s="31"/>
    </row>
    <row r="27" spans="1:11">
      <c r="A27" s="32" t="s">
        <v>341</v>
      </c>
      <c r="B27" s="32"/>
      <c r="C27" s="32" t="s">
        <v>343</v>
      </c>
      <c r="D27" s="32" t="s">
        <v>344</v>
      </c>
      <c r="E27" s="32" t="s">
        <v>345</v>
      </c>
      <c r="F27" s="32" t="s">
        <v>346</v>
      </c>
      <c r="G27" s="32" t="s">
        <v>347</v>
      </c>
      <c r="H27" s="32" t="s">
        <v>348</v>
      </c>
      <c r="K27" s="42"/>
    </row>
    <row r="28" spans="1:11">
      <c r="A28" s="32" t="s">
        <v>342</v>
      </c>
      <c r="B28" s="32"/>
      <c r="C28" s="32"/>
      <c r="D28" s="32"/>
      <c r="E28" s="32"/>
      <c r="F28" s="32"/>
      <c r="G28" s="32"/>
      <c r="H28" s="32"/>
    </row>
    <row r="29" spans="1:11">
      <c r="A29" s="31"/>
      <c r="B29" s="31"/>
      <c r="C29" s="31"/>
      <c r="D29" s="31"/>
      <c r="E29" s="31"/>
      <c r="F29" s="31"/>
      <c r="G29" s="31"/>
      <c r="H29" s="31"/>
    </row>
  </sheetData>
  <mergeCells count="36">
    <mergeCell ref="A12:B13"/>
    <mergeCell ref="C12:E13"/>
    <mergeCell ref="F12:F13"/>
    <mergeCell ref="H12:H13"/>
    <mergeCell ref="K5:O6"/>
    <mergeCell ref="A6:B7"/>
    <mergeCell ref="A8:B9"/>
    <mergeCell ref="A10:B11"/>
    <mergeCell ref="C10:E11"/>
    <mergeCell ref="F10:F11"/>
    <mergeCell ref="G10:G11"/>
    <mergeCell ref="H10:H11"/>
    <mergeCell ref="H6:H7"/>
    <mergeCell ref="C5:E5"/>
    <mergeCell ref="H8:H9"/>
    <mergeCell ref="G12:G13"/>
    <mergeCell ref="C6:E7"/>
    <mergeCell ref="F6:F7"/>
    <mergeCell ref="G6:G7"/>
    <mergeCell ref="G8:G9"/>
    <mergeCell ref="C8:E9"/>
    <mergeCell ref="F8:F9"/>
    <mergeCell ref="G18:G19"/>
    <mergeCell ref="H18:H19"/>
    <mergeCell ref="A14:B15"/>
    <mergeCell ref="C14:E15"/>
    <mergeCell ref="F14:F15"/>
    <mergeCell ref="G16:G17"/>
    <mergeCell ref="H16:H17"/>
    <mergeCell ref="A23:B23"/>
    <mergeCell ref="A21:B21"/>
    <mergeCell ref="A22:B22"/>
    <mergeCell ref="A16:B17"/>
    <mergeCell ref="F16:F17"/>
    <mergeCell ref="A18:B19"/>
    <mergeCell ref="F18:F19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Historical NAV</vt:lpstr>
      <vt:lpstr>Mark to Market</vt:lpstr>
      <vt:lpstr>Daily P&amp;L breakdown</vt:lpstr>
      <vt:lpstr>Email</vt:lpstr>
      <vt:lpstr>Email input</vt:lpstr>
      <vt:lpstr>QuantEdge</vt:lpstr>
      <vt:lpstr>Categorized P&amp;L</vt:lpstr>
      <vt:lpstr>IB_Margin</vt:lpstr>
      <vt:lpstr>IB_html</vt:lpstr>
      <vt:lpstr>Sheet1</vt:lpstr>
      <vt:lpstr>Historical NAV_no option</vt:lpstr>
      <vt:lpstr>Filter Equity Tickers</vt:lpstr>
      <vt:lpstr>Daily NAV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khtoong</dc:creator>
  <cp:keywords/>
  <dc:description/>
  <cp:lastModifiedBy>Investment Team</cp:lastModifiedBy>
  <cp:revision/>
  <dcterms:created xsi:type="dcterms:W3CDTF">2019-10-23T08:47:10Z</dcterms:created>
  <dcterms:modified xsi:type="dcterms:W3CDTF">2026-04-01T09:07:30Z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7419868a-00eb-45d0-af27-fe26282f738b</vt:lpwstr>
  </property>
</Properties>
</file>