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Measure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<sst xmlns="http://schemas.openxmlformats.org/spreadsheetml/2006/main" count="47" uniqueCount="30">
  <si>
    <t xml:space="preserve">Excess Returns over the risk free rate</t>
  </si>
  <si>
    <t xml:space="preserve">Slope</t>
  </si>
  <si>
    <t xml:space="preserve">Optimizer</t>
  </si>
  <si>
    <t xml:space="preserve">Month</t>
  </si>
  <si>
    <t xml:space="preserve">A</t>
  </si>
  <si>
    <t xml:space="preserve">B</t>
  </si>
  <si>
    <t xml:space="preserve">M</t>
  </si>
  <si>
    <t xml:space="preserve">Residual A</t>
  </si>
  <si>
    <t xml:space="preserve">Residual B</t>
  </si>
  <si>
    <t xml:space="preserve">A-M</t>
  </si>
  <si>
    <t xml:space="preserve">B-M</t>
  </si>
  <si>
    <t xml:space="preserve">Beta A</t>
  </si>
  <si>
    <t xml:space="preserve">Beta B</t>
  </si>
  <si>
    <t xml:space="preserve">Regression</t>
  </si>
  <si>
    <t xml:space="preserve">Regression Model</t>
  </si>
  <si>
    <t xml:space="preserve">Linear</t>
  </si>
  <si>
    <t xml:space="preserve">R^2</t>
  </si>
  <si>
    <t xml:space="preserve">Standard Error</t>
  </si>
  <si>
    <t xml:space="preserve">beta</t>
  </si>
  <si>
    <t xml:space="preserve">alpha</t>
  </si>
  <si>
    <t xml:space="preserve">Intercept</t>
  </si>
  <si>
    <t xml:space="preserve">avg return</t>
  </si>
  <si>
    <t xml:space="preserve">volatility</t>
  </si>
  <si>
    <t xml:space="preserve">sharpe ratio</t>
  </si>
  <si>
    <t xml:space="preserve">treynor</t>
  </si>
  <si>
    <t xml:space="preserve">R-squared</t>
  </si>
  <si>
    <t xml:space="preserve">Residual Risk</t>
  </si>
  <si>
    <t xml:space="preserve">Appr Ratio</t>
  </si>
  <si>
    <t xml:space="preserve">tracking error</t>
  </si>
  <si>
    <t xml:space="preserve">Info Ratio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</si>
</sst>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8" zeroHeight="false" outlineLevelRow="0" outlineLevelCol="0"/>
  <cols>
    <col collapsed="false" customWidth="true" hidden="false" outlineLevel="0" max="1" min="1" style="0" width="13.5"/>
    <col collapsed="false" customWidth="false" hidden="false" outlineLevel="0" max="4" min="2" style="0" width="11.52"/>
    <col collapsed="false" customWidth="true" hidden="false" outlineLevel="0" max="12" min="5" style="0" width="8.83"/>
    <col collapsed="false" customWidth="true" hidden="false" outlineLevel="0" max="13" min="13" style="0" width="11.91"/>
    <col collapsed="false" customWidth="true" hidden="false" outlineLevel="0" max="14" min="14" style="0" width="14.66"/>
    <col collapsed="false" customWidth="true" hidden="false" outlineLevel="0" max="16" min="15" style="0" width="8.83"/>
    <col collapsed="false" customWidth="true" hidden="false" outlineLevel="0" max="17" min="17" style="0" width="18.94"/>
    <col collapsed="false" customWidth="true" hidden="false" outlineLevel="0" max="1025" min="18" style="0" width="8.83"/>
  </cols>
  <sheetData>
    <row r="1" customFormat="false" ht="13.8" hidden="false" customHeight="false" outlineLevel="0" collapsed="false">
      <c r="B1" s="1" t="s">
        <v>0</v>
      </c>
      <c r="J1" s="0" t="s">
        <v>1</v>
      </c>
      <c r="M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0" t="s">
        <v>7</v>
      </c>
      <c r="F2" s="0" t="s">
        <v>8</v>
      </c>
      <c r="G2" s="0" t="s">
        <v>9</v>
      </c>
      <c r="H2" s="0" t="s">
        <v>10</v>
      </c>
      <c r="J2" s="1" t="s">
        <v>11</v>
      </c>
      <c r="K2" s="1" t="s">
        <v>12</v>
      </c>
      <c r="M2" s="1" t="s">
        <v>4</v>
      </c>
      <c r="P2" s="0" t="s">
        <v>5</v>
      </c>
    </row>
    <row r="3" customFormat="false" ht="13.8" hidden="false" customHeight="false" outlineLevel="0" collapsed="false">
      <c r="A3" s="0" t="n">
        <v>1</v>
      </c>
      <c r="B3" s="2" t="n">
        <v>5.63</v>
      </c>
      <c r="C3" s="2" t="n">
        <v>3.86</v>
      </c>
      <c r="D3" s="2" t="n">
        <v>3.25</v>
      </c>
      <c r="E3" s="2" t="n">
        <f aca="false">B3-($N$10+$N$9*D3)</f>
        <v>0.422252839196916</v>
      </c>
      <c r="F3" s="2" t="n">
        <f aca="false">C3-($Q$10+$Q$9*D3)</f>
        <v>-5.54264708994751</v>
      </c>
      <c r="G3" s="2" t="n">
        <f aca="false">B3-D3</f>
        <v>2.38</v>
      </c>
      <c r="H3" s="2" t="n">
        <f aca="false">C3-D3</f>
        <v>0.61</v>
      </c>
      <c r="J3" s="2" t="n">
        <f aca="false">SLOPE(B3:B14,D3:D14)</f>
        <v>0.696154494776516</v>
      </c>
      <c r="K3" s="2" t="n">
        <f aca="false">SLOPE(C3:C14,D3:D14)</f>
        <v>1.40498745633238</v>
      </c>
      <c r="M3" s="3" t="s">
        <v>13</v>
      </c>
      <c r="P3" s="1" t="s">
        <v>13</v>
      </c>
    </row>
    <row r="4" customFormat="false" ht="13.8" hidden="false" customHeight="false" outlineLevel="0" collapsed="false">
      <c r="A4" s="0" t="n">
        <v>2</v>
      </c>
      <c r="B4" s="2" t="n">
        <v>-2.86</v>
      </c>
      <c r="C4" s="2" t="n">
        <v>-0.0999999999999999</v>
      </c>
      <c r="D4" s="2" t="n">
        <v>-7.36</v>
      </c>
      <c r="E4" s="2" t="n">
        <f aca="false">B4-($N$10+$N$9*D4)</f>
        <v>-0.681547971224255</v>
      </c>
      <c r="F4" s="2" t="n">
        <f aca="false">C4-($Q$10+$Q$9*D4)</f>
        <v>5.404269821739</v>
      </c>
      <c r="G4" s="2" t="n">
        <f aca="false">B4-D4</f>
        <v>4.5</v>
      </c>
      <c r="H4" s="2" t="n">
        <f aca="false">C4-D4</f>
        <v>7.26</v>
      </c>
      <c r="J4" s="2"/>
      <c r="K4" s="2"/>
      <c r="M4" s="2"/>
    </row>
    <row r="5" customFormat="false" ht="13.8" hidden="false" customHeight="false" outlineLevel="0" collapsed="false">
      <c r="A5" s="0" t="n">
        <v>3</v>
      </c>
      <c r="B5" s="2" t="n">
        <v>8.56</v>
      </c>
      <c r="C5" s="2" t="n">
        <v>3.58</v>
      </c>
      <c r="D5" s="2" t="n">
        <v>4.32</v>
      </c>
      <c r="E5" s="2" t="n">
        <f aca="false">B5-($N$10+$N$9*D5)</f>
        <v>2.60736752978604</v>
      </c>
      <c r="F5" s="2" t="n">
        <f aca="false">C5-($Q$10+$Q$9*D5)</f>
        <v>-7.32598366822316</v>
      </c>
      <c r="G5" s="2" t="n">
        <f aca="false">B5-D5</f>
        <v>4.24</v>
      </c>
      <c r="H5" s="2" t="n">
        <f aca="false">C5-D5</f>
        <v>-0.74</v>
      </c>
      <c r="J5" s="2"/>
      <c r="K5" s="2"/>
      <c r="M5" s="2" t="s">
        <v>14</v>
      </c>
      <c r="N5" s="0" t="s">
        <v>15</v>
      </c>
      <c r="P5" s="0" t="s">
        <v>14</v>
      </c>
      <c r="Q5" s="0" t="s">
        <v>15</v>
      </c>
    </row>
    <row r="6" customFormat="false" ht="13.8" hidden="false" customHeight="false" outlineLevel="0" collapsed="false">
      <c r="A6" s="0" t="n">
        <v>4</v>
      </c>
      <c r="B6" s="2" t="n">
        <v>13.18</v>
      </c>
      <c r="C6" s="2" t="n">
        <v>38.14</v>
      </c>
      <c r="D6" s="2" t="n">
        <v>15.46</v>
      </c>
      <c r="E6" s="2" t="n">
        <f aca="false">B6-($N$10+$N$9*D6)</f>
        <v>-0.527793542024339</v>
      </c>
      <c r="F6" s="2" t="n">
        <f aca="false">C6-($Q$10+$Q$9*D6)</f>
        <v>11.5824560682342</v>
      </c>
      <c r="G6" s="2" t="n">
        <f aca="false">B6-D6</f>
        <v>-2.28</v>
      </c>
      <c r="H6" s="2" t="n">
        <f aca="false">C6-D6</f>
        <v>22.68</v>
      </c>
      <c r="J6" s="2"/>
      <c r="K6" s="2"/>
      <c r="M6" s="2" t="s">
        <v>16</v>
      </c>
      <c r="N6" s="0" t="n">
        <f aca="false" t="array" ref="N6:N6">RSQ($B$3:$B$14 , $D$3:$D$14)</f>
        <v>0.911199609137026</v>
      </c>
      <c r="P6" s="0" t="s">
        <v>16</v>
      </c>
      <c r="Q6" s="0" t="n">
        <f aca="false" t="array" ref="Q6:Q6">RSQ($C$3:$C$14 , $D$3:$D$14)</f>
        <v>0.638173572705942</v>
      </c>
    </row>
    <row r="7" customFormat="false" ht="13.8" hidden="false" customHeight="false" outlineLevel="0" collapsed="false">
      <c r="A7" s="0" t="n">
        <v>5</v>
      </c>
      <c r="B7" s="2" t="n">
        <v>10.83</v>
      </c>
      <c r="C7" s="2" t="n">
        <v>13.93</v>
      </c>
      <c r="D7" s="2" t="n">
        <v>8.76</v>
      </c>
      <c r="E7" s="2" t="n">
        <f aca="false">B7-($N$10+$N$9*D7)</f>
        <v>1.78644157297832</v>
      </c>
      <c r="F7" s="2" t="n">
        <f aca="false">C7-($Q$10+$Q$9*D7)</f>
        <v>-3.2141279743389</v>
      </c>
      <c r="G7" s="2" t="n">
        <f aca="false">B7-D7</f>
        <v>2.07</v>
      </c>
      <c r="H7" s="2" t="n">
        <f aca="false">C7-D7</f>
        <v>5.17</v>
      </c>
      <c r="J7" s="2"/>
      <c r="K7" s="2"/>
      <c r="M7" s="2" t="s">
        <v>17</v>
      </c>
      <c r="N7" s="0" t="n">
        <f aca="false" t="array" ref="N7:N7">STEYX($B$3:$B$14 , $D$3:$D$14)</f>
        <v>2.01520880782928</v>
      </c>
      <c r="P7" s="0" t="s">
        <v>17</v>
      </c>
      <c r="Q7" s="0" t="n">
        <f aca="false" t="array" ref="Q7:Q7">STEYX($C$3:$C$14 , $D$3:$D$14)</f>
        <v>9.80995298103919</v>
      </c>
    </row>
    <row r="8" customFormat="false" ht="13.8" hidden="false" customHeight="false" outlineLevel="0" collapsed="false">
      <c r="A8" s="0" t="n">
        <v>6</v>
      </c>
      <c r="B8" s="2" t="n">
        <v>11.43</v>
      </c>
      <c r="C8" s="2" t="n">
        <v>40.13</v>
      </c>
      <c r="D8" s="2" t="n">
        <v>15.41</v>
      </c>
      <c r="E8" s="2" t="n">
        <f aca="false">B8-($N$10+$N$9*D8)</f>
        <v>-2.24298581728551</v>
      </c>
      <c r="F8" s="2" t="n">
        <f aca="false">C8-($Q$10+$Q$9*D8)</f>
        <v>13.6427054410508</v>
      </c>
      <c r="G8" s="2" t="n">
        <f aca="false">B8-D8</f>
        <v>-3.98</v>
      </c>
      <c r="H8" s="2" t="n">
        <f aca="false">C8-D8</f>
        <v>24.72</v>
      </c>
      <c r="J8" s="2"/>
      <c r="K8" s="2"/>
      <c r="M8" s="2"/>
    </row>
    <row r="9" customFormat="false" ht="13.8" hidden="false" customHeight="false" outlineLevel="0" collapsed="false">
      <c r="A9" s="0" t="n">
        <v>7</v>
      </c>
      <c r="B9" s="2" t="n">
        <v>-1.61</v>
      </c>
      <c r="C9" s="2" t="n">
        <v>-7.79</v>
      </c>
      <c r="D9" s="2" t="n">
        <v>-5.1</v>
      </c>
      <c r="E9" s="2" t="n">
        <f aca="false">B9-($N$10+$N$9*D9)</f>
        <v>-1.00485712941918</v>
      </c>
      <c r="F9" s="2" t="n">
        <f aca="false">C9-($Q$10+$Q$9*D9)</f>
        <v>-5.46100182957218</v>
      </c>
      <c r="G9" s="2" t="n">
        <f aca="false">B9-D9</f>
        <v>3.49</v>
      </c>
      <c r="H9" s="2" t="n">
        <f aca="false">C9-D9</f>
        <v>-2.69</v>
      </c>
      <c r="J9" s="2"/>
      <c r="K9" s="2"/>
      <c r="L9" s="0" t="s">
        <v>18</v>
      </c>
      <c r="M9" s="2" t="s">
        <v>1</v>
      </c>
      <c r="N9" s="4" t="n">
        <f aca="false" t="array" ref="N9:N9">SLOPE($B$3:$B$14 , $D$3:$D$14)</f>
        <v>0.696154494776516</v>
      </c>
      <c r="P9" s="0" t="s">
        <v>1</v>
      </c>
      <c r="Q9" s="4" t="n">
        <f aca="false" t="array" ref="Q9:Q9">SLOPE($C$3:$C$14 , $D$3:$D$14)</f>
        <v>1.40498745633238</v>
      </c>
    </row>
    <row r="10" customFormat="false" ht="13.8" hidden="false" customHeight="false" outlineLevel="0" collapsed="false">
      <c r="A10" s="0" t="n">
        <v>8</v>
      </c>
      <c r="B10" s="2" t="n">
        <v>7.61</v>
      </c>
      <c r="C10" s="2" t="n">
        <v>1.88</v>
      </c>
      <c r="D10" s="2" t="n">
        <v>3.79</v>
      </c>
      <c r="E10" s="2" t="n">
        <f aca="false">B10-($N$10+$N$9*D10)</f>
        <v>2.0263294120176</v>
      </c>
      <c r="F10" s="2" t="n">
        <f aca="false">C10-($Q$10+$Q$9*D10)</f>
        <v>-8.281340316367</v>
      </c>
      <c r="G10" s="2" t="n">
        <f aca="false">B10-D10</f>
        <v>3.82</v>
      </c>
      <c r="H10" s="2" t="n">
        <f aca="false">C10-D10</f>
        <v>-1.91</v>
      </c>
      <c r="J10" s="2"/>
      <c r="K10" s="2"/>
      <c r="L10" s="0" t="s">
        <v>19</v>
      </c>
      <c r="M10" s="2" t="s">
        <v>20</v>
      </c>
      <c r="N10" s="4" t="n">
        <f aca="false" t="array" ref="N10:N10">INTERCEPT($B$3:$B$14 , $D$3:$D$14)</f>
        <v>2.94524505277941</v>
      </c>
      <c r="P10" s="0" t="s">
        <v>20</v>
      </c>
      <c r="Q10" s="4" t="n">
        <f aca="false" t="array" ref="Q10:Q10">INTERCEPT($C$3:$C$14 , $D$3:$D$14)</f>
        <v>4.83643785686729</v>
      </c>
    </row>
    <row r="11" customFormat="false" ht="13.8" hidden="false" customHeight="false" outlineLevel="0" collapsed="false">
      <c r="A11" s="0" t="n">
        <v>9</v>
      </c>
      <c r="B11" s="2" t="n">
        <v>-5.67</v>
      </c>
      <c r="C11" s="2" t="n">
        <v>1.9</v>
      </c>
      <c r="D11" s="2" t="n">
        <v>-14.22</v>
      </c>
      <c r="E11" s="2" t="n">
        <f aca="false">B11-($N$10+$N$9*D11)</f>
        <v>1.28407186294264</v>
      </c>
      <c r="F11" s="2" t="n">
        <f aca="false">C11-($Q$10+$Q$9*D11)</f>
        <v>17.0424837721791</v>
      </c>
      <c r="G11" s="2" t="n">
        <f aca="false">B11-D11</f>
        <v>8.55</v>
      </c>
      <c r="H11" s="2" t="n">
        <f aca="false">C11-D11</f>
        <v>16.12</v>
      </c>
      <c r="J11" s="2"/>
      <c r="K11" s="2"/>
      <c r="M11" s="2"/>
    </row>
    <row r="12" customFormat="false" ht="13.8" hidden="false" customHeight="false" outlineLevel="0" collapsed="false">
      <c r="A12" s="0" t="n">
        <v>10</v>
      </c>
      <c r="B12" s="2" t="n">
        <v>9.81</v>
      </c>
      <c r="C12" s="2" t="n">
        <v>13.14</v>
      </c>
      <c r="D12" s="2" t="n">
        <v>7.54</v>
      </c>
      <c r="E12" s="2" t="n">
        <f aca="false">B12-($N$10+$N$9*D12)</f>
        <v>1.61575005660566</v>
      </c>
      <c r="F12" s="2" t="n">
        <f aca="false">C12-($Q$10+$Q$9*D12)</f>
        <v>-2.29004327761341</v>
      </c>
      <c r="G12" s="2" t="n">
        <f aca="false">B12-D12</f>
        <v>2.27</v>
      </c>
      <c r="H12" s="2" t="n">
        <f aca="false">C12-D12</f>
        <v>5.6</v>
      </c>
      <c r="J12" s="2"/>
      <c r="K12" s="2"/>
      <c r="M12" s="2" t="n">
        <f aca="false">INDEX($D$3:$D$14, 1, 1)</f>
        <v>3.25</v>
      </c>
      <c r="N12" s="0" t="n">
        <f aca="false">$N$9 * $M$12 + $N$10</f>
        <v>5.20774716080308</v>
      </c>
      <c r="P12" s="2" t="n">
        <f aca="false">INDEX($D$3:$D$14, 1, 1)</f>
        <v>3.25</v>
      </c>
      <c r="Q12" s="0" t="n">
        <f aca="false">$Q$9 * $P$12 + $Q$10</f>
        <v>9.40264708994751</v>
      </c>
    </row>
    <row r="13" customFormat="false" ht="13.8" hidden="false" customHeight="false" outlineLevel="0" collapsed="false">
      <c r="A13" s="0" t="n">
        <v>11</v>
      </c>
      <c r="B13" s="2" t="n">
        <v>-1.96</v>
      </c>
      <c r="C13" s="2" t="n">
        <v>-4.63</v>
      </c>
      <c r="D13" s="2" t="n">
        <v>-2.08</v>
      </c>
      <c r="E13" s="2" t="n">
        <f aca="false">B13-($N$10+$N$9*D13)</f>
        <v>-3.45724370364426</v>
      </c>
      <c r="F13" s="2" t="n">
        <f aca="false">C13-($Q$10+$Q$9*D13)</f>
        <v>-6.54406394769595</v>
      </c>
      <c r="G13" s="2" t="n">
        <f aca="false">B13-D13</f>
        <v>0.120000000000001</v>
      </c>
      <c r="H13" s="2" t="n">
        <f aca="false">C13-D13</f>
        <v>-2.55</v>
      </c>
      <c r="J13" s="2"/>
      <c r="K13" s="2"/>
      <c r="M13" s="2" t="n">
        <f aca="false">INDEX($D$3:$D$14, 2, 1)</f>
        <v>-7.36</v>
      </c>
      <c r="N13" s="0" t="n">
        <f aca="false">$N$9 * $M$13 + $N$10</f>
        <v>-2.17845202877575</v>
      </c>
      <c r="P13" s="2" t="n">
        <f aca="false">INDEX($D$3:$D$14, 2, 1)</f>
        <v>-7.36</v>
      </c>
      <c r="Q13" s="0" t="n">
        <f aca="false">$Q$9 * $P$13 + $Q$10</f>
        <v>-5.504269821739</v>
      </c>
    </row>
    <row r="14" customFormat="false" ht="13.8" hidden="false" customHeight="false" outlineLevel="0" collapsed="false">
      <c r="A14" s="0" t="n">
        <v>12</v>
      </c>
      <c r="B14" s="2" t="n">
        <v>2.83</v>
      </c>
      <c r="C14" s="2" t="n">
        <v>-0.72</v>
      </c>
      <c r="D14" s="2" t="n">
        <v>2.46</v>
      </c>
      <c r="E14" s="2" t="n">
        <f aca="false">B14-($N$10+$N$9*D14)</f>
        <v>-1.82778510992964</v>
      </c>
      <c r="F14" s="2" t="n">
        <f aca="false">C14-($Q$10+$Q$9*D14)</f>
        <v>-9.01270699944494</v>
      </c>
      <c r="G14" s="2" t="n">
        <f aca="false">B14-D14</f>
        <v>0.37</v>
      </c>
      <c r="H14" s="2" t="n">
        <f aca="false">C14-D14</f>
        <v>-3.18</v>
      </c>
      <c r="J14" s="2"/>
      <c r="K14" s="2"/>
      <c r="M14" s="2" t="n">
        <f aca="false">INDEX($D$3:$D$14, 3, 1)</f>
        <v>4.32</v>
      </c>
      <c r="N14" s="0" t="n">
        <f aca="false">$N$9 * $M$14 + $N$10</f>
        <v>5.95263247021396</v>
      </c>
      <c r="P14" s="2" t="n">
        <f aca="false">INDEX($D$3:$D$14, 3, 1)</f>
        <v>4.32</v>
      </c>
      <c r="Q14" s="0" t="n">
        <f aca="false">$Q$9 * $P$14 + $Q$10</f>
        <v>10.9059836682232</v>
      </c>
    </row>
    <row r="15" customFormat="false" ht="13.8" hidden="false" customHeight="false" outlineLevel="0" collapsed="false">
      <c r="A15" s="5"/>
      <c r="B15" s="2"/>
      <c r="C15" s="2"/>
      <c r="D15" s="2"/>
      <c r="E15" s="2"/>
      <c r="F15" s="2"/>
      <c r="G15" s="2"/>
      <c r="H15" s="2"/>
      <c r="M15" s="2" t="n">
        <f aca="false">INDEX($D$3:$D$14, 4, 1)</f>
        <v>15.46</v>
      </c>
      <c r="N15" s="0" t="n">
        <f aca="false">$N$9 * $M$15 + $N$10</f>
        <v>13.7077935420243</v>
      </c>
      <c r="P15" s="2" t="n">
        <f aca="false">INDEX($D$3:$D$14, 4, 1)</f>
        <v>15.46</v>
      </c>
      <c r="Q15" s="0" t="n">
        <f aca="false">$Q$9 * $P$15 + $Q$10</f>
        <v>26.5575439317658</v>
      </c>
    </row>
    <row r="16" customFormat="false" ht="13.8" hidden="false" customHeight="false" outlineLevel="0" collapsed="false">
      <c r="A16" s="5" t="s">
        <v>21</v>
      </c>
      <c r="B16" s="4" t="n">
        <f aca="false">AVERAGE(B3:B14)</f>
        <v>4.815</v>
      </c>
      <c r="C16" s="4" t="n">
        <f aca="false">AVERAGE(C3:C14)</f>
        <v>8.61</v>
      </c>
      <c r="D16" s="4" t="n">
        <f aca="false">AVERAGE(D3:D14)</f>
        <v>2.68583333333333</v>
      </c>
      <c r="E16" s="4"/>
      <c r="F16" s="4"/>
      <c r="G16" s="4"/>
      <c r="H16" s="4"/>
      <c r="J16" s="2"/>
      <c r="K16" s="2"/>
      <c r="M16" s="2" t="n">
        <f aca="false">INDEX($D$3:$D$14, 5, 1)</f>
        <v>8.76</v>
      </c>
      <c r="N16" s="0" t="n">
        <f aca="false">$N$9 * $M$16 + $N$10</f>
        <v>9.04355842702168</v>
      </c>
      <c r="P16" s="2" t="n">
        <f aca="false">INDEX($D$3:$D$14, 5, 1)</f>
        <v>8.76</v>
      </c>
      <c r="Q16" s="0" t="n">
        <f aca="false">$Q$9 * $P$16 + $Q$10</f>
        <v>17.1441279743389</v>
      </c>
    </row>
    <row r="17" customFormat="false" ht="13.8" hidden="false" customHeight="false" outlineLevel="0" collapsed="false">
      <c r="A17" s="5" t="s">
        <v>22</v>
      </c>
      <c r="B17" s="4" t="n">
        <f aca="false">STDEV(B3:B14)</f>
        <v>6.44786997951473</v>
      </c>
      <c r="C17" s="4" t="n">
        <f aca="false">STDEV(C3:C14)</f>
        <v>15.5496436673584</v>
      </c>
      <c r="D17" s="4" t="n">
        <f aca="false">STDEV(D3:D14)</f>
        <v>8.8413259580772</v>
      </c>
      <c r="E17" s="4"/>
      <c r="F17" s="4"/>
      <c r="G17" s="4"/>
      <c r="H17" s="4"/>
      <c r="J17" s="2"/>
      <c r="K17" s="2"/>
      <c r="M17" s="2" t="n">
        <f aca="false">INDEX($D$3:$D$14, 6, 1)</f>
        <v>15.41</v>
      </c>
      <c r="N17" s="0" t="n">
        <f aca="false">$N$9 * $M$17 + $N$10</f>
        <v>13.6729858172855</v>
      </c>
      <c r="P17" s="2" t="n">
        <f aca="false">INDEX($D$3:$D$14, 6, 1)</f>
        <v>15.41</v>
      </c>
      <c r="Q17" s="0" t="n">
        <f aca="false">$Q$9 * $P$17 + $Q$10</f>
        <v>26.4872945589492</v>
      </c>
    </row>
    <row r="18" customFormat="false" ht="13.8" hidden="false" customHeight="false" outlineLevel="0" collapsed="false">
      <c r="A18" s="5" t="s">
        <v>23</v>
      </c>
      <c r="B18" s="4" t="n">
        <f aca="false">B16/B17</f>
        <v>0.746758234160668</v>
      </c>
      <c r="C18" s="4" t="n">
        <f aca="false">C16/C17</f>
        <v>0.553710437627199</v>
      </c>
      <c r="D18" s="4" t="n">
        <f aca="false">D16/D17</f>
        <v>0.303781734331334</v>
      </c>
      <c r="E18" s="4"/>
      <c r="F18" s="4"/>
      <c r="G18" s="4"/>
      <c r="H18" s="4"/>
      <c r="M18" s="2" t="n">
        <f aca="false">INDEX($D$3:$D$14, 7, 1)</f>
        <v>-5.1</v>
      </c>
      <c r="N18" s="0" t="n">
        <f aca="false">$N$9 * $M$18 + $N$10</f>
        <v>-0.605142870580821</v>
      </c>
      <c r="P18" s="2" t="n">
        <f aca="false">INDEX($D$3:$D$14, 7, 1)</f>
        <v>-5.1</v>
      </c>
      <c r="Q18" s="0" t="n">
        <f aca="false">$Q$9 * $P$18 + $Q$10</f>
        <v>-2.32899817042782</v>
      </c>
    </row>
    <row r="19" customFormat="false" ht="13.8" hidden="false" customHeight="false" outlineLevel="0" collapsed="false">
      <c r="A19" s="5" t="s">
        <v>24</v>
      </c>
      <c r="B19" s="4" t="n">
        <f aca="false">B16/N9</f>
        <v>6.91656814130856</v>
      </c>
      <c r="C19" s="4" t="n">
        <f aca="false">C16/Q9</f>
        <v>6.12816859054089</v>
      </c>
      <c r="D19" s="2"/>
      <c r="E19" s="2"/>
      <c r="F19" s="2"/>
      <c r="G19" s="2"/>
      <c r="H19" s="2"/>
      <c r="M19" s="2" t="n">
        <f aca="false">INDEX($D$3:$D$14, 8, 1)</f>
        <v>3.79</v>
      </c>
      <c r="N19" s="0" t="n">
        <f aca="false">$N$9 * $M$19 + $N$10</f>
        <v>5.5836705879824</v>
      </c>
      <c r="P19" s="2" t="n">
        <f aca="false">INDEX($D$3:$D$14, 8, 1)</f>
        <v>3.79</v>
      </c>
      <c r="Q19" s="0" t="n">
        <f aca="false">$Q$9 * $P$19 + $Q$10</f>
        <v>10.161340316367</v>
      </c>
    </row>
    <row r="20" customFormat="false" ht="13.8" hidden="false" customHeight="false" outlineLevel="0" collapsed="false">
      <c r="A20" s="5" t="s">
        <v>25</v>
      </c>
      <c r="B20" s="4" t="n">
        <f aca="false">RSQ(B3:B14,D3:D14)</f>
        <v>0.911199609137026</v>
      </c>
      <c r="C20" s="4" t="n">
        <f aca="false">RSQ(C3:C14,D3:D14)</f>
        <v>0.638173572705942</v>
      </c>
      <c r="D20" s="2"/>
      <c r="E20" s="2"/>
      <c r="F20" s="2"/>
      <c r="G20" s="2"/>
      <c r="H20" s="2"/>
      <c r="M20" s="2" t="n">
        <f aca="false">INDEX($D$3:$D$14, 9, 1)</f>
        <v>-14.22</v>
      </c>
      <c r="N20" s="0" t="n">
        <f aca="false">$N$9 * $M$20 + $N$10</f>
        <v>-6.95407186294264</v>
      </c>
      <c r="P20" s="2" t="n">
        <f aca="false">INDEX($D$3:$D$14, 9, 1)</f>
        <v>-14.22</v>
      </c>
      <c r="Q20" s="0" t="n">
        <f aca="false">$Q$9 * $P$20 + $Q$10</f>
        <v>-15.1424837721791</v>
      </c>
    </row>
    <row r="21" customFormat="false" ht="13.8" hidden="false" customHeight="false" outlineLevel="0" collapsed="false">
      <c r="A21" s="5" t="s">
        <v>26</v>
      </c>
      <c r="B21" s="4" t="n">
        <f aca="false">STDEV(E3:E14)</f>
        <v>1.92142620778342</v>
      </c>
      <c r="C21" s="4" t="n">
        <f aca="false">STDEV(F3:F14)</f>
        <v>9.35342316967915</v>
      </c>
      <c r="D21" s="2"/>
      <c r="E21" s="2"/>
      <c r="F21" s="2"/>
      <c r="G21" s="2"/>
      <c r="H21" s="2"/>
      <c r="M21" s="2" t="n">
        <f aca="false">INDEX($D$3:$D$14, 10, 1)</f>
        <v>7.54</v>
      </c>
      <c r="N21" s="0" t="n">
        <f aca="false">$N$9 * $M$21 + $N$10</f>
        <v>8.19424994339434</v>
      </c>
      <c r="P21" s="2" t="n">
        <f aca="false">INDEX($D$3:$D$14, 10, 1)</f>
        <v>7.54</v>
      </c>
      <c r="Q21" s="0" t="n">
        <f aca="false">$Q$9 * $P$21 + $Q$10</f>
        <v>15.4300432776134</v>
      </c>
    </row>
    <row r="22" customFormat="false" ht="13.8" hidden="false" customHeight="false" outlineLevel="0" collapsed="false">
      <c r="A22" s="5" t="s">
        <v>27</v>
      </c>
      <c r="B22" s="4" t="n">
        <f aca="false">N10/B21</f>
        <v>1.53284317703623</v>
      </c>
      <c r="C22" s="4" t="n">
        <f aca="false">Q10/C21</f>
        <v>0.517076771694186</v>
      </c>
      <c r="D22" s="2"/>
      <c r="E22" s="2"/>
      <c r="F22" s="2"/>
      <c r="G22" s="2"/>
      <c r="H22" s="2"/>
      <c r="M22" s="2" t="n">
        <f aca="false">INDEX($D$3:$D$14, 11, 1)</f>
        <v>-2.08</v>
      </c>
      <c r="N22" s="0" t="n">
        <f aca="false">$N$9 * $M$22 + $N$10</f>
        <v>1.49724370364426</v>
      </c>
      <c r="P22" s="2" t="n">
        <f aca="false">INDEX($D$3:$D$14, 11, 1)</f>
        <v>-2.08</v>
      </c>
      <c r="Q22" s="0" t="n">
        <f aca="false">$Q$9 * $P$22 + $Q$10</f>
        <v>1.91406394769595</v>
      </c>
    </row>
    <row r="23" customFormat="false" ht="13.8" hidden="false" customHeight="false" outlineLevel="0" collapsed="false">
      <c r="A23" s="5" t="s">
        <v>28</v>
      </c>
      <c r="B23" s="2" t="n">
        <f aca="false">STDEV(G3:G14)</f>
        <v>3.302818241038</v>
      </c>
      <c r="C23" s="2" t="n">
        <f aca="false">STDEV(H3:H14)</f>
        <v>10.0153586223027</v>
      </c>
      <c r="D23" s="2"/>
      <c r="E23" s="2"/>
      <c r="F23" s="2"/>
      <c r="G23" s="2"/>
      <c r="H23" s="2"/>
      <c r="M23" s="2" t="n">
        <f aca="false">INDEX($D$3:$D$14, 12, 1)</f>
        <v>2.46</v>
      </c>
      <c r="N23" s="0" t="n">
        <f aca="false">$N$9 * $M$23 + $N$10</f>
        <v>4.65778510992964</v>
      </c>
      <c r="P23" s="2" t="n">
        <f aca="false">INDEX($D$3:$D$14, 12, 1)</f>
        <v>2.46</v>
      </c>
      <c r="Q23" s="0" t="n">
        <f aca="false">$Q$9 * $P$23 + $Q$10</f>
        <v>8.29270699944494</v>
      </c>
    </row>
    <row r="24" customFormat="false" ht="13.8" hidden="false" customHeight="false" outlineLevel="0" collapsed="false">
      <c r="A24" s="5" t="s">
        <v>29</v>
      </c>
      <c r="B24" s="4" t="n">
        <f aca="false">(B16-D16)/B23</f>
        <v>0.644651479821524</v>
      </c>
      <c r="C24" s="4" t="n">
        <f aca="false">(C16-D16)/C23</f>
        <v>0.591508191576328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true" hidden="false" outlineLevel="0" max="2" min="2" style="0" width="19.38"/>
  </cols>
  <sheetData>
    <row r="1" customFormat="false" ht="12.8" hidden="false" customHeight="false" outlineLevel="0" collapsed="false">
      <c r="A1" s="1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</row>
    <row r="4" customFormat="false" ht="12.8" hidden="false" customHeight="false" outlineLevel="0" collapsed="false">
      <c r="A4" s="0" t="s">
        <v>16</v>
      </c>
      <c r="B4" s="0" t="e">
        <f aca="false" t="array" ref="B4:B4">RSQ($D$3:$D$14 , $B$3:$B$14)</f>
        <v>#VALUE!</v>
      </c>
    </row>
    <row r="5" customFormat="false" ht="12.8" hidden="false" customHeight="false" outlineLevel="0" collapsed="false">
      <c r="A5" s="0" t="s">
        <v>17</v>
      </c>
      <c r="B5" s="0" t="e">
        <f aca="false" t="array" ref="B5:B5">STEYX($D$3:$D$14 , $B$3:$B$14)</f>
        <v>#VALUE!</v>
      </c>
    </row>
    <row r="7" customFormat="false" ht="12.8" hidden="false" customHeight="false" outlineLevel="0" collapsed="false">
      <c r="A7" s="0" t="s">
        <v>1</v>
      </c>
      <c r="B7" s="0" t="e">
        <f aca="false" t="array" ref="B7:B7">SLOPE($D$3:$D$14 , $B$3:$B$14)</f>
        <v>#VALUE!</v>
      </c>
    </row>
    <row r="8" customFormat="false" ht="12.8" hidden="false" customHeight="false" outlineLevel="0" collapsed="false">
      <c r="A8" s="0" t="s">
        <v>20</v>
      </c>
      <c r="B8" s="0" t="e">
        <f aca="false" t="array" ref="B8:B8">INTERCEPT($D$3:$D$14 , $B$3:$B$14)</f>
        <v>#VALUE!</v>
      </c>
    </row>
    <row r="10" customFormat="false" ht="12.8" hidden="false" customHeight="false" outlineLevel="0" collapsed="false">
      <c r="A10" s="0" t="str">
        <f aca="false">INDEX($B$3:$B$14, 1, 1)</f>
        <v>Linear</v>
      </c>
      <c r="B10" s="0" t="e">
        <f aca="false">$B$7 * $A$10 + $B$8</f>
        <v>#VALUE!</v>
      </c>
    </row>
    <row r="11" customFormat="false" ht="12.8" hidden="false" customHeight="false" outlineLevel="0" collapsed="false">
      <c r="A11" s="0" t="e">
        <f aca="false">INDEX($B$3:$B$14, 2, 1)</f>
        <v>#VALUE!</v>
      </c>
      <c r="B11" s="0" t="e">
        <f aca="false">$B$7 * $A$11 + $B$8</f>
        <v>#VALUE!</v>
      </c>
    </row>
    <row r="12" customFormat="false" ht="12.8" hidden="false" customHeight="false" outlineLevel="0" collapsed="false">
      <c r="A12" s="0" t="e">
        <f aca="false">INDEX($B$3:$B$14, 3, 1)</f>
        <v>#VALUE!</v>
      </c>
      <c r="B12" s="0" t="e">
        <f aca="false">$B$7 * $A$12 + $B$8</f>
        <v>#VALUE!</v>
      </c>
    </row>
    <row r="13" customFormat="false" ht="12.8" hidden="false" customHeight="false" outlineLevel="0" collapsed="false">
      <c r="A13" s="0" t="n">
        <f aca="false">INDEX($B$3:$B$14, 4, 1)</f>
        <v>0</v>
      </c>
      <c r="B13" s="0" t="e">
        <f aca="false">$B$7 * $A$13 + $B$8</f>
        <v>#VALUE!</v>
      </c>
    </row>
    <row r="14" customFormat="false" ht="12.8" hidden="false" customHeight="false" outlineLevel="0" collapsed="false">
      <c r="A14" s="0" t="e">
        <f aca="false">INDEX($B$3:$B$14, 5, 1)</f>
        <v>#VALUE!</v>
      </c>
      <c r="B14" s="0" t="e">
        <f aca="false">$B$7 * $A$14 + $B$8</f>
        <v>#VALUE!</v>
      </c>
    </row>
    <row r="15" customFormat="false" ht="12.8" hidden="false" customHeight="false" outlineLevel="0" collapsed="false">
      <c r="A15" s="0" t="e">
        <f aca="false">INDEX($B$3:$B$14, 6, 1)</f>
        <v>#VALUE!</v>
      </c>
      <c r="B15" s="0" t="e">
        <f aca="false">$B$7 * $A$15 + $B$8</f>
        <v>#VALUE!</v>
      </c>
    </row>
    <row r="16" customFormat="false" ht="12.8" hidden="false" customHeight="false" outlineLevel="0" collapsed="false">
      <c r="A16" s="0" t="n">
        <f aca="false">INDEX($B$3:$B$14, 7, 1)</f>
        <v>0</v>
      </c>
      <c r="B16" s="0" t="e">
        <f aca="false">$B$7 * $A$16 + $B$8</f>
        <v>#VALUE!</v>
      </c>
    </row>
    <row r="17" customFormat="false" ht="12.8" hidden="false" customHeight="false" outlineLevel="0" collapsed="false">
      <c r="A17" s="0" t="e">
        <f aca="false">INDEX($B$3:$B$14, 8, 1)</f>
        <v>#VALUE!</v>
      </c>
      <c r="B17" s="0" t="e">
        <f aca="false">$B$7 * $A$17 + $B$8</f>
        <v>#VALUE!</v>
      </c>
    </row>
    <row r="18" customFormat="false" ht="12.8" hidden="false" customHeight="false" outlineLevel="0" collapsed="false">
      <c r="A18" s="0" t="e">
        <f aca="false">INDEX($B$3:$B$14, 9, 1)</f>
        <v>#VALUE!</v>
      </c>
      <c r="B18" s="0" t="e">
        <f aca="false">$B$7 * $A$18 + $B$8</f>
        <v>#VALUE!</v>
      </c>
    </row>
    <row r="19" customFormat="false" ht="12.8" hidden="false" customHeight="false" outlineLevel="0" collapsed="false">
      <c r="A19" s="0" t="e">
        <f aca="false">INDEX($B$3:$B$14, 10, 1)</f>
        <v>#VALUE!</v>
      </c>
      <c r="B19" s="0" t="e">
        <f aca="false">$B$7 * $A$19 + $B$8</f>
        <v>#VALUE!</v>
      </c>
    </row>
    <row r="20" customFormat="false" ht="12.8" hidden="false" customHeight="false" outlineLevel="0" collapsed="false">
      <c r="A20" s="0" t="e">
        <f aca="false">INDEX($B$3:$B$14, 11, 1)</f>
        <v>#VALUE!</v>
      </c>
      <c r="B20" s="0" t="e">
        <f aca="false">$B$7 * $A$20 + $B$8</f>
        <v>#VALUE!</v>
      </c>
    </row>
    <row r="21" customFormat="false" ht="12.8" hidden="false" customHeight="false" outlineLevel="0" collapsed="false">
      <c r="A21" s="0" t="e">
        <f aca="false">INDEX($B$3:$B$14, 12, 1)</f>
        <v>#VALUE!</v>
      </c>
      <c r="B21" s="0" t="e">
        <f aca="false">$B$7 * $A$21 + $B$8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LibreOffice/5.4.3.2$Windows_X86_64 LibreOffice_project/92a7159f7e4af62137622921e809f8546db437e5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2016-04-01T21:10:38Z</dcterms:created>
  <dc:creator>Arzu Ozoguz</dc:creator>
  <dc:description/>
  <dc:language>en-US</dc:language>
  <cp:lastModifiedBy/>
  <dcterms:modified xsi:type="dcterms:W3CDTF">2018-05-25T22:57:30Z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