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_xi\Desktop\Portafolio and Risk\"/>
    </mc:Choice>
  </mc:AlternateContent>
  <xr:revisionPtr revIDLastSave="0" documentId="12_ncr:400001_{26AAFCC6-4F01-46BA-BE49-296DB51F4E5B}" xr6:coauthVersionLast="28" xr6:coauthVersionMax="28" xr10:uidLastSave="{00000000-0000-0000-0000-000000000000}"/>
  <bookViews>
    <workbookView xWindow="0" yWindow="0" windowWidth="28800" windowHeight="12210" tabRatio="500" xr2:uid="{00000000-000D-0000-FFFF-FFFF00000000}"/>
  </bookViews>
  <sheets>
    <sheet name="Analysis" sheetId="1" r:id="rId1"/>
  </sheets>
  <definedNames>
    <definedName name="solver_adj" localSheetId="0" hidden="1">Analysis!#REF!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Analysis!#REF!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Analysis!#REF!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1027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0" i="1" l="1"/>
  <c r="F60" i="1"/>
  <c r="D59" i="1"/>
  <c r="F59" i="1"/>
  <c r="D58" i="1"/>
  <c r="F58" i="1"/>
  <c r="D57" i="1"/>
  <c r="F57" i="1"/>
  <c r="D56" i="1"/>
  <c r="F56" i="1"/>
  <c r="D55" i="1"/>
  <c r="F55" i="1"/>
  <c r="D54" i="1"/>
  <c r="F54" i="1"/>
  <c r="D53" i="1"/>
  <c r="F53" i="1"/>
  <c r="D52" i="1"/>
  <c r="F52" i="1"/>
  <c r="D51" i="1"/>
  <c r="F51" i="1"/>
  <c r="D50" i="1"/>
  <c r="F50" i="1"/>
  <c r="D49" i="1"/>
  <c r="F49" i="1"/>
  <c r="D48" i="1"/>
  <c r="F48" i="1"/>
  <c r="D47" i="1"/>
  <c r="F47" i="1"/>
  <c r="D46" i="1"/>
  <c r="F46" i="1"/>
  <c r="D45" i="1"/>
  <c r="F45" i="1"/>
  <c r="D44" i="1"/>
  <c r="F44" i="1"/>
  <c r="D43" i="1"/>
  <c r="F43" i="1"/>
  <c r="D42" i="1"/>
  <c r="F42" i="1"/>
  <c r="D41" i="1"/>
  <c r="F41" i="1"/>
  <c r="D40" i="1"/>
  <c r="F40" i="1"/>
  <c r="D39" i="1"/>
  <c r="F39" i="1"/>
  <c r="D38" i="1"/>
  <c r="F38" i="1"/>
  <c r="D37" i="1"/>
  <c r="F37" i="1"/>
  <c r="D36" i="1"/>
  <c r="F36" i="1"/>
  <c r="D35" i="1"/>
  <c r="F35" i="1"/>
  <c r="D34" i="1"/>
  <c r="F34" i="1"/>
  <c r="D33" i="1"/>
  <c r="F33" i="1"/>
  <c r="D32" i="1"/>
  <c r="F32" i="1"/>
  <c r="D31" i="1"/>
  <c r="F31" i="1"/>
  <c r="D30" i="1"/>
  <c r="F30" i="1"/>
  <c r="D29" i="1"/>
  <c r="E29" i="1"/>
  <c r="F29" i="1"/>
  <c r="D28" i="1"/>
  <c r="E28" i="1"/>
  <c r="F28" i="1"/>
  <c r="C22" i="1"/>
  <c r="K16" i="1"/>
  <c r="K19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K18" i="1"/>
  <c r="L16" i="1"/>
  <c r="K15" i="1"/>
  <c r="L15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B38" i="1"/>
  <c r="C38" i="1"/>
  <c r="B37" i="1"/>
  <c r="C37" i="1"/>
  <c r="B36" i="1"/>
  <c r="C36" i="1"/>
  <c r="B35" i="1"/>
  <c r="C35" i="1"/>
  <c r="B34" i="1"/>
  <c r="C34" i="1"/>
  <c r="B33" i="1"/>
  <c r="C33" i="1"/>
  <c r="B32" i="1"/>
  <c r="C32" i="1"/>
  <c r="B31" i="1"/>
  <c r="C31" i="1"/>
  <c r="B30" i="1"/>
  <c r="C30" i="1"/>
  <c r="B29" i="1"/>
  <c r="C29" i="1"/>
  <c r="B28" i="1"/>
  <c r="C28" i="1"/>
</calcChain>
</file>

<file path=xl/sharedStrings.xml><?xml version="1.0" encoding="utf-8"?>
<sst xmlns="http://schemas.openxmlformats.org/spreadsheetml/2006/main" count="59" uniqueCount="27">
  <si>
    <t>RETURN</t>
  </si>
  <si>
    <t>DEVIATION</t>
  </si>
  <si>
    <t>Risk-free rate</t>
  </si>
  <si>
    <t>Expected return</t>
  </si>
  <si>
    <t>Standard Deviation</t>
  </si>
  <si>
    <t>Sharpe Ratio</t>
  </si>
  <si>
    <t>Mean Variance Efficient Portfolio (MVE)</t>
  </si>
  <si>
    <t>Sharpe ratio</t>
  </si>
  <si>
    <t>Global Minimum Variance (GMV) Portfolio</t>
  </si>
  <si>
    <t>GMV_weight</t>
  </si>
  <si>
    <t>MVE_Weight</t>
  </si>
  <si>
    <t>U.S. Bonds</t>
  </si>
  <si>
    <t>U.S. Equity</t>
  </si>
  <si>
    <t>Developed markets equity</t>
  </si>
  <si>
    <t>Emerging markets equity</t>
  </si>
  <si>
    <t>Private equity</t>
  </si>
  <si>
    <t>Real Assets</t>
  </si>
  <si>
    <t>Risk and return assumptions</t>
  </si>
  <si>
    <t>Correlation Matrix Assumptions</t>
  </si>
  <si>
    <t>Variance/Covariance matrix</t>
  </si>
  <si>
    <t>GMV</t>
  </si>
  <si>
    <t>MVE</t>
  </si>
  <si>
    <t>Covariance</t>
  </si>
  <si>
    <t>Instructions:</t>
  </si>
  <si>
    <t>Please format the expected return, standardard deviation and the Sharpe ratio as Number with four digits after the decimal point.</t>
  </si>
  <si>
    <t>Correlation</t>
  </si>
  <si>
    <t>Portfolio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</si>
</sst>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164" fontId="7" fillId="3" borderId="0" xfId="0" applyNumberFormat="1" applyFont="1" applyFill="1" applyAlignment="1" applyProtection="1">
      <alignment horizontal="center"/>
      <protection locked="0"/>
    </xf>
    <xf numFmtId="165" fontId="7" fillId="3" borderId="0" xfId="0" applyNumberFormat="1" applyFont="1" applyFill="1" applyAlignment="1" applyProtection="1">
      <alignment horizontal="center"/>
      <protection locked="0"/>
    </xf>
    <xf numFmtId="0" fontId="7" fillId="0" borderId="0" xfId="0" applyFont="1" applyProtection="1"/>
    <xf numFmtId="0" fontId="3" fillId="2" borderId="0" xfId="0" applyFont="1" applyFill="1" applyProtection="1"/>
    <xf numFmtId="0" fontId="3" fillId="2" borderId="1" xfId="0" applyFont="1" applyFill="1" applyBorder="1" applyAlignment="1" applyProtection="1">
      <alignment horizontal="center"/>
    </xf>
    <xf numFmtId="0" fontId="3" fillId="2" borderId="2" xfId="0" applyFont="1" applyFill="1" applyBorder="1" applyProtection="1"/>
    <xf numFmtId="164" fontId="7" fillId="2" borderId="0" xfId="0" applyNumberFormat="1" applyFont="1" applyFill="1" applyAlignment="1" applyProtection="1">
      <alignment horizontal="center"/>
    </xf>
    <xf numFmtId="0" fontId="3" fillId="2" borderId="3" xfId="0" applyFont="1" applyFill="1" applyBorder="1" applyProtection="1"/>
    <xf numFmtId="0" fontId="7" fillId="2" borderId="0" xfId="0" applyFont="1" applyFill="1" applyProtection="1"/>
    <xf numFmtId="0" fontId="3" fillId="0" borderId="0" xfId="0" applyFont="1" applyProtection="1"/>
    <xf numFmtId="0" fontId="6" fillId="3" borderId="0" xfId="0" applyFont="1" applyFill="1" applyAlignment="1" applyProtection="1">
      <alignment horizontal="center"/>
    </xf>
    <xf numFmtId="0" fontId="7" fillId="3" borderId="2" xfId="0" applyFont="1" applyFill="1" applyBorder="1" applyProtection="1"/>
    <xf numFmtId="0" fontId="7" fillId="3" borderId="1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7" fillId="3" borderId="3" xfId="0" applyFont="1" applyFill="1" applyBorder="1" applyProtection="1"/>
    <xf numFmtId="0" fontId="7" fillId="3" borderId="0" xfId="0" applyFont="1" applyFill="1" applyProtection="1"/>
    <xf numFmtId="0" fontId="2" fillId="3" borderId="0" xfId="0" applyFont="1" applyFill="1" applyProtection="1"/>
    <xf numFmtId="0" fontId="0" fillId="0" borderId="0" xfId="0" applyProtection="1"/>
    <xf numFmtId="0" fontId="6" fillId="0" borderId="0" xfId="0" applyFont="1" applyProtection="1"/>
    <xf numFmtId="0" fontId="7" fillId="2" borderId="1" xfId="0" applyFont="1" applyFill="1" applyBorder="1" applyAlignment="1" applyProtection="1">
      <alignment horizontal="center"/>
    </xf>
    <xf numFmtId="0" fontId="7" fillId="2" borderId="0" xfId="0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165" fontId="1" fillId="3" borderId="0" xfId="0" applyNumberFormat="1" applyFont="1" applyFill="1" applyProtection="1">
      <protection locked="0"/>
    </xf>
    <xf numFmtId="164" fontId="1" fillId="3" borderId="0" xfId="0" applyNumberFormat="1" applyFont="1" applyFill="1" applyProtection="1">
      <protection locked="0"/>
    </xf>
    <xf numFmtId="165" fontId="10" fillId="3" borderId="0" xfId="0" applyNumberFormat="1" applyFont="1" applyFill="1" applyAlignment="1" applyProtection="1">
      <alignment horizontal="right"/>
      <protection locked="0"/>
    </xf>
    <xf numFmtId="164" fontId="0" fillId="3" borderId="0" xfId="0" applyNumberFormat="1" applyFill="1" applyProtection="1">
      <protection locked="0"/>
    </xf>
    <xf numFmtId="0" fontId="0" fillId="3" borderId="0" xfId="0" applyFill="1" applyProtection="1">
      <protection locked="0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0"/>
  <sheetViews>
    <sheetView tabSelected="1" workbookViewId="0">
      <selection activeCell="F28" sqref="F28:F60"/>
    </sheetView>
  </sheetViews>
  <sheetFormatPr defaultColWidth="10.75" defaultRowHeight="15" x14ac:dyDescent="0.25"/>
  <cols>
    <col min="1" max="1" width="15.5" style="3" bestFit="1" customWidth="1"/>
    <col min="2" max="2" width="22.5" style="3" bestFit="1" customWidth="1"/>
    <col min="3" max="3" width="14.75" style="3" bestFit="1" customWidth="1"/>
    <col min="4" max="4" width="16.75" style="3" customWidth="1"/>
    <col min="5" max="5" width="15.25" style="3" customWidth="1"/>
    <col min="6" max="6" width="21.25" style="3" customWidth="1"/>
    <col min="7" max="7" width="14.75" style="3" bestFit="1" customWidth="1"/>
    <col min="8" max="8" width="9.5" style="3" bestFit="1" customWidth="1"/>
    <col min="9" max="9" width="21.25" style="3" bestFit="1" customWidth="1"/>
    <col min="10" max="10" width="22.5" style="3" bestFit="1" customWidth="1"/>
    <col min="11" max="11" width="13.25" style="3" bestFit="1" customWidth="1"/>
    <col min="12" max="12" width="12" style="3" bestFit="1" customWidth="1"/>
    <col min="13" max="16384" width="10.75" style="3"/>
  </cols>
  <sheetData>
    <row r="2" spans="1:12" ht="15.75" x14ac:dyDescent="0.25">
      <c r="B2" s="24" t="s">
        <v>17</v>
      </c>
      <c r="C2" s="24"/>
      <c r="D2" s="24"/>
      <c r="F2" s="24" t="s">
        <v>18</v>
      </c>
      <c r="G2" s="24"/>
      <c r="H2" s="24"/>
      <c r="I2" s="24"/>
      <c r="J2" s="24"/>
      <c r="K2" s="24"/>
      <c r="L2" s="24"/>
    </row>
    <row r="3" spans="1:12" x14ac:dyDescent="0.25">
      <c r="B3" s="4"/>
      <c r="C3" s="5" t="s">
        <v>0</v>
      </c>
      <c r="D3" s="5" t="s">
        <v>1</v>
      </c>
      <c r="F3" s="6"/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</row>
    <row r="4" spans="1:12" x14ac:dyDescent="0.25">
      <c r="A4" s="3">
        <v>1</v>
      </c>
      <c r="B4" s="4" t="s">
        <v>11</v>
      </c>
      <c r="C4" s="7">
        <v>0.04</v>
      </c>
      <c r="D4" s="7">
        <v>6.8000000000000005E-2</v>
      </c>
      <c r="F4" s="8" t="s">
        <v>11</v>
      </c>
      <c r="G4" s="7">
        <v>1</v>
      </c>
      <c r="H4" s="7">
        <v>0.4</v>
      </c>
      <c r="I4" s="7">
        <v>0.25</v>
      </c>
      <c r="J4" s="7">
        <v>0.2</v>
      </c>
      <c r="K4" s="7">
        <v>0.15</v>
      </c>
      <c r="L4" s="7">
        <v>0.2</v>
      </c>
    </row>
    <row r="5" spans="1:12" x14ac:dyDescent="0.25">
      <c r="A5" s="3">
        <v>2</v>
      </c>
      <c r="B5" s="4" t="s">
        <v>12</v>
      </c>
      <c r="C5" s="7">
        <v>0.106</v>
      </c>
      <c r="D5" s="7">
        <v>0.224</v>
      </c>
      <c r="F5" s="8" t="s">
        <v>12</v>
      </c>
      <c r="G5" s="7">
        <v>0.4</v>
      </c>
      <c r="H5" s="7">
        <v>1</v>
      </c>
      <c r="I5" s="7">
        <v>0.7</v>
      </c>
      <c r="J5" s="7">
        <v>0.6</v>
      </c>
      <c r="K5" s="7">
        <v>0.7</v>
      </c>
      <c r="L5" s="7">
        <v>0.2</v>
      </c>
    </row>
    <row r="6" spans="1:12" x14ac:dyDescent="0.25">
      <c r="A6" s="3">
        <v>3</v>
      </c>
      <c r="B6" s="4" t="s">
        <v>13</v>
      </c>
      <c r="C6" s="7">
        <v>8.3000000000000004E-2</v>
      </c>
      <c r="D6" s="7">
        <v>0.221</v>
      </c>
      <c r="F6" s="8" t="s">
        <v>13</v>
      </c>
      <c r="G6" s="7">
        <v>0.25</v>
      </c>
      <c r="H6" s="7">
        <v>0.7</v>
      </c>
      <c r="I6" s="7">
        <v>1</v>
      </c>
      <c r="J6" s="7">
        <v>0.75</v>
      </c>
      <c r="K6" s="7">
        <v>0.6</v>
      </c>
      <c r="L6" s="7">
        <v>0.1</v>
      </c>
    </row>
    <row r="7" spans="1:12" x14ac:dyDescent="0.25">
      <c r="A7" s="3">
        <v>4</v>
      </c>
      <c r="B7" s="4" t="s">
        <v>14</v>
      </c>
      <c r="C7" s="7">
        <v>0.11899999999999999</v>
      </c>
      <c r="D7" s="7">
        <v>0.3</v>
      </c>
      <c r="F7" s="8" t="s">
        <v>14</v>
      </c>
      <c r="G7" s="7">
        <v>0.2</v>
      </c>
      <c r="H7" s="7">
        <v>0.6</v>
      </c>
      <c r="I7" s="7">
        <v>0.75</v>
      </c>
      <c r="J7" s="7">
        <v>1</v>
      </c>
      <c r="K7" s="7">
        <v>0.25</v>
      </c>
      <c r="L7" s="7">
        <v>0.15</v>
      </c>
    </row>
    <row r="8" spans="1:12" x14ac:dyDescent="0.25">
      <c r="A8" s="3">
        <v>5</v>
      </c>
      <c r="B8" s="4" t="s">
        <v>15</v>
      </c>
      <c r="C8" s="7">
        <v>0.128</v>
      </c>
      <c r="D8" s="7">
        <v>0.23100000000000001</v>
      </c>
      <c r="F8" s="8" t="s">
        <v>15</v>
      </c>
      <c r="G8" s="7">
        <v>0.15</v>
      </c>
      <c r="H8" s="7">
        <v>0.7</v>
      </c>
      <c r="I8" s="7">
        <v>0.6</v>
      </c>
      <c r="J8" s="7">
        <v>0.25</v>
      </c>
      <c r="K8" s="7">
        <v>1</v>
      </c>
      <c r="L8" s="7">
        <v>0.3</v>
      </c>
    </row>
    <row r="9" spans="1:12" x14ac:dyDescent="0.25">
      <c r="A9" s="3">
        <v>6</v>
      </c>
      <c r="B9" s="4" t="s">
        <v>16</v>
      </c>
      <c r="C9" s="7">
        <v>6.2E-2</v>
      </c>
      <c r="D9" s="7">
        <v>6.8000000000000005E-2</v>
      </c>
      <c r="F9" s="8" t="s">
        <v>16</v>
      </c>
      <c r="G9" s="7">
        <v>0.2</v>
      </c>
      <c r="H9" s="7">
        <v>0.2</v>
      </c>
      <c r="I9" s="7">
        <v>0.1</v>
      </c>
      <c r="J9" s="7">
        <v>0.15</v>
      </c>
      <c r="K9" s="7">
        <v>0.3</v>
      </c>
      <c r="L9" s="7">
        <v>1</v>
      </c>
    </row>
    <row r="10" spans="1:12" x14ac:dyDescent="0.25">
      <c r="A10" s="3">
        <v>7</v>
      </c>
      <c r="B10" s="4" t="s">
        <v>2</v>
      </c>
      <c r="C10" s="7">
        <v>0.03</v>
      </c>
      <c r="D10" s="9"/>
    </row>
    <row r="13" spans="1:12" x14ac:dyDescent="0.25">
      <c r="B13" s="23" t="s">
        <v>8</v>
      </c>
      <c r="C13" s="23"/>
      <c r="D13" s="23"/>
      <c r="F13" s="23" t="s">
        <v>6</v>
      </c>
      <c r="G13" s="23"/>
      <c r="H13" s="23"/>
      <c r="J13" s="10" t="s">
        <v>19</v>
      </c>
    </row>
    <row r="14" spans="1:12" x14ac:dyDescent="0.25">
      <c r="B14" s="11"/>
      <c r="C14" s="11" t="s">
        <v>26</v>
      </c>
      <c r="D14" s="11"/>
      <c r="F14" s="11"/>
      <c r="G14" s="11" t="s">
        <v>26</v>
      </c>
      <c r="H14" s="11"/>
      <c r="J14" s="12"/>
      <c r="K14" s="13" t="s">
        <v>20</v>
      </c>
      <c r="L14" s="13" t="s">
        <v>21</v>
      </c>
    </row>
    <row r="15" spans="1:12" x14ac:dyDescent="0.25">
      <c r="A15" s="3">
        <v>1</v>
      </c>
      <c r="B15" s="14" t="s">
        <v>11</v>
      </c>
      <c r="C15" s="25">
        <v>0.27086287503989004</v>
      </c>
      <c r="D15" s="11"/>
      <c r="E15" s="3">
        <v>1</v>
      </c>
      <c r="F15" s="14" t="s">
        <v>11</v>
      </c>
      <c r="G15" s="25">
        <v>0</v>
      </c>
      <c r="H15" s="11"/>
      <c r="J15" s="15" t="s">
        <v>20</v>
      </c>
      <c r="K15" s="1">
        <f>+C22^2</f>
        <v>6.2444214949224666</v>
      </c>
      <c r="L15" s="1">
        <f>K16</f>
        <v>0.40534311080997942</v>
      </c>
    </row>
    <row r="16" spans="1:12" x14ac:dyDescent="0.25">
      <c r="A16" s="3">
        <v>2</v>
      </c>
      <c r="B16" s="14" t="s">
        <v>12</v>
      </c>
      <c r="C16" s="25">
        <v>0</v>
      </c>
      <c r="D16" s="11"/>
      <c r="E16" s="3">
        <v>2</v>
      </c>
      <c r="F16" s="14" t="s">
        <v>12</v>
      </c>
      <c r="G16" s="25">
        <v>0</v>
      </c>
      <c r="H16" s="11"/>
      <c r="J16" s="15" t="s">
        <v>21</v>
      </c>
      <c r="K16" s="1">
        <f>C15*SUMPRODUCT(G15:G20,G4:G9)+C16*SUMPRODUCT(G15:G20,H4:H9)+C17*SUMPRODUCT(G15:G20,I4:I9)+C18*SUMPRODUCT(G15:G20,J4:J9)+C19*SUMPRODUCT(G15:G20,K4:K9)+C20*SUMPRODUCT(G15:G20,L4:L9)</f>
        <v>0.40534311080997942</v>
      </c>
      <c r="L16" s="2">
        <f>+G22^2</f>
        <v>0.6274224100000001</v>
      </c>
    </row>
    <row r="17" spans="1:12" x14ac:dyDescent="0.25">
      <c r="A17" s="3">
        <v>3</v>
      </c>
      <c r="B17" s="14" t="s">
        <v>13</v>
      </c>
      <c r="C17" s="25">
        <v>0</v>
      </c>
      <c r="D17" s="11"/>
      <c r="E17" s="3">
        <v>3</v>
      </c>
      <c r="F17" s="14" t="s">
        <v>13</v>
      </c>
      <c r="G17" s="25">
        <v>0</v>
      </c>
      <c r="H17" s="11"/>
    </row>
    <row r="18" spans="1:12" x14ac:dyDescent="0.25">
      <c r="A18" s="3">
        <v>4</v>
      </c>
      <c r="B18" s="14" t="s">
        <v>14</v>
      </c>
      <c r="C18" s="25">
        <v>0.25777124867997414</v>
      </c>
      <c r="D18" s="11"/>
      <c r="E18" s="3">
        <v>4</v>
      </c>
      <c r="F18" s="14" t="s">
        <v>14</v>
      </c>
      <c r="G18" s="25">
        <v>0.45989305089676669</v>
      </c>
      <c r="H18" s="11"/>
      <c r="J18" s="16" t="s">
        <v>22</v>
      </c>
      <c r="K18" s="1">
        <f>+K16</f>
        <v>0.40534311080997942</v>
      </c>
    </row>
    <row r="19" spans="1:12" x14ac:dyDescent="0.25">
      <c r="A19" s="3">
        <v>5</v>
      </c>
      <c r="B19" s="14" t="s">
        <v>15</v>
      </c>
      <c r="C19" s="25">
        <v>0.22694438492147173</v>
      </c>
      <c r="D19" s="11"/>
      <c r="E19" s="3">
        <v>5</v>
      </c>
      <c r="F19" s="14" t="s">
        <v>15</v>
      </c>
      <c r="G19" s="25">
        <v>0.54010695655381402</v>
      </c>
      <c r="H19" s="11"/>
      <c r="J19" s="17" t="s">
        <v>25</v>
      </c>
      <c r="K19" s="1">
        <f>+K16/(C22*G22)</f>
        <v>0.20478430939741749</v>
      </c>
    </row>
    <row r="20" spans="1:12" ht="15.75" x14ac:dyDescent="0.25">
      <c r="A20" s="3">
        <v>6</v>
      </c>
      <c r="B20" s="14" t="s">
        <v>16</v>
      </c>
      <c r="C20" s="25">
        <v>0.24442149492246637</v>
      </c>
      <c r="D20" s="11"/>
      <c r="E20" s="3">
        <v>6</v>
      </c>
      <c r="F20" s="14" t="s">
        <v>16</v>
      </c>
      <c r="G20" s="27">
        <v>0</v>
      </c>
      <c r="H20" s="11"/>
      <c r="J20" s="18"/>
      <c r="K20" s="18"/>
      <c r="L20" s="18"/>
    </row>
    <row r="21" spans="1:12" ht="15.75" x14ac:dyDescent="0.25">
      <c r="A21" s="3">
        <v>7</v>
      </c>
      <c r="B21" s="16" t="s">
        <v>3</v>
      </c>
      <c r="C21" s="26">
        <v>8.5699999999999998E-2</v>
      </c>
      <c r="D21" s="16"/>
      <c r="E21" s="3">
        <v>7</v>
      </c>
      <c r="F21" s="16" t="s">
        <v>3</v>
      </c>
      <c r="G21" s="28">
        <v>0.1239</v>
      </c>
      <c r="H21" s="16"/>
      <c r="J21" s="18"/>
      <c r="K21" s="18"/>
      <c r="L21" s="18"/>
    </row>
    <row r="22" spans="1:12" ht="15.75" x14ac:dyDescent="0.25">
      <c r="B22" s="16" t="s">
        <v>4</v>
      </c>
      <c r="C22" s="26">
        <f>+SUM(C20:H20)^0.5</f>
        <v>2.4988840499155751</v>
      </c>
      <c r="D22" s="16"/>
      <c r="F22" s="16" t="s">
        <v>4</v>
      </c>
      <c r="G22" s="29">
        <v>0.79210000000000003</v>
      </c>
      <c r="H22" s="16"/>
    </row>
    <row r="23" spans="1:12" ht="15.75" x14ac:dyDescent="0.25">
      <c r="B23" s="16" t="s">
        <v>5</v>
      </c>
      <c r="C23" s="26">
        <v>8.7499999999999994E-2</v>
      </c>
      <c r="D23" s="16"/>
      <c r="F23" s="16" t="s">
        <v>5</v>
      </c>
      <c r="G23" s="29">
        <v>0.11849999999999999</v>
      </c>
      <c r="H23" s="16"/>
    </row>
    <row r="25" spans="1:12" x14ac:dyDescent="0.25">
      <c r="B25" s="19" t="s">
        <v>23</v>
      </c>
    </row>
    <row r="26" spans="1:12" x14ac:dyDescent="0.25">
      <c r="B26" s="10" t="s">
        <v>24</v>
      </c>
    </row>
    <row r="27" spans="1:12" x14ac:dyDescent="0.25">
      <c r="B27" s="20" t="s">
        <v>9</v>
      </c>
      <c r="C27" s="20" t="s">
        <v>10</v>
      </c>
      <c r="D27" s="13" t="s">
        <v>3</v>
      </c>
      <c r="E27" s="13" t="s">
        <v>4</v>
      </c>
      <c r="F27" s="13" t="s">
        <v>7</v>
      </c>
    </row>
    <row r="28" spans="1:12" x14ac:dyDescent="0.25">
      <c r="B28" s="21">
        <f t="shared" ref="B28:B38" si="0">+B29-0.1</f>
        <v>-1.0999999999999999</v>
      </c>
      <c r="C28" s="21">
        <f t="shared" ref="C28:C38" si="1">1-B28</f>
        <v>2.0999999999999996</v>
      </c>
      <c r="D28" s="1">
        <f>B28*$C$21+C28*$G$21</f>
        <v>0.16591999999999993</v>
      </c>
      <c r="E28" s="1">
        <f>+SQRT((B28^2)*($C$22^2)+(C28^2)*($G$22^2)+2*B28*C28*$K$19*$C$22*$G$22)</f>
        <v>2.9068879691199108</v>
      </c>
      <c r="F28" s="1">
        <f>+(D28-$C$10)/E28</f>
        <v>4.6757907922110618E-2</v>
      </c>
    </row>
    <row r="29" spans="1:12" x14ac:dyDescent="0.25">
      <c r="B29" s="21">
        <f t="shared" si="0"/>
        <v>-0.99999999999999989</v>
      </c>
      <c r="C29" s="21">
        <f t="shared" si="1"/>
        <v>2</v>
      </c>
      <c r="D29" s="1">
        <f>B29*$C$21+C29*$G$21</f>
        <v>0.16210000000000002</v>
      </c>
      <c r="E29" s="1">
        <f>+SQRT((B29^2)*($C$22^2)+(C29^2)*($G$22^2)+2*B29*C29*$K$19*$C$22*$G$22)</f>
        <v>2.6707187593759376</v>
      </c>
      <c r="F29" s="1">
        <f>+(D29-$C$10)/E29</f>
        <v>4.9462340254376916E-2</v>
      </c>
    </row>
    <row r="30" spans="1:12" x14ac:dyDescent="0.25">
      <c r="B30" s="21">
        <f t="shared" si="0"/>
        <v>-0.89999999999999991</v>
      </c>
      <c r="C30" s="21">
        <f t="shared" si="1"/>
        <v>1.9</v>
      </c>
      <c r="D30" s="1">
        <f>B30*$C$21+C30*$G$21</f>
        <v>0.15827999999999998</v>
      </c>
      <c r="E30" s="1">
        <f>+SQRT((B30^2)*($C$22^2)+(C30^2)*($G$22^2)+2*B30*C30*$K$19*$C$22*$G$22)</f>
        <v>2.4365350135011541</v>
      </c>
      <c r="F30" s="1">
        <f>+(D30-$C$10)/E30</f>
        <v>5.2648535436258449E-2</v>
      </c>
    </row>
    <row r="31" spans="1:12" x14ac:dyDescent="0.25">
      <c r="B31" s="21">
        <f t="shared" si="0"/>
        <v>-0.79999999999999993</v>
      </c>
      <c r="C31" s="21">
        <f t="shared" si="1"/>
        <v>1.7999999999999998</v>
      </c>
      <c r="D31" s="1">
        <f>B31*$C$21+C31*$G$21</f>
        <v>0.15445999999999999</v>
      </c>
      <c r="E31" s="1">
        <f>+SQRT((B31^2)*($C$22^2)+(C31^2)*($G$22^2)+2*B31*C31*$K$19*$C$22*$G$22)</f>
        <v>2.2049694342592683</v>
      </c>
      <c r="F31" s="1">
        <f>+(D31-$C$10)/E31</f>
        <v>5.644522688896627E-2</v>
      </c>
    </row>
    <row r="32" spans="1:12" x14ac:dyDescent="0.25">
      <c r="B32" s="21">
        <f t="shared" si="0"/>
        <v>-0.7</v>
      </c>
      <c r="C32" s="21">
        <f t="shared" si="1"/>
        <v>1.7</v>
      </c>
      <c r="D32" s="1">
        <f>B32*$C$21+C32*$G$21</f>
        <v>0.15064</v>
      </c>
      <c r="E32" s="1">
        <f>+SQRT((B32^2)*($C$22^2)+(C32^2)*($G$22^2)+2*B32*C32*$K$19*$C$22*$G$22)</f>
        <v>1.9769422585609973</v>
      </c>
      <c r="F32" s="1">
        <f>+(D32-$C$10)/E32</f>
        <v>6.1023532416072196E-2</v>
      </c>
    </row>
    <row r="33" spans="2:6" x14ac:dyDescent="0.25">
      <c r="B33" s="21">
        <f t="shared" si="0"/>
        <v>-0.6</v>
      </c>
      <c r="C33" s="21">
        <f t="shared" si="1"/>
        <v>1.6</v>
      </c>
      <c r="D33" s="1">
        <f>B33*$C$21+C33*$G$21</f>
        <v>0.14682000000000001</v>
      </c>
      <c r="E33" s="1">
        <f>+SQRT((B33^2)*($C$22^2)+(C33^2)*($G$22^2)+2*B33*C33*$K$19*$C$22*$G$22)</f>
        <v>1.7538341811633529</v>
      </c>
      <c r="F33" s="1">
        <f>+(D33-$C$10)/E33</f>
        <v>6.6608349440715656E-2</v>
      </c>
    </row>
    <row r="34" spans="2:6" x14ac:dyDescent="0.25">
      <c r="B34" s="21">
        <f t="shared" si="0"/>
        <v>-0.5</v>
      </c>
      <c r="C34" s="21">
        <f t="shared" si="1"/>
        <v>1.5</v>
      </c>
      <c r="D34" s="1">
        <f>B34*$C$21+C34*$G$21</f>
        <v>0.14299999999999999</v>
      </c>
      <c r="E34" s="1">
        <f>+SQRT((B34^2)*($C$22^2)+(C34^2)*($G$22^2)+2*B34*C34*$K$19*$C$22*$G$22)</f>
        <v>1.5377877389339685</v>
      </c>
      <c r="F34" s="1">
        <f>+(D34-$C$10)/E34</f>
        <v>7.3482182969110105E-2</v>
      </c>
    </row>
    <row r="35" spans="2:6" x14ac:dyDescent="0.25">
      <c r="B35" s="21">
        <f t="shared" si="0"/>
        <v>-0.4</v>
      </c>
      <c r="C35" s="21">
        <f t="shared" si="1"/>
        <v>1.4</v>
      </c>
      <c r="D35" s="1">
        <f>B35*$C$21+C35*$G$21</f>
        <v>0.13917999999999997</v>
      </c>
      <c r="E35" s="1">
        <f>+SQRT((B35^2)*($C$22^2)+(C35^2)*($G$22^2)+2*B35*C35*$K$19*$C$22*$G$22)</f>
        <v>1.3322428752597697</v>
      </c>
      <c r="F35" s="1">
        <f>+(D35-$C$10)/E35</f>
        <v>8.1952023934608265E-2</v>
      </c>
    </row>
    <row r="36" spans="2:6" x14ac:dyDescent="0.25">
      <c r="B36" s="21">
        <f t="shared" si="0"/>
        <v>-0.30000000000000004</v>
      </c>
      <c r="C36" s="21">
        <f t="shared" si="1"/>
        <v>1.3</v>
      </c>
      <c r="D36" s="1">
        <f>B36*$C$21+C36*$G$21</f>
        <v>0.13535999999999998</v>
      </c>
      <c r="E36" s="1">
        <f>+SQRT((B36^2)*($C$22^2)+(C36^2)*($G$22^2)+2*B36*C36*$K$19*$C$22*$G$22)</f>
        <v>1.1428797753968867</v>
      </c>
      <c r="F36" s="1">
        <f>+(D36-$C$10)/E36</f>
        <v>9.2188174354044999E-2</v>
      </c>
    </row>
    <row r="37" spans="2:6" x14ac:dyDescent="0.25">
      <c r="B37" s="21">
        <f t="shared" si="0"/>
        <v>-0.2</v>
      </c>
      <c r="C37" s="21">
        <f t="shared" si="1"/>
        <v>1.2</v>
      </c>
      <c r="D37" s="1">
        <f>B37*$C$21+C37*$G$21</f>
        <v>0.13153999999999999</v>
      </c>
      <c r="E37" s="1">
        <f>+SQRT((B37^2)*($C$22^2)+(C37^2)*($G$22^2)+2*B37*C37*$K$19*$C$22*$G$22)</f>
        <v>0.97913249206024655</v>
      </c>
      <c r="F37" s="1">
        <f>+(D37-$C$10)/E37</f>
        <v>0.10370404498204741</v>
      </c>
    </row>
    <row r="38" spans="2:6" x14ac:dyDescent="0.25">
      <c r="B38" s="21">
        <f t="shared" si="0"/>
        <v>-0.1</v>
      </c>
      <c r="C38" s="21">
        <f t="shared" si="1"/>
        <v>1.1000000000000001</v>
      </c>
      <c r="D38" s="1">
        <f>B38*$C$21+C38*$G$21</f>
        <v>0.12772</v>
      </c>
      <c r="E38" s="1">
        <f>+SQRT((B38^2)*($C$22^2)+(C38^2)*($G$22^2)+2*B38*C38*$K$19*$C$22*$G$22)</f>
        <v>0.85583283804200316</v>
      </c>
      <c r="F38" s="1">
        <f>+(D38-$C$10)/E38</f>
        <v>0.11418117610860362</v>
      </c>
    </row>
    <row r="39" spans="2:6" x14ac:dyDescent="0.25">
      <c r="B39" s="22">
        <v>0</v>
      </c>
      <c r="C39" s="22">
        <f>1-B39</f>
        <v>1</v>
      </c>
      <c r="D39" s="1">
        <f>B39*$C$21+C39*$G$21</f>
        <v>0.1239</v>
      </c>
      <c r="E39" s="1">
        <f>+SQRT((B39^2)*($C$22^2)+(C39^2)*($G$22^2)+2*B39*C39*$K$19*$C$22*$G$22)</f>
        <v>0.79210000000000003</v>
      </c>
      <c r="F39" s="1">
        <f>+(D39-$C$10)/E39</f>
        <v>0.11854563817699784</v>
      </c>
    </row>
    <row r="40" spans="2:6" x14ac:dyDescent="0.25">
      <c r="B40" s="21">
        <f>+B39+0.1</f>
        <v>0.1</v>
      </c>
      <c r="C40" s="21">
        <f t="shared" ref="C40:C60" si="2">1-B40</f>
        <v>0.9</v>
      </c>
      <c r="D40" s="1">
        <f>B40*$C$21+C40*$G$21</f>
        <v>0.12007999999999999</v>
      </c>
      <c r="E40" s="1">
        <f>+SQRT((B40^2)*($C$22^2)+(C40^2)*($G$22^2)+2*B40*C40*$K$19*$C$22*$G$22)</f>
        <v>0.80225814236754323</v>
      </c>
      <c r="F40" s="1">
        <f>+(D40-$C$10)/E40</f>
        <v>0.11228306107827711</v>
      </c>
    </row>
    <row r="41" spans="2:6" x14ac:dyDescent="0.25">
      <c r="B41" s="21">
        <f t="shared" ref="B41:B48" si="3">+B40+0.1</f>
        <v>0.2</v>
      </c>
      <c r="C41" s="21">
        <f t="shared" si="2"/>
        <v>0.8</v>
      </c>
      <c r="D41" s="1">
        <f>B41*$C$21+C41*$G$21</f>
        <v>0.11626</v>
      </c>
      <c r="E41" s="1">
        <f>+SQRT((B41^2)*($C$22^2)+(C41^2)*($G$22^2)+2*B41*C41*$K$19*$C$22*$G$22)</f>
        <v>0.88376297594778908</v>
      </c>
      <c r="F41" s="1">
        <f>+(D41-$C$10)/E41</f>
        <v>9.7605356127858506E-2</v>
      </c>
    </row>
    <row r="42" spans="2:6" x14ac:dyDescent="0.25">
      <c r="B42" s="21">
        <f t="shared" si="3"/>
        <v>0.30000000000000004</v>
      </c>
      <c r="C42" s="21">
        <f t="shared" si="2"/>
        <v>0.7</v>
      </c>
      <c r="D42" s="1">
        <f>B42*$C$21+C42*$G$21</f>
        <v>0.11243999999999998</v>
      </c>
      <c r="E42" s="1">
        <f>+SQRT((B42^2)*($C$22^2)+(C42^2)*($G$22^2)+2*B42*C42*$K$19*$C$22*$G$22)</f>
        <v>1.0196465181538226</v>
      </c>
      <c r="F42" s="1">
        <f>+(D42-$C$10)/E42</f>
        <v>8.0851548582999422E-2</v>
      </c>
    </row>
    <row r="43" spans="2:6" x14ac:dyDescent="0.25">
      <c r="B43" s="21">
        <f t="shared" si="3"/>
        <v>0.4</v>
      </c>
      <c r="C43" s="21">
        <f t="shared" si="2"/>
        <v>0.6</v>
      </c>
      <c r="D43" s="1">
        <f>B43*$C$21+C43*$G$21</f>
        <v>0.10861999999999999</v>
      </c>
      <c r="E43" s="1">
        <f>+SQRT((B43^2)*($C$22^2)+(C43^2)*($G$22^2)+2*B43*C43*$K$19*$C$22*$G$22)</f>
        <v>1.1914462639902754</v>
      </c>
      <c r="F43" s="1">
        <f>+(D43-$C$10)/E43</f>
        <v>6.5987029693385893E-2</v>
      </c>
    </row>
    <row r="44" spans="2:6" x14ac:dyDescent="0.25">
      <c r="B44" s="21">
        <f t="shared" si="3"/>
        <v>0.5</v>
      </c>
      <c r="C44" s="21">
        <f t="shared" si="2"/>
        <v>0.5</v>
      </c>
      <c r="D44" s="1">
        <f>B44*$C$21+C44*$G$21</f>
        <v>0.1048</v>
      </c>
      <c r="E44" s="1">
        <f>+SQRT((B44^2)*($C$22^2)+(C44^2)*($G$22^2)+2*B44*C44*$K$19*$C$22*$G$22)</f>
        <v>1.3858688724535257</v>
      </c>
      <c r="F44" s="1">
        <f>+(D44-$C$10)/E44</f>
        <v>5.3973360313357047E-2</v>
      </c>
    </row>
    <row r="45" spans="2:6" x14ac:dyDescent="0.25">
      <c r="B45" s="21">
        <f t="shared" si="3"/>
        <v>0.6</v>
      </c>
      <c r="C45" s="21">
        <f t="shared" si="2"/>
        <v>0.4</v>
      </c>
      <c r="D45" s="1">
        <f>B45*$C$21+C45*$G$21</f>
        <v>0.10098</v>
      </c>
      <c r="E45" s="1">
        <f>+SQRT((B45^2)*($C$22^2)+(C45^2)*($G$22^2)+2*B45*C45*$K$19*$C$22*$G$22)</f>
        <v>1.5946610978389351</v>
      </c>
      <c r="F45" s="1">
        <f>+(D45-$C$10)/E45</f>
        <v>4.4511025004743153E-2</v>
      </c>
    </row>
    <row r="46" spans="2:6" x14ac:dyDescent="0.25">
      <c r="B46" s="21">
        <f t="shared" si="3"/>
        <v>0.7</v>
      </c>
      <c r="C46" s="21">
        <f t="shared" si="2"/>
        <v>0.30000000000000004</v>
      </c>
      <c r="D46" s="1">
        <f>B46*$C$21+C46*$G$21</f>
        <v>9.7159999999999996E-2</v>
      </c>
      <c r="E46" s="1">
        <f>+SQRT((B46^2)*($C$22^2)+(C46^2)*($G$22^2)+2*B46*C46*$K$19*$C$22*$G$22)</f>
        <v>1.8128647649375833</v>
      </c>
      <c r="F46" s="1">
        <f>+(D46-$C$10)/E46</f>
        <v>3.7046337542068292E-2</v>
      </c>
    </row>
    <row r="47" spans="2:6" x14ac:dyDescent="0.25">
      <c r="B47" s="21">
        <f t="shared" si="3"/>
        <v>0.79999999999999993</v>
      </c>
      <c r="C47" s="21">
        <f t="shared" si="2"/>
        <v>0.20000000000000007</v>
      </c>
      <c r="D47" s="1">
        <f>B47*$C$21+C47*$G$21</f>
        <v>9.3340000000000006E-2</v>
      </c>
      <c r="E47" s="1">
        <f>+SQRT((B47^2)*($C$22^2)+(C47^2)*($G$22^2)+2*B47*C47*$K$19*$C$22*$G$22)</f>
        <v>2.0374583305210372</v>
      </c>
      <c r="F47" s="1">
        <f>+(D47-$C$10)/E47</f>
        <v>3.1087752348683436E-2</v>
      </c>
    </row>
    <row r="48" spans="2:6" x14ac:dyDescent="0.25">
      <c r="B48" s="21">
        <f t="shared" si="3"/>
        <v>0.89999999999999991</v>
      </c>
      <c r="C48" s="21">
        <f t="shared" si="2"/>
        <v>0.10000000000000009</v>
      </c>
      <c r="D48" s="1">
        <f>B48*$C$21+C48*$G$21</f>
        <v>8.9520000000000002E-2</v>
      </c>
      <c r="E48" s="1">
        <f>+SQRT((B48^2)*($C$22^2)+(C48^2)*($G$22^2)+2*B48*C48*$K$19*$C$22*$G$22)</f>
        <v>2.2665430494329892</v>
      </c>
      <c r="F48" s="1">
        <f>+(D48-$C$10)/E48</f>
        <v>2.6260255685366246E-2</v>
      </c>
    </row>
    <row r="49" spans="2:6" x14ac:dyDescent="0.25">
      <c r="B49" s="21">
        <f>+B48+0.1</f>
        <v>0.99999999999999989</v>
      </c>
      <c r="C49" s="21">
        <f t="shared" si="2"/>
        <v>0</v>
      </c>
      <c r="D49" s="1">
        <f>B49*$C$21+C49*$G$21</f>
        <v>8.5699999999999985E-2</v>
      </c>
      <c r="E49" s="1">
        <f>+SQRT((B49^2)*($C$22^2)+(C49^2)*($G$22^2)+2*B49*C49*$K$19*$C$22*$G$22)</f>
        <v>2.4988840499155747</v>
      </c>
      <c r="F49" s="1">
        <f>+(D49-$C$10)/E49</f>
        <v>2.2289949788539338E-2</v>
      </c>
    </row>
    <row r="50" spans="2:6" x14ac:dyDescent="0.25">
      <c r="B50" s="21">
        <f t="shared" ref="B50:B60" si="4">+B49+0.1</f>
        <v>1.0999999999999999</v>
      </c>
      <c r="C50" s="21">
        <f t="shared" si="2"/>
        <v>-9.9999999999999867E-2</v>
      </c>
      <c r="D50" s="1">
        <f>B50*$C$21+C50*$G$21</f>
        <v>8.1880000000000008E-2</v>
      </c>
      <c r="E50" s="1">
        <f>+SQRT((B50^2)*($C$22^2)+(C50^2)*($G$22^2)+2*B50*C50*$K$19*$C$22*$G$22)</f>
        <v>2.7336511753656478</v>
      </c>
      <c r="F50" s="1">
        <f>+(D50-$C$10)/E50</f>
        <v>1.8978280940713164E-2</v>
      </c>
    </row>
    <row r="51" spans="2:6" x14ac:dyDescent="0.25">
      <c r="B51" s="21">
        <f t="shared" si="4"/>
        <v>1.2</v>
      </c>
      <c r="C51" s="21">
        <f t="shared" si="2"/>
        <v>-0.19999999999999996</v>
      </c>
      <c r="D51" s="1">
        <f>B51*$C$21+C51*$G$21</f>
        <v>7.8060000000000004E-2</v>
      </c>
      <c r="E51" s="1">
        <f>+SQRT((B51^2)*($C$22^2)+(C51^2)*($G$22^2)+2*B51*C51*$K$19*$C$22*$G$22)</f>
        <v>2.9702692059642608</v>
      </c>
      <c r="F51" s="1">
        <f>+(D51-$C$10)/E51</f>
        <v>1.6180351566617655E-2</v>
      </c>
    </row>
    <row r="52" spans="2:6" x14ac:dyDescent="0.25">
      <c r="B52" s="21">
        <f t="shared" si="4"/>
        <v>1.3</v>
      </c>
      <c r="C52" s="21">
        <f t="shared" si="2"/>
        <v>-0.30000000000000004</v>
      </c>
      <c r="D52" s="1">
        <f>B52*$C$21+C52*$G$21</f>
        <v>7.424E-2</v>
      </c>
      <c r="E52" s="1">
        <f>+SQRT((B52^2)*($C$22^2)+(C52^2)*($G$22^2)+2*B52*C52*$K$19*$C$22*$G$22)</f>
        <v>3.2083286485157947</v>
      </c>
      <c r="F52" s="1">
        <f>+(D52-$C$10)/E52</f>
        <v>1.378911104399042E-2</v>
      </c>
    </row>
    <row r="53" spans="2:6" x14ac:dyDescent="0.25">
      <c r="B53" s="21">
        <f t="shared" si="4"/>
        <v>1.4000000000000001</v>
      </c>
      <c r="C53" s="21">
        <f t="shared" si="2"/>
        <v>-0.40000000000000013</v>
      </c>
      <c r="D53" s="1">
        <f>B53*$C$21+C53*$G$21</f>
        <v>7.0419999999999983E-2</v>
      </c>
      <c r="E53" s="1">
        <f>+SQRT((B53^2)*($C$22^2)+(C53^2)*($G$22^2)+2*B53*C53*$K$19*$C$22*$G$22)</f>
        <v>3.4475309181413967</v>
      </c>
      <c r="F53" s="1">
        <f>+(D53-$C$10)/E53</f>
        <v>1.1724332851463118E-2</v>
      </c>
    </row>
    <row r="54" spans="2:6" x14ac:dyDescent="0.25">
      <c r="B54" s="21">
        <f t="shared" si="4"/>
        <v>1.5000000000000002</v>
      </c>
      <c r="C54" s="21">
        <f t="shared" si="2"/>
        <v>-0.50000000000000022</v>
      </c>
      <c r="D54" s="1">
        <f>B54*$C$21+C54*$G$21</f>
        <v>6.6599999999999993E-2</v>
      </c>
      <c r="E54" s="1">
        <f>+SQRT((B54^2)*($C$22^2)+(C54^2)*($G$22^2)+2*B54*C54*$K$19*$C$22*$G$22)</f>
        <v>3.6876536306790779</v>
      </c>
      <c r="F54" s="1">
        <f>+(D54-$C$10)/E54</f>
        <v>9.92501022750885E-3</v>
      </c>
    </row>
    <row r="55" spans="2:6" x14ac:dyDescent="0.25">
      <c r="B55" s="21">
        <f t="shared" si="4"/>
        <v>1.6000000000000003</v>
      </c>
      <c r="C55" s="21">
        <f t="shared" si="2"/>
        <v>-0.60000000000000031</v>
      </c>
      <c r="D55" s="1">
        <f>B55*$C$21+C55*$G$21</f>
        <v>6.2779999999999989E-2</v>
      </c>
      <c r="E55" s="1">
        <f>+SQRT((B55^2)*($C$22^2)+(C55^2)*($G$22^2)+2*B55*C55*$K$19*$C$22*$G$22)</f>
        <v>3.9285280095534967</v>
      </c>
      <c r="F55" s="1">
        <f>+(D55-$C$10)/E55</f>
        <v>8.3440922198555617E-3</v>
      </c>
    </row>
    <row r="56" spans="2:6" x14ac:dyDescent="0.25">
      <c r="B56" s="21">
        <f t="shared" si="4"/>
        <v>1.7000000000000004</v>
      </c>
      <c r="C56" s="21">
        <f t="shared" si="2"/>
        <v>-0.7000000000000004</v>
      </c>
      <c r="D56" s="1">
        <f>B56*$C$21+C56*$G$21</f>
        <v>5.8959999999999999E-2</v>
      </c>
      <c r="E56" s="1">
        <f>+SQRT((B56^2)*($C$22^2)+(C56^2)*($G$22^2)+2*B56*C56*$K$19*$C$22*$G$22)</f>
        <v>4.1700238005913333</v>
      </c>
      <c r="F56" s="1">
        <f>+(D56-$C$10)/E56</f>
        <v>6.9448044867018036E-3</v>
      </c>
    </row>
    <row r="57" spans="2:6" x14ac:dyDescent="0.25">
      <c r="B57" s="21">
        <f t="shared" si="4"/>
        <v>1.8000000000000005</v>
      </c>
      <c r="C57" s="21">
        <f t="shared" si="2"/>
        <v>-0.80000000000000049</v>
      </c>
      <c r="D57" s="1">
        <f>B57*$C$21+C57*$G$21</f>
        <v>5.5139999999999981E-2</v>
      </c>
      <c r="E57" s="1">
        <f>+SQRT((B57^2)*($C$22^2)+(C57^2)*($G$22^2)+2*B57*C57*$K$19*$C$22*$G$22)</f>
        <v>4.4120389647889624</v>
      </c>
      <c r="F57" s="1">
        <f>+(D57-$C$10)/E57</f>
        <v>5.6980457789774942E-3</v>
      </c>
    </row>
    <row r="58" spans="2:6" x14ac:dyDescent="0.25">
      <c r="B58" s="21">
        <f t="shared" si="4"/>
        <v>1.9000000000000006</v>
      </c>
      <c r="C58" s="21">
        <f t="shared" si="2"/>
        <v>-0.90000000000000058</v>
      </c>
      <c r="D58" s="1">
        <f>B58*$C$21+C58*$G$21</f>
        <v>5.1319999999999991E-2</v>
      </c>
      <c r="E58" s="1">
        <f>+SQRT((B58^2)*($C$22^2)+(C58^2)*($G$22^2)+2*B58*C58*$K$19*$C$22*$G$22)</f>
        <v>4.6544924868131421</v>
      </c>
      <c r="F58" s="1">
        <f>+(D58-$C$10)/E58</f>
        <v>4.5805208753484233E-3</v>
      </c>
    </row>
    <row r="59" spans="2:6" x14ac:dyDescent="0.25">
      <c r="B59" s="21">
        <f t="shared" si="4"/>
        <v>2.0000000000000004</v>
      </c>
      <c r="C59" s="21">
        <f t="shared" si="2"/>
        <v>-1.0000000000000004</v>
      </c>
      <c r="D59" s="1">
        <f>B59*$C$21+C59*$G$21</f>
        <v>4.7499999999999973E-2</v>
      </c>
      <c r="E59" s="1">
        <f>+SQRT((B59^2)*($C$22^2)+(C59^2)*($G$22^2)+2*B59*C59*$K$19*$C$22*$G$22)</f>
        <v>4.8973192612336351</v>
      </c>
      <c r="F59" s="1">
        <f>+(D59-$C$10)/E59</f>
        <v>3.5733835321962904E-3</v>
      </c>
    </row>
    <row r="60" spans="2:6" x14ac:dyDescent="0.25">
      <c r="B60" s="21">
        <f t="shared" si="4"/>
        <v>2.1000000000000005</v>
      </c>
      <c r="C60" s="21">
        <f t="shared" si="2"/>
        <v>-1.1000000000000005</v>
      </c>
      <c r="D60" s="1">
        <f>B60*$C$21+C60*$G$21</f>
        <v>4.3679999999999997E-2</v>
      </c>
      <c r="E60" s="1">
        <f>+SQRT((B60^2)*($C$22^2)+(C60^2)*($G$22^2)+2*B60*C60*$K$19*$C$22*$G$22)</f>
        <v>5.1404663929225318</v>
      </c>
      <c r="F60" s="1">
        <f>+(D60-$C$10)/E60</f>
        <v>2.661237124093413E-3</v>
      </c>
    </row>
  </sheetData>
  <sheetProtection algorithmName="SHA-512" hashValue="JvtYol3Md0YxvPdECFCR48w1AxBGmZZ3a3HqmpmQygM/ihilwZ548zaO24UXTNifH/qbthuujtr4SL4TP0ir7Q==" saltValue="i7b2xikWt9Be+pesMmk9Ww==" spinCount="100000" sheet="1" objects="1" scenarios="1" formatCells="0" selectLockedCells="1"/>
  <mergeCells count="4">
    <mergeCell ref="B13:D13"/>
    <mergeCell ref="F13:H13"/>
    <mergeCell ref="B2:D2"/>
    <mergeCell ref="F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Jexibeth Andreina Amaris Cabrera</cp:lastModifiedBy>
  <dcterms:created xsi:type="dcterms:W3CDTF">2016-08-25T21:59:06Z</dcterms:created>
  <dcterms:modified xsi:type="dcterms:W3CDTF">2018-03-30T01:37:46Z</dcterms:modified>
</cp:coreProperties>
</file>