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65" windowWidth="14820" windowHeight="6090" activeTab="1"/>
  </bookViews>
  <sheets>
    <sheet name="Meeting 1" sheetId="1" r:id="rId1"/>
    <sheet name="Meeting 2" sheetId="3" r:id="rId2"/>
  </sheets>
  <calcPr calcId="145621"/>
</workbook>
</file>

<file path=xl/calcChain.xml><?xml version="1.0" encoding="utf-8"?>
<calcChain xmlns="http://schemas.openxmlformats.org/spreadsheetml/2006/main">
  <c r="O16" i="3" l="1"/>
  <c r="K7" i="3"/>
  <c r="H15" i="3" l="1"/>
  <c r="H11" i="3"/>
  <c r="H10" i="3"/>
  <c r="K14" i="3" s="1"/>
  <c r="A5" i="3" l="1"/>
  <c r="A6" i="3" l="1"/>
  <c r="O14" i="3"/>
  <c r="O17" i="3" s="1"/>
  <c r="N17" i="3" s="1"/>
  <c r="O22" i="3"/>
  <c r="O25" i="3" s="1"/>
  <c r="N25" i="3" s="1"/>
  <c r="L22" i="3"/>
  <c r="K22" i="3" s="1"/>
  <c r="K25" i="3" s="1"/>
  <c r="L14" i="3"/>
  <c r="K17" i="3" s="1"/>
  <c r="L5" i="3"/>
  <c r="B7" i="3" s="1"/>
  <c r="K5" i="3"/>
  <c r="K9" i="3" s="1"/>
  <c r="H26" i="3"/>
  <c r="L24" i="3"/>
  <c r="L16" i="3"/>
  <c r="L7" i="3"/>
  <c r="B6" i="3" s="1"/>
  <c r="C6" i="3" s="1"/>
  <c r="H7" i="3"/>
  <c r="H16" i="3"/>
  <c r="F17" i="1"/>
  <c r="F18" i="1"/>
  <c r="E18" i="1"/>
  <c r="E17" i="1"/>
  <c r="D16" i="1"/>
  <c r="E16" i="1"/>
  <c r="D15" i="1"/>
  <c r="E15" i="1"/>
  <c r="C7" i="3" l="1"/>
  <c r="L9" i="3"/>
  <c r="B4" i="3"/>
  <c r="C4" i="3" s="1"/>
  <c r="B5" i="3"/>
  <c r="C5" i="3" s="1"/>
  <c r="L25" i="3"/>
  <c r="L17" i="3"/>
  <c r="G7" i="1"/>
  <c r="C7" i="1"/>
  <c r="J13" i="1"/>
  <c r="K13" i="1"/>
  <c r="K5" i="1"/>
  <c r="J5" i="1"/>
  <c r="G5" i="1"/>
  <c r="F5" i="1"/>
  <c r="C5" i="1"/>
  <c r="B5" i="1"/>
  <c r="B8" i="1" l="1"/>
  <c r="G8" i="1"/>
  <c r="P12" i="1"/>
  <c r="P14" i="1"/>
  <c r="P6" i="1"/>
  <c r="P3" i="1"/>
  <c r="P2" i="1"/>
  <c r="P4" i="1"/>
  <c r="K7" i="1"/>
  <c r="K15" i="1"/>
  <c r="F8" i="1"/>
  <c r="J8" i="1"/>
  <c r="C6" i="1"/>
  <c r="K16" i="1" l="1"/>
  <c r="P5" i="1"/>
  <c r="P11" i="1"/>
  <c r="P15" i="1"/>
  <c r="P13" i="1"/>
  <c r="P10" i="1"/>
  <c r="J16" i="1"/>
  <c r="K8" i="1"/>
  <c r="C8" i="1"/>
</calcChain>
</file>

<file path=xl/sharedStrings.xml><?xml version="1.0" encoding="utf-8"?>
<sst xmlns="http://schemas.openxmlformats.org/spreadsheetml/2006/main" count="112" uniqueCount="31">
  <si>
    <t>Personnes</t>
  </si>
  <si>
    <t>Coût</t>
  </si>
  <si>
    <t>LMB</t>
  </si>
  <si>
    <t>Total</t>
  </si>
  <si>
    <t>Différence</t>
  </si>
  <si>
    <t>Revenu - nouveau produit</t>
  </si>
  <si>
    <t>Revenu - renouvellement</t>
  </si>
  <si>
    <t>2011 - Estimation</t>
  </si>
  <si>
    <t>LBH</t>
  </si>
  <si>
    <t>LFR</t>
  </si>
  <si>
    <t>LHB</t>
  </si>
  <si>
    <t>LWN</t>
  </si>
  <si>
    <t>LWT</t>
  </si>
  <si>
    <t>Actuel</t>
  </si>
  <si>
    <t>Proposition</t>
  </si>
  <si>
    <t>2012 - Estimation</t>
  </si>
  <si>
    <r>
      <t>Remarque: Les chiffres de</t>
    </r>
    <r>
      <rPr>
        <b/>
        <sz val="11"/>
        <color theme="1"/>
        <rFont val="Calibri"/>
        <family val="2"/>
        <scheme val="minor"/>
      </rPr>
      <t xml:space="preserve"> LWN </t>
    </r>
    <r>
      <rPr>
        <sz val="11"/>
        <color theme="1"/>
        <rFont val="Calibri"/>
        <family val="2"/>
        <scheme val="minor"/>
      </rPr>
      <t>n'ont jamais été reçus, donc tous les coûts totaux ont été estimés !</t>
    </r>
  </si>
  <si>
    <t>Si renouvellement = 410 €/ licence</t>
  </si>
  <si>
    <t>lec</t>
  </si>
  <si>
    <t>coc</t>
  </si>
  <si>
    <t>Prix / heure</t>
  </si>
  <si>
    <t>COC</t>
  </si>
  <si>
    <t>LEC</t>
  </si>
  <si>
    <t>2nd Proposition</t>
  </si>
  <si>
    <t>3rd Proposition</t>
  </si>
  <si>
    <t>4th Proposition</t>
  </si>
  <si>
    <t>1st Proposition - as today</t>
  </si>
  <si>
    <t>5th Proposition</t>
  </si>
  <si>
    <t>Heures / an</t>
  </si>
  <si>
    <t>Participation des usines</t>
  </si>
  <si>
    <t>john deer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</si>
</sst>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_-\ [$€-1]"/>
    <numFmt numFmtId="165" formatCode="#,##0.00_-\ [$€-1]"/>
    <numFmt numFmtId="166" formatCode="#,##0\ [$€-1];[Red]\-#,##0\ [$€-1]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2">
    <xf numFmtId="0" fontId="0" fillId="0" borderId="0" xfId="0"/>
    <xf numFmtId="0" fontId="0" fillId="0" borderId="0" xfId="0" applyAlignment="1"/>
    <xf numFmtId="0" fontId="3" fillId="4" borderId="2" xfId="3" applyBorder="1"/>
    <xf numFmtId="0" fontId="0" fillId="0" borderId="2" xfId="0" applyBorder="1"/>
    <xf numFmtId="164" fontId="0" fillId="0" borderId="2" xfId="0" applyNumberFormat="1" applyBorder="1"/>
    <xf numFmtId="164" fontId="1" fillId="2" borderId="2" xfId="1" applyNumberFormat="1" applyBorder="1"/>
    <xf numFmtId="164" fontId="2" fillId="3" borderId="2" xfId="2" applyNumberFormat="1" applyBorder="1"/>
    <xf numFmtId="0" fontId="6" fillId="0" borderId="0" xfId="0" applyFont="1" applyAlignment="1"/>
    <xf numFmtId="0" fontId="6" fillId="0" borderId="0" xfId="0" applyFont="1"/>
    <xf numFmtId="0" fontId="7" fillId="5" borderId="6" xfId="0" applyFont="1" applyFill="1" applyBorder="1" applyAlignment="1">
      <alignment horizontal="center" vertical="center" wrapText="1"/>
    </xf>
    <xf numFmtId="10" fontId="0" fillId="0" borderId="0" xfId="0" applyNumberFormat="1"/>
    <xf numFmtId="10" fontId="7" fillId="5" borderId="7" xfId="0" applyNumberFormat="1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10" fontId="7" fillId="5" borderId="9" xfId="0" applyNumberFormat="1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10" fontId="7" fillId="6" borderId="9" xfId="0" applyNumberFormat="1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/>
    <xf numFmtId="0" fontId="0" fillId="0" borderId="0" xfId="0" applyAlignment="1">
      <alignment vertical="center"/>
    </xf>
    <xf numFmtId="0" fontId="7" fillId="5" borderId="0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164" fontId="1" fillId="2" borderId="0" xfId="1" applyNumberFormat="1"/>
    <xf numFmtId="164" fontId="2" fillId="3" borderId="0" xfId="2" applyNumberFormat="1"/>
    <xf numFmtId="166" fontId="0" fillId="0" borderId="0" xfId="0" applyNumberFormat="1"/>
    <xf numFmtId="165" fontId="1" fillId="2" borderId="0" xfId="1" applyNumberFormat="1"/>
    <xf numFmtId="0" fontId="1" fillId="2" borderId="0" xfId="1" applyNumberFormat="1"/>
    <xf numFmtId="0" fontId="2" fillId="3" borderId="0" xfId="2" applyNumberFormat="1"/>
    <xf numFmtId="165" fontId="2" fillId="3" borderId="0" xfId="2" applyNumberFormat="1"/>
    <xf numFmtId="0" fontId="7" fillId="6" borderId="0" xfId="0" applyFont="1" applyFill="1" applyBorder="1" applyAlignment="1">
      <alignment horizontal="center" vertical="center" wrapText="1"/>
    </xf>
    <xf numFmtId="10" fontId="7" fillId="6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" fillId="4" borderId="3" xfId="3" applyFont="1" applyBorder="1" applyAlignment="1">
      <alignment horizontal="center"/>
    </xf>
    <xf numFmtId="0" fontId="5" fillId="4" borderId="4" xfId="3" applyFont="1" applyBorder="1" applyAlignment="1">
      <alignment horizontal="center"/>
    </xf>
    <xf numFmtId="0" fontId="5" fillId="4" borderId="5" xfId="3" applyFont="1" applyBorder="1" applyAlignment="1">
      <alignment horizontal="center"/>
    </xf>
    <xf numFmtId="0" fontId="5" fillId="4" borderId="3" xfId="3" applyNumberFormat="1" applyFont="1" applyBorder="1" applyAlignment="1">
      <alignment horizontal="center"/>
    </xf>
    <xf numFmtId="0" fontId="5" fillId="4" borderId="4" xfId="3" applyNumberFormat="1" applyFont="1" applyBorder="1" applyAlignment="1">
      <alignment horizontal="center"/>
    </xf>
    <xf numFmtId="0" fontId="5" fillId="4" borderId="5" xfId="3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D1" workbookViewId="0">
      <selection activeCell="O10" sqref="O10:O15"/>
    </sheetView>
  </sheetViews>
  <sheetFormatPr defaultRowHeight="15" x14ac:dyDescent="0.25"/>
  <cols>
    <col min="1" max="1" width="24.42578125" bestFit="1" customWidth="1"/>
    <col min="2" max="2" width="13.140625" bestFit="1" customWidth="1"/>
    <col min="3" max="3" width="12.140625" bestFit="1" customWidth="1"/>
    <col min="5" max="5" width="24.42578125" bestFit="1" customWidth="1"/>
    <col min="6" max="6" width="11" bestFit="1" customWidth="1"/>
    <col min="7" max="7" width="11.7109375" bestFit="1" customWidth="1"/>
    <col min="9" max="9" width="24.42578125" bestFit="1" customWidth="1"/>
    <col min="10" max="10" width="9.5703125" bestFit="1" customWidth="1"/>
    <col min="11" max="11" width="12" bestFit="1" customWidth="1"/>
    <col min="13" max="13" width="11.28515625" bestFit="1" customWidth="1"/>
    <col min="14" max="14" width="6.7109375" bestFit="1" customWidth="1"/>
    <col min="15" max="15" width="10.5703125" bestFit="1" customWidth="1"/>
    <col min="16" max="16" width="18" bestFit="1" customWidth="1"/>
  </cols>
  <sheetData>
    <row r="1" spans="1:16" ht="15.75" thickBot="1" x14ac:dyDescent="0.3"/>
    <row r="2" spans="1:16" s="8" customFormat="1" ht="19.5" thickBot="1" x14ac:dyDescent="0.35">
      <c r="A2" s="34">
        <v>2010</v>
      </c>
      <c r="B2" s="35"/>
      <c r="C2" s="36"/>
      <c r="D2" s="7"/>
      <c r="E2" s="37" t="s">
        <v>7</v>
      </c>
      <c r="F2" s="38"/>
      <c r="G2" s="39"/>
      <c r="I2" s="34" t="s">
        <v>15</v>
      </c>
      <c r="J2" s="35"/>
      <c r="K2" s="36"/>
      <c r="M2" t="s">
        <v>13</v>
      </c>
      <c r="N2" s="9" t="s">
        <v>8</v>
      </c>
      <c r="O2" s="11">
        <v>0.155</v>
      </c>
      <c r="P2" s="18">
        <f>O2*($K$5-$J$5)</f>
        <v>208320</v>
      </c>
    </row>
    <row r="3" spans="1:16" ht="16.5" thickBot="1" x14ac:dyDescent="0.3">
      <c r="A3" s="2"/>
      <c r="B3" s="2" t="s">
        <v>2</v>
      </c>
      <c r="C3" s="2" t="s">
        <v>3</v>
      </c>
      <c r="E3" s="2"/>
      <c r="F3" s="2" t="s">
        <v>2</v>
      </c>
      <c r="G3" s="2" t="s">
        <v>3</v>
      </c>
      <c r="I3" s="2"/>
      <c r="J3" s="2" t="s">
        <v>2</v>
      </c>
      <c r="K3" s="2" t="s">
        <v>3</v>
      </c>
      <c r="N3" s="12" t="s">
        <v>9</v>
      </c>
      <c r="O3" s="13">
        <v>0.23</v>
      </c>
      <c r="P3" s="18">
        <f t="shared" ref="P3:P6" si="0">O3*($K$5-$J$5)</f>
        <v>309120</v>
      </c>
    </row>
    <row r="4" spans="1:16" ht="16.5" thickBot="1" x14ac:dyDescent="0.3">
      <c r="A4" s="2" t="s">
        <v>0</v>
      </c>
      <c r="B4" s="3">
        <v>1</v>
      </c>
      <c r="C4" s="3">
        <v>7</v>
      </c>
      <c r="E4" s="2" t="s">
        <v>0</v>
      </c>
      <c r="F4" s="3">
        <v>1</v>
      </c>
      <c r="G4" s="3">
        <v>8</v>
      </c>
      <c r="I4" s="2" t="s">
        <v>0</v>
      </c>
      <c r="J4" s="3">
        <v>1</v>
      </c>
      <c r="K4" s="3">
        <v>8</v>
      </c>
      <c r="N4" s="12" t="s">
        <v>10</v>
      </c>
      <c r="O4" s="13">
        <v>0.23</v>
      </c>
      <c r="P4" s="18">
        <f t="shared" si="0"/>
        <v>309120</v>
      </c>
    </row>
    <row r="5" spans="1:16" ht="16.5" thickBot="1" x14ac:dyDescent="0.3">
      <c r="A5" s="2" t="s">
        <v>1</v>
      </c>
      <c r="B5" s="4">
        <f>1600*$B$19*B4</f>
        <v>192000</v>
      </c>
      <c r="C5" s="4">
        <f>1600*$B$19*C4</f>
        <v>1344000</v>
      </c>
      <c r="E5" s="2" t="s">
        <v>1</v>
      </c>
      <c r="F5" s="4">
        <f>1600*$B$19*F4</f>
        <v>192000</v>
      </c>
      <c r="G5" s="4">
        <f>1600*$B$19*G4</f>
        <v>1536000</v>
      </c>
      <c r="I5" s="2" t="s">
        <v>1</v>
      </c>
      <c r="J5" s="4">
        <f>1600*$B$19*J4</f>
        <v>192000</v>
      </c>
      <c r="K5" s="4">
        <f>1600*$B$19*K4</f>
        <v>1536000</v>
      </c>
      <c r="N5" s="12" t="s">
        <v>11</v>
      </c>
      <c r="O5" s="13">
        <v>0.23</v>
      </c>
      <c r="P5" s="18">
        <f t="shared" si="0"/>
        <v>309120</v>
      </c>
    </row>
    <row r="6" spans="1:16" ht="16.5" thickBot="1" x14ac:dyDescent="0.3">
      <c r="A6" s="2" t="s">
        <v>5</v>
      </c>
      <c r="B6" s="4">
        <v>24494</v>
      </c>
      <c r="C6" s="4">
        <f>B6+109293</f>
        <v>133787</v>
      </c>
      <c r="E6" s="2" t="s">
        <v>5</v>
      </c>
      <c r="F6" s="4">
        <v>10000</v>
      </c>
      <c r="G6" s="4">
        <v>100000</v>
      </c>
      <c r="I6" s="2" t="s">
        <v>5</v>
      </c>
      <c r="J6" s="4">
        <v>10000</v>
      </c>
      <c r="K6" s="4">
        <v>100000</v>
      </c>
      <c r="N6" s="12" t="s">
        <v>12</v>
      </c>
      <c r="O6" s="13">
        <v>0.155</v>
      </c>
      <c r="P6" s="18">
        <f t="shared" si="0"/>
        <v>208320</v>
      </c>
    </row>
    <row r="7" spans="1:16" ht="16.5" thickBot="1" x14ac:dyDescent="0.3">
      <c r="A7" s="2" t="s">
        <v>6</v>
      </c>
      <c r="B7" s="4">
        <v>220000</v>
      </c>
      <c r="C7" s="4">
        <f>B7</f>
        <v>220000</v>
      </c>
      <c r="E7" s="2" t="s">
        <v>6</v>
      </c>
      <c r="F7" s="4">
        <v>257618</v>
      </c>
      <c r="G7" s="4">
        <f>F7</f>
        <v>257618</v>
      </c>
      <c r="I7" s="2" t="s">
        <v>6</v>
      </c>
      <c r="J7" s="4">
        <v>270000</v>
      </c>
      <c r="K7" s="4">
        <f>J7</f>
        <v>270000</v>
      </c>
      <c r="N7" s="14" t="s">
        <v>3</v>
      </c>
      <c r="O7" s="15">
        <v>1</v>
      </c>
      <c r="P7" s="18"/>
    </row>
    <row r="8" spans="1:16" ht="15.75" x14ac:dyDescent="0.25">
      <c r="A8" s="2" t="s">
        <v>4</v>
      </c>
      <c r="B8" s="5">
        <f>B6+B7-B5</f>
        <v>52494</v>
      </c>
      <c r="C8" s="6">
        <f>C6+C7-C5</f>
        <v>-990213</v>
      </c>
      <c r="E8" s="2" t="s">
        <v>4</v>
      </c>
      <c r="F8" s="5">
        <f>F6+F7-F5</f>
        <v>75618</v>
      </c>
      <c r="G8" s="6">
        <f>G6+G7-G5</f>
        <v>-1178382</v>
      </c>
      <c r="I8" s="2" t="s">
        <v>4</v>
      </c>
      <c r="J8" s="5">
        <f>J6+J7-J5</f>
        <v>88000</v>
      </c>
      <c r="K8" s="6">
        <f>K6+K7-K5</f>
        <v>-1166000</v>
      </c>
      <c r="N8" s="23" t="s">
        <v>19</v>
      </c>
      <c r="O8" t="s">
        <v>2</v>
      </c>
      <c r="P8" s="18"/>
    </row>
    <row r="9" spans="1:16" ht="16.5" thickBot="1" x14ac:dyDescent="0.3">
      <c r="N9" s="22" t="s">
        <v>18</v>
      </c>
      <c r="O9" t="s">
        <v>2</v>
      </c>
      <c r="P9" s="18"/>
    </row>
    <row r="10" spans="1:16" ht="20.25" thickTop="1" thickBot="1" x14ac:dyDescent="0.35">
      <c r="C10" s="17"/>
      <c r="I10" s="34" t="s">
        <v>15</v>
      </c>
      <c r="J10" s="35"/>
      <c r="K10" s="36"/>
      <c r="M10" t="s">
        <v>14</v>
      </c>
      <c r="N10" s="16" t="s">
        <v>2</v>
      </c>
      <c r="O10" s="11">
        <v>0.12330000000000001</v>
      </c>
      <c r="P10" s="18">
        <f>O10*$K$13</f>
        <v>189388.80000000002</v>
      </c>
    </row>
    <row r="11" spans="1:16" ht="16.5" thickBot="1" x14ac:dyDescent="0.3">
      <c r="I11" s="2"/>
      <c r="J11" s="2" t="s">
        <v>2</v>
      </c>
      <c r="K11" s="2" t="s">
        <v>3</v>
      </c>
      <c r="N11" s="12" t="s">
        <v>8</v>
      </c>
      <c r="O11" s="13">
        <v>0.12330000000000001</v>
      </c>
      <c r="P11" s="18">
        <f t="shared" ref="P11:P15" si="1">O11*$K$13</f>
        <v>189388.80000000002</v>
      </c>
    </row>
    <row r="12" spans="1:16" ht="16.5" thickBot="1" x14ac:dyDescent="0.3">
      <c r="I12" s="2" t="s">
        <v>0</v>
      </c>
      <c r="J12" s="40">
        <v>8</v>
      </c>
      <c r="K12" s="41"/>
      <c r="N12" s="12" t="s">
        <v>9</v>
      </c>
      <c r="O12" s="13">
        <v>0.21</v>
      </c>
      <c r="P12" s="18">
        <f t="shared" si="1"/>
        <v>322560</v>
      </c>
    </row>
    <row r="13" spans="1:16" ht="16.5" thickBot="1" x14ac:dyDescent="0.3">
      <c r="A13" s="1" t="s">
        <v>16</v>
      </c>
      <c r="B13" s="1"/>
      <c r="C13" s="1"/>
      <c r="D13" s="1"/>
      <c r="E13" s="1"/>
      <c r="I13" s="2" t="s">
        <v>1</v>
      </c>
      <c r="J13" s="4">
        <f>K13*0.1233</f>
        <v>189388.80000000002</v>
      </c>
      <c r="K13" s="4">
        <f>K5</f>
        <v>1536000</v>
      </c>
      <c r="N13" s="12" t="s">
        <v>10</v>
      </c>
      <c r="O13" s="13">
        <v>0.21</v>
      </c>
      <c r="P13" s="18">
        <f t="shared" si="1"/>
        <v>322560</v>
      </c>
    </row>
    <row r="14" spans="1:16" ht="16.5" thickBot="1" x14ac:dyDescent="0.3">
      <c r="I14" s="2" t="s">
        <v>5</v>
      </c>
      <c r="J14" s="4">
        <v>10000</v>
      </c>
      <c r="K14" s="4">
        <v>100000</v>
      </c>
      <c r="N14" s="12" t="s">
        <v>11</v>
      </c>
      <c r="O14" s="13">
        <v>0.21</v>
      </c>
      <c r="P14" s="18">
        <f t="shared" si="1"/>
        <v>322560</v>
      </c>
    </row>
    <row r="15" spans="1:16" ht="16.5" thickBot="1" x14ac:dyDescent="0.3">
      <c r="A15" s="33" t="s">
        <v>17</v>
      </c>
      <c r="B15" s="33"/>
      <c r="C15" s="21">
        <v>2300</v>
      </c>
      <c r="D15">
        <f>E15/C15</f>
        <v>667.82608695652175</v>
      </c>
      <c r="E15" s="24">
        <f>G5</f>
        <v>1536000</v>
      </c>
      <c r="I15" s="2" t="s">
        <v>6</v>
      </c>
      <c r="J15" s="4">
        <v>270000</v>
      </c>
      <c r="K15" s="4">
        <f>J15</f>
        <v>270000</v>
      </c>
      <c r="N15" s="12" t="s">
        <v>12</v>
      </c>
      <c r="O15" s="13">
        <v>0.12330000000000001</v>
      </c>
      <c r="P15" s="18">
        <f t="shared" si="1"/>
        <v>189388.80000000002</v>
      </c>
    </row>
    <row r="16" spans="1:16" ht="16.5" thickBot="1" x14ac:dyDescent="0.3">
      <c r="C16" s="21">
        <v>2300</v>
      </c>
      <c r="D16">
        <f>E16/C16</f>
        <v>624.3478260869565</v>
      </c>
      <c r="E16" s="24">
        <f>E15-G6</f>
        <v>1436000</v>
      </c>
      <c r="I16" s="2" t="s">
        <v>4</v>
      </c>
      <c r="J16" s="5">
        <f>J14+J15-J13</f>
        <v>90611.199999999983</v>
      </c>
      <c r="K16" s="6">
        <f>K14+K15-K13</f>
        <v>-1166000</v>
      </c>
      <c r="N16" s="14" t="s">
        <v>3</v>
      </c>
      <c r="O16" s="15">
        <v>1</v>
      </c>
      <c r="P16" s="19"/>
    </row>
    <row r="17" spans="1:7" x14ac:dyDescent="0.25">
      <c r="C17" s="21">
        <v>2300</v>
      </c>
      <c r="D17">
        <v>130</v>
      </c>
      <c r="E17" s="25">
        <f>D17*C17</f>
        <v>299000</v>
      </c>
      <c r="F17" s="17">
        <f>E15-E17</f>
        <v>1237000</v>
      </c>
    </row>
    <row r="18" spans="1:7" x14ac:dyDescent="0.25">
      <c r="C18" s="21">
        <v>2300</v>
      </c>
      <c r="D18">
        <v>400</v>
      </c>
      <c r="E18" s="25">
        <f>D18*C18</f>
        <v>920000</v>
      </c>
      <c r="F18" s="17">
        <f>E15-E18</f>
        <v>616000</v>
      </c>
    </row>
    <row r="19" spans="1:7" x14ac:dyDescent="0.25">
      <c r="A19" t="s">
        <v>20</v>
      </c>
      <c r="B19">
        <v>120</v>
      </c>
      <c r="F19" s="17"/>
    </row>
    <row r="20" spans="1:7" x14ac:dyDescent="0.25">
      <c r="F20" s="20"/>
    </row>
    <row r="22" spans="1:7" x14ac:dyDescent="0.25">
      <c r="G22" s="17"/>
    </row>
    <row r="31" spans="1:7" x14ac:dyDescent="0.25">
      <c r="B31" s="10"/>
    </row>
  </sheetData>
  <mergeCells count="6">
    <mergeCell ref="A15:B15"/>
    <mergeCell ref="A2:C2"/>
    <mergeCell ref="E2:G2"/>
    <mergeCell ref="I2:K2"/>
    <mergeCell ref="I10:K10"/>
    <mergeCell ref="J12:K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topLeftCell="B3" workbookViewId="0">
      <selection activeCell="O17" sqref="O17"/>
    </sheetView>
  </sheetViews>
  <sheetFormatPr defaultRowHeight="15" x14ac:dyDescent="0.25"/>
  <cols>
    <col min="1" max="1" width="11.42578125" bestFit="1" customWidth="1"/>
    <col min="2" max="2" width="11.7109375" bestFit="1" customWidth="1"/>
    <col min="3" max="3" width="9.5703125" bestFit="1" customWidth="1"/>
    <col min="4" max="4" width="11.7109375" bestFit="1" customWidth="1"/>
    <col min="6" max="6" width="11.28515625" bestFit="1" customWidth="1"/>
    <col min="7" max="7" width="6.7109375" bestFit="1" customWidth="1"/>
    <col min="8" max="8" width="10.5703125" bestFit="1" customWidth="1"/>
    <col min="10" max="10" width="24.42578125" bestFit="1" customWidth="1"/>
    <col min="11" max="11" width="10.28515625" bestFit="1" customWidth="1"/>
    <col min="12" max="12" width="11.7109375" bestFit="1" customWidth="1"/>
    <col min="14" max="14" width="10.28515625" bestFit="1" customWidth="1"/>
    <col min="15" max="15" width="11.7109375" bestFit="1" customWidth="1"/>
  </cols>
  <sheetData>
    <row r="1" spans="1:15" ht="15.75" thickBot="1" x14ac:dyDescent="0.3">
      <c r="A1" t="s">
        <v>20</v>
      </c>
      <c r="B1" s="26">
        <v>120</v>
      </c>
    </row>
    <row r="2" spans="1:15" ht="19.5" thickBot="1" x14ac:dyDescent="0.35">
      <c r="A2" t="s">
        <v>28</v>
      </c>
      <c r="B2">
        <v>1600</v>
      </c>
      <c r="D2" s="1"/>
      <c r="F2" t="s">
        <v>13</v>
      </c>
      <c r="G2" s="9" t="s">
        <v>8</v>
      </c>
      <c r="H2" s="13">
        <v>0.155</v>
      </c>
      <c r="J2" s="37" t="s">
        <v>26</v>
      </c>
      <c r="K2" s="38"/>
      <c r="L2" s="39"/>
    </row>
    <row r="3" spans="1:15" ht="16.5" thickBot="1" x14ac:dyDescent="0.3">
      <c r="G3" s="12" t="s">
        <v>9</v>
      </c>
      <c r="H3" s="13">
        <v>0.23</v>
      </c>
      <c r="J3" s="2"/>
      <c r="K3" s="2" t="s">
        <v>2</v>
      </c>
      <c r="L3" s="2" t="s">
        <v>3</v>
      </c>
    </row>
    <row r="4" spans="1:15" ht="16.5" thickBot="1" x14ac:dyDescent="0.3">
      <c r="A4" s="28">
        <v>2300</v>
      </c>
      <c r="B4" s="24">
        <f>L5</f>
        <v>1536000</v>
      </c>
      <c r="C4" s="27">
        <f>B4/A4</f>
        <v>667.82608695652175</v>
      </c>
      <c r="D4" s="26">
        <v>800</v>
      </c>
      <c r="G4" s="12" t="s">
        <v>10</v>
      </c>
      <c r="H4" s="13">
        <v>0.23</v>
      </c>
      <c r="J4" s="2" t="s">
        <v>0</v>
      </c>
      <c r="K4" s="3">
        <v>1</v>
      </c>
      <c r="L4" s="3">
        <v>8</v>
      </c>
    </row>
    <row r="5" spans="1:15" ht="16.5" thickBot="1" x14ac:dyDescent="0.3">
      <c r="A5" s="28">
        <f>A4</f>
        <v>2300</v>
      </c>
      <c r="B5" s="24">
        <f>L5-L6</f>
        <v>1436000</v>
      </c>
      <c r="C5" s="27">
        <f>B5/A5</f>
        <v>624.3478260869565</v>
      </c>
      <c r="G5" s="12" t="s">
        <v>11</v>
      </c>
      <c r="H5" s="13">
        <v>0.23</v>
      </c>
      <c r="J5" s="2" t="s">
        <v>1</v>
      </c>
      <c r="K5" s="4">
        <f>$B$2*$B$1*K4</f>
        <v>192000</v>
      </c>
      <c r="L5" s="4">
        <f>$B$2*$B$1*L4</f>
        <v>1536000</v>
      </c>
    </row>
    <row r="6" spans="1:15" ht="16.5" thickBot="1" x14ac:dyDescent="0.3">
      <c r="A6" s="29">
        <f>A4</f>
        <v>2300</v>
      </c>
      <c r="B6" s="25">
        <f>L7</f>
        <v>625000</v>
      </c>
      <c r="C6" s="30">
        <f>B6/A6</f>
        <v>271.73913043478262</v>
      </c>
      <c r="G6" s="12" t="s">
        <v>12</v>
      </c>
      <c r="H6" s="13">
        <v>0.155</v>
      </c>
      <c r="J6" s="2" t="s">
        <v>5</v>
      </c>
      <c r="K6" s="4">
        <v>10000</v>
      </c>
      <c r="L6" s="4">
        <v>100000</v>
      </c>
    </row>
    <row r="7" spans="1:15" ht="16.5" thickBot="1" x14ac:dyDescent="0.3">
      <c r="A7" s="29">
        <v>2500</v>
      </c>
      <c r="B7" s="17">
        <f>L5</f>
        <v>1536000</v>
      </c>
      <c r="C7" s="20">
        <f>B7/A7</f>
        <v>614.4</v>
      </c>
      <c r="G7" s="14" t="s">
        <v>3</v>
      </c>
      <c r="H7" s="15">
        <f>SUM(H2:H6)</f>
        <v>1</v>
      </c>
      <c r="J7" s="2" t="s">
        <v>6</v>
      </c>
      <c r="K7" s="4">
        <f>2500*250</f>
        <v>625000</v>
      </c>
      <c r="L7" s="4">
        <f>K7</f>
        <v>625000</v>
      </c>
    </row>
    <row r="8" spans="1:15" ht="15.75" x14ac:dyDescent="0.25">
      <c r="B8" t="s">
        <v>30</v>
      </c>
      <c r="C8" s="26">
        <v>450</v>
      </c>
      <c r="G8" s="31"/>
      <c r="H8" s="32"/>
      <c r="J8" s="2" t="s">
        <v>29</v>
      </c>
      <c r="K8" s="4"/>
      <c r="L8" s="4"/>
    </row>
    <row r="9" spans="1:15" ht="15.75" thickBot="1" x14ac:dyDescent="0.3">
      <c r="J9" s="2" t="s">
        <v>4</v>
      </c>
      <c r="K9" s="5">
        <f>K6+K7-K5</f>
        <v>443000</v>
      </c>
      <c r="L9" s="6">
        <f>L6+L7-L5+L8</f>
        <v>-811000</v>
      </c>
    </row>
    <row r="10" spans="1:15" ht="17.25" thickTop="1" thickBot="1" x14ac:dyDescent="0.3">
      <c r="F10" t="s">
        <v>14</v>
      </c>
      <c r="G10" s="16" t="s">
        <v>2</v>
      </c>
      <c r="H10" s="11">
        <f>(1-0.63)/3</f>
        <v>0.12333333333333334</v>
      </c>
    </row>
    <row r="11" spans="1:15" ht="19.5" thickBot="1" x14ac:dyDescent="0.35">
      <c r="G11" s="12" t="s">
        <v>8</v>
      </c>
      <c r="H11" s="11">
        <f>(1-0.63)/3</f>
        <v>0.12333333333333334</v>
      </c>
      <c r="J11" s="37" t="s">
        <v>23</v>
      </c>
      <c r="K11" s="38"/>
      <c r="L11" s="39"/>
      <c r="N11" s="38" t="s">
        <v>24</v>
      </c>
      <c r="O11" s="39"/>
    </row>
    <row r="12" spans="1:15" ht="16.5" thickBot="1" x14ac:dyDescent="0.3">
      <c r="G12" s="12" t="s">
        <v>9</v>
      </c>
      <c r="H12" s="13">
        <v>0.21</v>
      </c>
      <c r="J12" s="2"/>
      <c r="K12" s="2" t="s">
        <v>2</v>
      </c>
      <c r="L12" s="2" t="s">
        <v>3</v>
      </c>
      <c r="N12" s="2" t="s">
        <v>2</v>
      </c>
      <c r="O12" s="2" t="s">
        <v>3</v>
      </c>
    </row>
    <row r="13" spans="1:15" ht="16.5" thickBot="1" x14ac:dyDescent="0.3">
      <c r="G13" s="12" t="s">
        <v>10</v>
      </c>
      <c r="H13" s="13">
        <v>0.21</v>
      </c>
      <c r="J13" s="2" t="s">
        <v>0</v>
      </c>
      <c r="K13" s="3">
        <v>1</v>
      </c>
      <c r="L13" s="3">
        <v>8</v>
      </c>
      <c r="N13" s="3"/>
      <c r="O13" s="3">
        <v>8</v>
      </c>
    </row>
    <row r="14" spans="1:15" ht="16.5" thickBot="1" x14ac:dyDescent="0.3">
      <c r="G14" s="12" t="s">
        <v>11</v>
      </c>
      <c r="H14" s="13">
        <v>0.21</v>
      </c>
      <c r="J14" s="2" t="s">
        <v>1</v>
      </c>
      <c r="K14" s="4">
        <f>L14*H10</f>
        <v>189440</v>
      </c>
      <c r="L14" s="4">
        <f>$B$2*$B$1*L13</f>
        <v>1536000</v>
      </c>
      <c r="N14" s="4"/>
      <c r="O14" s="4">
        <f>$B$2*$B$1*O13</f>
        <v>1536000</v>
      </c>
    </row>
    <row r="15" spans="1:15" ht="16.5" thickBot="1" x14ac:dyDescent="0.3">
      <c r="G15" s="12" t="s">
        <v>12</v>
      </c>
      <c r="H15" s="11">
        <f>(1-0.63)/3</f>
        <v>0.12333333333333334</v>
      </c>
      <c r="J15" s="2" t="s">
        <v>5</v>
      </c>
      <c r="K15" s="4">
        <v>10000</v>
      </c>
      <c r="L15" s="4">
        <v>100000</v>
      </c>
      <c r="N15" s="4"/>
      <c r="O15" s="4">
        <v>100000</v>
      </c>
    </row>
    <row r="16" spans="1:15" ht="16.5" thickBot="1" x14ac:dyDescent="0.3">
      <c r="G16" s="14" t="s">
        <v>3</v>
      </c>
      <c r="H16" s="15">
        <f>SUM(H10:H15)</f>
        <v>0.99999999999999989</v>
      </c>
      <c r="J16" s="2" t="s">
        <v>6</v>
      </c>
      <c r="K16" s="4">
        <v>257618</v>
      </c>
      <c r="L16" s="4">
        <f>K16</f>
        <v>257618</v>
      </c>
      <c r="N16" s="4"/>
      <c r="O16" s="4">
        <f>K7</f>
        <v>625000</v>
      </c>
    </row>
    <row r="17" spans="6:15" ht="15.75" thickBot="1" x14ac:dyDescent="0.3">
      <c r="J17" s="2" t="s">
        <v>4</v>
      </c>
      <c r="K17" s="5">
        <f>K15+K16-K14</f>
        <v>78178</v>
      </c>
      <c r="L17" s="6">
        <f>L15+L16-L14</f>
        <v>-1178382</v>
      </c>
      <c r="N17" s="6">
        <f>O17*0.1233</f>
        <v>-99996.3</v>
      </c>
      <c r="O17" s="6">
        <f>O15+O16-O14</f>
        <v>-811000</v>
      </c>
    </row>
    <row r="18" spans="6:15" ht="16.5" thickBot="1" x14ac:dyDescent="0.3">
      <c r="F18" t="s">
        <v>14</v>
      </c>
      <c r="G18" s="23" t="s">
        <v>21</v>
      </c>
      <c r="H18" s="11">
        <v>9.5000000000000001E-2</v>
      </c>
    </row>
    <row r="19" spans="6:15" ht="19.5" thickBot="1" x14ac:dyDescent="0.35">
      <c r="G19" s="22" t="s">
        <v>22</v>
      </c>
      <c r="H19" s="11">
        <v>9.5000000000000001E-2</v>
      </c>
      <c r="J19" s="37" t="s">
        <v>25</v>
      </c>
      <c r="K19" s="38"/>
      <c r="L19" s="39"/>
      <c r="N19" s="38" t="s">
        <v>27</v>
      </c>
      <c r="O19" s="39"/>
    </row>
    <row r="20" spans="6:15" ht="17.25" thickTop="1" thickBot="1" x14ac:dyDescent="0.3">
      <c r="G20" s="16" t="s">
        <v>2</v>
      </c>
      <c r="H20" s="11">
        <v>9.5000000000000001E-2</v>
      </c>
      <c r="J20" s="2"/>
      <c r="K20" s="2" t="s">
        <v>2</v>
      </c>
      <c r="L20" s="2" t="s">
        <v>3</v>
      </c>
      <c r="N20" s="2" t="s">
        <v>2</v>
      </c>
      <c r="O20" s="2" t="s">
        <v>3</v>
      </c>
    </row>
    <row r="21" spans="6:15" ht="16.5" thickBot="1" x14ac:dyDescent="0.3">
      <c r="G21" s="12" t="s">
        <v>8</v>
      </c>
      <c r="H21" s="11">
        <v>9.5000000000000001E-2</v>
      </c>
      <c r="J21" s="2" t="s">
        <v>0</v>
      </c>
      <c r="K21" s="3">
        <v>1</v>
      </c>
      <c r="L21" s="3">
        <v>8</v>
      </c>
      <c r="N21" s="3"/>
      <c r="O21" s="3">
        <v>8</v>
      </c>
    </row>
    <row r="22" spans="6:15" ht="16.5" thickBot="1" x14ac:dyDescent="0.3">
      <c r="G22" s="12" t="s">
        <v>9</v>
      </c>
      <c r="H22" s="11">
        <v>0.17499999999999999</v>
      </c>
      <c r="J22" s="2" t="s">
        <v>1</v>
      </c>
      <c r="K22" s="4">
        <f>L22*0.095</f>
        <v>145920</v>
      </c>
      <c r="L22" s="4">
        <f>$B$2*$B$1*L21</f>
        <v>1536000</v>
      </c>
      <c r="N22" s="4"/>
      <c r="O22" s="4">
        <f>$B$2*$B$1*O21</f>
        <v>1536000</v>
      </c>
    </row>
    <row r="23" spans="6:15" ht="16.5" thickBot="1" x14ac:dyDescent="0.3">
      <c r="G23" s="12" t="s">
        <v>10</v>
      </c>
      <c r="H23" s="11">
        <v>0.17499999999999999</v>
      </c>
      <c r="J23" s="2" t="s">
        <v>5</v>
      </c>
      <c r="K23" s="4">
        <v>10000</v>
      </c>
      <c r="L23" s="4">
        <v>100000</v>
      </c>
      <c r="N23" s="4"/>
      <c r="O23" s="4">
        <v>100000</v>
      </c>
    </row>
    <row r="24" spans="6:15" ht="16.5" thickBot="1" x14ac:dyDescent="0.3">
      <c r="G24" s="12" t="s">
        <v>11</v>
      </c>
      <c r="H24" s="11">
        <v>0.17499999999999999</v>
      </c>
      <c r="J24" s="2" t="s">
        <v>6</v>
      </c>
      <c r="K24" s="4">
        <v>257618</v>
      </c>
      <c r="L24" s="4">
        <f>K24</f>
        <v>257618</v>
      </c>
      <c r="N24" s="4"/>
      <c r="O24" s="4">
        <v>257618</v>
      </c>
    </row>
    <row r="25" spans="6:15" ht="16.5" thickBot="1" x14ac:dyDescent="0.3">
      <c r="G25" s="12" t="s">
        <v>12</v>
      </c>
      <c r="H25" s="11">
        <v>9.5000000000000001E-2</v>
      </c>
      <c r="J25" s="2" t="s">
        <v>4</v>
      </c>
      <c r="K25" s="5">
        <f>K23+K24-K22</f>
        <v>121698</v>
      </c>
      <c r="L25" s="6">
        <f>L23+L24-L22</f>
        <v>-1178382</v>
      </c>
      <c r="N25" s="6">
        <f>O25*0.095</f>
        <v>-111946.29000000001</v>
      </c>
      <c r="O25" s="6">
        <f>O23+O24-O22</f>
        <v>-1178382</v>
      </c>
    </row>
    <row r="26" spans="6:15" ht="16.5" thickBot="1" x14ac:dyDescent="0.3">
      <c r="G26" s="14" t="s">
        <v>3</v>
      </c>
      <c r="H26" s="15">
        <f>SUM(H18:H25)</f>
        <v>1</v>
      </c>
    </row>
  </sheetData>
  <mergeCells count="5">
    <mergeCell ref="J2:L2"/>
    <mergeCell ref="J11:L11"/>
    <mergeCell ref="J19:L19"/>
    <mergeCell ref="N19:O19"/>
    <mergeCell ref="N11:O11"/>
  </mergeCells>
  <pageMargins left="0.7" right="0.7" top="0.75" bottom="0.75" header="0.3" footer="0.3"/>
  <pageSetup paperSize="9" orientation="portrait" r:id="rId1"/>
  <ignoredErrors>
    <ignoredError sqref="B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Meeting 1</vt:lpstr>
      <vt:lpstr>Meeting 2</vt:lpstr>
    </vt:vector>
  </TitlesOfParts>
  <Company>Liebherr Machines Bulle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Terreaux Patrick (LMB)</dc:creator>
  <cp:lastModifiedBy>Terreaux Patrick (LMB)</cp:lastModifiedBy>
  <dcterms:created xsi:type="dcterms:W3CDTF">2011-10-12T06:33:27Z</dcterms:created>
  <dcterms:modified xsi:type="dcterms:W3CDTF">2012-01-25T06:40:54Z</dcterms:modified>
</cp:coreProperties>
</file>