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in" sheetId="1" r:id="rId4"/>
    <sheet state="visible" name="Graphics" sheetId="2" r:id="rId5"/>
    <sheet state="visible" name="Requirements" sheetId="3" r:id="rId6"/>
    <sheet state="visible" name="Set Log" sheetId="4" r:id="rId7"/>
    <sheet state="visible" name="Rosalina &amp; Luma" sheetId="5" r:id="rId8"/>
    <sheet state="visible" name="Meta Knight" sheetId="6" r:id="rId9"/>
    <sheet state="visible" name="Incineroar" sheetId="7" r:id="rId10"/>
    <sheet state="visible" name="Mega Man" sheetId="8" r:id="rId11"/>
    <sheet state="visible" name="Lucario" sheetId="9" r:id="rId12"/>
    <sheet state="visible" name="Toon Link" sheetId="10" r:id="rId13"/>
    <sheet state="visible" name="Yoshi" sheetId="11" r:id="rId14"/>
    <sheet state="visible" name="Shulk" sheetId="12" r:id="rId15"/>
    <sheet state="visible" name="Sora" sheetId="13" r:id="rId16"/>
    <sheet state="visible" name="Sephiroth" sheetId="14" r:id="rId17"/>
    <sheet state="visible" name="Min Min" sheetId="15" r:id="rId18"/>
    <sheet state="visible" name="Byleth" sheetId="16" r:id="rId19"/>
    <sheet state="visible" name="Terry" sheetId="17" r:id="rId20"/>
    <sheet state="visible" name="Corrin" sheetId="18" r:id="rId21"/>
    <sheet state="visible" name="Captain Falcon" sheetId="19" r:id="rId22"/>
    <sheet state="visible" name="Jigglypuff" sheetId="20" r:id="rId23"/>
    <sheet state="visible" name="Mario" sheetId="21" r:id="rId24"/>
    <sheet state="visible" name="Ken" sheetId="22" r:id="rId25"/>
    <sheet state="visible" name="Ness" sheetId="23" r:id="rId26"/>
    <sheet state="visible" name="Hero" sheetId="24" r:id="rId27"/>
    <sheet state="visible" name="Luigi" sheetId="25" r:id="rId28"/>
    <sheet state="visible" name="Samus" sheetId="26" r:id="rId29"/>
    <sheet state="visible" name="Olimar" sheetId="27" r:id="rId30"/>
    <sheet state="visible" name="ROB" sheetId="28" r:id="rId31"/>
    <sheet state="visible" name="Snake" sheetId="29" r:id="rId32"/>
    <sheet state="visible" name="Zero Suit Samus" sheetId="30" r:id="rId33"/>
    <sheet state="visible" name="Pokemon Trainer" sheetId="31" r:id="rId34"/>
    <sheet state="visible" name="Inkling" sheetId="32" r:id="rId35"/>
    <sheet state="visible" name="Young Link" sheetId="33" r:id="rId36"/>
    <sheet state="visible" name="Pikachu" sheetId="34" r:id="rId37"/>
    <sheet state="visible" name="Pac Man" sheetId="35" r:id="rId38"/>
    <sheet state="visible" name="Wolf" sheetId="36" r:id="rId39"/>
    <sheet state="visible" name="Joker" sheetId="37" r:id="rId40"/>
    <sheet state="visible" name="Palutena" sheetId="38" r:id="rId41"/>
    <sheet state="visible" name="Marth" sheetId="39" r:id="rId42"/>
    <sheet state="visible" name="PyraMythra" sheetId="40" r:id="rId43"/>
    <sheet state="visible" name="Game &amp; Watch" sheetId="41" r:id="rId44"/>
    <sheet state="visible" name="Steve" sheetId="42" r:id="rId45"/>
    <sheet state="visible" name="Duck Hunt" sheetId="43" r:id="rId46"/>
    <sheet state="visible" name="Peach" sheetId="44" r:id="rId47"/>
    <sheet state="visible" name="Ice Climbers" sheetId="45" r:id="rId48"/>
    <sheet state="visible" name="Cloud" sheetId="46" r:id="rId49"/>
    <sheet state="visible" name="Bowser" sheetId="47" r:id="rId50"/>
    <sheet state="visible" name="Falco" sheetId="48" r:id="rId51"/>
    <sheet state="visible" name="Ryu" sheetId="49" r:id="rId52"/>
    <sheet state="visible" name="Roy" sheetId="50" r:id="rId53"/>
    <sheet state="visible" name="Greninja" sheetId="51" r:id="rId54"/>
    <sheet state="visible" name="Sheik" sheetId="52" r:id="rId55"/>
    <sheet state="visible" name="Lucina" sheetId="53" r:id="rId56"/>
    <sheet state="visible" name="Kazuya" sheetId="54" r:id="rId57"/>
    <sheet state="visible" name="Wario" sheetId="55" r:id="rId58"/>
    <sheet state="visible" name="Fox" sheetId="56" r:id="rId59"/>
    <sheet state="visible" name="Diddy Kong" sheetId="57" r:id="rId60"/>
    <sheet state="visible" name="Sonic" sheetId="58" r:id="rId61"/>
    <sheet state="visible" name="Bayonetta" sheetId="59" r:id="rId62"/>
    <sheet state="visible" name="Donkey Kong" sheetId="60" r:id="rId63"/>
    <sheet state="visible" name="Link" sheetId="61" r:id="rId64"/>
    <sheet state="visible" name="Kirby" sheetId="62" r:id="rId65"/>
    <sheet state="visible" name="Zelda" sheetId="63" r:id="rId66"/>
    <sheet state="visible" name="Dr Mario" sheetId="64" r:id="rId67"/>
    <sheet state="visible" name="Pichu" sheetId="65" r:id="rId68"/>
    <sheet state="visible" name="Ganondorf" sheetId="66" r:id="rId69"/>
    <sheet state="visible" name="Mewtwo" sheetId="67" r:id="rId70"/>
    <sheet state="visible" name="Chrom" sheetId="68" r:id="rId71"/>
    <sheet state="visible" name="Pit" sheetId="69" r:id="rId72"/>
    <sheet state="visible" name="Ike" sheetId="70" r:id="rId73"/>
    <sheet state="visible" name="Lucas" sheetId="71" r:id="rId74"/>
    <sheet state="visible" name="King Dedede" sheetId="72" r:id="rId75"/>
    <sheet state="visible" name="Villager" sheetId="73" r:id="rId76"/>
    <sheet state="visible" name="Wii Fit Trainer" sheetId="74" r:id="rId77"/>
    <sheet state="visible" name="Little Mac" sheetId="75" r:id="rId78"/>
    <sheet state="visible" name="Mii Brawler" sheetId="76" r:id="rId79"/>
    <sheet state="visible" name="Mii Swordfighter" sheetId="77" r:id="rId80"/>
    <sheet state="visible" name="Mii Gunner" sheetId="78" r:id="rId81"/>
    <sheet state="visible" name="Robin" sheetId="79" r:id="rId82"/>
    <sheet state="visible" name="Bowser Jr" sheetId="80" r:id="rId83"/>
    <sheet state="visible" name="Ridley" sheetId="81" r:id="rId84"/>
    <sheet state="visible" name="Richter" sheetId="82" r:id="rId85"/>
    <sheet state="visible" name="King K Rool" sheetId="83" r:id="rId86"/>
    <sheet state="visible" name="Isabelle" sheetId="84" r:id="rId87"/>
    <sheet state="visible" name="Piranha Plant" sheetId="85" r:id="rId88"/>
    <sheet state="visible" name="Banjo" sheetId="86" r:id="rId8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 not enough data but i still did most of the work anyways</t>
      </text>
    </comment>
    <comment authorId="0" ref="C1">
      <text>
        <t xml:space="preserve">75% of this character's stocks were taken before this number.
Personally, I believe this is the best metric to determine killpower.</t>
      </text>
    </comment>
    <comment authorId="0" ref="I1">
      <text>
        <t xml:space="preserve">Probably the 2nd most important number besides the average.
If you lined up the stock %s from highest to lowest values, and took the middle 50% of the data, and then subtracted the maximum and minimum of that 50%, you have this.
There isn't really a correlation I'm aware of, but think about why Kazuya might have a high IQR (he can kill at pretty much any %) Meanwhile, Fox can't really kill until 90% at best, but once he hits that threshold, he's amazing at killing - this represented by the IQR.</t>
      </text>
    </comment>
    <comment authorId="0" ref="J1">
      <text>
        <t xml:space="preserve">'Skewness' is a fancy way of saying if the data leans above of below the average.
If the skewness is negative, most kills are taken higher than the average. If it's positive however, most kills are taken below the average.  This is the thing characters want.
Skewness can come from super early kill confirms, good gimp ability, or 'marthritis' if we're talking the other way around.</t>
      </text>
    </comment>
    <comment authorId="0" ref="K1">
      <text>
        <t xml:space="preserve">I noted whether or not the stock was taken by a kill confirm or not - and this was the % of stocks taken by kill confirms.
Confirms come in many shapes and sizes - tech chases, frame traps, you name it. </t>
      </text>
    </comment>
    <comment authorId="0" ref="M1">
      <text>
        <t xml:space="preserve">I believe the interquartile range is a much better indicator of how dynamic a character's killpower is than the st.dev. This is moreso recorded for something called a t-test, but it's here for your enjoyment too i guess</t>
      </text>
    </comment>
    <comment authorId="0" ref="N1">
      <text>
        <t xml:space="preserve">Sample size(how many stocks were recorded for the character)
The goal was to care more about opponent diversity than stock count, but the sample size at the end of the day was the # of stocks taken. Most characters have between 70-90 - I tried my best to have everyone above 70, but that wasn't the case for everyone sadly.</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6">
      <text>
        <t xml:space="preserve">When a player is about to be edgeguarded, but then kills the opponent in the process - if the player lands on stage before doing the killing blow, it is considered an edgeguard. </t>
      </text>
    </comment>
  </commentList>
</comments>
</file>

<file path=xl/sharedStrings.xml><?xml version="1.0" encoding="utf-8"?>
<sst xmlns="http://schemas.openxmlformats.org/spreadsheetml/2006/main" count="14096" uniqueCount="380">
  <si>
    <t>CHARACTER</t>
  </si>
  <si>
    <t>Q3</t>
  </si>
  <si>
    <t>AVERAGE</t>
  </si>
  <si>
    <t>MEDIAN</t>
  </si>
  <si>
    <t>STRUGGLE</t>
  </si>
  <si>
    <t>LOW</t>
  </si>
  <si>
    <t>HIGH</t>
  </si>
  <si>
    <t>RANGE</t>
  </si>
  <si>
    <t>SKEWNESS</t>
  </si>
  <si>
    <t>CONFIRM %</t>
  </si>
  <si>
    <t>ST.DEV</t>
  </si>
  <si>
    <t>N</t>
  </si>
  <si>
    <t>Ken</t>
  </si>
  <si>
    <t>Luigi</t>
  </si>
  <si>
    <t>Kazuya</t>
  </si>
  <si>
    <t>Meta Knight</t>
  </si>
  <si>
    <t>Fox</t>
  </si>
  <si>
    <t>Shulk</t>
  </si>
  <si>
    <t>Roy</t>
  </si>
  <si>
    <t>Steve</t>
  </si>
  <si>
    <t>Greninja</t>
  </si>
  <si>
    <t>Zero Suit Samus</t>
  </si>
  <si>
    <t>Incineroar</t>
  </si>
  <si>
    <t>Terry</t>
  </si>
  <si>
    <t>Byleth</t>
  </si>
  <si>
    <t>Lucario</t>
  </si>
  <si>
    <t>Min Min</t>
  </si>
  <si>
    <t>Jigglypuff</t>
  </si>
  <si>
    <t>Hero</t>
  </si>
  <si>
    <t>Ryu</t>
  </si>
  <si>
    <t>Falco</t>
  </si>
  <si>
    <t>Sheik</t>
  </si>
  <si>
    <t>Wario</t>
  </si>
  <si>
    <t>Inkling*</t>
  </si>
  <si>
    <t>Wolf</t>
  </si>
  <si>
    <t>Corrin</t>
  </si>
  <si>
    <t>Bowser</t>
  </si>
  <si>
    <t>Sephiroth</t>
  </si>
  <si>
    <t>Pokemon Trainer</t>
  </si>
  <si>
    <t>Yoshi</t>
  </si>
  <si>
    <t>Captain Falcon</t>
  </si>
  <si>
    <t>Mega Man</t>
  </si>
  <si>
    <t>Ness</t>
  </si>
  <si>
    <t>Joker</t>
  </si>
  <si>
    <t>Marth</t>
  </si>
  <si>
    <t>Palutena</t>
  </si>
  <si>
    <t>R.O.B</t>
  </si>
  <si>
    <t>Mario</t>
  </si>
  <si>
    <t>Toon Link</t>
  </si>
  <si>
    <t>Ice Climbers</t>
  </si>
  <si>
    <t>Lucina</t>
  </si>
  <si>
    <t>Sora</t>
  </si>
  <si>
    <t>Sonic</t>
  </si>
  <si>
    <t>Snake</t>
  </si>
  <si>
    <t>Cloud</t>
  </si>
  <si>
    <t>Diddy Kong</t>
  </si>
  <si>
    <t>Rosalina &amp; Luma</t>
  </si>
  <si>
    <t>Pyra/Mythra</t>
  </si>
  <si>
    <t>Game &amp; Watch</t>
  </si>
  <si>
    <t>Olimar</t>
  </si>
  <si>
    <t>Pikachu*</t>
  </si>
  <si>
    <t>Samus</t>
  </si>
  <si>
    <t>Young Link</t>
  </si>
  <si>
    <t>Peach</t>
  </si>
  <si>
    <t>Pac Man</t>
  </si>
  <si>
    <t>Bayonetta</t>
  </si>
  <si>
    <t>Duck Hunt</t>
  </si>
  <si>
    <t>AVERAGES/TOTALS</t>
  </si>
  <si>
    <t>average kill %</t>
  </si>
  <si>
    <t>significant differences is roughly ~10%</t>
  </si>
  <si>
    <t>Right of Min Min</t>
  </si>
  <si>
    <t>Right of Byleth</t>
  </si>
  <si>
    <t>Right of Lucina</t>
  </si>
  <si>
    <t>Right of Luigi</t>
  </si>
  <si>
    <t>Rosalina</t>
  </si>
  <si>
    <t>Right of Peach</t>
  </si>
  <si>
    <t>Left of Pikachu</t>
  </si>
  <si>
    <t>Right of Marth</t>
  </si>
  <si>
    <t>struggle</t>
  </si>
  <si>
    <t>Right of Shulk</t>
  </si>
  <si>
    <t>Right of Roy</t>
  </si>
  <si>
    <t>Right of Joker</t>
  </si>
  <si>
    <t>Right of Falco</t>
  </si>
  <si>
    <t>Right of Diddy</t>
  </si>
  <si>
    <t>Right of Mario</t>
  </si>
  <si>
    <t>Right of Pokemon Trainer</t>
  </si>
  <si>
    <t>kill ranges</t>
  </si>
  <si>
    <t>correlation b/w struggle and average</t>
  </si>
  <si>
    <t>r2 = .655 (very high correlation)</t>
  </si>
  <si>
    <t>skewness</t>
  </si>
  <si>
    <t>negative skewness means you kill earlier than ur avg</t>
  </si>
  <si>
    <t>positive skewness means you kill later than ur avg</t>
  </si>
  <si>
    <t>Same as Samus</t>
  </si>
  <si>
    <t>Right of Greninja</t>
  </si>
  <si>
    <t>Same as Lucina</t>
  </si>
  <si>
    <t>Right of Bowser</t>
  </si>
  <si>
    <t>Same as Luigi</t>
  </si>
  <si>
    <t>Same as Snake</t>
  </si>
  <si>
    <t>kill confirm ratio</t>
  </si>
  <si>
    <t>Same as Wolf</t>
  </si>
  <si>
    <t>Right of ROB</t>
  </si>
  <si>
    <t>Same as Pikachu</t>
  </si>
  <si>
    <t>Same as Terry</t>
  </si>
  <si>
    <t>Same as Zero Suit Samus</t>
  </si>
  <si>
    <t>Same as Byleth</t>
  </si>
  <si>
    <t>Same as Ness</t>
  </si>
  <si>
    <t>Right of Kazuya</t>
  </si>
  <si>
    <t>Right of Diddy Kong</t>
  </si>
  <si>
    <t>Same as Ice Climbers</t>
  </si>
  <si>
    <t>Same as Captain Falcon</t>
  </si>
  <si>
    <t>https://docs.google.com/document/d/1ZSLOOu0LuHrcQSfmME0Hryihnud1WV_N1aziB-1QAI8/edit?usp=sharing</t>
  </si>
  <si>
    <t>[Banjo-Kazooie] NEI</t>
  </si>
  <si>
    <t>Jagaimo</t>
  </si>
  <si>
    <t>Umeki</t>
  </si>
  <si>
    <t>M0tsunabe</t>
  </si>
  <si>
    <t>takera</t>
  </si>
  <si>
    <t>ProtoBanham</t>
  </si>
  <si>
    <t>[Bayonetta]</t>
  </si>
  <si>
    <t>Zomba</t>
  </si>
  <si>
    <t>Scend</t>
  </si>
  <si>
    <t>MuteAce</t>
  </si>
  <si>
    <t>Peli</t>
  </si>
  <si>
    <t>Luugi</t>
  </si>
  <si>
    <t>Glutonny</t>
  </si>
  <si>
    <t>Ouch!?</t>
  </si>
  <si>
    <t>Mr.R</t>
  </si>
  <si>
    <t>[Bowser Jr] NEI</t>
  </si>
  <si>
    <t>Jakal</t>
  </si>
  <si>
    <t>VoiD</t>
  </si>
  <si>
    <t>Mr. E</t>
  </si>
  <si>
    <t>Syrup</t>
  </si>
  <si>
    <t>IcyMist</t>
  </si>
  <si>
    <t>[Bowser]</t>
  </si>
  <si>
    <t>quiK</t>
  </si>
  <si>
    <t>Raflow</t>
  </si>
  <si>
    <t>Larry Lurr</t>
  </si>
  <si>
    <t>Taikei</t>
  </si>
  <si>
    <t>Kameme</t>
  </si>
  <si>
    <t>Yoshidora</t>
  </si>
  <si>
    <t>[Byleth]</t>
  </si>
  <si>
    <t>showers</t>
  </si>
  <si>
    <t>alice</t>
  </si>
  <si>
    <t>Doramigi</t>
  </si>
  <si>
    <t>Kurama</t>
  </si>
  <si>
    <t>Light</t>
  </si>
  <si>
    <t>Tea</t>
  </si>
  <si>
    <t>[Captain Falcon]</t>
  </si>
  <si>
    <t>Snow</t>
  </si>
  <si>
    <t>Neo</t>
  </si>
  <si>
    <t>Ryuoh</t>
  </si>
  <si>
    <t>Tsuna</t>
  </si>
  <si>
    <t>Asimo</t>
  </si>
  <si>
    <t>Miya</t>
  </si>
  <si>
    <t>Chase</t>
  </si>
  <si>
    <t>[Chrom] NEI</t>
  </si>
  <si>
    <t>Paseriman</t>
  </si>
  <si>
    <t>[Cloud]</t>
  </si>
  <si>
    <t>Gackt</t>
  </si>
  <si>
    <t>ShinyMark</t>
  </si>
  <si>
    <t>MkLeo</t>
  </si>
  <si>
    <t>Teaser</t>
  </si>
  <si>
    <t>Eim</t>
  </si>
  <si>
    <t>[Corrin]</t>
  </si>
  <si>
    <t>Sonix</t>
  </si>
  <si>
    <t>Aaron</t>
  </si>
  <si>
    <t>Nao</t>
  </si>
  <si>
    <t>Akakikusu</t>
  </si>
  <si>
    <t>[Diddy Kong]</t>
  </si>
  <si>
    <t>Sparg0</t>
  </si>
  <si>
    <t>Jahzz0</t>
  </si>
  <si>
    <t>sssr</t>
  </si>
  <si>
    <t>Lui$</t>
  </si>
  <si>
    <t>Toriguri(not used rn)</t>
  </si>
  <si>
    <t>[Donkey Kong] NEI</t>
  </si>
  <si>
    <t>Bloom4eva</t>
  </si>
  <si>
    <t>Leon</t>
  </si>
  <si>
    <t>[Dr. Mario]</t>
  </si>
  <si>
    <t>[Duck Hunt]</t>
  </si>
  <si>
    <t>H4</t>
  </si>
  <si>
    <t>enhancedpv</t>
  </si>
  <si>
    <t>Jdizzle</t>
  </si>
  <si>
    <t>JDV</t>
  </si>
  <si>
    <t>[Falco]</t>
  </si>
  <si>
    <t>Tsubaki</t>
  </si>
  <si>
    <t>zackray</t>
  </si>
  <si>
    <t>Karaage</t>
  </si>
  <si>
    <t>Omuatsu</t>
  </si>
  <si>
    <t>[Fox]</t>
  </si>
  <si>
    <t>JDizzle</t>
  </si>
  <si>
    <t>Repo</t>
  </si>
  <si>
    <t>[Ganondorf]</t>
  </si>
  <si>
    <t>[Greninja]</t>
  </si>
  <si>
    <t>sisqui</t>
  </si>
  <si>
    <t>Yamanaction</t>
  </si>
  <si>
    <t>SHADIC</t>
  </si>
  <si>
    <t>[Hero]</t>
  </si>
  <si>
    <t>Sigma</t>
  </si>
  <si>
    <t>[Ice Climbers]</t>
  </si>
  <si>
    <t>MASA</t>
  </si>
  <si>
    <t>Shirayuki</t>
  </si>
  <si>
    <t>[Ike]</t>
  </si>
  <si>
    <t>[Incineroar]</t>
  </si>
  <si>
    <t>Maister</t>
  </si>
  <si>
    <t>MKBigBoss</t>
  </si>
  <si>
    <t>Tarik</t>
  </si>
  <si>
    <t>[Inkling]</t>
  </si>
  <si>
    <t>Yaura</t>
  </si>
  <si>
    <t>Tsumusuto</t>
  </si>
  <si>
    <t>[Isabelle] NEI</t>
  </si>
  <si>
    <t>Raarchyor</t>
  </si>
  <si>
    <t>Gachipi</t>
  </si>
  <si>
    <t>Oi, George</t>
  </si>
  <si>
    <t>ESAM</t>
  </si>
  <si>
    <t>[Jigglypuff]</t>
  </si>
  <si>
    <t>Chag</t>
  </si>
  <si>
    <t>[Joker]</t>
  </si>
  <si>
    <t>Rizeasu</t>
  </si>
  <si>
    <t>Etsuji</t>
  </si>
  <si>
    <t>Goblin</t>
  </si>
  <si>
    <t>[Kazuya]</t>
  </si>
  <si>
    <t>Shuton</t>
  </si>
  <si>
    <t>[Ken]</t>
  </si>
  <si>
    <t>Anathema</t>
  </si>
  <si>
    <t>[King Dedede]</t>
  </si>
  <si>
    <t>[King K. Rool]</t>
  </si>
  <si>
    <t>[Kirby] NEI</t>
  </si>
  <si>
    <t>Homika</t>
  </si>
  <si>
    <t>Lancelot</t>
  </si>
  <si>
    <t>[Link] NEI</t>
  </si>
  <si>
    <t>Suinoko</t>
  </si>
  <si>
    <t>Flow</t>
  </si>
  <si>
    <t>[Little Mac]</t>
  </si>
  <si>
    <t>[Lucario]</t>
  </si>
  <si>
    <t>quik</t>
  </si>
  <si>
    <t>Fui</t>
  </si>
  <si>
    <t>[Lucas]</t>
  </si>
  <si>
    <t>[Lucina]</t>
  </si>
  <si>
    <t>KEN</t>
  </si>
  <si>
    <t>Gen</t>
  </si>
  <si>
    <t>Sisqui</t>
  </si>
  <si>
    <t>[Luigi]</t>
  </si>
  <si>
    <t>Ikan</t>
  </si>
  <si>
    <t>Mr. R</t>
  </si>
  <si>
    <t>Masha</t>
  </si>
  <si>
    <t>Andrik</t>
  </si>
  <si>
    <t>[Mario]</t>
  </si>
  <si>
    <t>Kaninabe</t>
  </si>
  <si>
    <r>
      <rPr>
        <color rgb="FF1155CC"/>
        <u/>
      </rPr>
      <t>TamaPDaifuk</t>
    </r>
    <r>
      <rPr/>
      <t>u</t>
    </r>
  </si>
  <si>
    <t>[Marth]</t>
  </si>
  <si>
    <t>Rarukun</t>
  </si>
  <si>
    <t>Rido</t>
  </si>
  <si>
    <t>[Mega Man]</t>
  </si>
  <si>
    <t>Lima</t>
  </si>
  <si>
    <t>Atelier</t>
  </si>
  <si>
    <t>[Meta Knight]</t>
  </si>
  <si>
    <t>[Mewtwo]</t>
  </si>
  <si>
    <t>[Mii Brawler] NEI</t>
  </si>
  <si>
    <t>Abadango</t>
  </si>
  <si>
    <t>Marss?</t>
  </si>
  <si>
    <t>[Mii Gunner]</t>
  </si>
  <si>
    <t>[Mii Swordfighter]</t>
  </si>
  <si>
    <t>[Min Min]</t>
  </si>
  <si>
    <t>Tweek</t>
  </si>
  <si>
    <t>Ned</t>
  </si>
  <si>
    <t>Dabuz</t>
  </si>
  <si>
    <t>Ling</t>
  </si>
  <si>
    <t>YOC</t>
  </si>
  <si>
    <t>moxi</t>
  </si>
  <si>
    <t>[Mr. Game &amp; Watch]</t>
  </si>
  <si>
    <t>[Ness]</t>
  </si>
  <si>
    <t>Kola</t>
  </si>
  <si>
    <t>[Olimar]</t>
  </si>
  <si>
    <t>Marss</t>
  </si>
  <si>
    <t>m0tsunabe</t>
  </si>
  <si>
    <t>[Pac-Man]</t>
  </si>
  <si>
    <t>[Palutena]</t>
  </si>
  <si>
    <t>Dark Wizzy</t>
  </si>
  <si>
    <t>Tilde</t>
  </si>
  <si>
    <t>[Peach/Daisy]</t>
  </si>
  <si>
    <t>[Pichu] *****</t>
  </si>
  <si>
    <t>[Pikachu]</t>
  </si>
  <si>
    <t>Mr.E</t>
  </si>
  <si>
    <r>
      <rPr/>
      <t>S</t>
    </r>
    <r>
      <rPr>
        <color rgb="FF1155CC"/>
        <u/>
      </rPr>
      <t>igma</t>
    </r>
  </si>
  <si>
    <t>[Piranha Plant]</t>
  </si>
  <si>
    <t>[Pit/Dark Pit]</t>
  </si>
  <si>
    <t>[Pokémon Trainer]</t>
  </si>
  <si>
    <t>Jogibu</t>
  </si>
  <si>
    <t>[Pyra/Mythra]</t>
  </si>
  <si>
    <t>[R.O.B.]</t>
  </si>
  <si>
    <t>[Ridley]*****</t>
  </si>
  <si>
    <t>Luis(Rydra)</t>
  </si>
  <si>
    <t>[Robin] NEI</t>
  </si>
  <si>
    <t>Capitancito</t>
  </si>
  <si>
    <t>ElleGo</t>
  </si>
  <si>
    <t>[Rosalina &amp; Luma]</t>
  </si>
  <si>
    <t>Supahsemmie</t>
  </si>
  <si>
    <t>Ezs</t>
  </si>
  <si>
    <t>[Roy]</t>
  </si>
  <si>
    <t>Ryouh</t>
  </si>
  <si>
    <t>Peabnut</t>
  </si>
  <si>
    <t>[Ryu]</t>
  </si>
  <si>
    <t>[Samus/Dark Samus]</t>
  </si>
  <si>
    <t>[Sephiroth]</t>
  </si>
  <si>
    <t>Myran</t>
  </si>
  <si>
    <t>[Sheik]</t>
  </si>
  <si>
    <t>Nietono</t>
  </si>
  <si>
    <t>[Shulk]</t>
  </si>
  <si>
    <t>Vendetta</t>
  </si>
  <si>
    <t>Lv. 1</t>
  </si>
  <si>
    <t>Luminous</t>
  </si>
  <si>
    <t>[Simon/Richter]</t>
  </si>
  <si>
    <t>[Snake]</t>
  </si>
  <si>
    <t>TamaPDaifuku</t>
  </si>
  <si>
    <t>[Sonic]</t>
  </si>
  <si>
    <t>[Sora]</t>
  </si>
  <si>
    <t>[Steve Minecraft]</t>
  </si>
  <si>
    <t>AndresFn</t>
  </si>
  <si>
    <t>[Terry]</t>
  </si>
  <si>
    <t>[Toon Link]</t>
  </si>
  <si>
    <t>[Villager]</t>
  </si>
  <si>
    <t>[Wario]</t>
  </si>
  <si>
    <t>[Wii Fit Trainer] NEI</t>
  </si>
  <si>
    <t>Kiyarash</t>
  </si>
  <si>
    <t>[Wolf]</t>
  </si>
  <si>
    <t>MPg</t>
  </si>
  <si>
    <t>Alice</t>
  </si>
  <si>
    <t>[Yoshi]</t>
  </si>
  <si>
    <t>[Young Link]</t>
  </si>
  <si>
    <t>[Zelda]</t>
  </si>
  <si>
    <t>[Zero Suit Samus]</t>
  </si>
  <si>
    <t>OPP WEIGHT</t>
  </si>
  <si>
    <t>KILL PERCENT</t>
  </si>
  <si>
    <t>KILL TYPE</t>
  </si>
  <si>
    <t>KILL CONFIRM</t>
  </si>
  <si>
    <t>opp. weight</t>
  </si>
  <si>
    <t>LEDGEGUARD</t>
  </si>
  <si>
    <t>NO</t>
  </si>
  <si>
    <t>n</t>
  </si>
  <si>
    <t>EDGEGUARD</t>
  </si>
  <si>
    <t>ST DEV</t>
  </si>
  <si>
    <t>Q1</t>
  </si>
  <si>
    <t>RAW/WHIFF</t>
  </si>
  <si>
    <t>Q2</t>
  </si>
  <si>
    <t>Q4</t>
  </si>
  <si>
    <t>IQR</t>
  </si>
  <si>
    <t>Skewness</t>
  </si>
  <si>
    <t>Struggle</t>
  </si>
  <si>
    <t>KILL SPREAD</t>
  </si>
  <si>
    <t>%</t>
  </si>
  <si>
    <t>0-15%</t>
  </si>
  <si>
    <t>REVERSAL</t>
  </si>
  <si>
    <t>16-30%</t>
  </si>
  <si>
    <t>31-45%</t>
  </si>
  <si>
    <t>LANDING</t>
  </si>
  <si>
    <t>46-60%</t>
  </si>
  <si>
    <t>SHIELDING</t>
  </si>
  <si>
    <t>61-75%</t>
  </si>
  <si>
    <t>76-90%</t>
  </si>
  <si>
    <t>CONFIRM RATIO</t>
  </si>
  <si>
    <t>91-105%</t>
  </si>
  <si>
    <t>106-120%</t>
  </si>
  <si>
    <t>121-135%</t>
  </si>
  <si>
    <t>136-150%</t>
  </si>
  <si>
    <t>151-165%</t>
  </si>
  <si>
    <t>166-180%</t>
  </si>
  <si>
    <t>180% +</t>
  </si>
  <si>
    <t>YES</t>
  </si>
  <si>
    <t>RAW/WHFF</t>
  </si>
  <si>
    <t>YE</t>
  </si>
  <si>
    <t>EDGEUGARD</t>
  </si>
  <si>
    <t>EDGEGURD</t>
  </si>
  <si>
    <t>LEDGEGURD</t>
  </si>
  <si>
    <t>RAW/WHIF</t>
  </si>
  <si>
    <t>REVERASL</t>
  </si>
  <si>
    <t>LEDGEUGARD</t>
  </si>
  <si>
    <t>EDGEDGUARD</t>
  </si>
  <si>
    <t>chicken vs toriguri</t>
  </si>
  <si>
    <t>i am dumb</t>
  </si>
  <si>
    <t>AVERAGE COMBO</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</si>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</sst>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0"/>
  </numFmts>
  <fonts count="8">
    <font>
      <sz val="10.0"/>
      <color rgb="FF000000"/>
      <name val="Arial"/>
      <scheme val="minor"/>
    </font>
    <font>
      <b/>
      <color theme="1"/>
      <name val="Arial"/>
      <scheme val="minor"/>
    </font>
    <font/>
    <font>
      <color theme="1"/>
      <name val="Arial"/>
      <scheme val="minor"/>
    </font>
    <font>
      <color theme="1"/>
      <name val="Arial"/>
    </font>
    <font>
      <u/>
      <color rgb="FF0000FF"/>
    </font>
    <font>
      <u/>
      <color rgb="FF0000FF"/>
    </font>
    <font>
      <color rgb="FF000000"/>
      <name val="Arial"/>
      <scheme val="minor"/>
    </font>
  </fonts>
  <fills count="8">
    <fill>
      <patternFill patternType="none"/>
    </fill>
    <fill>
      <patternFill patternType="lightGray"/>
    </fill>
    <fill>
      <patternFill patternType="solid">
        <fgColor rgb="FFFFFFFF"/>
        <bgColor rgb="FFFFFFFF"/>
      </patternFill>
    </fill>
    <fill>
      <patternFill patternType="solid">
        <fgColor rgb="FF93C47D"/>
        <bgColor rgb="FF93C47D"/>
      </patternFill>
    </fill>
    <fill>
      <patternFill patternType="solid">
        <fgColor rgb="FF6D9EEB"/>
        <bgColor rgb="FF6D9EEB"/>
      </patternFill>
    </fill>
    <fill>
      <patternFill patternType="solid">
        <fgColor rgb="FF000000"/>
        <bgColor rgb="FF000000"/>
      </patternFill>
    </fill>
    <fill>
      <patternFill patternType="solid">
        <fgColor rgb="FFC9DAF8"/>
        <bgColor rgb="FFC9DAF8"/>
      </patternFill>
    </fill>
    <fill>
      <patternFill patternType="solid">
        <fgColor rgb="FFA4C2F4"/>
        <bgColor rgb="FFA4C2F4"/>
      </patternFill>
    </fill>
  </fills>
  <borders count="12">
    <border/>
    <border>
      <bottom style="thin">
        <color rgb="FF000000"/>
      </bottom>
    </border>
    <border>
      <right style="thin">
        <color rgb="FF000000"/>
      </right>
      <bottom style="thin">
        <color rgb="FF000000"/>
      </bottom>
    </border>
    <border>
      <right style="thin">
        <color rgb="FF000000"/>
      </right>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rder>
    <border>
      <left style="thin">
        <color rgb="FF000000"/>
      </left>
    </border>
    <border>
      <left style="thin">
        <color rgb="FF000000"/>
      </left>
      <bottom style="thin">
        <color rgb="FF000000"/>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1" fillId="0" fontId="1" numFmtId="0" xfId="0" applyAlignment="1" applyBorder="1" applyFont="1">
      <alignment horizontal="left" readingOrder="0"/>
    </xf>
    <xf borderId="2" fillId="0" fontId="2" numFmtId="0" xfId="0" applyBorder="1" applyFont="1"/>
    <xf borderId="1" fillId="0" fontId="1" numFmtId="0" xfId="0" applyAlignment="1" applyBorder="1" applyFont="1">
      <alignment horizontal="right"/>
    </xf>
    <xf borderId="1" fillId="0" fontId="1" numFmtId="0" xfId="0" applyAlignment="1" applyBorder="1" applyFont="1">
      <alignment horizontal="right" readingOrder="0"/>
    </xf>
    <xf borderId="1" fillId="0" fontId="1" numFmtId="0" xfId="0" applyAlignment="1" applyBorder="1" applyFont="1">
      <alignment horizontal="right"/>
    </xf>
    <xf borderId="0" fillId="0" fontId="3" numFmtId="0" xfId="0" applyAlignment="1" applyFont="1">
      <alignment readingOrder="0"/>
    </xf>
    <xf borderId="3" fillId="0" fontId="3" numFmtId="0" xfId="0" applyAlignment="1" applyBorder="1" applyFont="1">
      <alignment horizontal="center"/>
    </xf>
    <xf borderId="0" fillId="0" fontId="3" numFmtId="164" xfId="0" applyFont="1" applyNumberFormat="1"/>
    <xf borderId="0" fillId="0" fontId="3" numFmtId="2" xfId="0" applyFont="1" applyNumberFormat="1"/>
    <xf borderId="0" fillId="0" fontId="3" numFmtId="0" xfId="0" applyFont="1"/>
    <xf borderId="3" fillId="0" fontId="3" numFmtId="0" xfId="0" applyAlignment="1" applyBorder="1" applyFont="1">
      <alignment horizontal="center" readingOrder="0"/>
    </xf>
    <xf borderId="0" fillId="0" fontId="3" numFmtId="164" xfId="0" applyAlignment="1" applyFont="1" applyNumberFormat="1">
      <alignment readingOrder="0"/>
    </xf>
    <xf borderId="3" fillId="0" fontId="3" numFmtId="0" xfId="0" applyAlignment="1" applyBorder="1" applyFont="1">
      <alignment horizontal="center"/>
    </xf>
    <xf borderId="0" fillId="0" fontId="3" numFmtId="0" xfId="0" applyFont="1"/>
    <xf borderId="3" fillId="2" fontId="4" numFmtId="0" xfId="0" applyAlignment="1" applyBorder="1" applyFill="1" applyFont="1">
      <alignment horizontal="center" vertical="bottom"/>
    </xf>
    <xf borderId="3" fillId="0" fontId="4" numFmtId="0" xfId="0" applyAlignment="1" applyBorder="1" applyFont="1">
      <alignment horizontal="center" vertical="bottom"/>
    </xf>
    <xf borderId="4" fillId="0" fontId="1" numFmtId="0" xfId="0" applyAlignment="1" applyBorder="1" applyFont="1">
      <alignment readingOrder="0"/>
    </xf>
    <xf borderId="5" fillId="0" fontId="1" numFmtId="0" xfId="0" applyBorder="1" applyFont="1"/>
    <xf borderId="4" fillId="0" fontId="1" numFmtId="164" xfId="0" applyBorder="1" applyFont="1" applyNumberFormat="1"/>
    <xf borderId="4" fillId="0" fontId="1" numFmtId="2" xfId="0" applyBorder="1" applyFont="1" applyNumberFormat="1"/>
    <xf borderId="4" fillId="0" fontId="1" numFmtId="0" xfId="0" applyBorder="1" applyFont="1"/>
    <xf borderId="0" fillId="0" fontId="1" numFmtId="0" xfId="0" applyFont="1"/>
    <xf borderId="3" fillId="0" fontId="3" numFmtId="0" xfId="0" applyBorder="1" applyFont="1"/>
    <xf borderId="0" fillId="0" fontId="4" numFmtId="0" xfId="0" applyAlignment="1" applyFont="1">
      <alignment vertical="bottom"/>
    </xf>
    <xf borderId="0" fillId="0" fontId="3" numFmtId="0" xfId="0" applyAlignment="1" applyFont="1">
      <alignment horizontal="center"/>
    </xf>
    <xf borderId="0" fillId="0" fontId="3" numFmtId="0" xfId="0" applyAlignment="1" applyFont="1">
      <alignment horizontal="center" readingOrder="0"/>
    </xf>
    <xf borderId="0" fillId="0" fontId="5" numFmtId="0" xfId="0" applyAlignment="1" applyFont="1">
      <alignment readingOrder="0"/>
    </xf>
    <xf borderId="6" fillId="3" fontId="1" numFmtId="0" xfId="0" applyAlignment="1" applyBorder="1" applyFill="1" applyFont="1">
      <alignment readingOrder="0"/>
    </xf>
    <xf borderId="0" fillId="0" fontId="6" numFmtId="0" xfId="0" applyAlignment="1" applyFont="1">
      <alignment readingOrder="0"/>
    </xf>
    <xf borderId="0" fillId="0" fontId="7" numFmtId="0" xfId="0" applyAlignment="1" applyFont="1">
      <alignment readingOrder="0"/>
    </xf>
    <xf borderId="0" fillId="0" fontId="3" numFmtId="0" xfId="0" applyAlignment="1" applyFont="1">
      <alignment readingOrder="0"/>
    </xf>
    <xf borderId="6" fillId="4" fontId="1" numFmtId="0" xfId="0" applyAlignment="1" applyBorder="1" applyFill="1" applyFont="1">
      <alignment horizontal="center" readingOrder="0"/>
    </xf>
    <xf borderId="0" fillId="5" fontId="3" numFmtId="0" xfId="0" applyFill="1" applyFont="1"/>
    <xf borderId="6" fillId="4" fontId="1" numFmtId="0" xfId="0" applyAlignment="1" applyBorder="1" applyFont="1">
      <alignment readingOrder="0"/>
    </xf>
    <xf borderId="6" fillId="6" fontId="3" numFmtId="164" xfId="0" applyBorder="1" applyFill="1" applyFont="1" applyNumberFormat="1"/>
    <xf borderId="6" fillId="6" fontId="3" numFmtId="0" xfId="0" applyAlignment="1" applyBorder="1" applyFont="1">
      <alignment readingOrder="0"/>
    </xf>
    <xf borderId="6" fillId="6" fontId="4" numFmtId="0" xfId="0" applyAlignment="1" applyBorder="1" applyFont="1">
      <alignment horizontal="right" readingOrder="0" vertical="bottom"/>
    </xf>
    <xf borderId="7" fillId="6" fontId="4" numFmtId="0" xfId="0" applyAlignment="1" applyBorder="1" applyFont="1">
      <alignment readingOrder="0" vertical="bottom"/>
    </xf>
    <xf borderId="8" fillId="6" fontId="4" numFmtId="0" xfId="0" applyAlignment="1" applyBorder="1" applyFont="1">
      <alignment horizontal="right" readingOrder="0" vertical="bottom"/>
    </xf>
    <xf borderId="2" fillId="6" fontId="4" numFmtId="0" xfId="0" applyAlignment="1" applyBorder="1" applyFont="1">
      <alignment readingOrder="0" vertical="bottom"/>
    </xf>
    <xf borderId="6" fillId="4" fontId="3" numFmtId="0" xfId="0" applyAlignment="1" applyBorder="1" applyFont="1">
      <alignment readingOrder="0"/>
    </xf>
    <xf borderId="6" fillId="6" fontId="3" numFmtId="2" xfId="0" applyBorder="1" applyFont="1" applyNumberFormat="1"/>
    <xf borderId="9" fillId="7" fontId="4" numFmtId="0" xfId="0" applyAlignment="1" applyBorder="1" applyFill="1" applyFont="1">
      <alignment readingOrder="0" vertical="bottom"/>
    </xf>
    <xf borderId="5" fillId="7" fontId="4" numFmtId="2" xfId="0" applyAlignment="1" applyBorder="1" applyFont="1" applyNumberFormat="1">
      <alignment vertical="bottom"/>
    </xf>
    <xf borderId="10" fillId="7" fontId="4" numFmtId="0" xfId="0" applyAlignment="1" applyBorder="1" applyFont="1">
      <alignment readingOrder="0" vertical="bottom"/>
    </xf>
    <xf borderId="3" fillId="7" fontId="4" numFmtId="2" xfId="0" applyAlignment="1" applyBorder="1" applyFont="1" applyNumberFormat="1">
      <alignment horizontal="right" vertical="bottom"/>
    </xf>
    <xf borderId="3" fillId="7" fontId="4" numFmtId="2" xfId="0" applyAlignment="1" applyBorder="1" applyFont="1" applyNumberFormat="1">
      <alignment horizontal="right" readingOrder="0" vertical="bottom"/>
    </xf>
    <xf borderId="10" fillId="7" fontId="3" numFmtId="0" xfId="0" applyAlignment="1" applyBorder="1" applyFont="1">
      <alignment readingOrder="0"/>
    </xf>
    <xf borderId="3" fillId="7" fontId="3" numFmtId="164" xfId="0" applyBorder="1" applyFont="1" applyNumberFormat="1"/>
    <xf borderId="11" fillId="7" fontId="3" numFmtId="0" xfId="0" applyAlignment="1" applyBorder="1" applyFont="1">
      <alignment readingOrder="0"/>
    </xf>
    <xf borderId="2" fillId="7" fontId="3" numFmtId="164" xfId="0" applyBorder="1" applyFont="1" applyNumberFormat="1"/>
    <xf borderId="0" fillId="5" fontId="3" numFmtId="0" xfId="0" applyAlignment="1" applyFont="1">
      <alignment readingOrder="0"/>
    </xf>
    <xf borderId="6" fillId="6" fontId="3" numFmtId="0" xfId="0" applyBorder="1" applyFont="1"/>
    <xf borderId="6" fillId="0" fontId="3" numFmtId="0" xfId="0" applyBorder="1" applyFont="1"/>
    <xf borderId="8" fillId="6" fontId="4" numFmtId="0" xfId="0" applyAlignment="1" applyBorder="1" applyFont="1">
      <alignment horizontal="right" vertical="bottom"/>
    </xf>
    <xf borderId="2" fillId="6" fontId="4" numFmtId="0" xfId="0" applyAlignment="1" applyBorder="1" applyFont="1">
      <alignment vertical="bottom"/>
    </xf>
    <xf borderId="6" fillId="6" fontId="4" numFmtId="0" xfId="0" applyAlignment="1" applyBorder="1" applyFont="1">
      <alignment horizontal="right" vertical="bottom"/>
    </xf>
    <xf borderId="7" fillId="6" fontId="4" numFmtId="0" xfId="0" applyAlignment="1" applyBorder="1" applyFont="1">
      <alignment vertical="bottom"/>
    </xf>
    <xf borderId="7" fillId="6" fontId="4" numFmtId="0" xfId="0" applyAlignment="1" applyBorder="1" applyFont="1">
      <alignment horizontal="right" readingOrder="0" vertical="bottom"/>
    </xf>
    <xf borderId="2" fillId="6" fontId="4" numFmtId="0" xfId="0" applyAlignment="1" applyBorder="1" applyFont="1">
      <alignment horizontal="right" readingOrder="0" vertical="bottom"/>
    </xf>
    <xf borderId="7" fillId="6" fontId="4" numFmtId="0" xfId="0" applyAlignment="1" applyBorder="1" applyFont="1">
      <alignment horizontal="right" vertical="bottom"/>
    </xf>
    <xf borderId="8" fillId="6" fontId="4" numFmtId="0" xfId="0" applyAlignment="1" applyBorder="1" applyFont="1">
      <alignment horizontal="right" vertical="bottom"/>
    </xf>
    <xf borderId="2" fillId="6" fontId="4" numFmtId="0" xfId="0" applyAlignment="1" applyBorder="1" applyFont="1">
      <alignment horizontal="right" vertical="bottom"/>
    </xf>
    <xf borderId="2" fillId="6" fontId="4" numFmtId="0" xfId="0" applyAlignment="1" applyBorder="1" applyFont="1">
      <alignment vertical="bottom"/>
    </xf>
    <xf borderId="0" fillId="0" fontId="3" numFmtId="165" xfId="0" applyFont="1" applyNumberFormat="1"/>
    <xf borderId="0" fillId="0" fontId="4" numFmtId="0" xfId="0" applyAlignment="1" applyFont="1">
      <alignment vertical="bottom"/>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STRUGGLE vs. AVERAGE</a:t>
            </a:r>
          </a:p>
        </c:rich>
      </c:tx>
      <c:overlay val="0"/>
    </c:title>
    <c:plotArea>
      <c:layout/>
      <c:scatterChart>
        <c:scatterStyle val="lineMarker"/>
        <c:varyColors val="0"/>
        <c:ser>
          <c:idx val="0"/>
          <c:order val="0"/>
          <c:tx>
            <c:strRef>
              <c:f>Main!$D$1</c:f>
            </c:strRef>
          </c:tx>
          <c:spPr>
            <a:ln>
              <a:noFill/>
            </a:ln>
          </c:spPr>
          <c:marker>
            <c:symbol val="circle"/>
            <c:size val="7"/>
            <c:spPr>
              <a:solidFill>
                <a:srgbClr val="CC4125"/>
              </a:solidFill>
              <a:ln cmpd="sng">
                <a:solidFill>
                  <a:srgbClr val="CC4125"/>
                </a:solidFill>
              </a:ln>
            </c:spPr>
          </c:marker>
          <c:dPt>
            <c:idx val="19"/>
            <c:marker>
              <c:symbol val="none"/>
            </c:marker>
          </c:dPt>
          <c:xVal>
            <c:numRef>
              <c:f>Main!$E$2:$E$56</c:f>
            </c:numRef>
          </c:xVal>
          <c:yVal>
            <c:numRef>
              <c:f>Main!$D$2:$D$56</c:f>
              <c:numCache/>
            </c:numRef>
          </c:yVal>
        </c:ser>
        <c:dLbls>
          <c:showLegendKey val="0"/>
          <c:showVal val="0"/>
          <c:showCatName val="0"/>
          <c:showSerName val="0"/>
          <c:showPercent val="0"/>
          <c:showBubbleSize val="0"/>
        </c:dLbls>
        <c:axId val="1342029266"/>
        <c:axId val="422607688"/>
      </c:scatterChart>
      <c:valAx>
        <c:axId val="13420292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 OF TIME STOCK TAKEN PAST 150%</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2607688"/>
        <c:majorUnit val="5.0"/>
        <c:minorUnit val="1.0"/>
      </c:valAx>
      <c:valAx>
        <c:axId val="422607688"/>
        <c:scaling>
          <c:orientation val="minMax"/>
          <c:max val="1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AVERAGE % STOCK WAS TAKEN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2029266"/>
        <c:majorUnit val="15.0"/>
        <c:minorUnit val="5.0"/>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'Rosalina &amp; Luma'!$H$11:$H$23</c:f>
            </c:strRef>
          </c:cat>
          <c:val>
            <c:numRef>
              <c:f>'Rosalina &amp; Luma'!$I$11:$I$23</c:f>
              <c:numCache/>
            </c:numRef>
          </c:val>
        </c:ser>
        <c:axId val="938858187"/>
        <c:axId val="1650786015"/>
      </c:areaChart>
      <c:catAx>
        <c:axId val="9388581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650786015"/>
      </c:catAx>
      <c:valAx>
        <c:axId val="16507860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885818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'Meta Knight'!$H$11:$H$23</c:f>
            </c:strRef>
          </c:cat>
          <c:val>
            <c:numRef>
              <c:f>'Meta Knight'!$I$11:$I$23</c:f>
              <c:numCache/>
            </c:numRef>
          </c:val>
        </c:ser>
        <c:axId val="600531449"/>
        <c:axId val="1321558625"/>
      </c:areaChart>
      <c:catAx>
        <c:axId val="6005314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321558625"/>
      </c:catAx>
      <c:valAx>
        <c:axId val="13215586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053144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Incineroar!$H$11:$H$23</c:f>
            </c:strRef>
          </c:cat>
          <c:val>
            <c:numRef>
              <c:f>Incineroar!$I$11:$I$23</c:f>
              <c:numCache/>
            </c:numRef>
          </c:val>
        </c:ser>
        <c:axId val="1492603712"/>
        <c:axId val="2007746971"/>
      </c:areaChart>
      <c:catAx>
        <c:axId val="14926037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2007746971"/>
      </c:catAx>
      <c:valAx>
        <c:axId val="20077469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260371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'Mega Man'!$H$11:$H$23</c:f>
            </c:strRef>
          </c:cat>
          <c:val>
            <c:numRef>
              <c:f>'Mega Man'!$I$11:$I$23</c:f>
              <c:numCache/>
            </c:numRef>
          </c:val>
        </c:ser>
        <c:axId val="945220803"/>
        <c:axId val="583004004"/>
      </c:areaChart>
      <c:catAx>
        <c:axId val="9452208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583004004"/>
      </c:catAx>
      <c:valAx>
        <c:axId val="583004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5220803"/>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Lucario!$H$11:$H$23</c:f>
            </c:strRef>
          </c:cat>
          <c:val>
            <c:numRef>
              <c:f>Lucario!$I$11:$I$23</c:f>
              <c:numCache/>
            </c:numRef>
          </c:val>
        </c:ser>
        <c:axId val="1063356940"/>
        <c:axId val="745618935"/>
      </c:areaChart>
      <c:catAx>
        <c:axId val="10633569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745618935"/>
      </c:catAx>
      <c:valAx>
        <c:axId val="7456189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3356940"/>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'Toon Link'!$H$11:$H$23</c:f>
            </c:strRef>
          </c:cat>
          <c:val>
            <c:numRef>
              <c:f>'Toon Link'!$I$11:$I$23</c:f>
              <c:numCache/>
            </c:numRef>
          </c:val>
        </c:ser>
        <c:axId val="1218174875"/>
        <c:axId val="1789281363"/>
      </c:areaChart>
      <c:catAx>
        <c:axId val="1218174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789281363"/>
      </c:catAx>
      <c:valAx>
        <c:axId val="17892813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817487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Yoshi!$H$11:$H$23</c:f>
            </c:strRef>
          </c:cat>
          <c:val>
            <c:numRef>
              <c:f>Yoshi!$I$11:$I$23</c:f>
              <c:numCache/>
            </c:numRef>
          </c:val>
        </c:ser>
        <c:axId val="892807096"/>
        <c:axId val="1353477626"/>
      </c:areaChart>
      <c:catAx>
        <c:axId val="8928070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353477626"/>
      </c:catAx>
      <c:valAx>
        <c:axId val="13534776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2807096"/>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Shulk!$H$11:$H$23</c:f>
            </c:strRef>
          </c:cat>
          <c:val>
            <c:numRef>
              <c:f>Shulk!$I$11:$I$23</c:f>
              <c:numCache/>
            </c:numRef>
          </c:val>
        </c:ser>
        <c:axId val="1380668560"/>
        <c:axId val="1289517135"/>
      </c:areaChart>
      <c:catAx>
        <c:axId val="13806685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289517135"/>
      </c:catAx>
      <c:valAx>
        <c:axId val="12895171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0668560"/>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Sora!$H$11:$H$23</c:f>
            </c:strRef>
          </c:cat>
          <c:val>
            <c:numRef>
              <c:f>Sora!$I$11:$I$23</c:f>
              <c:numCache/>
            </c:numRef>
          </c:val>
        </c:ser>
        <c:axId val="1278261311"/>
        <c:axId val="124586021"/>
      </c:areaChart>
      <c:catAx>
        <c:axId val="12782613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24586021"/>
      </c:catAx>
      <c:valAx>
        <c:axId val="124586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8261311"/>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Sephiroth!$H$11:$H$23</c:f>
            </c:strRef>
          </c:cat>
          <c:val>
            <c:numRef>
              <c:f>Sephiroth!$I$11:$I$23</c:f>
              <c:numCache/>
            </c:numRef>
          </c:val>
        </c:ser>
        <c:axId val="1396335855"/>
        <c:axId val="1043883638"/>
      </c:areaChart>
      <c:catAx>
        <c:axId val="13963358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043883638"/>
      </c:catAx>
      <c:valAx>
        <c:axId val="10438836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633585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'Min Min'!$H$11:$H$23</c:f>
            </c:strRef>
          </c:cat>
          <c:val>
            <c:numRef>
              <c:f>'Min Min'!$I$11:$I$23</c:f>
              <c:numCache/>
            </c:numRef>
          </c:val>
        </c:ser>
        <c:axId val="1462196087"/>
        <c:axId val="619674144"/>
      </c:areaChart>
      <c:catAx>
        <c:axId val="14621960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19674144"/>
      </c:catAx>
      <c:valAx>
        <c:axId val="6196741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2196087"/>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Byleth!$H$11:$H$23</c:f>
            </c:strRef>
          </c:cat>
          <c:val>
            <c:numRef>
              <c:f>Byleth!$I$11:$I$23</c:f>
              <c:numCache/>
            </c:numRef>
          </c:val>
        </c:ser>
        <c:axId val="1946454645"/>
        <c:axId val="1028021375"/>
      </c:areaChart>
      <c:catAx>
        <c:axId val="19464546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028021375"/>
      </c:catAx>
      <c:valAx>
        <c:axId val="1028021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645464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Terry!$H$11:$H$23</c:f>
            </c:strRef>
          </c:cat>
          <c:val>
            <c:numRef>
              <c:f>Terry!$I$11:$I$23</c:f>
              <c:numCache/>
            </c:numRef>
          </c:val>
        </c:ser>
        <c:axId val="1301673964"/>
        <c:axId val="616630418"/>
      </c:areaChart>
      <c:catAx>
        <c:axId val="13016739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16630418"/>
      </c:catAx>
      <c:valAx>
        <c:axId val="6166304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1673964"/>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Corrin!$H$11:$H$23</c:f>
            </c:strRef>
          </c:cat>
          <c:val>
            <c:numRef>
              <c:f>Corrin!$I$11:$I$23</c:f>
              <c:numCache/>
            </c:numRef>
          </c:val>
        </c:ser>
        <c:axId val="485962951"/>
        <c:axId val="37397300"/>
      </c:areaChart>
      <c:catAx>
        <c:axId val="4859629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37397300"/>
      </c:catAx>
      <c:valAx>
        <c:axId val="373973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596295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'Captain Falcon'!$H$11:$H$23</c:f>
            </c:strRef>
          </c:cat>
          <c:val>
            <c:numRef>
              <c:f>'Captain Falcon'!$I$11:$I$23</c:f>
              <c:numCache/>
            </c:numRef>
          </c:val>
        </c:ser>
        <c:axId val="315333026"/>
        <c:axId val="111064129"/>
      </c:areaChart>
      <c:catAx>
        <c:axId val="3153330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11064129"/>
      </c:catAx>
      <c:valAx>
        <c:axId val="1110641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5333026"/>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Jigglypuff!$H$11:$H$23</c:f>
            </c:strRef>
          </c:cat>
          <c:val>
            <c:numRef>
              <c:f>Jigglypuff!$I$11:$I$23</c:f>
              <c:numCache/>
            </c:numRef>
          </c:val>
        </c:ser>
        <c:axId val="1535773694"/>
        <c:axId val="1695616466"/>
      </c:areaChart>
      <c:catAx>
        <c:axId val="15357736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695616466"/>
      </c:catAx>
      <c:valAx>
        <c:axId val="16956164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5773694"/>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Mario!$H$11:$H$23</c:f>
            </c:strRef>
          </c:cat>
          <c:val>
            <c:numRef>
              <c:f>Mario!$I$11:$I$23</c:f>
              <c:numCache/>
            </c:numRef>
          </c:val>
        </c:ser>
        <c:axId val="1208842671"/>
        <c:axId val="832426358"/>
      </c:areaChart>
      <c:catAx>
        <c:axId val="12088426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832426358"/>
      </c:catAx>
      <c:valAx>
        <c:axId val="8324263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884267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Ken!$H$11:$H$23</c:f>
            </c:strRef>
          </c:cat>
          <c:val>
            <c:numRef>
              <c:f>Ken!$I$11:$I$23</c:f>
              <c:numCache/>
            </c:numRef>
          </c:val>
        </c:ser>
        <c:axId val="1669611966"/>
        <c:axId val="1252833868"/>
      </c:areaChart>
      <c:catAx>
        <c:axId val="16696119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252833868"/>
      </c:catAx>
      <c:valAx>
        <c:axId val="1252833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9611966"/>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Ness!$H$11:$H$23</c:f>
            </c:strRef>
          </c:cat>
          <c:val>
            <c:numRef>
              <c:f>Ness!$I$11:$I$23</c:f>
              <c:numCache/>
            </c:numRef>
          </c:val>
        </c:ser>
        <c:axId val="799769191"/>
        <c:axId val="1521150956"/>
      </c:areaChart>
      <c:catAx>
        <c:axId val="7997691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521150956"/>
      </c:catAx>
      <c:valAx>
        <c:axId val="1521150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9769191"/>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Hero!$H$11:$H$23</c:f>
            </c:strRef>
          </c:cat>
          <c:val>
            <c:numRef>
              <c:f>Hero!$I$11:$I$23</c:f>
              <c:numCache/>
            </c:numRef>
          </c:val>
        </c:ser>
        <c:axId val="1163216119"/>
        <c:axId val="499573568"/>
      </c:areaChart>
      <c:catAx>
        <c:axId val="11632161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499573568"/>
      </c:catAx>
      <c:valAx>
        <c:axId val="4995735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3216119"/>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Luigi!$H$11:$H$23</c:f>
            </c:strRef>
          </c:cat>
          <c:val>
            <c:numRef>
              <c:f>Luigi!$I$11:$I$23</c:f>
              <c:numCache/>
            </c:numRef>
          </c:val>
        </c:ser>
        <c:axId val="1127385226"/>
        <c:axId val="700824848"/>
      </c:areaChart>
      <c:catAx>
        <c:axId val="11273852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700824848"/>
      </c:catAx>
      <c:valAx>
        <c:axId val="7008248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7385226"/>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Samus!$H$11:$H$23</c:f>
            </c:strRef>
          </c:cat>
          <c:val>
            <c:numRef>
              <c:f>Samus!$I$11:$I$23</c:f>
              <c:numCache/>
            </c:numRef>
          </c:val>
        </c:ser>
        <c:axId val="345389490"/>
        <c:axId val="70403609"/>
      </c:areaChart>
      <c:catAx>
        <c:axId val="3453894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70403609"/>
      </c:catAx>
      <c:valAx>
        <c:axId val="704036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5389490"/>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Olimar!$H$11:$H$23</c:f>
            </c:strRef>
          </c:cat>
          <c:val>
            <c:numRef>
              <c:f>Olimar!$I$11:$I$23</c:f>
              <c:numCache/>
            </c:numRef>
          </c:val>
        </c:ser>
        <c:axId val="1790559709"/>
        <c:axId val="111643777"/>
      </c:areaChart>
      <c:catAx>
        <c:axId val="17905597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11643777"/>
      </c:catAx>
      <c:valAx>
        <c:axId val="1116437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0559709"/>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ROB!$H$11:$H$23</c:f>
            </c:strRef>
          </c:cat>
          <c:val>
            <c:numRef>
              <c:f>ROB!$I$11:$I$23</c:f>
              <c:numCache/>
            </c:numRef>
          </c:val>
        </c:ser>
        <c:axId val="93838305"/>
        <c:axId val="840388958"/>
      </c:areaChart>
      <c:catAx>
        <c:axId val="938383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840388958"/>
      </c:catAx>
      <c:valAx>
        <c:axId val="8403889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838305"/>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Snake!$H$11:$H$23</c:f>
            </c:strRef>
          </c:cat>
          <c:val>
            <c:numRef>
              <c:f>Snake!$I$11:$I$23</c:f>
              <c:numCache/>
            </c:numRef>
          </c:val>
        </c:ser>
        <c:axId val="787932705"/>
        <c:axId val="1953647631"/>
      </c:areaChart>
      <c:catAx>
        <c:axId val="7879327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953647631"/>
      </c:catAx>
      <c:valAx>
        <c:axId val="19536476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7932705"/>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'Zero Suit Samus'!$H$11:$H$23</c:f>
            </c:strRef>
          </c:cat>
          <c:val>
            <c:numRef>
              <c:f>'Zero Suit Samus'!$I$11:$I$23</c:f>
              <c:numCache/>
            </c:numRef>
          </c:val>
        </c:ser>
        <c:axId val="293415169"/>
        <c:axId val="707017848"/>
      </c:areaChart>
      <c:catAx>
        <c:axId val="2934151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707017848"/>
      </c:catAx>
      <c:valAx>
        <c:axId val="7070178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3415169"/>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'Pokemon Trainer'!$H$11:$H$23</c:f>
            </c:strRef>
          </c:cat>
          <c:val>
            <c:numRef>
              <c:f>'Pokemon Trainer'!$I$11:$I$23</c:f>
              <c:numCache/>
            </c:numRef>
          </c:val>
        </c:ser>
        <c:axId val="895679865"/>
        <c:axId val="308669867"/>
      </c:areaChart>
      <c:catAx>
        <c:axId val="8956798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308669867"/>
      </c:catAx>
      <c:valAx>
        <c:axId val="308669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5679865"/>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Inkling!$H$11:$H$23</c:f>
            </c:strRef>
          </c:cat>
          <c:val>
            <c:numRef>
              <c:f>Inkling!$I$11:$I$23</c:f>
              <c:numCache/>
            </c:numRef>
          </c:val>
        </c:ser>
        <c:axId val="1441382046"/>
        <c:axId val="247018890"/>
      </c:areaChart>
      <c:catAx>
        <c:axId val="14413820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247018890"/>
      </c:catAx>
      <c:valAx>
        <c:axId val="247018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1382046"/>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'Young Link'!$H$11:$H$23</c:f>
            </c:strRef>
          </c:cat>
          <c:val>
            <c:numRef>
              <c:f>'Young Link'!$I$11:$I$23</c:f>
              <c:numCache/>
            </c:numRef>
          </c:val>
        </c:ser>
        <c:axId val="170449979"/>
        <c:axId val="1484810311"/>
      </c:areaChart>
      <c:catAx>
        <c:axId val="1704499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484810311"/>
      </c:catAx>
      <c:valAx>
        <c:axId val="1484810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449979"/>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Pikachu!$H$11:$H$23</c:f>
            </c:strRef>
          </c:cat>
          <c:val>
            <c:numRef>
              <c:f>Pikachu!$I$11:$I$23</c:f>
              <c:numCache/>
            </c:numRef>
          </c:val>
        </c:ser>
        <c:axId val="1828397158"/>
        <c:axId val="984249654"/>
      </c:areaChart>
      <c:catAx>
        <c:axId val="18283971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984249654"/>
      </c:catAx>
      <c:valAx>
        <c:axId val="9842496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8397158"/>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'Pac Man'!$H$11:$H$23</c:f>
            </c:strRef>
          </c:cat>
          <c:val>
            <c:numRef>
              <c:f>'Pac Man'!$I$11:$I$23</c:f>
              <c:numCache/>
            </c:numRef>
          </c:val>
        </c:ser>
        <c:axId val="1275063683"/>
        <c:axId val="941344401"/>
      </c:areaChart>
      <c:catAx>
        <c:axId val="12750636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941344401"/>
      </c:catAx>
      <c:valAx>
        <c:axId val="941344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5063683"/>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Wolf!$H$11:$H$23</c:f>
            </c:strRef>
          </c:cat>
          <c:val>
            <c:numRef>
              <c:f>Wolf!$I$11:$I$23</c:f>
              <c:numCache/>
            </c:numRef>
          </c:val>
        </c:ser>
        <c:axId val="1460245639"/>
        <c:axId val="28946411"/>
      </c:areaChart>
      <c:catAx>
        <c:axId val="14602456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28946411"/>
      </c:catAx>
      <c:valAx>
        <c:axId val="289464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0245639"/>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Joker!$H$11:$H$23</c:f>
            </c:strRef>
          </c:cat>
          <c:val>
            <c:numRef>
              <c:f>Joker!$I$11:$I$23</c:f>
              <c:numCache/>
            </c:numRef>
          </c:val>
        </c:ser>
        <c:axId val="1293293385"/>
        <c:axId val="469844788"/>
      </c:areaChart>
      <c:catAx>
        <c:axId val="12932933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469844788"/>
      </c:catAx>
      <c:valAx>
        <c:axId val="4698447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3293385"/>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Palutena!$H$11:$H$23</c:f>
            </c:strRef>
          </c:cat>
          <c:val>
            <c:numRef>
              <c:f>Palutena!$I$11:$I$23</c:f>
              <c:numCache/>
            </c:numRef>
          </c:val>
        </c:ser>
        <c:axId val="2095370419"/>
        <c:axId val="67539732"/>
      </c:areaChart>
      <c:catAx>
        <c:axId val="20953704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7539732"/>
      </c:catAx>
      <c:valAx>
        <c:axId val="67539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5370419"/>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Marth!$H$11:$H$23</c:f>
            </c:strRef>
          </c:cat>
          <c:val>
            <c:numRef>
              <c:f>Marth!$I$11:$I$23</c:f>
              <c:numCache/>
            </c:numRef>
          </c:val>
        </c:ser>
        <c:axId val="234247019"/>
        <c:axId val="1478070530"/>
      </c:areaChart>
      <c:catAx>
        <c:axId val="234247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478070530"/>
      </c:catAx>
      <c:valAx>
        <c:axId val="14780705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4247019"/>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PyraMythra!$H$11:$H$23</c:f>
            </c:strRef>
          </c:cat>
          <c:val>
            <c:numRef>
              <c:f>PyraMythra!$I$11:$I$23</c:f>
              <c:numCache/>
            </c:numRef>
          </c:val>
        </c:ser>
        <c:axId val="489399625"/>
        <c:axId val="290301955"/>
      </c:areaChart>
      <c:catAx>
        <c:axId val="4893996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290301955"/>
      </c:catAx>
      <c:valAx>
        <c:axId val="2903019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9399625"/>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'Game &amp; Watch'!$H$11:$H$23</c:f>
            </c:strRef>
          </c:cat>
          <c:val>
            <c:numRef>
              <c:f>'Game &amp; Watch'!$I$11:$I$23</c:f>
              <c:numCache/>
            </c:numRef>
          </c:val>
        </c:ser>
        <c:axId val="2087027700"/>
        <c:axId val="930177808"/>
      </c:areaChart>
      <c:catAx>
        <c:axId val="20870277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930177808"/>
      </c:catAx>
      <c:valAx>
        <c:axId val="930177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7027700"/>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Steve!$H$11:$H$23</c:f>
            </c:strRef>
          </c:cat>
          <c:val>
            <c:numRef>
              <c:f>Steve!$I$11:$I$23</c:f>
              <c:numCache/>
            </c:numRef>
          </c:val>
        </c:ser>
        <c:axId val="883662866"/>
        <c:axId val="1687149518"/>
      </c:areaChart>
      <c:catAx>
        <c:axId val="8836628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687149518"/>
      </c:catAx>
      <c:valAx>
        <c:axId val="16871495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3662866"/>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'Duck Hunt'!$H$11:$H$23</c:f>
            </c:strRef>
          </c:cat>
          <c:val>
            <c:numRef>
              <c:f>'Duck Hunt'!$I$11:$I$23</c:f>
              <c:numCache/>
            </c:numRef>
          </c:val>
        </c:ser>
        <c:axId val="956420519"/>
        <c:axId val="669843015"/>
      </c:areaChart>
      <c:catAx>
        <c:axId val="9564205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69843015"/>
      </c:catAx>
      <c:valAx>
        <c:axId val="6698430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6420519"/>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Peach!$H$11:$H$23</c:f>
            </c:strRef>
          </c:cat>
          <c:val>
            <c:numRef>
              <c:f>Peach!$I$11:$I$23</c:f>
              <c:numCache/>
            </c:numRef>
          </c:val>
        </c:ser>
        <c:axId val="896950076"/>
        <c:axId val="1406504062"/>
      </c:areaChart>
      <c:catAx>
        <c:axId val="8969500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406504062"/>
      </c:catAx>
      <c:valAx>
        <c:axId val="1406504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6950076"/>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'Ice Climbers'!$H$11:$H$23</c:f>
            </c:strRef>
          </c:cat>
          <c:val>
            <c:numRef>
              <c:f>'Ice Climbers'!$I$11:$I$23</c:f>
              <c:numCache/>
            </c:numRef>
          </c:val>
        </c:ser>
        <c:axId val="804385991"/>
        <c:axId val="1372106027"/>
      </c:areaChart>
      <c:catAx>
        <c:axId val="8043859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372106027"/>
      </c:catAx>
      <c:valAx>
        <c:axId val="1372106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4385991"/>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Cloud!$H$11:$H$23</c:f>
            </c:strRef>
          </c:cat>
          <c:val>
            <c:numRef>
              <c:f>Cloud!$I$11:$I$23</c:f>
              <c:numCache/>
            </c:numRef>
          </c:val>
        </c:ser>
        <c:axId val="1178829118"/>
        <c:axId val="484925990"/>
      </c:areaChart>
      <c:catAx>
        <c:axId val="11788291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484925990"/>
      </c:catAx>
      <c:valAx>
        <c:axId val="484925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8829118"/>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Bowser!$H$11:$H$23</c:f>
            </c:strRef>
          </c:cat>
          <c:val>
            <c:numRef>
              <c:f>Bowser!$I$11:$I$23</c:f>
              <c:numCache/>
            </c:numRef>
          </c:val>
        </c:ser>
        <c:axId val="149129130"/>
        <c:axId val="1409303486"/>
      </c:areaChart>
      <c:catAx>
        <c:axId val="1491291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409303486"/>
      </c:catAx>
      <c:valAx>
        <c:axId val="1409303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129130"/>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grouping val="stacked"/>
        <c:ser>
          <c:idx val="0"/>
          <c:order val="0"/>
          <c:spPr>
            <a:solidFill>
              <a:srgbClr val="4285F4">
                <a:alpha val="30000"/>
              </a:srgbClr>
            </a:solidFill>
            <a:ln cmpd="sng">
              <a:solidFill>
                <a:srgbClr val="4285F4"/>
              </a:solidFill>
            </a:ln>
          </c:spPr>
          <c:cat>
            <c:strRef>
              <c:f>Falco!$H$11:$H$23</c:f>
            </c:strRef>
          </c:cat>
          <c:val>
            <c:numRef>
              <c:f>Falco!$I$11:$I$23</c:f>
              <c:numCache/>
            </c:numRef>
          </c:val>
        </c:ser>
        <c:axId val="1560805632"/>
        <c:axId val="1789838163"/>
      </c:areaChart>
      <c:catAx>
        <c:axId val="15608056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789838163"/>
      </c:catAx>
      <c:valAx>
        <c:axId val="17898381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0805632"/>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KILL SPREAD</a:t>
            </a:r>
          </a:p>
        </c:rich>
      </c:tx>
      <c:overlay val="0"/>
    </c:title>
    <c:plotArea>
      <c:layout/>
      <c:areaChart>
        <c:ser>
          <c:idx val="0"/>
          <c:order val="0"/>
          <c:tx>
            <c:strRef>
              <c:f>Greninja!$I$10</c:f>
            </c:strRef>
          </c:tx>
          <c:spPr>
            <a:solidFill>
              <a:srgbClr val="4285F4">
                <a:alpha val="30000"/>
              </a:srgbClr>
            </a:solidFill>
            <a:ln cmpd="sng">
              <a:solidFill>
                <a:srgbClr val="4285F4"/>
              </a:solidFill>
            </a:ln>
          </c:spPr>
          <c:cat>
            <c:strRef>
              <c:f>Greninja!$H$11:$H$23</c:f>
            </c:strRef>
          </c:cat>
          <c:val>
            <c:numRef>
              <c:f>Greninja!$I$11:$I$23</c:f>
              <c:numCache/>
            </c:numRef>
          </c:val>
        </c:ser>
        <c:axId val="557091600"/>
        <c:axId val="1003597247"/>
      </c:areaChart>
      <c:catAx>
        <c:axId val="5570916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003597247"/>
      </c:catAx>
      <c:valAx>
        <c:axId val="10035972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7091600"/>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4285F4">
                <a:alpha val="30000"/>
              </a:srgbClr>
            </a:solidFill>
            <a:ln cmpd="sng">
              <a:solidFill>
                <a:srgbClr val="4285F4"/>
              </a:solidFill>
            </a:ln>
          </c:spPr>
          <c:cat>
            <c:strRef>
              <c:f>Kazuya!$H$11:$H$23</c:f>
            </c:strRef>
          </c:cat>
          <c:val>
            <c:numRef>
              <c:f>Kazuya!$I$11:$I$23</c:f>
              <c:numCache/>
            </c:numRef>
          </c:val>
        </c:ser>
        <c:axId val="997393642"/>
        <c:axId val="1705402248"/>
      </c:areaChart>
      <c:catAx>
        <c:axId val="9973936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05402248"/>
      </c:catAx>
      <c:valAx>
        <c:axId val="1705402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7393642"/>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'Donkey Kong'!$I$10</c:f>
            </c:strRef>
          </c:tx>
          <c:spPr>
            <a:solidFill>
              <a:schemeClr val="accent1"/>
            </a:solidFill>
            <a:ln cmpd="sng">
              <a:solidFill>
                <a:srgbClr val="000000"/>
              </a:solidFill>
            </a:ln>
          </c:spPr>
          <c:cat>
            <c:strRef>
              <c:f>'Donkey Kong'!$H$11:$H$23</c:f>
            </c:strRef>
          </c:cat>
          <c:val>
            <c:numRef>
              <c:f>'Donkey Kong'!$I$11:$I$23</c:f>
              <c:numCache/>
            </c:numRef>
          </c:val>
        </c:ser>
        <c:axId val="1469234847"/>
        <c:axId val="1929354111"/>
      </c:barChart>
      <c:catAx>
        <c:axId val="14692348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929354111"/>
      </c:catAx>
      <c:valAx>
        <c:axId val="19293541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9234847"/>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Link!$L$10</c:f>
            </c:strRef>
          </c:tx>
          <c:spPr>
            <a:solidFill>
              <a:schemeClr val="accent1"/>
            </a:solidFill>
            <a:ln cmpd="sng">
              <a:solidFill>
                <a:srgbClr val="000000"/>
              </a:solidFill>
            </a:ln>
          </c:spPr>
          <c:cat>
            <c:strRef>
              <c:f>Link!$K$11:$K$23</c:f>
            </c:strRef>
          </c:cat>
          <c:val>
            <c:numRef>
              <c:f>Link!$L$11:$L$23</c:f>
              <c:numCache/>
            </c:numRef>
          </c:val>
        </c:ser>
        <c:axId val="1805996153"/>
        <c:axId val="1181296201"/>
      </c:barChart>
      <c:catAx>
        <c:axId val="18059961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181296201"/>
      </c:catAx>
      <c:valAx>
        <c:axId val="11812962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5996153"/>
      </c:valAx>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Kirby!$L$10</c:f>
            </c:strRef>
          </c:tx>
          <c:spPr>
            <a:solidFill>
              <a:schemeClr val="accent1"/>
            </a:solidFill>
            <a:ln cmpd="sng">
              <a:solidFill>
                <a:srgbClr val="000000"/>
              </a:solidFill>
            </a:ln>
          </c:spPr>
          <c:cat>
            <c:strRef>
              <c:f>Kirby!$K$11:$K$23</c:f>
            </c:strRef>
          </c:cat>
          <c:val>
            <c:numRef>
              <c:f>Kirby!$L$11:$L$23</c:f>
              <c:numCache/>
            </c:numRef>
          </c:val>
        </c:ser>
        <c:axId val="618804922"/>
        <c:axId val="348322355"/>
      </c:barChart>
      <c:catAx>
        <c:axId val="6188049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348322355"/>
      </c:catAx>
      <c:valAx>
        <c:axId val="348322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8804922"/>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Zelda!$L$10</c:f>
            </c:strRef>
          </c:tx>
          <c:spPr>
            <a:solidFill>
              <a:schemeClr val="accent1"/>
            </a:solidFill>
            <a:ln cmpd="sng">
              <a:solidFill>
                <a:srgbClr val="000000"/>
              </a:solidFill>
            </a:ln>
          </c:spPr>
          <c:cat>
            <c:strRef>
              <c:f>Zelda!$K$11:$K$23</c:f>
            </c:strRef>
          </c:cat>
          <c:val>
            <c:numRef>
              <c:f>Zelda!$L$11:$L$23</c:f>
              <c:numCache/>
            </c:numRef>
          </c:val>
        </c:ser>
        <c:axId val="252260198"/>
        <c:axId val="625885905"/>
      </c:barChart>
      <c:catAx>
        <c:axId val="2522601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25885905"/>
      </c:catAx>
      <c:valAx>
        <c:axId val="6258859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2260198"/>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'Dr Mario'!$L$10</c:f>
            </c:strRef>
          </c:tx>
          <c:spPr>
            <a:solidFill>
              <a:schemeClr val="accent1"/>
            </a:solidFill>
            <a:ln cmpd="sng">
              <a:solidFill>
                <a:srgbClr val="000000"/>
              </a:solidFill>
            </a:ln>
          </c:spPr>
          <c:cat>
            <c:strRef>
              <c:f>'Dr Mario'!$K$11:$K$23</c:f>
            </c:strRef>
          </c:cat>
          <c:val>
            <c:numRef>
              <c:f>'Dr Mario'!$L$11:$L$23</c:f>
              <c:numCache/>
            </c:numRef>
          </c:val>
        </c:ser>
        <c:axId val="1604937067"/>
        <c:axId val="513121895"/>
      </c:barChart>
      <c:catAx>
        <c:axId val="16049370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513121895"/>
      </c:catAx>
      <c:valAx>
        <c:axId val="5131218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4937067"/>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Pichu!$L$10</c:f>
            </c:strRef>
          </c:tx>
          <c:spPr>
            <a:solidFill>
              <a:schemeClr val="accent1"/>
            </a:solidFill>
            <a:ln cmpd="sng">
              <a:solidFill>
                <a:srgbClr val="000000"/>
              </a:solidFill>
            </a:ln>
          </c:spPr>
          <c:cat>
            <c:strRef>
              <c:f>Pichu!$K$11:$K$23</c:f>
            </c:strRef>
          </c:cat>
          <c:val>
            <c:numRef>
              <c:f>Pichu!$L$11:$L$23</c:f>
              <c:numCache/>
            </c:numRef>
          </c:val>
        </c:ser>
        <c:axId val="1970458374"/>
        <c:axId val="1428397018"/>
      </c:barChart>
      <c:catAx>
        <c:axId val="19704583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428397018"/>
      </c:catAx>
      <c:valAx>
        <c:axId val="1428397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0458374"/>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Ganondorf!$K$10:$K$23</c:f>
            </c:strRef>
          </c:cat>
          <c:val>
            <c:numRef>
              <c:f>Ganondorf!$L$10:$L$23</c:f>
              <c:numCache/>
            </c:numRef>
          </c:val>
        </c:ser>
        <c:axId val="1060083766"/>
        <c:axId val="66594492"/>
      </c:barChart>
      <c:catAx>
        <c:axId val="10600837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594492"/>
      </c:catAx>
      <c:valAx>
        <c:axId val="665944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0083766"/>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Mewtwo!$L$10</c:f>
            </c:strRef>
          </c:tx>
          <c:spPr>
            <a:solidFill>
              <a:schemeClr val="accent1"/>
            </a:solidFill>
            <a:ln cmpd="sng">
              <a:solidFill>
                <a:srgbClr val="000000"/>
              </a:solidFill>
            </a:ln>
          </c:spPr>
          <c:cat>
            <c:strRef>
              <c:f>Mewtwo!$K$11:$K$23</c:f>
            </c:strRef>
          </c:cat>
          <c:val>
            <c:numRef>
              <c:f>Mewtwo!$L$11:$L$23</c:f>
              <c:numCache/>
            </c:numRef>
          </c:val>
        </c:ser>
        <c:axId val="526534630"/>
        <c:axId val="2115885582"/>
      </c:barChart>
      <c:catAx>
        <c:axId val="5265346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2115885582"/>
      </c:catAx>
      <c:valAx>
        <c:axId val="2115885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6534630"/>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Chrom!$L$10</c:f>
            </c:strRef>
          </c:tx>
          <c:spPr>
            <a:solidFill>
              <a:schemeClr val="accent1"/>
            </a:solidFill>
            <a:ln cmpd="sng">
              <a:solidFill>
                <a:srgbClr val="000000"/>
              </a:solidFill>
            </a:ln>
          </c:spPr>
          <c:cat>
            <c:strRef>
              <c:f>Chrom!$K$11:$K$23</c:f>
            </c:strRef>
          </c:cat>
          <c:val>
            <c:numRef>
              <c:f>Chrom!$L$11:$L$23</c:f>
              <c:numCache/>
            </c:numRef>
          </c:val>
        </c:ser>
        <c:axId val="287411152"/>
        <c:axId val="1820274162"/>
      </c:barChart>
      <c:catAx>
        <c:axId val="2874111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820274162"/>
      </c:catAx>
      <c:valAx>
        <c:axId val="18202741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7411152"/>
      </c:valAx>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Pit!$L$10</c:f>
            </c:strRef>
          </c:tx>
          <c:spPr>
            <a:solidFill>
              <a:schemeClr val="accent1"/>
            </a:solidFill>
            <a:ln cmpd="sng">
              <a:solidFill>
                <a:srgbClr val="000000"/>
              </a:solidFill>
            </a:ln>
          </c:spPr>
          <c:cat>
            <c:strRef>
              <c:f>Pit!$K$11:$K$23</c:f>
            </c:strRef>
          </c:cat>
          <c:val>
            <c:numRef>
              <c:f>Pit!$L$11:$L$23</c:f>
              <c:numCache/>
            </c:numRef>
          </c:val>
        </c:ser>
        <c:axId val="336767179"/>
        <c:axId val="2124414541"/>
      </c:barChart>
      <c:catAx>
        <c:axId val="3367671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2124414541"/>
      </c:catAx>
      <c:valAx>
        <c:axId val="21244145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6767179"/>
      </c:valAx>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Ike!$L$10</c:f>
            </c:strRef>
          </c:tx>
          <c:spPr>
            <a:solidFill>
              <a:schemeClr val="accent1"/>
            </a:solidFill>
            <a:ln cmpd="sng">
              <a:solidFill>
                <a:srgbClr val="000000"/>
              </a:solidFill>
            </a:ln>
          </c:spPr>
          <c:cat>
            <c:strRef>
              <c:f>Ike!$K$11:$K$23</c:f>
            </c:strRef>
          </c:cat>
          <c:val>
            <c:numRef>
              <c:f>Ike!$L$11:$L$23</c:f>
              <c:numCache/>
            </c:numRef>
          </c:val>
        </c:ser>
        <c:axId val="885506128"/>
        <c:axId val="1280389880"/>
      </c:barChart>
      <c:catAx>
        <c:axId val="8855061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280389880"/>
      </c:catAx>
      <c:valAx>
        <c:axId val="12803898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5506128"/>
      </c:valAx>
    </c:plotArea>
    <c:legend>
      <c:legendPos val="r"/>
      <c:overlay val="0"/>
      <c:txPr>
        <a:bodyPr/>
        <a:lstStyle/>
        <a:p>
          <a:pPr lvl="0">
            <a:defRPr b="0">
              <a:solidFill>
                <a:srgbClr val="1A1A1A"/>
              </a:solidFill>
              <a:latin typeface="+mn-lt"/>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Lucas!$L$10</c:f>
            </c:strRef>
          </c:tx>
          <c:spPr>
            <a:solidFill>
              <a:schemeClr val="accent1"/>
            </a:solidFill>
            <a:ln cmpd="sng">
              <a:solidFill>
                <a:srgbClr val="000000"/>
              </a:solidFill>
            </a:ln>
          </c:spPr>
          <c:cat>
            <c:strRef>
              <c:f>Lucas!$K$11:$K$23</c:f>
            </c:strRef>
          </c:cat>
          <c:val>
            <c:numRef>
              <c:f>Lucas!$L$11:$L$23</c:f>
              <c:numCache/>
            </c:numRef>
          </c:val>
        </c:ser>
        <c:axId val="2107033694"/>
        <c:axId val="1629987482"/>
      </c:barChart>
      <c:catAx>
        <c:axId val="21070336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629987482"/>
      </c:catAx>
      <c:valAx>
        <c:axId val="16299874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7033694"/>
      </c:valAx>
    </c:plotArea>
    <c:legend>
      <c:legendPos val="r"/>
      <c:overlay val="0"/>
      <c:txPr>
        <a:bodyPr/>
        <a:lstStyle/>
        <a:p>
          <a:pPr lvl="0">
            <a:defRPr b="0">
              <a:solidFill>
                <a:srgbClr val="1A1A1A"/>
              </a:solidFill>
              <a:latin typeface="+mn-lt"/>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'King Dedede'!$L$10</c:f>
            </c:strRef>
          </c:tx>
          <c:spPr>
            <a:solidFill>
              <a:schemeClr val="accent1"/>
            </a:solidFill>
            <a:ln cmpd="sng">
              <a:solidFill>
                <a:srgbClr val="000000"/>
              </a:solidFill>
            </a:ln>
          </c:spPr>
          <c:cat>
            <c:strRef>
              <c:f>'King Dedede'!$K$11:$K$23</c:f>
            </c:strRef>
          </c:cat>
          <c:val>
            <c:numRef>
              <c:f>'King Dedede'!$L$11:$L$23</c:f>
              <c:numCache/>
            </c:numRef>
          </c:val>
        </c:ser>
        <c:axId val="545588555"/>
        <c:axId val="1701337298"/>
      </c:barChart>
      <c:catAx>
        <c:axId val="545588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701337298"/>
      </c:catAx>
      <c:valAx>
        <c:axId val="1701337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5588555"/>
      </c:valAx>
    </c:plotArea>
    <c:legend>
      <c:legendPos val="r"/>
      <c:overlay val="0"/>
      <c:txPr>
        <a:bodyPr/>
        <a:lstStyle/>
        <a:p>
          <a:pPr lvl="0">
            <a:defRPr b="0">
              <a:solidFill>
                <a:srgbClr val="1A1A1A"/>
              </a:solidFill>
              <a:latin typeface="+mn-lt"/>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Villager!$L$10</c:f>
            </c:strRef>
          </c:tx>
          <c:spPr>
            <a:solidFill>
              <a:schemeClr val="accent1"/>
            </a:solidFill>
            <a:ln cmpd="sng">
              <a:solidFill>
                <a:srgbClr val="000000"/>
              </a:solidFill>
            </a:ln>
          </c:spPr>
          <c:cat>
            <c:strRef>
              <c:f>Villager!$K$11:$K$23</c:f>
            </c:strRef>
          </c:cat>
          <c:val>
            <c:numRef>
              <c:f>Villager!$L$11:$L$23</c:f>
              <c:numCache/>
            </c:numRef>
          </c:val>
        </c:ser>
        <c:axId val="1142525540"/>
        <c:axId val="744790819"/>
      </c:barChart>
      <c:catAx>
        <c:axId val="11425255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744790819"/>
      </c:catAx>
      <c:valAx>
        <c:axId val="744790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2525540"/>
      </c:valAx>
    </c:plotArea>
    <c:legend>
      <c:legendPos val="r"/>
      <c:overlay val="0"/>
      <c:txPr>
        <a:bodyPr/>
        <a:lstStyle/>
        <a:p>
          <a:pPr lvl="0">
            <a:defRPr b="0">
              <a:solidFill>
                <a:srgbClr val="1A1A1A"/>
              </a:solidFill>
              <a:latin typeface="+mn-lt"/>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'Wii Fit Trainer'!$L$10</c:f>
            </c:strRef>
          </c:tx>
          <c:spPr>
            <a:solidFill>
              <a:schemeClr val="accent1"/>
            </a:solidFill>
            <a:ln cmpd="sng">
              <a:solidFill>
                <a:srgbClr val="000000"/>
              </a:solidFill>
            </a:ln>
          </c:spPr>
          <c:cat>
            <c:strRef>
              <c:f>'Wii Fit Trainer'!$K$11:$K$23</c:f>
            </c:strRef>
          </c:cat>
          <c:val>
            <c:numRef>
              <c:f>'Wii Fit Trainer'!$L$11:$L$23</c:f>
              <c:numCache/>
            </c:numRef>
          </c:val>
        </c:ser>
        <c:axId val="60257923"/>
        <c:axId val="391191882"/>
      </c:barChart>
      <c:catAx>
        <c:axId val="602579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391191882"/>
      </c:catAx>
      <c:valAx>
        <c:axId val="391191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257923"/>
      </c:valAx>
    </c:plotArea>
    <c:legend>
      <c:legendPos val="r"/>
      <c:overlay val="0"/>
      <c:txPr>
        <a:bodyPr/>
        <a:lstStyle/>
        <a:p>
          <a:pPr lvl="0">
            <a:defRPr b="0">
              <a:solidFill>
                <a:srgbClr val="1A1A1A"/>
              </a:solidFill>
              <a:latin typeface="+mn-lt"/>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'Little Mac'!$K$10:$K$23</c:f>
            </c:strRef>
          </c:cat>
          <c:val>
            <c:numRef>
              <c:f>'Little Mac'!$L$10:$L$23</c:f>
              <c:numCache/>
            </c:numRef>
          </c:val>
        </c:ser>
        <c:axId val="1813148288"/>
        <c:axId val="1402738951"/>
      </c:barChart>
      <c:catAx>
        <c:axId val="18131482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02738951"/>
      </c:catAx>
      <c:valAx>
        <c:axId val="14027389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3148288"/>
      </c:valAx>
    </c:plotArea>
    <c:legend>
      <c:legendPos val="r"/>
      <c:overlay val="0"/>
      <c:txPr>
        <a:bodyPr/>
        <a:lstStyle/>
        <a:p>
          <a:pPr lvl="0">
            <a:defRPr b="0">
              <a:solidFill>
                <a:srgbClr val="1A1A1A"/>
              </a:solidFill>
              <a:latin typeface="+mn-lt"/>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'Mii Brawler'!$K$10:$K$23</c:f>
            </c:strRef>
          </c:cat>
          <c:val>
            <c:numRef>
              <c:f>'Mii Brawler'!$L$10:$L$23</c:f>
              <c:numCache/>
            </c:numRef>
          </c:val>
        </c:ser>
        <c:axId val="1226098440"/>
        <c:axId val="289186257"/>
      </c:barChart>
      <c:catAx>
        <c:axId val="12260984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9186257"/>
      </c:catAx>
      <c:valAx>
        <c:axId val="289186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6098440"/>
      </c:valAx>
    </c:plotArea>
    <c:legend>
      <c:legendPos val="r"/>
      <c:overlay val="0"/>
      <c:txPr>
        <a:bodyPr/>
        <a:lstStyle/>
        <a:p>
          <a:pPr lvl="0">
            <a:defRPr b="0">
              <a:solidFill>
                <a:srgbClr val="1A1A1A"/>
              </a:solidFill>
              <a:latin typeface="+mn-lt"/>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'Mii Swordfighter'!$L$10</c:f>
            </c:strRef>
          </c:tx>
          <c:spPr>
            <a:solidFill>
              <a:schemeClr val="accent1"/>
            </a:solidFill>
            <a:ln cmpd="sng">
              <a:solidFill>
                <a:srgbClr val="000000"/>
              </a:solidFill>
            </a:ln>
          </c:spPr>
          <c:cat>
            <c:strRef>
              <c:f>'Mii Swordfighter'!$K$11:$K$23</c:f>
            </c:strRef>
          </c:cat>
          <c:val>
            <c:numRef>
              <c:f>'Mii Swordfighter'!$L$11:$L$23</c:f>
              <c:numCache/>
            </c:numRef>
          </c:val>
        </c:ser>
        <c:axId val="1191974043"/>
        <c:axId val="1990994724"/>
      </c:barChart>
      <c:catAx>
        <c:axId val="11919740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990994724"/>
      </c:catAx>
      <c:valAx>
        <c:axId val="19909947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1974043"/>
      </c:valAx>
    </c:plotArea>
    <c:legend>
      <c:legendPos val="r"/>
      <c:overlay val="0"/>
      <c:txPr>
        <a:bodyPr/>
        <a:lstStyle/>
        <a:p>
          <a:pPr lvl="0">
            <a:defRPr b="0">
              <a:solidFill>
                <a:srgbClr val="1A1A1A"/>
              </a:solidFill>
              <a:latin typeface="+mn-lt"/>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'Mii Gunner'!$L$10</c:f>
            </c:strRef>
          </c:tx>
          <c:spPr>
            <a:solidFill>
              <a:schemeClr val="accent1"/>
            </a:solidFill>
            <a:ln cmpd="sng">
              <a:solidFill>
                <a:srgbClr val="000000"/>
              </a:solidFill>
            </a:ln>
          </c:spPr>
          <c:cat>
            <c:strRef>
              <c:f>'Mii Gunner'!$K$11:$K$23</c:f>
            </c:strRef>
          </c:cat>
          <c:val>
            <c:numRef>
              <c:f>'Mii Gunner'!$L$11:$L$23</c:f>
              <c:numCache/>
            </c:numRef>
          </c:val>
        </c:ser>
        <c:axId val="2052560623"/>
        <c:axId val="1461781213"/>
      </c:barChart>
      <c:catAx>
        <c:axId val="20525606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461781213"/>
      </c:catAx>
      <c:valAx>
        <c:axId val="14617812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2560623"/>
      </c:valAx>
    </c:plotArea>
    <c:legend>
      <c:legendPos val="r"/>
      <c:overlay val="0"/>
      <c:txPr>
        <a:bodyPr/>
        <a:lstStyle/>
        <a:p>
          <a:pPr lvl="0">
            <a:defRPr b="0">
              <a:solidFill>
                <a:srgbClr val="1A1A1A"/>
              </a:solidFill>
              <a:latin typeface="+mn-lt"/>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Robin!$L$10</c:f>
            </c:strRef>
          </c:tx>
          <c:spPr>
            <a:solidFill>
              <a:schemeClr val="accent1"/>
            </a:solidFill>
            <a:ln cmpd="sng">
              <a:solidFill>
                <a:srgbClr val="000000"/>
              </a:solidFill>
            </a:ln>
          </c:spPr>
          <c:cat>
            <c:strRef>
              <c:f>Robin!$K$11:$K$23</c:f>
            </c:strRef>
          </c:cat>
          <c:val>
            <c:numRef>
              <c:f>Robin!$L$11:$L$23</c:f>
              <c:numCache/>
            </c:numRef>
          </c:val>
        </c:ser>
        <c:axId val="1925577026"/>
        <c:axId val="616036056"/>
      </c:barChart>
      <c:catAx>
        <c:axId val="19255770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16036056"/>
      </c:catAx>
      <c:valAx>
        <c:axId val="6160360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5577026"/>
      </c:valAx>
    </c:plotArea>
    <c:legend>
      <c:legendPos val="r"/>
      <c:overlay val="0"/>
      <c:txPr>
        <a:bodyPr/>
        <a:lstStyle/>
        <a:p>
          <a:pPr lvl="0">
            <a:defRPr b="0">
              <a:solidFill>
                <a:srgbClr val="1A1A1A"/>
              </a:solidFill>
              <a:latin typeface="+mn-lt"/>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'Bowser Jr'!$L$10</c:f>
            </c:strRef>
          </c:tx>
          <c:spPr>
            <a:solidFill>
              <a:schemeClr val="accent1"/>
            </a:solidFill>
            <a:ln cmpd="sng">
              <a:solidFill>
                <a:srgbClr val="000000"/>
              </a:solidFill>
            </a:ln>
          </c:spPr>
          <c:cat>
            <c:strRef>
              <c:f>'Bowser Jr'!$K$11:$K$23</c:f>
            </c:strRef>
          </c:cat>
          <c:val>
            <c:numRef>
              <c:f>'Bowser Jr'!$L$11:$L$23</c:f>
              <c:numCache/>
            </c:numRef>
          </c:val>
        </c:ser>
        <c:axId val="1189542820"/>
        <c:axId val="690231519"/>
      </c:barChart>
      <c:catAx>
        <c:axId val="11895428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90231519"/>
      </c:catAx>
      <c:valAx>
        <c:axId val="690231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9542820"/>
      </c:valAx>
    </c:plotArea>
    <c:legend>
      <c:legendPos val="r"/>
      <c:overlay val="0"/>
      <c:txPr>
        <a:bodyPr/>
        <a:lstStyle/>
        <a:p>
          <a:pPr lvl="0">
            <a:defRPr b="0">
              <a:solidFill>
                <a:srgbClr val="1A1A1A"/>
              </a:solidFill>
              <a:latin typeface="+mn-lt"/>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Ridley!$L$10</c:f>
            </c:strRef>
          </c:tx>
          <c:spPr>
            <a:solidFill>
              <a:schemeClr val="accent1"/>
            </a:solidFill>
            <a:ln cmpd="sng">
              <a:solidFill>
                <a:srgbClr val="000000"/>
              </a:solidFill>
            </a:ln>
          </c:spPr>
          <c:cat>
            <c:strRef>
              <c:f>Ridley!$K$11:$K$23</c:f>
            </c:strRef>
          </c:cat>
          <c:val>
            <c:numRef>
              <c:f>Ridley!$L$11:$L$23</c:f>
              <c:numCache/>
            </c:numRef>
          </c:val>
        </c:ser>
        <c:axId val="1423815857"/>
        <c:axId val="1211514098"/>
      </c:barChart>
      <c:catAx>
        <c:axId val="14238158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211514098"/>
      </c:catAx>
      <c:valAx>
        <c:axId val="12115140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3815857"/>
      </c:valAx>
    </c:plotArea>
    <c:legend>
      <c:legendPos val="r"/>
      <c:overlay val="0"/>
      <c:txPr>
        <a:bodyPr/>
        <a:lstStyle/>
        <a:p>
          <a:pPr lvl="0">
            <a:defRPr b="0">
              <a:solidFill>
                <a:srgbClr val="1A1A1A"/>
              </a:solidFill>
              <a:latin typeface="+mn-lt"/>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Richter!$L$10</c:f>
            </c:strRef>
          </c:tx>
          <c:spPr>
            <a:solidFill>
              <a:schemeClr val="accent1"/>
            </a:solidFill>
            <a:ln cmpd="sng">
              <a:solidFill>
                <a:srgbClr val="000000"/>
              </a:solidFill>
            </a:ln>
          </c:spPr>
          <c:cat>
            <c:strRef>
              <c:f>Richter!$K$11:$K$23</c:f>
            </c:strRef>
          </c:cat>
          <c:val>
            <c:numRef>
              <c:f>Richter!$L$11:$L$23</c:f>
              <c:numCache/>
            </c:numRef>
          </c:val>
        </c:ser>
        <c:axId val="1054319356"/>
        <c:axId val="1351794382"/>
      </c:barChart>
      <c:catAx>
        <c:axId val="10543193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351794382"/>
      </c:catAx>
      <c:valAx>
        <c:axId val="13517943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4319356"/>
      </c:valAx>
    </c:plotArea>
    <c:legend>
      <c:legendPos val="r"/>
      <c:overlay val="0"/>
      <c:txPr>
        <a:bodyPr/>
        <a:lstStyle/>
        <a:p>
          <a:pPr lvl="0">
            <a:defRPr b="0">
              <a:solidFill>
                <a:srgbClr val="1A1A1A"/>
              </a:solidFill>
              <a:latin typeface="+mn-lt"/>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'King K Rool'!$L$10</c:f>
            </c:strRef>
          </c:tx>
          <c:spPr>
            <a:solidFill>
              <a:schemeClr val="accent1"/>
            </a:solidFill>
            <a:ln cmpd="sng">
              <a:solidFill>
                <a:srgbClr val="000000"/>
              </a:solidFill>
            </a:ln>
          </c:spPr>
          <c:cat>
            <c:strRef>
              <c:f>'King K Rool'!$K$11:$K$23</c:f>
            </c:strRef>
          </c:cat>
          <c:val>
            <c:numRef>
              <c:f>'King K Rool'!$L$11:$L$23</c:f>
              <c:numCache/>
            </c:numRef>
          </c:val>
        </c:ser>
        <c:axId val="270952019"/>
        <c:axId val="1195826714"/>
      </c:barChart>
      <c:catAx>
        <c:axId val="270952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195826714"/>
      </c:catAx>
      <c:valAx>
        <c:axId val="11958267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0952019"/>
      </c:valAx>
    </c:plotArea>
    <c:legend>
      <c:legendPos val="r"/>
      <c:overlay val="0"/>
      <c:txPr>
        <a:bodyPr/>
        <a:lstStyle/>
        <a:p>
          <a:pPr lvl="0">
            <a:defRPr b="0">
              <a:solidFill>
                <a:srgbClr val="1A1A1A"/>
              </a:solidFill>
              <a:latin typeface="+mn-lt"/>
            </a:defRPr>
          </a:pPr>
        </a:p>
      </c:txPr>
    </c:legend>
    <c:plotVisOnly val="1"/>
  </c:chart>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Isabelle!$L$10</c:f>
            </c:strRef>
          </c:tx>
          <c:spPr>
            <a:solidFill>
              <a:schemeClr val="accent1"/>
            </a:solidFill>
            <a:ln cmpd="sng">
              <a:solidFill>
                <a:srgbClr val="000000"/>
              </a:solidFill>
            </a:ln>
          </c:spPr>
          <c:cat>
            <c:strRef>
              <c:f>Isabelle!$K$11:$K$23</c:f>
            </c:strRef>
          </c:cat>
          <c:val>
            <c:numRef>
              <c:f>Isabelle!$L$11:$L$23</c:f>
              <c:numCache/>
            </c:numRef>
          </c:val>
        </c:ser>
        <c:axId val="1086720740"/>
        <c:axId val="1795959148"/>
      </c:barChart>
      <c:catAx>
        <c:axId val="10867207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795959148"/>
      </c:catAx>
      <c:valAx>
        <c:axId val="1795959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6720740"/>
      </c:valAx>
    </c:plotArea>
    <c:legend>
      <c:legendPos val="r"/>
      <c:overlay val="0"/>
      <c:txPr>
        <a:bodyPr/>
        <a:lstStyle/>
        <a:p>
          <a:pPr lvl="0">
            <a:defRPr b="0">
              <a:solidFill>
                <a:srgbClr val="1A1A1A"/>
              </a:solidFill>
              <a:latin typeface="+mn-lt"/>
            </a:defRPr>
          </a:pPr>
        </a:p>
      </c:txPr>
    </c:legend>
    <c:plotVisOnly val="1"/>
  </c:chart>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'Piranha Plant'!$L$10</c:f>
            </c:strRef>
          </c:tx>
          <c:spPr>
            <a:solidFill>
              <a:schemeClr val="accent1"/>
            </a:solidFill>
            <a:ln cmpd="sng">
              <a:solidFill>
                <a:srgbClr val="000000"/>
              </a:solidFill>
            </a:ln>
          </c:spPr>
          <c:cat>
            <c:strRef>
              <c:f>'Piranha Plant'!$K$11:$K$23</c:f>
            </c:strRef>
          </c:cat>
          <c:val>
            <c:numRef>
              <c:f>'Piranha Plant'!$L$11:$L$23</c:f>
              <c:numCache/>
            </c:numRef>
          </c:val>
        </c:ser>
        <c:axId val="218862649"/>
        <c:axId val="673164305"/>
      </c:barChart>
      <c:catAx>
        <c:axId val="2188626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673164305"/>
      </c:catAx>
      <c:valAx>
        <c:axId val="6731643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8862649"/>
      </c:valAx>
    </c:plotArea>
    <c:legend>
      <c:legendPos val="r"/>
      <c:overlay val="0"/>
      <c:txPr>
        <a:bodyPr/>
        <a:lstStyle/>
        <a:p>
          <a:pPr lvl="0">
            <a:defRPr b="0">
              <a:solidFill>
                <a:srgbClr val="1A1A1A"/>
              </a:solidFill>
              <a:latin typeface="+mn-lt"/>
            </a:defRPr>
          </a:pPr>
        </a:p>
      </c:txPr>
    </c:legend>
    <c:plotVisOnly val="1"/>
  </c:chart>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par rapport à KILL SPREAD</a:t>
            </a:r>
          </a:p>
        </c:rich>
      </c:tx>
      <c:overlay val="0"/>
    </c:title>
    <c:plotArea>
      <c:layout/>
      <c:barChart>
        <c:barDir val="col"/>
        <c:ser>
          <c:idx val="0"/>
          <c:order val="0"/>
          <c:tx>
            <c:strRef>
              <c:f>Banjo!$L$10</c:f>
            </c:strRef>
          </c:tx>
          <c:spPr>
            <a:solidFill>
              <a:schemeClr val="accent1"/>
            </a:solidFill>
            <a:ln cmpd="sng">
              <a:solidFill>
                <a:srgbClr val="000000"/>
              </a:solidFill>
            </a:ln>
          </c:spPr>
          <c:cat>
            <c:strRef>
              <c:f>Banjo!$K$11:$K$23</c:f>
            </c:strRef>
          </c:cat>
          <c:val>
            <c:numRef>
              <c:f>Banjo!$L$11:$L$23</c:f>
              <c:numCache/>
            </c:numRef>
          </c:val>
        </c:ser>
        <c:axId val="2003018212"/>
        <c:axId val="1634479311"/>
      </c:barChart>
      <c:catAx>
        <c:axId val="20030182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KILL SPREAD</a:t>
                </a:r>
              </a:p>
            </c:rich>
          </c:tx>
          <c:overlay val="0"/>
        </c:title>
        <c:numFmt formatCode="General" sourceLinked="1"/>
        <c:majorTickMark val="none"/>
        <c:minorTickMark val="none"/>
        <c:spPr/>
        <c:txPr>
          <a:bodyPr/>
          <a:lstStyle/>
          <a:p>
            <a:pPr lvl="0">
              <a:defRPr b="0">
                <a:solidFill>
                  <a:srgbClr val="000000"/>
                </a:solidFill>
                <a:latin typeface="+mn-lt"/>
              </a:defRPr>
            </a:pPr>
          </a:p>
        </c:txPr>
        <c:crossAx val="1634479311"/>
      </c:catAx>
      <c:valAx>
        <c:axId val="1634479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3018212"/>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8.png"/><Relationship Id="rId5" Type="http://schemas.openxmlformats.org/officeDocument/2006/relationships/image" Target="../media/image7.png"/><Relationship Id="rId6" Type="http://schemas.openxmlformats.org/officeDocument/2006/relationships/image" Target="../media/image6.png"/><Relationship Id="rId7" Type="http://schemas.openxmlformats.org/officeDocument/2006/relationships/image" Target="../media/image3.png"/><Relationship Id="rId8"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14.png"/><Relationship Id="rId3" Type="http://schemas.openxmlformats.org/officeDocument/2006/relationships/image" Target="../media/image10.png"/><Relationship Id="rId4" Type="http://schemas.openxmlformats.org/officeDocument/2006/relationships/image" Target="../media/image11.png"/><Relationship Id="rId5" Type="http://schemas.openxmlformats.org/officeDocument/2006/relationships/image" Target="../media/image13.png"/><Relationship Id="rId6" Type="http://schemas.openxmlformats.org/officeDocument/2006/relationships/image" Target="../media/image9.png"/><Relationship Id="rId7"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64.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66.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8.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70.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72.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74.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76.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78.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80.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82.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84.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86.xml.rels><?xml version="1.0" encoding="UTF-8" standalone="yes"?><Relationships xmlns="http://schemas.openxmlformats.org/package/2006/relationships"><Relationship Id="rId1" Type="http://schemas.openxmlformats.org/officeDocument/2006/relationships/chart" Target="../charts/chart7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2000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xdr:row>
      <xdr:rowOff>0</xdr:rowOff>
    </xdr:from>
    <xdr:ext cx="200025" cy="2000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14</xdr:row>
      <xdr:rowOff>0</xdr:rowOff>
    </xdr:from>
    <xdr:ext cx="200025"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28</xdr:row>
      <xdr:rowOff>0</xdr:rowOff>
    </xdr:from>
    <xdr:ext cx="200025" cy="200025"/>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30</xdr:row>
      <xdr:rowOff>0</xdr:rowOff>
    </xdr:from>
    <xdr:ext cx="200025" cy="2000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37</xdr:row>
      <xdr:rowOff>0</xdr:rowOff>
    </xdr:from>
    <xdr:ext cx="200025" cy="20002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40</xdr:row>
      <xdr:rowOff>0</xdr:rowOff>
    </xdr:from>
    <xdr:ext cx="200025" cy="200025"/>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45</xdr:row>
      <xdr:rowOff>0</xdr:rowOff>
    </xdr:from>
    <xdr:ext cx="200025" cy="200025"/>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65</xdr:row>
      <xdr:rowOff>161925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25</xdr:row>
      <xdr:rowOff>114300</xdr:rowOff>
    </xdr:from>
    <xdr:ext cx="7534275" cy="438150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83</xdr:row>
      <xdr:rowOff>161925</xdr:rowOff>
    </xdr:from>
    <xdr:ext cx="7858125" cy="3695700"/>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104</xdr:row>
      <xdr:rowOff>0</xdr:rowOff>
    </xdr:from>
    <xdr:ext cx="7524750" cy="5000625"/>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xdr:row>
      <xdr:rowOff>-200025</xdr:rowOff>
    </xdr:from>
    <xdr:ext cx="6238875" cy="5114925"/>
    <xdr:pic>
      <xdr:nvPicPr>
        <xdr:cNvPr id="0" name="image1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130</xdr:row>
      <xdr:rowOff>0</xdr:rowOff>
    </xdr:from>
    <xdr:ext cx="7705725" cy="4333875"/>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48</xdr:row>
      <xdr:rowOff>9525</xdr:rowOff>
    </xdr:from>
    <xdr:ext cx="7572375" cy="3514725"/>
    <xdr:pic>
      <xdr:nvPicPr>
        <xdr:cNvPr id="0" name="image12.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0" name="Chart 2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2" name="Chart 2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4" name="Chart 2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7" name="Chart 2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0" name="Chart 3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3" name="Chart 3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4" name="Chart 3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5" name="Chart 3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6" name="Chart 3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8" name="Chart 3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39" name="Chart 3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40" name="Chart 4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41" name="Chart 4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42" name="Chart 4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44" name="Chart 4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28575</xdr:colOff>
      <xdr:row>8</xdr:row>
      <xdr:rowOff>180975</xdr:rowOff>
    </xdr:from>
    <xdr:ext cx="5715000" cy="353377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38100</xdr:colOff>
      <xdr:row>8</xdr:row>
      <xdr:rowOff>180975</xdr:rowOff>
    </xdr:from>
    <xdr:ext cx="5715000"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95250</xdr:colOff>
      <xdr:row>8</xdr:row>
      <xdr:rowOff>123825</xdr:rowOff>
    </xdr:from>
    <xdr:ext cx="5715000" cy="3533775"/>
    <xdr:graphicFrame>
      <xdr:nvGraphicFramePr>
        <xdr:cNvPr id="47" name="Chart 4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704850</xdr:colOff>
      <xdr:row>24</xdr:row>
      <xdr:rowOff>161925</xdr:rowOff>
    </xdr:from>
    <xdr:ext cx="5715000" cy="3533775"/>
    <xdr:graphicFrame>
      <xdr:nvGraphicFramePr>
        <xdr:cNvPr id="48" name="Chart 48"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628650</xdr:colOff>
      <xdr:row>25</xdr:row>
      <xdr:rowOff>104775</xdr:rowOff>
    </xdr:from>
    <xdr:ext cx="5715000" cy="3533775"/>
    <xdr:graphicFrame>
      <xdr:nvGraphicFramePr>
        <xdr:cNvPr id="49" name="Chart 49"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609600</xdr:colOff>
      <xdr:row>24</xdr:row>
      <xdr:rowOff>133350</xdr:rowOff>
    </xdr:from>
    <xdr:ext cx="5715000" cy="3533775"/>
    <xdr:graphicFrame>
      <xdr:nvGraphicFramePr>
        <xdr:cNvPr id="50" name="Chart 50"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619125</xdr:colOff>
      <xdr:row>25</xdr:row>
      <xdr:rowOff>19050</xdr:rowOff>
    </xdr:from>
    <xdr:ext cx="5715000" cy="3533775"/>
    <xdr:graphicFrame>
      <xdr:nvGraphicFramePr>
        <xdr:cNvPr id="51" name="Chart 5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542925</xdr:colOff>
      <xdr:row>24</xdr:row>
      <xdr:rowOff>76200</xdr:rowOff>
    </xdr:from>
    <xdr:ext cx="5715000" cy="3533775"/>
    <xdr:graphicFrame>
      <xdr:nvGraphicFramePr>
        <xdr:cNvPr id="52" name="Chart 52"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552450</xdr:colOff>
      <xdr:row>24</xdr:row>
      <xdr:rowOff>161925</xdr:rowOff>
    </xdr:from>
    <xdr:ext cx="5715000" cy="3533775"/>
    <xdr:graphicFrame>
      <xdr:nvGraphicFramePr>
        <xdr:cNvPr id="53" name="Chart 53"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762000</xdr:colOff>
      <xdr:row>25</xdr:row>
      <xdr:rowOff>104775</xdr:rowOff>
    </xdr:from>
    <xdr:ext cx="5715000" cy="3533775"/>
    <xdr:graphicFrame>
      <xdr:nvGraphicFramePr>
        <xdr:cNvPr id="54" name="Chart 54"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542925</xdr:colOff>
      <xdr:row>24</xdr:row>
      <xdr:rowOff>171450</xdr:rowOff>
    </xdr:from>
    <xdr:ext cx="5715000" cy="3533775"/>
    <xdr:graphicFrame>
      <xdr:nvGraphicFramePr>
        <xdr:cNvPr id="55" name="Chart 55"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600075</xdr:colOff>
      <xdr:row>24</xdr:row>
      <xdr:rowOff>171450</xdr:rowOff>
    </xdr:from>
    <xdr:ext cx="5715000" cy="3533775"/>
    <xdr:graphicFrame>
      <xdr:nvGraphicFramePr>
        <xdr:cNvPr id="56" name="Chart 56"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352425</xdr:colOff>
      <xdr:row>24</xdr:row>
      <xdr:rowOff>142875</xdr:rowOff>
    </xdr:from>
    <xdr:ext cx="5715000" cy="3533775"/>
    <xdr:graphicFrame>
      <xdr:nvGraphicFramePr>
        <xdr:cNvPr id="57" name="Chart 57"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485775</xdr:colOff>
      <xdr:row>25</xdr:row>
      <xdr:rowOff>95250</xdr:rowOff>
    </xdr:from>
    <xdr:ext cx="5715000" cy="3533775"/>
    <xdr:graphicFrame>
      <xdr:nvGraphicFramePr>
        <xdr:cNvPr id="58" name="Chart 58"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295275</xdr:colOff>
      <xdr:row>24</xdr:row>
      <xdr:rowOff>200025</xdr:rowOff>
    </xdr:from>
    <xdr:ext cx="5715000" cy="3533775"/>
    <xdr:graphicFrame>
      <xdr:nvGraphicFramePr>
        <xdr:cNvPr id="59" name="Chart 59"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342900</xdr:colOff>
      <xdr:row>26</xdr:row>
      <xdr:rowOff>38100</xdr:rowOff>
    </xdr:from>
    <xdr:ext cx="5715000" cy="3533775"/>
    <xdr:graphicFrame>
      <xdr:nvGraphicFramePr>
        <xdr:cNvPr id="60" name="Chart 60"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447675</xdr:colOff>
      <xdr:row>24</xdr:row>
      <xdr:rowOff>161925</xdr:rowOff>
    </xdr:from>
    <xdr:ext cx="5715000" cy="3533775"/>
    <xdr:graphicFrame>
      <xdr:nvGraphicFramePr>
        <xdr:cNvPr id="61" name="Chart 6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390525</xdr:colOff>
      <xdr:row>25</xdr:row>
      <xdr:rowOff>57150</xdr:rowOff>
    </xdr:from>
    <xdr:ext cx="5715000" cy="3533775"/>
    <xdr:graphicFrame>
      <xdr:nvGraphicFramePr>
        <xdr:cNvPr id="62" name="Chart 62"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304800</xdr:colOff>
      <xdr:row>24</xdr:row>
      <xdr:rowOff>190500</xdr:rowOff>
    </xdr:from>
    <xdr:ext cx="5715000" cy="3533775"/>
    <xdr:graphicFrame>
      <xdr:nvGraphicFramePr>
        <xdr:cNvPr id="63" name="Chart 63"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285750</xdr:colOff>
      <xdr:row>24</xdr:row>
      <xdr:rowOff>171450</xdr:rowOff>
    </xdr:from>
    <xdr:ext cx="5715000" cy="3533775"/>
    <xdr:graphicFrame>
      <xdr:nvGraphicFramePr>
        <xdr:cNvPr id="64" name="Chart 64"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438150</xdr:colOff>
      <xdr:row>26</xdr:row>
      <xdr:rowOff>123825</xdr:rowOff>
    </xdr:from>
    <xdr:ext cx="5715000" cy="3533775"/>
    <xdr:graphicFrame>
      <xdr:nvGraphicFramePr>
        <xdr:cNvPr id="65" name="Chart 65"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66" name="Chart 66"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67" name="Chart 67"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68" name="Chart 68"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69" name="Chart 69"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70" name="Chart 70"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71" name="Chart 7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72" name="Chart 72"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73" name="Chart 73"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647700</xdr:colOff>
      <xdr:row>26</xdr:row>
      <xdr:rowOff>95250</xdr:rowOff>
    </xdr:from>
    <xdr:ext cx="5715000" cy="3533775"/>
    <xdr:graphicFrame>
      <xdr:nvGraphicFramePr>
        <xdr:cNvPr id="74" name="Chart 74"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document/d/1ZSLOOu0LuHrcQSfmME0Hryihnud1WV_N1aziB-1QAI8/edit?usp=sharing" TargetMode="External"/><Relationship Id="rId3" Type="http://schemas.openxmlformats.org/officeDocument/2006/relationships/drawing" Target="../drawings/drawing3.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youtube.com/watch?v=vBouBWyRbZU&amp;ab_channel=VGBootCamp" TargetMode="External"/><Relationship Id="rId194" Type="http://schemas.openxmlformats.org/officeDocument/2006/relationships/hyperlink" Target="https://www.youtube.com/watch?v=A_f5-sJW_TQ&amp;ab_channel=VGBootCamp" TargetMode="External"/><Relationship Id="rId193" Type="http://schemas.openxmlformats.org/officeDocument/2006/relationships/hyperlink" Target="https://www.youtube.com/watch?v=GnDeCcWBUsc&amp;ab_channel=VGBootCamp" TargetMode="External"/><Relationship Id="rId192" Type="http://schemas.openxmlformats.org/officeDocument/2006/relationships/hyperlink" Target="https://www.youtube.com/watch?v=btiseReDJdo&amp;ab_channel=VGBootCamp" TargetMode="External"/><Relationship Id="rId191" Type="http://schemas.openxmlformats.org/officeDocument/2006/relationships/hyperlink" Target="https://www.youtube.com/watch?v=Tq1XkPYkIV4&amp;ab_channel=VGBootCamp" TargetMode="External"/><Relationship Id="rId187" Type="http://schemas.openxmlformats.org/officeDocument/2006/relationships/hyperlink" Target="https://www.youtube.com/watch?v=zV1ytupoxR0&amp;ab_channel=SolaryReplay" TargetMode="External"/><Relationship Id="rId186" Type="http://schemas.openxmlformats.org/officeDocument/2006/relationships/hyperlink" Target="https://www.youtube.com/watch?v=M-cFCl6uOGk&amp;ab_channel=VGBootCamp" TargetMode="External"/><Relationship Id="rId185" Type="http://schemas.openxmlformats.org/officeDocument/2006/relationships/hyperlink" Target="https://www.youtube.com/watch?v=viP2bBIUfnY&amp;t=210s&amp;ab_channel=GalintGamingVODs" TargetMode="External"/><Relationship Id="rId184" Type="http://schemas.openxmlformats.org/officeDocument/2006/relationships/hyperlink" Target="https://www.youtube.com/watch?v=Eugc-AzXnks&amp;ab_channel=UBCEsportsAssociationVODS" TargetMode="External"/><Relationship Id="rId189" Type="http://schemas.openxmlformats.org/officeDocument/2006/relationships/hyperlink" Target="https://www.youtube.com/live/2bORvF9L_ts?si=oDw8prECwIuH_FNP&amp;t=11540" TargetMode="External"/><Relationship Id="rId188" Type="http://schemas.openxmlformats.org/officeDocument/2006/relationships/hyperlink" Target="https://www.youtube.com/live/pQoKFndUrHE?si=lI-t3kT48WgPaJ3V&amp;t=23966" TargetMode="External"/><Relationship Id="rId183" Type="http://schemas.openxmlformats.org/officeDocument/2006/relationships/hyperlink" Target="https://www.youtube.com/watch?v=bgBGggQ2B5s&amp;ab_channel=SmashFactorGaming" TargetMode="External"/><Relationship Id="rId182" Type="http://schemas.openxmlformats.org/officeDocument/2006/relationships/hyperlink" Target="https://www.youtube.com/watch?v=ZuT0PMpsUYY&amp;ab_channel=SmashUltimateLinkVods" TargetMode="External"/><Relationship Id="rId181" Type="http://schemas.openxmlformats.org/officeDocument/2006/relationships/hyperlink" Target="https://www.youtube.com/live/_329GBL5RtI?si=oEG5fCpuqCaKocDm&amp;t=4758" TargetMode="External"/><Relationship Id="rId180" Type="http://schemas.openxmlformats.org/officeDocument/2006/relationships/hyperlink" Target="https://www.youtube.com/watch?v=7NmGRiUHcWw&amp;ab_channel=TeamRegen" TargetMode="External"/><Relationship Id="rId176" Type="http://schemas.openxmlformats.org/officeDocument/2006/relationships/hyperlink" Target="https://www.youtube.com/watch?v=jjNjW-zQcRU&amp;ab_channel=BeyondtheSummit-Smash" TargetMode="External"/><Relationship Id="rId297" Type="http://schemas.openxmlformats.org/officeDocument/2006/relationships/hyperlink" Target="https://www.youtube.com/watch?v=oVL-EogCcug&amp;ab_channel=EncoreEsportsUSA" TargetMode="External"/><Relationship Id="rId175" Type="http://schemas.openxmlformats.org/officeDocument/2006/relationships/hyperlink" Target="https://www.youtube.com/watch?v=Nkra-Ah4Dug&amp;ab_channel=SmashLibrarian" TargetMode="External"/><Relationship Id="rId296" Type="http://schemas.openxmlformats.org/officeDocument/2006/relationships/hyperlink" Target="https://www.youtube.com/watch?v=IXI_9bwKfL4&amp;ab_channel=HouseOf3000" TargetMode="External"/><Relationship Id="rId174" Type="http://schemas.openxmlformats.org/officeDocument/2006/relationships/hyperlink" Target="https://www.youtube.com/watch?v=40PayHfAI0E&amp;ab_channel=VGBootCamp" TargetMode="External"/><Relationship Id="rId295" Type="http://schemas.openxmlformats.org/officeDocument/2006/relationships/hyperlink" Target="https://www.youtube.com/watch?v=DSR8mqVtYhY&amp;ab_channel=VGBootCamp" TargetMode="External"/><Relationship Id="rId173" Type="http://schemas.openxmlformats.org/officeDocument/2006/relationships/hyperlink" Target="https://www.youtube.com/watch?v=CZZ_jJjOENY&amp;ab_channel=%E4%B9%9D%E9%BE%8D-KOWLOON-" TargetMode="External"/><Relationship Id="rId294" Type="http://schemas.openxmlformats.org/officeDocument/2006/relationships/hyperlink" Target="https://www.youtube.com/watch?v=37x2BP0sm7s&amp;ab_channel=GreaterGamingSocietyofSanAntonio" TargetMode="External"/><Relationship Id="rId179" Type="http://schemas.openxmlformats.org/officeDocument/2006/relationships/hyperlink" Target="https://www.youtube.com/watch?v=X-TujH0VBf8" TargetMode="External"/><Relationship Id="rId178" Type="http://schemas.openxmlformats.org/officeDocument/2006/relationships/hyperlink" Target="https://www.youtube.com/watch?v=aC_f0xibGwU&amp;ab_channel=BeyondtheSummit-Smash" TargetMode="External"/><Relationship Id="rId299" Type="http://schemas.openxmlformats.org/officeDocument/2006/relationships/hyperlink" Target="https://www.youtube.com/watch?v=Ls_28sNvArM&amp;ab_channel=VGBootCamp" TargetMode="External"/><Relationship Id="rId177" Type="http://schemas.openxmlformats.org/officeDocument/2006/relationships/hyperlink" Target="https://www.youtube.com/watch?v=v_v6G3yzjqU&amp;ab_channel=Kirby%27sEnemyEntr%C3%A9es" TargetMode="External"/><Relationship Id="rId298" Type="http://schemas.openxmlformats.org/officeDocument/2006/relationships/hyperlink" Target="https://www.youtube.com/watch?v=pPNCw3kHFa8&amp;ab_channel=VGBootCamp" TargetMode="External"/><Relationship Id="rId198" Type="http://schemas.openxmlformats.org/officeDocument/2006/relationships/hyperlink" Target="https://www.youtube.com/watch?v=_yU33LcW2h0&amp;ab_channel=VGBootCamp" TargetMode="External"/><Relationship Id="rId197" Type="http://schemas.openxmlformats.org/officeDocument/2006/relationships/hyperlink" Target="https://www.youtube.com/watch?v=bWMN8-oKBJY&amp;ab_channel=VGBootCamp" TargetMode="External"/><Relationship Id="rId196" Type="http://schemas.openxmlformats.org/officeDocument/2006/relationships/hyperlink" Target="https://www.youtube.com/watch?v=jpjhdvBVEe8&amp;ab_channel=VGBootCamp" TargetMode="External"/><Relationship Id="rId195" Type="http://schemas.openxmlformats.org/officeDocument/2006/relationships/hyperlink" Target="https://www.youtube.com/watch?v=eXJ01fNFOlY&amp;ab_channel=ClutchRaynEsport" TargetMode="External"/><Relationship Id="rId199" Type="http://schemas.openxmlformats.org/officeDocument/2006/relationships/hyperlink" Target="https://www.youtube.com/watch?v=gkSmlbHS8rk&amp;ab_channel=VGBootCamp" TargetMode="External"/><Relationship Id="rId150" Type="http://schemas.openxmlformats.org/officeDocument/2006/relationships/hyperlink" Target="https://www.youtube.com/watch?v=FjglcCo4KLs&amp;ab_channel=VGBootCamp" TargetMode="External"/><Relationship Id="rId271" Type="http://schemas.openxmlformats.org/officeDocument/2006/relationships/hyperlink" Target="https://www.youtube.com/watch?v=PexdDOXVclo&amp;ab_channel=VGBootCamp" TargetMode="External"/><Relationship Id="rId392" Type="http://schemas.openxmlformats.org/officeDocument/2006/relationships/hyperlink" Target="https://www.youtube.com/watch?v=cT3A8ax-h1E&amp;ab_channel=VGBootCamp" TargetMode="External"/><Relationship Id="rId270" Type="http://schemas.openxmlformats.org/officeDocument/2006/relationships/hyperlink" Target="https://www.youtube.com/watch?v=V8PHTU6EZZ8&amp;ab_channel=GalintGamingVODs" TargetMode="External"/><Relationship Id="rId391" Type="http://schemas.openxmlformats.org/officeDocument/2006/relationships/hyperlink" Target="https://www.youtube.com/watch?v=QzbjGZRt9Sc&amp;ab_channel=VGBootCamp" TargetMode="External"/><Relationship Id="rId390" Type="http://schemas.openxmlformats.org/officeDocument/2006/relationships/hyperlink" Target="https://www.youtube.com/watch?v=1-cTaDq1N0Y&amp;ab_channel=VGBootCamp" TargetMode="External"/><Relationship Id="rId1" Type="http://schemas.openxmlformats.org/officeDocument/2006/relationships/hyperlink" Target="https://www.youtube.com/watch?v=A4zbVm0RMm4&amp;pp=ygUQ56ysMeWbnuaxoOOCueODng%3D%3D&amp;ab_channel=%E6%B1%A0%E3%82%B9%E3%83%9E" TargetMode="External"/><Relationship Id="rId2" Type="http://schemas.openxmlformats.org/officeDocument/2006/relationships/hyperlink" Target="https://www.youtube.com/live/l6tuIMe4eyY?si=ZZM0rtTaVs1R_sLB&amp;t=8124" TargetMode="External"/><Relationship Id="rId3" Type="http://schemas.openxmlformats.org/officeDocument/2006/relationships/hyperlink" Target="https://www.youtube.com/live/1fY39GLv3p4?si=2BzTlfpblNhjNmvy&amp;t=11708" TargetMode="External"/><Relationship Id="rId149" Type="http://schemas.openxmlformats.org/officeDocument/2006/relationships/hyperlink" Target="https://www.youtube.com/watch?v=l5jelgWwcDY&amp;ab_channel=MountainSideGames" TargetMode="External"/><Relationship Id="rId4" Type="http://schemas.openxmlformats.org/officeDocument/2006/relationships/hyperlink" Target="https://www.youtube.com/watch?v=dfu1_EdsXCA&amp;ab_channel=%E7%84%A1%E6%98%8E%E9%81%8A%E8%80%85%E3%80%90%E3%82%A4%E3%83%99%E3%83%B3%E3%83%88%E9%85%8D%E4%BF%A1%E5%9B%A3%E4%BD%93%E3%80%91" TargetMode="External"/><Relationship Id="rId148" Type="http://schemas.openxmlformats.org/officeDocument/2006/relationships/hyperlink" Target="https://www.youtube.com/watch?v=cWxn1eYdMns&amp;ab_channel=GalintGamingVODs" TargetMode="External"/><Relationship Id="rId269" Type="http://schemas.openxmlformats.org/officeDocument/2006/relationships/hyperlink" Target="https://www.youtube.com/watch?v=TH6Kc1fpU5g&amp;ab_channel=BeyondtheSummit-Smash" TargetMode="External"/><Relationship Id="rId9" Type="http://schemas.openxmlformats.org/officeDocument/2006/relationships/hyperlink" Target="https://www.youtube.com/watch?v=wyep4RZTtPk&amp;ab_channel=DATTeam" TargetMode="External"/><Relationship Id="rId143" Type="http://schemas.openxmlformats.org/officeDocument/2006/relationships/hyperlink" Target="https://www.youtube.com/watch?v=cSs725Gs5-E&amp;ab_channel=%E3%81%BE%E3%81%88%E3%81%A0%E3%81%8F%E3%82%93" TargetMode="External"/><Relationship Id="rId264" Type="http://schemas.openxmlformats.org/officeDocument/2006/relationships/hyperlink" Target="https://www.youtube.com/watch?v=76J6n5li9bg&amp;ab_channel=VGBootCamp" TargetMode="External"/><Relationship Id="rId385" Type="http://schemas.openxmlformats.org/officeDocument/2006/relationships/hyperlink" Target="https://www.youtube.com/watch?v=U6SeNXtDg88&amp;ab_channel=VGBootCamp" TargetMode="External"/><Relationship Id="rId142" Type="http://schemas.openxmlformats.org/officeDocument/2006/relationships/hyperlink" Target="https://www.youtube.com/watch?v=TP9leqQHwd0&amp;list=PLtHPA0Amt7LupCbtWSG7L76o2r1rrmx63&amp;index=13&amp;ab_channel=StreetDzine" TargetMode="External"/><Relationship Id="rId263" Type="http://schemas.openxmlformats.org/officeDocument/2006/relationships/hyperlink" Target="https://www.youtube.com/watch?v=dn9tKHqWlJU&amp;ab_channel=SatelliteSmash" TargetMode="External"/><Relationship Id="rId384" Type="http://schemas.openxmlformats.org/officeDocument/2006/relationships/hyperlink" Target="https://www.youtube.com/watch?v=vcl21kqdx1Y&amp;ab_channel=TeamRegen" TargetMode="External"/><Relationship Id="rId141" Type="http://schemas.openxmlformats.org/officeDocument/2006/relationships/hyperlink" Target="https://www.youtube.com/live/gK0TyF4Kazk?si=8pLYfr7pe-KewLi3&amp;t=5405" TargetMode="External"/><Relationship Id="rId262" Type="http://schemas.openxmlformats.org/officeDocument/2006/relationships/hyperlink" Target="https://www.youtube.com/watch?v=aU9Jlm8ZyAE&amp;ab_channel=UnrivaledTournaments" TargetMode="External"/><Relationship Id="rId383" Type="http://schemas.openxmlformats.org/officeDocument/2006/relationships/hyperlink" Target="https://www.youtube.com/watch?v=x0L3lSfbQE0&amp;list=PLQFrSrlFxPgQGkvyIrC3pLs9wJ7MAuPWv&amp;index=21&amp;ab_channel=%E3%82%B9%E3%83%9E%E3%83%96%E3%83%A9%E3%82%AA%E3%83%95%E5%A4%A7%E4%BC%9A%E9%85%8D%E4%BF%A1%E3%83%81%E3%83%A3%E3%83%B3%E3%83%8D%E3%83%AB" TargetMode="External"/><Relationship Id="rId140" Type="http://schemas.openxmlformats.org/officeDocument/2006/relationships/hyperlink" Target="https://www.youtube.com/live/gK0TyF4Kazk?si=p2tNQgu8IVwUMOHP&amp;t=3203" TargetMode="External"/><Relationship Id="rId261" Type="http://schemas.openxmlformats.org/officeDocument/2006/relationships/hyperlink" Target="https://www.youtube.com/watch?v=MG9HANYI6z0&amp;ab_channel=CJFrozen" TargetMode="External"/><Relationship Id="rId382" Type="http://schemas.openxmlformats.org/officeDocument/2006/relationships/hyperlink" Target="https://www.youtube.com/live/nCvvrlDx5vE?si=ZPd1zcUi0ZR2XTfS&amp;t=21911" TargetMode="External"/><Relationship Id="rId5" Type="http://schemas.openxmlformats.org/officeDocument/2006/relationships/hyperlink" Target="https://www.youtube.com/watch?v=-aEcBEQjAiU&amp;ab_channel=VGBootCamp" TargetMode="External"/><Relationship Id="rId147" Type="http://schemas.openxmlformats.org/officeDocument/2006/relationships/hyperlink" Target="https://www.youtube.com/watch?v=qoaftawBc5I&amp;ab_channel=MysticSquadTV" TargetMode="External"/><Relationship Id="rId268" Type="http://schemas.openxmlformats.org/officeDocument/2006/relationships/hyperlink" Target="https://www.youtube.com/watch?v=hZYpJA0TFJ0&amp;ab_channel=VGBootCamp" TargetMode="External"/><Relationship Id="rId389" Type="http://schemas.openxmlformats.org/officeDocument/2006/relationships/hyperlink" Target="https://www.youtube.com/watch?v=GpCb9iR1ack&amp;ab_channel=GalintGamingVODs" TargetMode="External"/><Relationship Id="rId6" Type="http://schemas.openxmlformats.org/officeDocument/2006/relationships/hyperlink" Target="https://www.youtube.com/watch?v=zEj6o4bWSQA&amp;ab_channel=TeamRegen" TargetMode="External"/><Relationship Id="rId146" Type="http://schemas.openxmlformats.org/officeDocument/2006/relationships/hyperlink" Target="https://www.youtube.com/watch?v=dVoOvUQ0xFw&amp;ab_channel=%E3%82%B9%E3%83%9E%E3%83%96%E3%83%A9%E3%82%AA%E3%83%95%E5%A4%A7%E4%BC%9A%E9%85%8D%E4%BF%A1%E3%83%81%E3%83%A3%E3%83%B3%E3%83%8D%E3%83%AB" TargetMode="External"/><Relationship Id="rId267" Type="http://schemas.openxmlformats.org/officeDocument/2006/relationships/hyperlink" Target="https://www.youtube.com/watch?v=S3h_g5qkbk8&amp;ab_channel=Hungrybox" TargetMode="External"/><Relationship Id="rId388" Type="http://schemas.openxmlformats.org/officeDocument/2006/relationships/hyperlink" Target="https://www.youtube.com/watch?v=1H7U9LmDnt8&amp;ab_channel=VGBootCamp" TargetMode="External"/><Relationship Id="rId7" Type="http://schemas.openxmlformats.org/officeDocument/2006/relationships/hyperlink" Target="https://www.youtube.com/watch?v=Q1BwaPhrpwY&amp;ab_channel=BeyondtheSummit-Smash" TargetMode="External"/><Relationship Id="rId145" Type="http://schemas.openxmlformats.org/officeDocument/2006/relationships/hyperlink" Target="https://www.youtube.com/live/datGoy2VNlI?si=bWxl9d-fWkNvgt3a&amp;t=12039" TargetMode="External"/><Relationship Id="rId266" Type="http://schemas.openxmlformats.org/officeDocument/2006/relationships/hyperlink" Target="https://www.youtube.com/watch?v=iY6BgQzig6A&amp;ab_channel=VGBootCamp" TargetMode="External"/><Relationship Id="rId387" Type="http://schemas.openxmlformats.org/officeDocument/2006/relationships/hyperlink" Target="https://www.youtube.com/watch?v=N7TamhSrAZc&amp;ab_channel=EastGeekSmash" TargetMode="External"/><Relationship Id="rId8" Type="http://schemas.openxmlformats.org/officeDocument/2006/relationships/hyperlink" Target="https://www.youtube.com/watch?v=ls8POgHKFiw&amp;ab_channel=VGBootCamp" TargetMode="External"/><Relationship Id="rId144" Type="http://schemas.openxmlformats.org/officeDocument/2006/relationships/hyperlink" Target="https://www.youtube.com/watch?v=LgcnmOTtZ_U&amp;ab_channel=%E3%81%BE%E3%81%88%E3%81%A0%E3%81%8F%E3%82%93" TargetMode="External"/><Relationship Id="rId265" Type="http://schemas.openxmlformats.org/officeDocument/2006/relationships/hyperlink" Target="https://www.youtube.com/watch?v=3zZ4yXK89FQ&amp;ab_channel=VGBootCamp" TargetMode="External"/><Relationship Id="rId386" Type="http://schemas.openxmlformats.org/officeDocument/2006/relationships/hyperlink" Target="https://www.youtube.com/watch?v=U22q2Ts-ALs&amp;ab_channel=VGBootCamp" TargetMode="External"/><Relationship Id="rId260" Type="http://schemas.openxmlformats.org/officeDocument/2006/relationships/hyperlink" Target="https://www.youtube.com/watch?v=88CFnYfuYaE&amp;ab_channel=BeyondtheSummit-Smash" TargetMode="External"/><Relationship Id="rId381" Type="http://schemas.openxmlformats.org/officeDocument/2006/relationships/hyperlink" Target="https://www.youtube.com/watch?v=vojwJCFdhDQ&amp;ab_channel=VGBootCamp" TargetMode="External"/><Relationship Id="rId380" Type="http://schemas.openxmlformats.org/officeDocument/2006/relationships/hyperlink" Target="https://youtu.be/77v88OlM4IY?si=cjh10gbMBxi9hN-J&amp;t=13911" TargetMode="External"/><Relationship Id="rId139" Type="http://schemas.openxmlformats.org/officeDocument/2006/relationships/hyperlink" Target="https://www.youtube.com/watch?v=3TEeUQm99hY&amp;ab_channel=VGBootCamp" TargetMode="External"/><Relationship Id="rId138" Type="http://schemas.openxmlformats.org/officeDocument/2006/relationships/hyperlink" Target="https://www.youtube.com/watch?v=TLlsGc9swqQ&amp;ab_channel=VGBootCamp" TargetMode="External"/><Relationship Id="rId259" Type="http://schemas.openxmlformats.org/officeDocument/2006/relationships/hyperlink" Target="https://www.youtube.com/watch?v=LiaZY0L_6rc&amp;ab_channel=VGBootCamp" TargetMode="External"/><Relationship Id="rId137" Type="http://schemas.openxmlformats.org/officeDocument/2006/relationships/hyperlink" Target="https://www.youtube.com/watch?v=TuGHCauR4us&amp;ab_channel=VGBootCamp" TargetMode="External"/><Relationship Id="rId258" Type="http://schemas.openxmlformats.org/officeDocument/2006/relationships/hyperlink" Target="https://www.youtube.com/watch?v=ZYm_vrTUfcQ&amp;ab_channel=GalintGamingVODs" TargetMode="External"/><Relationship Id="rId379" Type="http://schemas.openxmlformats.org/officeDocument/2006/relationships/hyperlink" Target="https://www.youtube.com/watch?v=0f1tnB-uFHQ&amp;ab_channel=VGBootCamp" TargetMode="External"/><Relationship Id="rId132" Type="http://schemas.openxmlformats.org/officeDocument/2006/relationships/hyperlink" Target="https://www.youtube.com/watch?v=zPBefDQ-ilM&amp;ab_channel=VGBootCamp" TargetMode="External"/><Relationship Id="rId253" Type="http://schemas.openxmlformats.org/officeDocument/2006/relationships/hyperlink" Target="https://www.youtube.com/watch?v=FDUPXjbXCE8&amp;ab_channel=VGBootCamp" TargetMode="External"/><Relationship Id="rId374" Type="http://schemas.openxmlformats.org/officeDocument/2006/relationships/hyperlink" Target="https://www.youtube.com/watch?v=qURbo4o5l7U&amp;ab_channel=VGBootCamp" TargetMode="External"/><Relationship Id="rId495" Type="http://schemas.openxmlformats.org/officeDocument/2006/relationships/hyperlink" Target="https://www.youtube.com/watch?v=_lzMYn9kI2k&amp;ab_channel=VGBootCamp" TargetMode="External"/><Relationship Id="rId131" Type="http://schemas.openxmlformats.org/officeDocument/2006/relationships/hyperlink" Target="https://www.youtube.com/watch?v=tEag8I6BP6U" TargetMode="External"/><Relationship Id="rId252" Type="http://schemas.openxmlformats.org/officeDocument/2006/relationships/hyperlink" Target="https://www.youtube.com/watch?v=vl1sOR_o--4&amp;ab_channel=VGBootCamp" TargetMode="External"/><Relationship Id="rId373" Type="http://schemas.openxmlformats.org/officeDocument/2006/relationships/hyperlink" Target="https://www.youtube.com/watch?v=EUHWOnYvfyk&amp;pp=ygUKSWthbiByZWdlbg%3D%3D&amp;ab_channel=TeamRegen" TargetMode="External"/><Relationship Id="rId494" Type="http://schemas.openxmlformats.org/officeDocument/2006/relationships/hyperlink" Target="https://www.youtube.com/watch?v=ZKm-uw51rP0&amp;ab_channel=UnrivaledTournaments" TargetMode="External"/><Relationship Id="rId130" Type="http://schemas.openxmlformats.org/officeDocument/2006/relationships/hyperlink" Target="https://www.youtube.com/watch?v=JpP6kE2O3GE" TargetMode="External"/><Relationship Id="rId251" Type="http://schemas.openxmlformats.org/officeDocument/2006/relationships/hyperlink" Target="https://www.youtube.com/watch?v=4ipjrUOKVZ4&amp;ab_channel=Pyro%27sSmashVODs" TargetMode="External"/><Relationship Id="rId372" Type="http://schemas.openxmlformats.org/officeDocument/2006/relationships/hyperlink" Target="https://www.youtube.com/watch?v=5hK2LALSlJY&amp;pp=ygUKSWthbiByZWdlbg%3D%3D&amp;ab_channel=TeamRegen" TargetMode="External"/><Relationship Id="rId493" Type="http://schemas.openxmlformats.org/officeDocument/2006/relationships/hyperlink" Target="https://www.youtube.com/watch?v=zifCWnX0_ns&amp;ab_channel=NewEnglandSmashUltimateVODs" TargetMode="External"/><Relationship Id="rId250" Type="http://schemas.openxmlformats.org/officeDocument/2006/relationships/hyperlink" Target="https://www.youtube.com/watch?v=Bq27RAik7pY&amp;ab_channel=VGBootCamp" TargetMode="External"/><Relationship Id="rId371" Type="http://schemas.openxmlformats.org/officeDocument/2006/relationships/hyperlink" Target="https://www.youtube.com/watch?v=KFLqEJ6wPzM&amp;ab_channel=%E3%81%BE%E3%81%88%E3%81%A0%E3%81%8F%E3%82%93" TargetMode="External"/><Relationship Id="rId492" Type="http://schemas.openxmlformats.org/officeDocument/2006/relationships/hyperlink" Target="https://www.youtube.com/watch?v=Uex-4tch_T8&amp;ab_channel=%E7%84%A1%E6%98%8E%E9%81%8A%E8%80%85%E3%80%90%E3%82%A4%E3%83%99%E3%83%B3%E3%83%88%E9%85%8D%E4%BF%A1%E5%9B%A3%E4%BD%93%E3%80%91" TargetMode="External"/><Relationship Id="rId136" Type="http://schemas.openxmlformats.org/officeDocument/2006/relationships/hyperlink" Target="https://www.youtube.com/watch?v=mD6ts_y1gH8&amp;ab_channel=VGBootCamp" TargetMode="External"/><Relationship Id="rId257" Type="http://schemas.openxmlformats.org/officeDocument/2006/relationships/hyperlink" Target="https://www.youtube.com/watch?v=zLQ8g1uCpfM&amp;ab_channel=VGBootCamp" TargetMode="External"/><Relationship Id="rId378" Type="http://schemas.openxmlformats.org/officeDocument/2006/relationships/hyperlink" Target="https://www.youtube.com/watch?v=C6Oxa5uow60&amp;ab_channel=VGBootCamp" TargetMode="External"/><Relationship Id="rId499" Type="http://schemas.openxmlformats.org/officeDocument/2006/relationships/hyperlink" Target="https://www.youtube.com/watch?v=YrCkSs_XbHw&amp;ab_channel=VGBootCamp" TargetMode="External"/><Relationship Id="rId135" Type="http://schemas.openxmlformats.org/officeDocument/2006/relationships/hyperlink" Target="https://www.youtube.com/watch?v=QOJ2iJJrQrQ&amp;ab_channel=%E3%81%BE%E3%81%88%E3%81%A0%E3%81%8F%E3%82%93" TargetMode="External"/><Relationship Id="rId256" Type="http://schemas.openxmlformats.org/officeDocument/2006/relationships/hyperlink" Target="https://www.youtube.com/watch?v=7PfcqQoi31Y&amp;ab_channel=GalintGamingVODs" TargetMode="External"/><Relationship Id="rId377" Type="http://schemas.openxmlformats.org/officeDocument/2006/relationships/hyperlink" Target="https://www.youtube.com/watch?v=Y0UjeUjgVts&amp;pp=ygUFYXNpbW8%3D&amp;ab_channel=VGBootCamp" TargetMode="External"/><Relationship Id="rId498" Type="http://schemas.openxmlformats.org/officeDocument/2006/relationships/hyperlink" Target="https://www.youtube.com/watch?v=M6jdCLGFlBg&amp;ab_channel=TeamRegen" TargetMode="External"/><Relationship Id="rId134" Type="http://schemas.openxmlformats.org/officeDocument/2006/relationships/hyperlink" Target="https://www.youtube.com/watch?v=JpE4rjLGHZ4&amp;ab_channel=%E3%81%BE%E3%81%88%E3%81%A0%E3%81%8F%E3%82%93" TargetMode="External"/><Relationship Id="rId255" Type="http://schemas.openxmlformats.org/officeDocument/2006/relationships/hyperlink" Target="https://www.youtube.com/watch?v=QCOMsAzgPmY&amp;ab_channel=VGBootCamp" TargetMode="External"/><Relationship Id="rId376" Type="http://schemas.openxmlformats.org/officeDocument/2006/relationships/hyperlink" Target="https://www.youtube.com/watch?v=su3YhOjcOf4&amp;pp=ygUJQXNpbW8gcnl1&amp;ab_channel=VGBootCamp" TargetMode="External"/><Relationship Id="rId497" Type="http://schemas.openxmlformats.org/officeDocument/2006/relationships/hyperlink" Target="https://www.youtube.com/watch?v=t-ViBarXjQQ&amp;ab_channel=BeyondtheSummit-Smash" TargetMode="External"/><Relationship Id="rId133" Type="http://schemas.openxmlformats.org/officeDocument/2006/relationships/hyperlink" Target="https://www.youtube.com/watch?v=wFBpFqoYpzY&amp;ab_channel=%E3%81%BE%E3%81%88%E3%81%A0%E3%81%8F%E3%82%93" TargetMode="External"/><Relationship Id="rId254" Type="http://schemas.openxmlformats.org/officeDocument/2006/relationships/hyperlink" Target="https://www.youtube.com/watch?v=TeZhqUGxAx8&amp;pp=ygUKbWl5YSBzbWFzaA%3D%3D&amp;ab_channel=VGBootCamp" TargetMode="External"/><Relationship Id="rId375" Type="http://schemas.openxmlformats.org/officeDocument/2006/relationships/hyperlink" Target="https://www.youtube.com/watch?v=MW2aZyTbaGc&amp;ab_channel=VGBootCamp" TargetMode="External"/><Relationship Id="rId496" Type="http://schemas.openxmlformats.org/officeDocument/2006/relationships/hyperlink" Target="https://www.youtube.com/watch?v=YF_w3qQIcGE&amp;ab_channel=CollisionGamingSeries" TargetMode="External"/><Relationship Id="rId172" Type="http://schemas.openxmlformats.org/officeDocument/2006/relationships/hyperlink" Target="https://www.youtube.com/watch?v=N8NxsmTy1iA&amp;ab_channel=VGBootCamp" TargetMode="External"/><Relationship Id="rId293" Type="http://schemas.openxmlformats.org/officeDocument/2006/relationships/hyperlink" Target="https://www.youtube.com/watch?v=-CABXom2WZY&amp;ab_channel=BeyondtheSummit-Smash" TargetMode="External"/><Relationship Id="rId171" Type="http://schemas.openxmlformats.org/officeDocument/2006/relationships/hyperlink" Target="https://www.youtube.com/watch?v=lWPdaKOqhY0&amp;ab_channel=VGBootCamp" TargetMode="External"/><Relationship Id="rId292" Type="http://schemas.openxmlformats.org/officeDocument/2006/relationships/hyperlink" Target="https://www.youtube.com/watch?v=2CCFrSIgjzs&amp;ab_channel=BeyondtheSummit-Smash" TargetMode="External"/><Relationship Id="rId170" Type="http://schemas.openxmlformats.org/officeDocument/2006/relationships/hyperlink" Target="https://www.youtube.com/watch?v=NR1XIlLq6vg&amp;ab_channel=StreetDzine" TargetMode="External"/><Relationship Id="rId291" Type="http://schemas.openxmlformats.org/officeDocument/2006/relationships/hyperlink" Target="https://www.youtube.com/watch?v=ZN_X-y6G-NA&amp;ab_channel=VGBootCamp" TargetMode="External"/><Relationship Id="rId290" Type="http://schemas.openxmlformats.org/officeDocument/2006/relationships/hyperlink" Target="https://www.youtube.com/watch?v=0MGOJJMAl2M&amp;ab_channel=TFSmash" TargetMode="External"/><Relationship Id="rId165" Type="http://schemas.openxmlformats.org/officeDocument/2006/relationships/hyperlink" Target="https://www.youtube.com/watch?v=Hdh_nhklQYk&amp;ab_channel=GalintGamingVODs" TargetMode="External"/><Relationship Id="rId286" Type="http://schemas.openxmlformats.org/officeDocument/2006/relationships/hyperlink" Target="https://www.youtube.com/watch?v=SrkYTJSzl4c&amp;ab_channel=%E3%81%AE%E3%81%BB%E3%81%BB%E3%83%B3%E3%81%A1" TargetMode="External"/><Relationship Id="rId164" Type="http://schemas.openxmlformats.org/officeDocument/2006/relationships/hyperlink" Target="https://www.youtube.com/watch?v=DKI-dUMMmdQ&amp;ab_channel=VGBootCamp" TargetMode="External"/><Relationship Id="rId285" Type="http://schemas.openxmlformats.org/officeDocument/2006/relationships/hyperlink" Target="https://www.youtube.com/live/N_QRyWIpN-o?si=-lO0YNDGyy4Nc6QC&amp;t=12554" TargetMode="External"/><Relationship Id="rId163" Type="http://schemas.openxmlformats.org/officeDocument/2006/relationships/hyperlink" Target="https://www.youtube.com/watch?v=cC15-ye0WL8&amp;ab_channel=BeyondtheSummit-Smash" TargetMode="External"/><Relationship Id="rId284" Type="http://schemas.openxmlformats.org/officeDocument/2006/relationships/hyperlink" Target="https://www.youtube.com/watch?v=EvhUG6IXpSI&amp;ab_channel=SatelliteSmash" TargetMode="External"/><Relationship Id="rId162" Type="http://schemas.openxmlformats.org/officeDocument/2006/relationships/hyperlink" Target="https://www.youtube.com/watch?v=3CXor1SZQ_A&amp;ab_channel=BeyondtheSummit-Smash" TargetMode="External"/><Relationship Id="rId283" Type="http://schemas.openxmlformats.org/officeDocument/2006/relationships/hyperlink" Target="https://www.youtube.com/watch?v=GuXASdjYKQs" TargetMode="External"/><Relationship Id="rId169" Type="http://schemas.openxmlformats.org/officeDocument/2006/relationships/hyperlink" Target="https://www.youtube.com/watch?v=3anUQ7exKIs&amp;ab_channel=BeyondtheSummit-Smash" TargetMode="External"/><Relationship Id="rId168" Type="http://schemas.openxmlformats.org/officeDocument/2006/relationships/hyperlink" Target="https://www.youtube.com/watch?v=FUMWp0EiyBY&amp;ab_channel=VGBootCamp" TargetMode="External"/><Relationship Id="rId289" Type="http://schemas.openxmlformats.org/officeDocument/2006/relationships/hyperlink" Target="https://www.youtube.com/watch?v=jhV-Vb491vo&amp;ab_channel=TeamRegen" TargetMode="External"/><Relationship Id="rId167" Type="http://schemas.openxmlformats.org/officeDocument/2006/relationships/hyperlink" Target="https://www.youtube.com/watch?v=OsEuTz5U-vc&amp;ab_channel=LudwigVODs" TargetMode="External"/><Relationship Id="rId288" Type="http://schemas.openxmlformats.org/officeDocument/2006/relationships/hyperlink" Target="https://www.youtube.com/watch?v=7y5XeQybtmo&amp;ab_channel=VegasSmashUltimate" TargetMode="External"/><Relationship Id="rId166" Type="http://schemas.openxmlformats.org/officeDocument/2006/relationships/hyperlink" Target="https://www.youtube.com/watch?v=qK2KIPrbVEQ&amp;ab_channel=BeyondtheSummit-Smash" TargetMode="External"/><Relationship Id="rId287" Type="http://schemas.openxmlformats.org/officeDocument/2006/relationships/hyperlink" Target="https://www.youtube.com/watch?v=GnT6Xude6fo&amp;ab_channel=SatelliteSmash" TargetMode="External"/><Relationship Id="rId161" Type="http://schemas.openxmlformats.org/officeDocument/2006/relationships/hyperlink" Target="https://www.youtube.com/watch?v=dA3F3567B3Y&amp;ab_channel=ArabSmashLeague" TargetMode="External"/><Relationship Id="rId282" Type="http://schemas.openxmlformats.org/officeDocument/2006/relationships/hyperlink" Target="https://www.youtube.com/watch?v=mGQ3IqLxjl0&amp;ab_channel=VGBootCamp" TargetMode="External"/><Relationship Id="rId160" Type="http://schemas.openxmlformats.org/officeDocument/2006/relationships/hyperlink" Target="https://www.youtube.com/watch?v=QOBFE92E4wY&amp;ab_channel=VGBootCamp" TargetMode="External"/><Relationship Id="rId281" Type="http://schemas.openxmlformats.org/officeDocument/2006/relationships/hyperlink" Target="https://www.youtube.com/watch?v=ePXk-UaOdac&amp;ab_channel=VGBootCamp" TargetMode="External"/><Relationship Id="rId280" Type="http://schemas.openxmlformats.org/officeDocument/2006/relationships/hyperlink" Target="https://www.youtube.com/watch?v=MKB57mTvYCw&amp;ab_channel=VGBootCamp" TargetMode="External"/><Relationship Id="rId159" Type="http://schemas.openxmlformats.org/officeDocument/2006/relationships/hyperlink" Target="https://www.youtube.com/watch?v=rbmSosEC3zk&amp;ab_channel=Hungrybox" TargetMode="External"/><Relationship Id="rId154" Type="http://schemas.openxmlformats.org/officeDocument/2006/relationships/hyperlink" Target="https://www.youtube.com/watch?v=30YzybLerdc&amp;ab_channel=%E3%81%BE%E3%81%88%E3%81%A0%E3%81%8F%E3%82%93" TargetMode="External"/><Relationship Id="rId275" Type="http://schemas.openxmlformats.org/officeDocument/2006/relationships/hyperlink" Target="https://www.youtube.com/watch?v=Qwb5F_016_A&amp;ab_channel=SatelliteSmash" TargetMode="External"/><Relationship Id="rId396" Type="http://schemas.openxmlformats.org/officeDocument/2006/relationships/hyperlink" Target="https://www.youtube.com/watch?v=nvoRDitmlig&amp;ab_channel=%E3%81%BE%E3%81%88%E3%81%A0%E3%81%8F%E3%82%93" TargetMode="External"/><Relationship Id="rId153" Type="http://schemas.openxmlformats.org/officeDocument/2006/relationships/hyperlink" Target="https://www.youtube.com/watch?v=p9b0a5F9VLg&amp;ab_channel=BeyondtheSummit-Smash" TargetMode="External"/><Relationship Id="rId274" Type="http://schemas.openxmlformats.org/officeDocument/2006/relationships/hyperlink" Target="https://www.youtube.com/watch?v=2WxBUc8ZHo0&amp;ab_channel=%E4%B9%9D%E9%BE%8D-KOWLOON-" TargetMode="External"/><Relationship Id="rId395" Type="http://schemas.openxmlformats.org/officeDocument/2006/relationships/hyperlink" Target="https://www.youtube.com/watch?v=T-3Pa5MFxMw&amp;ab_channel=UnrivaledTournaments" TargetMode="External"/><Relationship Id="rId152" Type="http://schemas.openxmlformats.org/officeDocument/2006/relationships/hyperlink" Target="https://www.youtube.com/watch?v=EigiXMTWDC4&amp;ab_channel=BeyondtheSummit-Smash" TargetMode="External"/><Relationship Id="rId273" Type="http://schemas.openxmlformats.org/officeDocument/2006/relationships/hyperlink" Target="https://www.youtube.com/live/zikxlfD6p4U?si=bVMWCBuMORCVRN2B&amp;t=14561" TargetMode="External"/><Relationship Id="rId394" Type="http://schemas.openxmlformats.org/officeDocument/2006/relationships/hyperlink" Target="https://www.youtube.com/watch?v=gkz1EJMYbTM&amp;ab_channel=VGBootCamp" TargetMode="External"/><Relationship Id="rId151" Type="http://schemas.openxmlformats.org/officeDocument/2006/relationships/hyperlink" Target="https://www.youtube.com/watch?v=7DeqOKg2p6I&amp;ab_channel=VGBootCamp" TargetMode="External"/><Relationship Id="rId272" Type="http://schemas.openxmlformats.org/officeDocument/2006/relationships/hyperlink" Target="https://www.youtube.com/watch?v=GdAfAu8nDy8&amp;ab_channel=VGBootCamp" TargetMode="External"/><Relationship Id="rId393" Type="http://schemas.openxmlformats.org/officeDocument/2006/relationships/hyperlink" Target="https://www.youtube.com/watch?v=2C9FhtBR8UA&amp;ab_channel=OriginalACEE" TargetMode="External"/><Relationship Id="rId158" Type="http://schemas.openxmlformats.org/officeDocument/2006/relationships/hyperlink" Target="https://www.youtube.com/watch?v=JJ36eawx8Ds&amp;ab_channel=BeyondtheSummit-Smash" TargetMode="External"/><Relationship Id="rId279" Type="http://schemas.openxmlformats.org/officeDocument/2006/relationships/hyperlink" Target="https://www.youtube.com/watch?v=IlraPhaOlyw&amp;ab_channel=VGBootCamp" TargetMode="External"/><Relationship Id="rId157" Type="http://schemas.openxmlformats.org/officeDocument/2006/relationships/hyperlink" Target="https://www.youtube.com/watch?v=M8kFc09GCyc&amp;t=63s&amp;ab_channel=VGBootCamp" TargetMode="External"/><Relationship Id="rId278" Type="http://schemas.openxmlformats.org/officeDocument/2006/relationships/hyperlink" Target="https://www.youtube.com/watch?v=hQlYzTdpyr8&amp;ab_channel=TFSmash" TargetMode="External"/><Relationship Id="rId399" Type="http://schemas.openxmlformats.org/officeDocument/2006/relationships/hyperlink" Target="https://www.youtube.com/watch?v=MoghbmQIH34&amp;ab_channel=EastGeekSmash" TargetMode="External"/><Relationship Id="rId156" Type="http://schemas.openxmlformats.org/officeDocument/2006/relationships/hyperlink" Target="https://www.youtube.com/watch?v=qPfYc664iYs&amp;ab_channel=VGBootCamp" TargetMode="External"/><Relationship Id="rId277" Type="http://schemas.openxmlformats.org/officeDocument/2006/relationships/hyperlink" Target="https://www.youtube.com/watch?v=qI7B9dOb1FI&amp;ab_channel=MountainSideGames" TargetMode="External"/><Relationship Id="rId398" Type="http://schemas.openxmlformats.org/officeDocument/2006/relationships/hyperlink" Target="https://www.youtube.com/watch?v=w7GCnnXXv1A&amp;ab_channel=BeyondtheSummit-Smash" TargetMode="External"/><Relationship Id="rId155" Type="http://schemas.openxmlformats.org/officeDocument/2006/relationships/hyperlink" Target="https://www.youtube.com/live/Acv3visJnxk?si=K0GCfuyCZ8C27SCX&amp;t=4132" TargetMode="External"/><Relationship Id="rId276" Type="http://schemas.openxmlformats.org/officeDocument/2006/relationships/hyperlink" Target="https://www.youtube.com/watch?v=6xe7NLJTFn8&amp;ab_channel=GalintGamingVODs" TargetMode="External"/><Relationship Id="rId397" Type="http://schemas.openxmlformats.org/officeDocument/2006/relationships/hyperlink" Target="https://www.youtube.com/watch?v=iNYf8fkWRCM&amp;ab_channel=VGBootCamp" TargetMode="External"/><Relationship Id="rId40" Type="http://schemas.openxmlformats.org/officeDocument/2006/relationships/hyperlink" Target="https://www.youtube.com/live/TqsrJ4klMBM?si=av27KwOoRbxVn1iS&amp;t=24765" TargetMode="External"/><Relationship Id="rId42" Type="http://schemas.openxmlformats.org/officeDocument/2006/relationships/hyperlink" Target="https://www.youtube.com/watch?v=rEqJKOv1PJk&amp;ab_channel=%E7%84%A1%E6%98%8E%E9%81%8A%E8%80%85%E3%80%90%E3%82%A4%E3%83%99%E3%83%B3%E3%83%88%E9%85%8D%E4%BF%A1%E5%9B%A3%E4%BD%93%E3%80%91" TargetMode="External"/><Relationship Id="rId41" Type="http://schemas.openxmlformats.org/officeDocument/2006/relationships/hyperlink" Target="https://www.youtube.com/watch?v=PPb6rMIA8nU&amp;ab_channel=VGBootCamp" TargetMode="External"/><Relationship Id="rId44" Type="http://schemas.openxmlformats.org/officeDocument/2006/relationships/hyperlink" Target="https://www.youtube.com/live/lhrzFOFbDw4?si=55s5xeUwQiUjIDxV&amp;t=25204" TargetMode="External"/><Relationship Id="rId43" Type="http://schemas.openxmlformats.org/officeDocument/2006/relationships/hyperlink" Target="https://www.youtube.com/watch?v=4SUOZUr3WhE&amp;ab_channel=GeekyGoonSquad" TargetMode="External"/><Relationship Id="rId46" Type="http://schemas.openxmlformats.org/officeDocument/2006/relationships/hyperlink" Target="https://www.youtube.com/watch?v=ooslM2bGae4&amp;ab_channel=TeamRegen" TargetMode="External"/><Relationship Id="rId45" Type="http://schemas.openxmlformats.org/officeDocument/2006/relationships/hyperlink" Target="https://www.youtube.com/watch?v=pYa37yd3DI4&amp;ab_channel=VGBootCamp" TargetMode="External"/><Relationship Id="rId503" Type="http://schemas.openxmlformats.org/officeDocument/2006/relationships/hyperlink" Target="https://www.youtube.com/watch?v=t7uh2DInkTc&amp;ab_channel=VGBootCamp" TargetMode="External"/><Relationship Id="rId502" Type="http://schemas.openxmlformats.org/officeDocument/2006/relationships/hyperlink" Target="https://www.youtube.com/live/hD_kDi8-_kA?si=AKPdtIozpK2JUfFy&amp;t=29389" TargetMode="External"/><Relationship Id="rId501" Type="http://schemas.openxmlformats.org/officeDocument/2006/relationships/hyperlink" Target="https://www.youtube.com/live/xFZJl6ZVNlE?si=jqKX5PLw5gyLvj07&amp;t=13295" TargetMode="External"/><Relationship Id="rId500" Type="http://schemas.openxmlformats.org/officeDocument/2006/relationships/hyperlink" Target="https://www.youtube.com/watch?v=AfhUVe0PKlY&amp;ab_channel=DarkMusician" TargetMode="External"/><Relationship Id="rId507" Type="http://schemas.openxmlformats.org/officeDocument/2006/relationships/drawing" Target="../drawings/drawing4.xml"/><Relationship Id="rId506" Type="http://schemas.openxmlformats.org/officeDocument/2006/relationships/hyperlink" Target="https://www.youtube.com/watch?v=aoFU-WcI71M&amp;ab_channel=BeyondtheSummit-Smash" TargetMode="External"/><Relationship Id="rId505" Type="http://schemas.openxmlformats.org/officeDocument/2006/relationships/hyperlink" Target="https://www.youtube.com/live/hD_kDi8-_kA?si=UtroIaMoDr9tgjt-&amp;t=34172" TargetMode="External"/><Relationship Id="rId504" Type="http://schemas.openxmlformats.org/officeDocument/2006/relationships/hyperlink" Target="https://www.youtube.com/watch?v=fhA-qxr8ghU&amp;ab_channel=BeyondtheSummit-Smash" TargetMode="External"/><Relationship Id="rId48" Type="http://schemas.openxmlformats.org/officeDocument/2006/relationships/hyperlink" Target="https://www.youtube.com/watch?v=WX6SRLPj8CU&amp;ab_channel=VGBootCamp" TargetMode="External"/><Relationship Id="rId47" Type="http://schemas.openxmlformats.org/officeDocument/2006/relationships/hyperlink" Target="https://www.youtube.com/watch?v=6Ldpdu3dZCo&amp;ab_channel=VGBootCamp" TargetMode="External"/><Relationship Id="rId49" Type="http://schemas.openxmlformats.org/officeDocument/2006/relationships/hyperlink" Target="https://www.youtube.com/watch?v=eann2iz88AU&amp;ab_channel=VGBootCamp" TargetMode="External"/><Relationship Id="rId31" Type="http://schemas.openxmlformats.org/officeDocument/2006/relationships/hyperlink" Target="https://www.youtube.com/watch?v=wBx7pE0_HhU&amp;ab_channel=VGBootCamp" TargetMode="External"/><Relationship Id="rId30" Type="http://schemas.openxmlformats.org/officeDocument/2006/relationships/hyperlink" Target="https://www.youtube.com/watch?v=Hr0T4LtmVhw&amp;ab_channel=VGBootCamp" TargetMode="External"/><Relationship Id="rId33" Type="http://schemas.openxmlformats.org/officeDocument/2006/relationships/hyperlink" Target="https://www.youtube.com/watch?v=DMif_hC4iyY&amp;ab_channel=BeyondtheSummit-Smash" TargetMode="External"/><Relationship Id="rId32" Type="http://schemas.openxmlformats.org/officeDocument/2006/relationships/hyperlink" Target="https://www.youtube.com/watch?v=0mHN0_iSTFQ&amp;ab_channel=VGBootCamp" TargetMode="External"/><Relationship Id="rId35" Type="http://schemas.openxmlformats.org/officeDocument/2006/relationships/hyperlink" Target="https://www.youtube.com/watch?v=A6wIt1hyKQY&amp;ab_channel=%E3%82%B9%E3%83%9E%E3%83%96%E3%83%A9%E3%82%AA%E3%83%95%E5%A4%A7%E4%BC%9A%E9%85%8D%E4%BF%A1%E3%83%81%E3%83%A3%E3%83%B3%E3%83%8D%E3%83%AB" TargetMode="External"/><Relationship Id="rId34" Type="http://schemas.openxmlformats.org/officeDocument/2006/relationships/hyperlink" Target="https://www.youtube.com/watch?v=GnPg6tGmg5w&amp;ab_channel=VGBootCamp" TargetMode="External"/><Relationship Id="rId37" Type="http://schemas.openxmlformats.org/officeDocument/2006/relationships/hyperlink" Target="https://www.youtube.com/watch?v=uXWF4gEIuuI&amp;ab_channel=%E3%81%BE%E3%81%88%E3%81%A0%E3%81%8F%E3%82%93" TargetMode="External"/><Relationship Id="rId36" Type="http://schemas.openxmlformats.org/officeDocument/2006/relationships/hyperlink" Target="https://www.youtube.com/watch?v=K36T9jFeeU8&amp;ab_channel=%E3%81%BE%E3%81%88%E3%81%A0%E3%81%8F%E3%82%93" TargetMode="External"/><Relationship Id="rId39" Type="http://schemas.openxmlformats.org/officeDocument/2006/relationships/hyperlink" Target="https://www.youtube.com/live/nCvvrlDx5vE?si=-0m6Go1vaOQVBQ3V&amp;t=20360" TargetMode="External"/><Relationship Id="rId38" Type="http://schemas.openxmlformats.org/officeDocument/2006/relationships/hyperlink" Target="https://www.youtube.com/watch?v=aLFu84eafUs&amp;ab_channel=%E3%82%B9%E3%83%9E%E3%83%96%E3%83%A9%E3%82%AA%E3%83%95%E5%A4%A7%E4%BC%9A%E9%85%8D%E4%BF%A1%E3%83%81%E3%83%A3%E3%83%B3%E3%83%8D%E3%83%AB" TargetMode="External"/><Relationship Id="rId20" Type="http://schemas.openxmlformats.org/officeDocument/2006/relationships/hyperlink" Target="https://www.youtube.com/watch?v=Pdm6pf1Qcjg&amp;ab_channel=TFSmash" TargetMode="External"/><Relationship Id="rId22" Type="http://schemas.openxmlformats.org/officeDocument/2006/relationships/hyperlink" Target="https://www.youtube.com/live/OzpyYZpmpt8?si=fR0gthTVtN-zpBR0&amp;t=9885" TargetMode="External"/><Relationship Id="rId21" Type="http://schemas.openxmlformats.org/officeDocument/2006/relationships/hyperlink" Target="https://www.youtube.com/watch?v=sC1ldl39b3Y&amp;ab_channel=BerlinSmashRecordings" TargetMode="External"/><Relationship Id="rId24" Type="http://schemas.openxmlformats.org/officeDocument/2006/relationships/hyperlink" Target="https://www.youtube.com/watch?v=Y_ImJo7SwVc&amp;ab_channel=HouseOf3000" TargetMode="External"/><Relationship Id="rId23" Type="http://schemas.openxmlformats.org/officeDocument/2006/relationships/hyperlink" Target="https://www.youtube.com/watch?v=9uUed-SSsrM&amp;ab_channel=%E3%81%BE%E3%81%88%E3%81%A0%E3%81%8F%E3%82%93" TargetMode="External"/><Relationship Id="rId409" Type="http://schemas.openxmlformats.org/officeDocument/2006/relationships/hyperlink" Target="https://www.youtube.com/watch?v=4xCbm7WuWP8&amp;ab_channel=%E3%82%B9%E3%83%9E%E3%83%96%E3%83%A9%E3%82%AA%E3%83%95%E5%A4%A7%E4%BC%9A%E9%85%8D%E4%BF%A1%E3%83%81%E3%83%A3%E3%83%B3%E3%83%8D%E3%83%AB" TargetMode="External"/><Relationship Id="rId404" Type="http://schemas.openxmlformats.org/officeDocument/2006/relationships/hyperlink" Target="https://www.youtube.com/live/bDzQZh1sSTs?si=_lEZiNKgXaHJBXfI&amp;t=4069" TargetMode="External"/><Relationship Id="rId403" Type="http://schemas.openxmlformats.org/officeDocument/2006/relationships/hyperlink" Target="https://www.youtube.com/watch?v=ZGXvdPv7y2o&amp;ab_channel=VGBootCamp" TargetMode="External"/><Relationship Id="rId402" Type="http://schemas.openxmlformats.org/officeDocument/2006/relationships/hyperlink" Target="https://www.youtube.com/watch?v=OjUsiTpxXjE&amp;ab_channel=VGBootCamp" TargetMode="External"/><Relationship Id="rId401" Type="http://schemas.openxmlformats.org/officeDocument/2006/relationships/hyperlink" Target="https://www.youtube.com/watch?v=tAbE0X2C_ZI&amp;ab_channel=VGBootCamp" TargetMode="External"/><Relationship Id="rId408" Type="http://schemas.openxmlformats.org/officeDocument/2006/relationships/hyperlink" Target="https://www.youtube.com/watch?v=7S2-5yxpNjo&amp;ab_channel=%E3%82%B9%E3%83%9E%E3%83%96%E3%83%A9%E3%82%AA%E3%83%95%E5%A4%A7%E4%BC%9A%E9%85%8D%E4%BF%A1%E3%83%81%E3%83%A3%E3%83%B3%E3%83%8D%E3%83%AB" TargetMode="External"/><Relationship Id="rId407" Type="http://schemas.openxmlformats.org/officeDocument/2006/relationships/hyperlink" Target="https://www.youtube.com/watch?v=8RT3zHarWjQ&amp;ab_channel=SatelliteSmash" TargetMode="External"/><Relationship Id="rId406" Type="http://schemas.openxmlformats.org/officeDocument/2006/relationships/hyperlink" Target="https://www.youtube.com/watch?v=0s5eW57dbuE&amp;list=PLNmpctadCGVzj2lYw4AVPOXv1A10SEsuw&amp;index=15&amp;ab_channel=BatonRougeSmash" TargetMode="External"/><Relationship Id="rId405" Type="http://schemas.openxmlformats.org/officeDocument/2006/relationships/hyperlink" Target="https://www.youtube.com/watch?v=_xYsfMTqa-s&amp;ab_channel=VGBootCamp" TargetMode="External"/><Relationship Id="rId26" Type="http://schemas.openxmlformats.org/officeDocument/2006/relationships/hyperlink" Target="https://www.youtube.com/watch?v=Md7nXVcdIDQ&amp;ab_channel=%E3%81%BE%E3%81%88%E3%81%A0%E3%81%8F%E3%82%93" TargetMode="External"/><Relationship Id="rId25" Type="http://schemas.openxmlformats.org/officeDocument/2006/relationships/hyperlink" Target="https://www.youtube.com/watch?v=ySbJKQ0Vbog&amp;ab_channel=CollisionGamingSeries" TargetMode="External"/><Relationship Id="rId28" Type="http://schemas.openxmlformats.org/officeDocument/2006/relationships/hyperlink" Target="https://www.youtube.com/watch?v=ReVUezMkTpQ&amp;ab_channel=%E3%81%BE%E3%81%88%E3%81%A0%E3%81%8F%E3%82%93" TargetMode="External"/><Relationship Id="rId27" Type="http://schemas.openxmlformats.org/officeDocument/2006/relationships/hyperlink" Target="https://www.youtube.com/watch?v=Uiz_xRoVUDg&amp;ab_channel=%E3%81%BE%E3%81%88%E3%81%A0%E3%81%8F%E3%82%93" TargetMode="External"/><Relationship Id="rId400" Type="http://schemas.openxmlformats.org/officeDocument/2006/relationships/hyperlink" Target="https://www.youtube.com/watch?v=8MLEfPdNaqs&amp;ab_channel=VGBootCamp" TargetMode="External"/><Relationship Id="rId29" Type="http://schemas.openxmlformats.org/officeDocument/2006/relationships/hyperlink" Target="https://www.youtube.com/live/VlHiCyiBDSk?si=jWfVgtGKAgqJctfT" TargetMode="External"/><Relationship Id="rId11" Type="http://schemas.openxmlformats.org/officeDocument/2006/relationships/hyperlink" Target="https://www.youtube.com/watch?v=DJJKx4Nu2AE&amp;ab_channel=VGBootCamp" TargetMode="External"/><Relationship Id="rId10" Type="http://schemas.openxmlformats.org/officeDocument/2006/relationships/hyperlink" Target="https://www.youtube.com/watch?v=ZURU3BjLrTQ&amp;ab_channel=StreetSmashManchester" TargetMode="External"/><Relationship Id="rId13" Type="http://schemas.openxmlformats.org/officeDocument/2006/relationships/hyperlink" Target="https://www.youtube.com/watch?v=kjRPkt-4NB0&amp;ab_channel=Reversal" TargetMode="External"/><Relationship Id="rId12" Type="http://schemas.openxmlformats.org/officeDocument/2006/relationships/hyperlink" Target="https://www.youtube.com/watch?v=IwU0sk3hj6Y&amp;ab_channel=VGBootCamp" TargetMode="External"/><Relationship Id="rId15" Type="http://schemas.openxmlformats.org/officeDocument/2006/relationships/hyperlink" Target="https://www.youtube.com/watch?v=eKaOAzDfgLY&amp;ab_channel=VGBootCamp" TargetMode="External"/><Relationship Id="rId14" Type="http://schemas.openxmlformats.org/officeDocument/2006/relationships/hyperlink" Target="https://www.youtube.com/watch?v=vHKHV86x7kw&amp;ab_channel=VGBootCamp" TargetMode="External"/><Relationship Id="rId17" Type="http://schemas.openxmlformats.org/officeDocument/2006/relationships/hyperlink" Target="https://www.youtube.com/watch?v=Hu-Jl1KRqiA&amp;ab_channel=Bros.Calamity" TargetMode="External"/><Relationship Id="rId16" Type="http://schemas.openxmlformats.org/officeDocument/2006/relationships/hyperlink" Target="https://www.youtube.com/watch?v=mJLt5TQFNQ8&amp;ab_channel=EONSSB" TargetMode="External"/><Relationship Id="rId19" Type="http://schemas.openxmlformats.org/officeDocument/2006/relationships/hyperlink" Target="https://www.youtube.com/results?search_query=mukuro+vs+quik" TargetMode="External"/><Relationship Id="rId18" Type="http://schemas.openxmlformats.org/officeDocument/2006/relationships/hyperlink" Target="https://www.youtube.com/watch?v=HRGYLrWurls&amp;ab_channel=VGBootCamp" TargetMode="External"/><Relationship Id="rId84" Type="http://schemas.openxmlformats.org/officeDocument/2006/relationships/hyperlink" Target="https://www.youtube.com/watch?v=sPj0qJafa2Y&amp;ab_channel=VGBootCamp" TargetMode="External"/><Relationship Id="rId83" Type="http://schemas.openxmlformats.org/officeDocument/2006/relationships/hyperlink" Target="https://www.youtube.com/live/4dzatpZmHm0?si=edS-esP1hK20IA3P&amp;t=2911" TargetMode="External"/><Relationship Id="rId86" Type="http://schemas.openxmlformats.org/officeDocument/2006/relationships/hyperlink" Target="https://www.youtube.com/watch?v=muFMtWFS6pc&amp;ab_channel=VGBootCamp" TargetMode="External"/><Relationship Id="rId85" Type="http://schemas.openxmlformats.org/officeDocument/2006/relationships/hyperlink" Target="https://www.youtube.com/watch?v=K2rD5Qeuu-M&amp;ab_channel=VGBootCamp" TargetMode="External"/><Relationship Id="rId88" Type="http://schemas.openxmlformats.org/officeDocument/2006/relationships/hyperlink" Target="https://www.youtube.com/live/YxUJ1AmyBT0?si=xx1FtQ_lgDne0LYe&amp;t=23642" TargetMode="External"/><Relationship Id="rId87" Type="http://schemas.openxmlformats.org/officeDocument/2006/relationships/hyperlink" Target="https://www.youtube.com/watch?v=YXCrr36rbbM&amp;ab_channel=VGBootCamp" TargetMode="External"/><Relationship Id="rId89" Type="http://schemas.openxmlformats.org/officeDocument/2006/relationships/hyperlink" Target="https://www.youtube.com/watch?v=Wx-y7jb4pBU&amp;ab_channel=VGBootCamp" TargetMode="External"/><Relationship Id="rId80" Type="http://schemas.openxmlformats.org/officeDocument/2006/relationships/hyperlink" Target="https://www.youtube.com/watch?v=o2uouVJHfic&amp;ab_channel=HouseOf3000" TargetMode="External"/><Relationship Id="rId82" Type="http://schemas.openxmlformats.org/officeDocument/2006/relationships/hyperlink" Target="https://www.youtube.com/watch?v=0hciDB_4GkQ&amp;ab_channel=embo_z" TargetMode="External"/><Relationship Id="rId81" Type="http://schemas.openxmlformats.org/officeDocument/2006/relationships/hyperlink" Target="https://www.youtube.com/watch?v=rnPHG3M9o_I&amp;ab_channel=%E3%82%B9%E3%83%9E%E3%83%96%E3%83%A9%E3%82%AA%E3%83%95%E5%A4%A7%E4%BC%9A%E9%85%8D%E4%BF%A1%E3%83%81%E3%83%A3%E3%83%B3%E3%83%8D%E3%83%AB" TargetMode="External"/><Relationship Id="rId73" Type="http://schemas.openxmlformats.org/officeDocument/2006/relationships/hyperlink" Target="https://www.youtube.com/watch?v=_G_xIrV9KZ0&amp;pp=ygUUaGlrYXJ1IGJsb29tNGV2YSB1ZmE%3D" TargetMode="External"/><Relationship Id="rId72" Type="http://schemas.openxmlformats.org/officeDocument/2006/relationships/hyperlink" Target="https://www.youtube.com/watch?v=W9GbzJoYQXE&amp;ab_channel=HumanDotReplay" TargetMode="External"/><Relationship Id="rId75" Type="http://schemas.openxmlformats.org/officeDocument/2006/relationships/hyperlink" Target="https://www.youtube.com/watch?v=s9BkTPURsqc&amp;ab_channel=TEMPESTVods" TargetMode="External"/><Relationship Id="rId74" Type="http://schemas.openxmlformats.org/officeDocument/2006/relationships/hyperlink" Target="https://www.youtube.com/watch?v=mxTFOBgrL7s&amp;ab_channel=VGBootCamp" TargetMode="External"/><Relationship Id="rId77" Type="http://schemas.openxmlformats.org/officeDocument/2006/relationships/hyperlink" Target="https://www.youtube.com/watch?v=GdtjbHR1Ah0&amp;ab_channel=TEMPESTVods" TargetMode="External"/><Relationship Id="rId76" Type="http://schemas.openxmlformats.org/officeDocument/2006/relationships/hyperlink" Target="https://www.youtube.com/watch?v=Ta9CQFtSiO4&amp;t=410s&amp;ab_channel=CollisionGamingSeries" TargetMode="External"/><Relationship Id="rId79" Type="http://schemas.openxmlformats.org/officeDocument/2006/relationships/hyperlink" Target="https://www.youtube.com/watch?v=tJdaNYeWwtg&amp;ab_channel=CollisionGamingSeries" TargetMode="External"/><Relationship Id="rId78" Type="http://schemas.openxmlformats.org/officeDocument/2006/relationships/hyperlink" Target="https://www.youtube.com/watch?v=aXe39Q23V3M&amp;ab_channel=VGBootCamp" TargetMode="External"/><Relationship Id="rId71" Type="http://schemas.openxmlformats.org/officeDocument/2006/relationships/hyperlink" Target="https://www.youtube.com/watch?v=OMIWBMMkS80&amp;ab_channel=%E3%81%BE%E3%81%88%E3%81%A0%E3%81%8F%E3%82%93" TargetMode="External"/><Relationship Id="rId70" Type="http://schemas.openxmlformats.org/officeDocument/2006/relationships/hyperlink" Target="https://www.youtube.com/live/1fY39GLv3p4?si=xO8mmZUSOTcLKxG5&amp;t=20220" TargetMode="External"/><Relationship Id="rId62" Type="http://schemas.openxmlformats.org/officeDocument/2006/relationships/hyperlink" Target="https://www.youtube.com/watch?v=3BO9vLWHBjA&amp;pp=ygUQdHdlZWsgZGlkZHkga29uZw%3D%3D&amp;ab_channel=TeamRegen" TargetMode="External"/><Relationship Id="rId61" Type="http://schemas.openxmlformats.org/officeDocument/2006/relationships/hyperlink" Target="https://www.youtube.com/watch?v=3lFw_qwOrBo&amp;t=874s&amp;ab_channel=%E6%B8%8B%E8%B0%B7BeeSmash" TargetMode="External"/><Relationship Id="rId64" Type="http://schemas.openxmlformats.org/officeDocument/2006/relationships/hyperlink" Target="https://www.youtube.com/watch?v=-o6r1GGNI50&amp;ab_channel=%E3%81%BE%E3%81%88%E3%81%A0%E3%81%8F%E3%82%93" TargetMode="External"/><Relationship Id="rId63" Type="http://schemas.openxmlformats.org/officeDocument/2006/relationships/hyperlink" Target="https://www.youtube.com/watch?v=Aeu6nOlwPKk&amp;ab_channel=VGBootCamp" TargetMode="External"/><Relationship Id="rId66" Type="http://schemas.openxmlformats.org/officeDocument/2006/relationships/hyperlink" Target="https://www.youtube.com/watch?v=iYQesL_cTzY&amp;ab_channel=BeyondtheSummit-Smash" TargetMode="External"/><Relationship Id="rId65" Type="http://schemas.openxmlformats.org/officeDocument/2006/relationships/hyperlink" Target="https://www.youtube.com/watch?v=wvsN0T5tPCg&amp;ab_channel=%E3%81%BE%E3%81%88%E3%81%A0%E3%81%8F%E3%82%93" TargetMode="External"/><Relationship Id="rId68" Type="http://schemas.openxmlformats.org/officeDocument/2006/relationships/hyperlink" Target="https://www.youtube.com/watch?v=WRp1lV3-qFc&amp;pp=ygUSY2hpY2tlbiBkaWRkeSBrb25n&amp;ab_channel=VGBootCamp" TargetMode="External"/><Relationship Id="rId67" Type="http://schemas.openxmlformats.org/officeDocument/2006/relationships/hyperlink" Target="https://www.youtube.com/watch?v=H31KdSux6SA&amp;ab_channel=DarkMusician" TargetMode="External"/><Relationship Id="rId60" Type="http://schemas.openxmlformats.org/officeDocument/2006/relationships/hyperlink" Target="https://www.youtube.com/watch?v=vmtEJ0KWhfQ&amp;ab_channel=VGBootCamp" TargetMode="External"/><Relationship Id="rId69" Type="http://schemas.openxmlformats.org/officeDocument/2006/relationships/hyperlink" Target="https://www.youtube.com/watch?v=pCfLPOgQwH8&amp;ab_channel=VGBootCamp" TargetMode="External"/><Relationship Id="rId51" Type="http://schemas.openxmlformats.org/officeDocument/2006/relationships/hyperlink" Target="https://www.youtube.com/watch?v=BVJfvzbkDdQ&amp;ab_channel=%E7%84%A1%E6%98%8E%E9%81%8A%E8%80%85%E3%80%90%E3%82%A4%E3%83%99%E3%83%B3%E3%83%88%E9%85%8D%E4%BF%A1%E5%9B%A3%E4%BD%93%E3%80%91" TargetMode="External"/><Relationship Id="rId50" Type="http://schemas.openxmlformats.org/officeDocument/2006/relationships/hyperlink" Target="https://www.youtube.com/watch?v=qPeuCWqK1pw&amp;ab_channel=VGBootCamp" TargetMode="External"/><Relationship Id="rId53" Type="http://schemas.openxmlformats.org/officeDocument/2006/relationships/hyperlink" Target="https://www.youtube.com/watch?v=F7ftHDxNFCM&amp;ab_channel=VGBootCamp" TargetMode="External"/><Relationship Id="rId52" Type="http://schemas.openxmlformats.org/officeDocument/2006/relationships/hyperlink" Target="https://www.youtube.com/watch?v=yfwgWbReyHw&amp;ab_channel=VGBootCamp" TargetMode="External"/><Relationship Id="rId55" Type="http://schemas.openxmlformats.org/officeDocument/2006/relationships/hyperlink" Target="https://www.youtube.com/watch?v=10aSt26rZY4&amp;list=PLjgIp1QrCmS79p_pAGcn0u2c2Kkc5dAqO&amp;index=50&amp;ab_channel=TFSmash" TargetMode="External"/><Relationship Id="rId54" Type="http://schemas.openxmlformats.org/officeDocument/2006/relationships/hyperlink" Target="https://www.youtube.com/watch?v=Fds5FVSH0sg&amp;ab_channel=VGBootCamp" TargetMode="External"/><Relationship Id="rId57" Type="http://schemas.openxmlformats.org/officeDocument/2006/relationships/hyperlink" Target="https://www.youtube.com/watch?v=bQXRvf7CMpQ&amp;pp=ygUcc2hhZGljIG11dGVhY2Ugc3VwZXIgYml0ZmVzdA%3D%3D&amp;ab_channel=SHADIC" TargetMode="External"/><Relationship Id="rId56" Type="http://schemas.openxmlformats.org/officeDocument/2006/relationships/hyperlink" Target="https://www.youtube.com/watch?v=dHVajBPkdo4&amp;ab_channel=%E3%81%AE%E3%81%BB%E3%81%BB%E3%83%B3%E3%81%A1" TargetMode="External"/><Relationship Id="rId59" Type="http://schemas.openxmlformats.org/officeDocument/2006/relationships/hyperlink" Target="https://www.youtube.com/live/mVsoCCGp6Do?si=b2AtsnE2SpleHFdw&amp;t=18132" TargetMode="External"/><Relationship Id="rId58" Type="http://schemas.openxmlformats.org/officeDocument/2006/relationships/hyperlink" Target="https://www.youtube.com/watch?v=fykwSvripSg&amp;ab_channel=BeyondtheSummit-Smash" TargetMode="External"/><Relationship Id="rId107" Type="http://schemas.openxmlformats.org/officeDocument/2006/relationships/hyperlink" Target="https://www.youtube.com/watch?v=7nbNoeLHi50&amp;ab_channel=UGSGaming" TargetMode="External"/><Relationship Id="rId228" Type="http://schemas.openxmlformats.org/officeDocument/2006/relationships/hyperlink" Target="https://www.youtube.com/watch?v=nIl7aYS01dw&amp;ab_channel=VGBootCamp" TargetMode="External"/><Relationship Id="rId349" Type="http://schemas.openxmlformats.org/officeDocument/2006/relationships/hyperlink" Target="https://www.youtube.com/watch?v=0YqaWCI-s68&amp;ab_channel=TFSmash" TargetMode="External"/><Relationship Id="rId106" Type="http://schemas.openxmlformats.org/officeDocument/2006/relationships/hyperlink" Target="https://www.youtube.com/watch?v=vnrsZRx2nLI&amp;t=45s&amp;ab_channel=nathantt" TargetMode="External"/><Relationship Id="rId227" Type="http://schemas.openxmlformats.org/officeDocument/2006/relationships/hyperlink" Target="https://www.youtube.com/watch?v=0wWfShKkDGc&amp;ab_channel=VGBootCamp" TargetMode="External"/><Relationship Id="rId348" Type="http://schemas.openxmlformats.org/officeDocument/2006/relationships/hyperlink" Target="https://www.youtube.com/watch?v=bzkQBHGJ0rM&amp;ab_channel=SuperSmashYaute" TargetMode="External"/><Relationship Id="rId469" Type="http://schemas.openxmlformats.org/officeDocument/2006/relationships/hyperlink" Target="https://www.youtube.com/watch?v=vDMV1k-jYd4&amp;ab_channel=DreamCatcherGaming" TargetMode="External"/><Relationship Id="rId105" Type="http://schemas.openxmlformats.org/officeDocument/2006/relationships/hyperlink" Target="https://www.youtube.com/watch?v=RVvPeaJqN24&amp;ab_channel=%E3%81%BE%E3%81%88%E3%81%A0%E3%81%8F%E3%82%93" TargetMode="External"/><Relationship Id="rId226" Type="http://schemas.openxmlformats.org/officeDocument/2006/relationships/hyperlink" Target="https://www.youtube.com/watch?v=G5dIiNd7t-E&amp;ab_channel=VGBootCamp" TargetMode="External"/><Relationship Id="rId347" Type="http://schemas.openxmlformats.org/officeDocument/2006/relationships/hyperlink" Target="https://www.youtube.com/watch?v=wdpV-4YIZow&amp;list=PLjgIp1QrCmS4bXzgR9-SXYefyhevwZhiq&amp;index=23&amp;ab_channel=TFSmash" TargetMode="External"/><Relationship Id="rId468" Type="http://schemas.openxmlformats.org/officeDocument/2006/relationships/hyperlink" Target="https://www.youtube.com/watch?v=EdyrEByW3-8&amp;ab_channel=SolaryReplay" TargetMode="External"/><Relationship Id="rId104" Type="http://schemas.openxmlformats.org/officeDocument/2006/relationships/hyperlink" Target="https://www.youtube.com/watch?v=6EjKgChs0KE&amp;ab_channel=%E3%82%B9%E3%83%9E%E3%83%96%E3%83%A9%E3%82%AA%E3%83%95%E5%A4%A7%E4%BC%9A%E9%85%8D%E4%BF%A1%E3%83%81%E3%83%A3%E3%83%B3%E3%83%8D%E3%83%AB" TargetMode="External"/><Relationship Id="rId225" Type="http://schemas.openxmlformats.org/officeDocument/2006/relationships/hyperlink" Target="https://www.youtube.com/watch?v=n8_saW6kZcA&amp;ab_channel=%E3%81%BE%E3%81%88%E3%81%A0%E3%81%8F%E3%82%93" TargetMode="External"/><Relationship Id="rId346" Type="http://schemas.openxmlformats.org/officeDocument/2006/relationships/hyperlink" Target="https://www.youtube.com/watch?v=1CgNhUUpZ7c&amp;ab_channel=BAJASMASHERSVODS" TargetMode="External"/><Relationship Id="rId467" Type="http://schemas.openxmlformats.org/officeDocument/2006/relationships/hyperlink" Target="https://www.youtube.com/watch?v=4AvByresXPk&amp;ab_channel=VGBootCamp" TargetMode="External"/><Relationship Id="rId109" Type="http://schemas.openxmlformats.org/officeDocument/2006/relationships/hyperlink" Target="https://www.youtube.com/live/WwnGFypT0XQ?si=fNoEBhFpi4qWSMv1&amp;t=9946" TargetMode="External"/><Relationship Id="rId108" Type="http://schemas.openxmlformats.org/officeDocument/2006/relationships/hyperlink" Target="https://www.youtube.com/watch?v=3lFw_qwOrBo&amp;ab_channel=%E6%B8%8B%E8%B0%B7BeeSmash" TargetMode="External"/><Relationship Id="rId229" Type="http://schemas.openxmlformats.org/officeDocument/2006/relationships/hyperlink" Target="https://www.youtube.com/watch?v=qGoMtUrOYco&amp;ab_channel=VGBootCamp" TargetMode="External"/><Relationship Id="rId220" Type="http://schemas.openxmlformats.org/officeDocument/2006/relationships/hyperlink" Target="https://www.youtube.com/watch?v=cTIWss7azUY&amp;ab_channel=SatelliteSmash" TargetMode="External"/><Relationship Id="rId341" Type="http://schemas.openxmlformats.org/officeDocument/2006/relationships/hyperlink" Target="https://www.youtube.com/watch?v=jTZPrnXJdks&amp;ab_channel=%E3%82%B9%E3%83%9E%E3%83%96%E3%83%A9%E3%82%AA%E3%83%95%E5%A4%A7%E4%BC%9A%E9%85%8D%E4%BF%A1%E3%83%81%E3%83%A3%E3%83%B3%E3%83%8D%E3%83%AB" TargetMode="External"/><Relationship Id="rId462" Type="http://schemas.openxmlformats.org/officeDocument/2006/relationships/hyperlink" Target="https://www.youtube.com/watch?v=Ie0EUq-oyHY&amp;pp=ygUIZ2x1dG9ubnk%3D" TargetMode="External"/><Relationship Id="rId340" Type="http://schemas.openxmlformats.org/officeDocument/2006/relationships/hyperlink" Target="https://www.youtube.com/watch?v=dlWhEgJ-4pY&amp;ab_channel=%E4%B9%9D%E9%BE%8D-KOWLOON-" TargetMode="External"/><Relationship Id="rId461" Type="http://schemas.openxmlformats.org/officeDocument/2006/relationships/hyperlink" Target="https://www.youtube.com/watch?v=7PZR7GFFhSM&amp;ab_channel=TeamRegen" TargetMode="External"/><Relationship Id="rId460" Type="http://schemas.openxmlformats.org/officeDocument/2006/relationships/hyperlink" Target="https://www.youtube.com/live/FOGISE2A13U?si=z573vo55D4eQZcaH&amp;t=20714" TargetMode="External"/><Relationship Id="rId103" Type="http://schemas.openxmlformats.org/officeDocument/2006/relationships/hyperlink" Target="https://www.youtube.com/watch?v=ukc1xDqWItY&amp;ab_channel=MysticSquadTV" TargetMode="External"/><Relationship Id="rId224" Type="http://schemas.openxmlformats.org/officeDocument/2006/relationships/hyperlink" Target="https://www.youtube.com/watch?v=8-5BAkt69o0&amp;ab_channel=%E3%81%BE%E3%81%88%E3%81%A0%E3%81%8F%E3%82%93" TargetMode="External"/><Relationship Id="rId345" Type="http://schemas.openxmlformats.org/officeDocument/2006/relationships/hyperlink" Target="https://www.youtube.com/watch?v=BG21sy6cngE&amp;ab_channel=VGBootCamp" TargetMode="External"/><Relationship Id="rId466" Type="http://schemas.openxmlformats.org/officeDocument/2006/relationships/hyperlink" Target="https://www.youtube.com/watch?v=FJwSYa7su8k&amp;ab_channel=%E3%81%AE%E3%81%BB%E3%81%BB%E3%83%B3%E3%81%A1" TargetMode="External"/><Relationship Id="rId102" Type="http://schemas.openxmlformats.org/officeDocument/2006/relationships/hyperlink" Target="https://www.youtube.com/watch?v=Olt_wfU8tY0&amp;ab_channel=ScytheofSeraph" TargetMode="External"/><Relationship Id="rId223" Type="http://schemas.openxmlformats.org/officeDocument/2006/relationships/hyperlink" Target="https://www.youtube.com/watch?v=SP8rif5soGM&amp;ab_channel=SmashLibrary" TargetMode="External"/><Relationship Id="rId344" Type="http://schemas.openxmlformats.org/officeDocument/2006/relationships/hyperlink" Target="https://www.youtube.com/watch?v=0H__eCT6K1c&amp;ab_channel=VGBootCamp" TargetMode="External"/><Relationship Id="rId465" Type="http://schemas.openxmlformats.org/officeDocument/2006/relationships/hyperlink" Target="https://www.youtube.com/watch?v=jklONrXBydY&amp;ab_channel=TeamRegen" TargetMode="External"/><Relationship Id="rId101" Type="http://schemas.openxmlformats.org/officeDocument/2006/relationships/hyperlink" Target="https://www.youtube.com/watch?v=X2eNuJt-HjE&amp;ab_channel=ScytheofSeraph" TargetMode="External"/><Relationship Id="rId222" Type="http://schemas.openxmlformats.org/officeDocument/2006/relationships/hyperlink" Target="https://www.youtube.com/watch?v=OLSrC0-Fk0M&amp;ab_channel=%E3%81%BE%E3%81%88%E3%81%A0%E3%81%8F%E3%82%93" TargetMode="External"/><Relationship Id="rId343" Type="http://schemas.openxmlformats.org/officeDocument/2006/relationships/hyperlink" Target="https://www.youtube.com/watch?v=sHE5X6mCO8w&amp;ab_channel=MindPlayMP" TargetMode="External"/><Relationship Id="rId464" Type="http://schemas.openxmlformats.org/officeDocument/2006/relationships/hyperlink" Target="https://www.youtube.com/watch?v=WWfmjootbao&amp;ab_channel=SylpheGaming" TargetMode="External"/><Relationship Id="rId100" Type="http://schemas.openxmlformats.org/officeDocument/2006/relationships/hyperlink" Target="https://www.youtube.com/watch?v=2VJonU4zVDk&amp;ab_channel=BeyondtheSummit-Smash" TargetMode="External"/><Relationship Id="rId221" Type="http://schemas.openxmlformats.org/officeDocument/2006/relationships/hyperlink" Target="https://www.youtube.com/watch?v=dVE3l2c0cXY&amp;ab_channel=UtahSmash" TargetMode="External"/><Relationship Id="rId342" Type="http://schemas.openxmlformats.org/officeDocument/2006/relationships/hyperlink" Target="https://www.youtube.com/watch?v=-1QHB951FS4&amp;ab_channel=VGBootCamp" TargetMode="External"/><Relationship Id="rId463" Type="http://schemas.openxmlformats.org/officeDocument/2006/relationships/hyperlink" Target="https://www.youtube.com/watch?v=lSl7iW0eS-4&amp;ab_channel=VGBootCamp" TargetMode="External"/><Relationship Id="rId217" Type="http://schemas.openxmlformats.org/officeDocument/2006/relationships/hyperlink" Target="https://www.youtube.com/watch?v=kRPp90tT6LQ&amp;ab_channel=naru%2F%E3%81%AA%E3%82%8B" TargetMode="External"/><Relationship Id="rId338" Type="http://schemas.openxmlformats.org/officeDocument/2006/relationships/hyperlink" Target="https://www.youtube.com/watch?v=Xy0U_1Px8Hs&amp;pp=ygUFWm9tYmE%3D" TargetMode="External"/><Relationship Id="rId459" Type="http://schemas.openxmlformats.org/officeDocument/2006/relationships/hyperlink" Target="https://www.youtube.com/watch?v=iT1naWKuMZU&amp;ab_channel=%E3%82%B9%E3%83%9E%E3%83%96%E3%83%A9%E3%82%AA%E3%83%95%E5%A4%A7%E4%BC%9A%E9%85%8D%E4%BF%A1%E3%83%81%E3%83%A3%E3%83%B3%E3%83%8D%E3%83%AB" TargetMode="External"/><Relationship Id="rId216" Type="http://schemas.openxmlformats.org/officeDocument/2006/relationships/hyperlink" Target="https://www.youtube.com/watch?v=yK9OnB71A3Q&amp;ab_channel=%E3%81%AE%E3%81%BB%E3%81%BB%E3%83%B3%E3%81%A1" TargetMode="External"/><Relationship Id="rId337" Type="http://schemas.openxmlformats.org/officeDocument/2006/relationships/hyperlink" Target="https://www.youtube.com/watch?v=VIoiQqO_YdA&amp;ab_channel=VGBootCamp" TargetMode="External"/><Relationship Id="rId458" Type="http://schemas.openxmlformats.org/officeDocument/2006/relationships/hyperlink" Target="https://www.youtube.com/live/2hxxKTsU7K4?si=SyL7npntjmj0y2gI&amp;t=24915" TargetMode="External"/><Relationship Id="rId215" Type="http://schemas.openxmlformats.org/officeDocument/2006/relationships/hyperlink" Target="https://www.youtube.com/watch?v=DaFgZ9Hx-5g&amp;ab_channel=EastGeekSmash" TargetMode="External"/><Relationship Id="rId336" Type="http://schemas.openxmlformats.org/officeDocument/2006/relationships/hyperlink" Target="https://www.youtube.com/watch?v=NI1-lSmXofY&amp;ab_channel=VGBootCamp" TargetMode="External"/><Relationship Id="rId457" Type="http://schemas.openxmlformats.org/officeDocument/2006/relationships/hyperlink" Target="https://www.youtube.com/watch?v=dfuM0bBRl4M&amp;ab_channel=%E3%82%B9%E3%83%9E%E3%83%96%E3%83%A9%E3%82%AA%E3%83%95%E5%A4%A7%E4%BC%9A%E9%85%8D%E4%BF%A1%E3%83%81%E3%83%A3%E3%83%B3%E3%83%8D%E3%83%AB" TargetMode="External"/><Relationship Id="rId214" Type="http://schemas.openxmlformats.org/officeDocument/2006/relationships/hyperlink" Target="https://www.youtube.com/watch?v=BVp3p06qw7w&amp;ab_channel=VGBootCamp" TargetMode="External"/><Relationship Id="rId335" Type="http://schemas.openxmlformats.org/officeDocument/2006/relationships/hyperlink" Target="https://www.youtube.com/watch?v=W--6PMUoHxY&amp;ab_channel=VGBootCamp" TargetMode="External"/><Relationship Id="rId456" Type="http://schemas.openxmlformats.org/officeDocument/2006/relationships/hyperlink" Target="https://www.youtube.com/watch?v=lcrUZZi9hSs" TargetMode="External"/><Relationship Id="rId219" Type="http://schemas.openxmlformats.org/officeDocument/2006/relationships/hyperlink" Target="https://www.youtube.com/watch?v=BKxCyzoZjRg&amp;pp=ygUHcml6ZWFzdQ%3D%3D" TargetMode="External"/><Relationship Id="rId218" Type="http://schemas.openxmlformats.org/officeDocument/2006/relationships/hyperlink" Target="https://www.youtube.com/watch?v=mOwmG97umWI&amp;pp=ygUHcml6ZWFzdQ%3D%3D" TargetMode="External"/><Relationship Id="rId339" Type="http://schemas.openxmlformats.org/officeDocument/2006/relationships/hyperlink" Target="https://www.youtube.com/watch?v=SsO7I0oQFV8&amp;pp=ygUFWm9tYmE%3D&amp;ab_channel=SolaryReplay" TargetMode="External"/><Relationship Id="rId330" Type="http://schemas.openxmlformats.org/officeDocument/2006/relationships/hyperlink" Target="https://www.youtube.com/watch?v=b6psozgbxaY&amp;ab_channel=BeyondtheSummit-Smash" TargetMode="External"/><Relationship Id="rId451" Type="http://schemas.openxmlformats.org/officeDocument/2006/relationships/hyperlink" Target="https://www.youtube.com/watch?v=ow1v7wi9lhA&amp;ab_channel=VGBootCamp" TargetMode="External"/><Relationship Id="rId450" Type="http://schemas.openxmlformats.org/officeDocument/2006/relationships/hyperlink" Target="https://www.youtube.com/watch?v=qMKbFzzTQIg&amp;ab_channel=EMGVODs" TargetMode="External"/><Relationship Id="rId213" Type="http://schemas.openxmlformats.org/officeDocument/2006/relationships/hyperlink" Target="https://www.youtube.com/watch?v=fDW1KaFDPXM&amp;ab_channel=VGBootCamp" TargetMode="External"/><Relationship Id="rId334" Type="http://schemas.openxmlformats.org/officeDocument/2006/relationships/hyperlink" Target="https://www.youtube.com/watch?v=R1DwS3SsOu0&amp;ab_channel=VGBootCamp" TargetMode="External"/><Relationship Id="rId455" Type="http://schemas.openxmlformats.org/officeDocument/2006/relationships/hyperlink" Target="https://www.youtube.com/live/8oRUd-DFcMI?si=y-1jSmuqHUHxokJ1&amp;t=28092" TargetMode="External"/><Relationship Id="rId212" Type="http://schemas.openxmlformats.org/officeDocument/2006/relationships/hyperlink" Target="https://www.youtube.com/watch?v=BX1okl0Ujt0&amp;ab_channel=BeyondtheSummit-Smash" TargetMode="External"/><Relationship Id="rId333" Type="http://schemas.openxmlformats.org/officeDocument/2006/relationships/hyperlink" Target="https://www.youtube.com/watch?v=p5texiLdOeE&amp;ab_channel=VGBootCamp" TargetMode="External"/><Relationship Id="rId454" Type="http://schemas.openxmlformats.org/officeDocument/2006/relationships/hyperlink" Target="https://www.youtube.com/watch?v=QN6WQqQdkIU&amp;ab_channel=%E3%81%BE%E3%81%88%E3%81%A0%E3%81%8F%E3%82%93" TargetMode="External"/><Relationship Id="rId211" Type="http://schemas.openxmlformats.org/officeDocument/2006/relationships/hyperlink" Target="https://www.youtube.com/watch?v=nv9ZOe8-e84&amp;ab_channel=%E3%82%B9%E3%83%9E%E3%83%96%E3%83%A9%E3%82%AA%E3%83%95%E5%A4%A7%E4%BC%9A%E9%85%8D%E4%BF%A1%E3%83%81%E3%83%A3%E3%83%B3%E3%83%8D%E3%83%AB" TargetMode="External"/><Relationship Id="rId332" Type="http://schemas.openxmlformats.org/officeDocument/2006/relationships/hyperlink" Target="https://www.youtube.com/watch?v=Wir9GxOOxm4&amp;ab_channel=VGBootCamp" TargetMode="External"/><Relationship Id="rId453" Type="http://schemas.openxmlformats.org/officeDocument/2006/relationships/hyperlink" Target="https://www.youtube.com/watch?v=wWZKL71qVDM&amp;ab_channel=GalintGamingVODs" TargetMode="External"/><Relationship Id="rId210" Type="http://schemas.openxmlformats.org/officeDocument/2006/relationships/hyperlink" Target="https://www.youtube.com/watch?v=IdihKctaEAk&amp;ab_channel=%E3%81%BE%E3%81%88%E3%81%A0%E3%81%8F%E3%82%93" TargetMode="External"/><Relationship Id="rId331" Type="http://schemas.openxmlformats.org/officeDocument/2006/relationships/hyperlink" Target="https://www.youtube.com/watch?v=BilYmCTsEqQ&amp;ab_channel=VGBootCamp" TargetMode="External"/><Relationship Id="rId452" Type="http://schemas.openxmlformats.org/officeDocument/2006/relationships/hyperlink" Target="https://www.youtube.com/watch?v=nsWrx7kjG_8&amp;ab_channel=GalintGamingVODs" TargetMode="External"/><Relationship Id="rId370" Type="http://schemas.openxmlformats.org/officeDocument/2006/relationships/hyperlink" Target="https://www.youtube.com/watch?v=lJ18_29z6_c&amp;ab_channel=BeyondtheSummit-Smash" TargetMode="External"/><Relationship Id="rId491" Type="http://schemas.openxmlformats.org/officeDocument/2006/relationships/hyperlink" Target="https://www.youtube.com/watch?v=DMnvq4zkgvE&amp;ab_channel=VGBootCamp" TargetMode="External"/><Relationship Id="rId490" Type="http://schemas.openxmlformats.org/officeDocument/2006/relationships/hyperlink" Target="https://www.youtube.com/watch?v=o0kQT2gX23E&amp;ab_channel=VGBootCamp" TargetMode="External"/><Relationship Id="rId129" Type="http://schemas.openxmlformats.org/officeDocument/2006/relationships/hyperlink" Target="https://www.youtube.com/watch?v=xhRaYH6HNaQ&amp;ab_channel=VGBootCamp" TargetMode="External"/><Relationship Id="rId128" Type="http://schemas.openxmlformats.org/officeDocument/2006/relationships/hyperlink" Target="https://www.youtube.com/watch?v=x4DTemb4vKc&amp;t=10s" TargetMode="External"/><Relationship Id="rId249" Type="http://schemas.openxmlformats.org/officeDocument/2006/relationships/hyperlink" Target="https://www.youtube.com/watch?v=DVsNWv4Y2DY&amp;ab_channel=VGBootCamp" TargetMode="External"/><Relationship Id="rId127" Type="http://schemas.openxmlformats.org/officeDocument/2006/relationships/hyperlink" Target="https://www.youtube.com/watch?v=nqVV7f2zzD4&amp;t=82s" TargetMode="External"/><Relationship Id="rId248" Type="http://schemas.openxmlformats.org/officeDocument/2006/relationships/hyperlink" Target="https://www.youtube.com/watch?v=ZDJ-NzzFenQ&amp;ab_channel=NadLV" TargetMode="External"/><Relationship Id="rId369" Type="http://schemas.openxmlformats.org/officeDocument/2006/relationships/hyperlink" Target="https://www.youtube.com/watch?v=MOPoErCYOl8&amp;ab_channel=VGBootCamp" TargetMode="External"/><Relationship Id="rId126" Type="http://schemas.openxmlformats.org/officeDocument/2006/relationships/hyperlink" Target="https://www.youtube.com/watch?v=yr0xxuhTm_c" TargetMode="External"/><Relationship Id="rId247" Type="http://schemas.openxmlformats.org/officeDocument/2006/relationships/hyperlink" Target="https://www.youtube.com/watch?v=bOIW05g7CrY&amp;ab_channel=%E3%82%B9%E3%83%9E%E3%83%96%E3%83%A9%E3%82%AA%E3%83%95%E5%A4%A7%E4%BC%9A%E9%85%8D%E4%BF%A1%E3%83%81%E3%83%A3%E3%83%B3%E3%83%8D%E3%83%AB" TargetMode="External"/><Relationship Id="rId368" Type="http://schemas.openxmlformats.org/officeDocument/2006/relationships/hyperlink" Target="https://www.youtube.com/watch?v=q6FtfhgQPMo&amp;ab_channel=%E3%81%BE%E3%81%88%E3%81%A0%E3%81%8F%E3%82%93" TargetMode="External"/><Relationship Id="rId489" Type="http://schemas.openxmlformats.org/officeDocument/2006/relationships/hyperlink" Target="https://www.youtube.com/watch?v=6N2GFCQka-I&amp;ab_channel=VGBootCamp" TargetMode="External"/><Relationship Id="rId121" Type="http://schemas.openxmlformats.org/officeDocument/2006/relationships/hyperlink" Target="https://www.youtube.com/watch?v=d4KcUnS2xwc&amp;ab_channel=EastGeekSmash" TargetMode="External"/><Relationship Id="rId242" Type="http://schemas.openxmlformats.org/officeDocument/2006/relationships/hyperlink" Target="https://www.youtube.com/watch?v=smEMhrRuwEY&amp;ab_channel=SylpheGaming" TargetMode="External"/><Relationship Id="rId363" Type="http://schemas.openxmlformats.org/officeDocument/2006/relationships/hyperlink" Target="https://www.youtube.com/watch?v=lEhFqw-VF94&amp;ab_channel=GalintGamingVODs" TargetMode="External"/><Relationship Id="rId484" Type="http://schemas.openxmlformats.org/officeDocument/2006/relationships/hyperlink" Target="https://www.youtube.com/watch?v=6_VxyUjqwtQ" TargetMode="External"/><Relationship Id="rId120" Type="http://schemas.openxmlformats.org/officeDocument/2006/relationships/hyperlink" Target="https://www.youtube.com/watch?v=9JD6F4z4WFE&amp;ab_channel=%E9%97%98%E9%BE%8D%E9%96%80%E3%82%B9%E3%83%9E%E3%83%96%E3%83%A9" TargetMode="External"/><Relationship Id="rId241" Type="http://schemas.openxmlformats.org/officeDocument/2006/relationships/hyperlink" Target="https://www.youtube.com/watch?v=6qc6b8TKP9Q&amp;ab_channel=TopShelf" TargetMode="External"/><Relationship Id="rId362" Type="http://schemas.openxmlformats.org/officeDocument/2006/relationships/hyperlink" Target="https://www.youtube.com/live/Zad6IqRwSVA?si=a8GVncZcgmytjb2Q&amp;t=8583" TargetMode="External"/><Relationship Id="rId483" Type="http://schemas.openxmlformats.org/officeDocument/2006/relationships/hyperlink" Target="https://www.youtube.com/watch?v=_Tre22pmhCc&amp;ab_channel=%E3%81%BE%E3%81%88%E3%81%A0%E3%81%8F%E3%82%93" TargetMode="External"/><Relationship Id="rId240" Type="http://schemas.openxmlformats.org/officeDocument/2006/relationships/hyperlink" Target="https://www.youtube.com/live/6Z_Z_vLm6fw?si=3l4ggTmr5sN6Gc0n&amp;t=2350" TargetMode="External"/><Relationship Id="rId361" Type="http://schemas.openxmlformats.org/officeDocument/2006/relationships/hyperlink" Target="https://www.youtube.com/watch?v=vWAoMhL3BZs&amp;ab_channel=NoPauseTournaments" TargetMode="External"/><Relationship Id="rId482" Type="http://schemas.openxmlformats.org/officeDocument/2006/relationships/hyperlink" Target="https://www.youtube.com/live/-LA0vu5rJxA?si=LxmQdzUDxSWL_x4k&amp;t=28402" TargetMode="External"/><Relationship Id="rId360" Type="http://schemas.openxmlformats.org/officeDocument/2006/relationships/hyperlink" Target="https://www.youtube.com/watch?v=-fsmdlBOjRk&amp;ab_channel=OrlandoGG" TargetMode="External"/><Relationship Id="rId481" Type="http://schemas.openxmlformats.org/officeDocument/2006/relationships/hyperlink" Target="https://www.youtube.com/watch?v=Vc9VpbQV4nM&amp;t=590s&amp;pp=ygUPUGFzZXJpbWFuIGRlbHRh&amp;ab_channel=%E7%84%A1%E6%98%8E%E9%81%8A%E8%80%85%E3%80%90%E3%82%A4%E3%83%99%E3%83%B3%E3%83%88%E9%85%8D%E4%BF%A1%E5%9B%A3%E4%BD%93%E3%80%91" TargetMode="External"/><Relationship Id="rId125" Type="http://schemas.openxmlformats.org/officeDocument/2006/relationships/hyperlink" Target="https://www.youtube.com/watch?v=AYGh22Bgqek" TargetMode="External"/><Relationship Id="rId246" Type="http://schemas.openxmlformats.org/officeDocument/2006/relationships/hyperlink" Target="https://www.youtube.com/watch?v=UStlZ5Twggw&amp;ab_channel=VGBootCamp" TargetMode="External"/><Relationship Id="rId367" Type="http://schemas.openxmlformats.org/officeDocument/2006/relationships/hyperlink" Target="https://www.youtube.com/watch?v=ZwBaELkpPwA&amp;ab_channel=%E3%81%BE%E3%81%88%E3%81%A0%E3%81%8F%E3%82%93" TargetMode="External"/><Relationship Id="rId488" Type="http://schemas.openxmlformats.org/officeDocument/2006/relationships/hyperlink" Target="https://www.youtube.com/watch?v=lvEZzxRF7o4&amp;pp=ygUJeW9zaGlkb3Jh&amp;ab_channel=VGBootCamp" TargetMode="External"/><Relationship Id="rId124" Type="http://schemas.openxmlformats.org/officeDocument/2006/relationships/hyperlink" Target="https://www.youtube.com/watch?v=9wSWzZ4kGvI&amp;ab_channel=VGBootCamp" TargetMode="External"/><Relationship Id="rId245" Type="http://schemas.openxmlformats.org/officeDocument/2006/relationships/hyperlink" Target="https://www.youtube.com/watch?v=DWD2TLnczY4&amp;ab_channel=VGBootCamp" TargetMode="External"/><Relationship Id="rId366" Type="http://schemas.openxmlformats.org/officeDocument/2006/relationships/hyperlink" Target="https://www.youtube.com/watch?v=BroEuVS1MbE&amp;ab_channel=VGBootCamp" TargetMode="External"/><Relationship Id="rId487" Type="http://schemas.openxmlformats.org/officeDocument/2006/relationships/hyperlink" Target="https://www.youtube.com/watch?v=3fLNJWi1kqk&amp;ab_channel=VGBootCamp" TargetMode="External"/><Relationship Id="rId123" Type="http://schemas.openxmlformats.org/officeDocument/2006/relationships/hyperlink" Target="https://www.youtube.com/watch?v=aBzjxc4PTYk&amp;ab_channel=BeyondtheSummit-Smash" TargetMode="External"/><Relationship Id="rId244" Type="http://schemas.openxmlformats.org/officeDocument/2006/relationships/hyperlink" Target="https://www.youtube.com/watch?v=80oXjSMwqrs&amp;ab_channel=BeyondtheSummit-Smash" TargetMode="External"/><Relationship Id="rId365" Type="http://schemas.openxmlformats.org/officeDocument/2006/relationships/hyperlink" Target="https://www.youtube.com/watch?v=Ijofph-Dwlc&amp;ab_channel=VGBootCamp" TargetMode="External"/><Relationship Id="rId486" Type="http://schemas.openxmlformats.org/officeDocument/2006/relationships/hyperlink" Target="https://www.youtube.com/watch?v=qLIEJKiDjgo&amp;ab_channel=VGBootCamp" TargetMode="External"/><Relationship Id="rId122" Type="http://schemas.openxmlformats.org/officeDocument/2006/relationships/hyperlink" Target="https://www.youtube.com/watch?v=A0DbE4mSyTo&amp;ab_channel=%E3%81%AE%E3%81%BB%E3%81%BB%E3%83%B3%E3%81%A1" TargetMode="External"/><Relationship Id="rId243" Type="http://schemas.openxmlformats.org/officeDocument/2006/relationships/hyperlink" Target="https://www.youtube.com/watch?v=Wv4q-j3CmSQ&amp;ab_channel=VGBootCamp" TargetMode="External"/><Relationship Id="rId364" Type="http://schemas.openxmlformats.org/officeDocument/2006/relationships/hyperlink" Target="https://www.youtube.com/watch?v=tvFoCQuaCHM&amp;ab_channel=OrlandoGG" TargetMode="External"/><Relationship Id="rId485" Type="http://schemas.openxmlformats.org/officeDocument/2006/relationships/hyperlink" Target="https://www.youtube.com/watch?v=V5WZgBsI-C8&amp;ab_channel=VGBootCamp" TargetMode="External"/><Relationship Id="rId95" Type="http://schemas.openxmlformats.org/officeDocument/2006/relationships/hyperlink" Target="https://www.youtube.com/watch?v=HWmPL0U9R2Y&amp;ab_channel=%E3%81%BE%E3%81%88%E3%81%A0%E3%81%8F%E3%82%93" TargetMode="External"/><Relationship Id="rId94" Type="http://schemas.openxmlformats.org/officeDocument/2006/relationships/hyperlink" Target="https://www.youtube.com/watch?v=tthRnjaswJo&amp;ab_channel=VGBootCamp" TargetMode="External"/><Relationship Id="rId97" Type="http://schemas.openxmlformats.org/officeDocument/2006/relationships/hyperlink" Target="https://www.youtube.com/watch?v=dMBczMkwTcs&amp;ab_channel=BeyondtheSummit-Smash" TargetMode="External"/><Relationship Id="rId96" Type="http://schemas.openxmlformats.org/officeDocument/2006/relationships/hyperlink" Target="https://www.youtube.com/watch?v=8NUrjjNagZk&amp;pp=ygUPbGlnaHQgZm94IHNtYXNo&amp;ab_channel=TeamRegen" TargetMode="External"/><Relationship Id="rId99" Type="http://schemas.openxmlformats.org/officeDocument/2006/relationships/hyperlink" Target="https://www.youtube.com/watch?v=1n0POjKXVUw&amp;ab_channel=%E3%81%BE%E3%81%88%E3%81%A0%E3%81%8F%E3%82%93" TargetMode="External"/><Relationship Id="rId480" Type="http://schemas.openxmlformats.org/officeDocument/2006/relationships/hyperlink" Target="https://www.youtube.com/watch?v=drefRRXSlKg&amp;ab_channel=BeyondtheSummit-Smash" TargetMode="External"/><Relationship Id="rId98" Type="http://schemas.openxmlformats.org/officeDocument/2006/relationships/hyperlink" Target="https://www.youtube.com/watch?v=ONJfLOnLSZI&amp;t=632s&amp;ab_channel=VGBootCamp" TargetMode="External"/><Relationship Id="rId91" Type="http://schemas.openxmlformats.org/officeDocument/2006/relationships/hyperlink" Target="https://www.youtube.com/watch?v=1T6Ry6tR2OE&amp;ab_channel=%E3%81%BE%E3%81%88%E3%81%A0%E3%81%8F%E3%82%93" TargetMode="External"/><Relationship Id="rId90" Type="http://schemas.openxmlformats.org/officeDocument/2006/relationships/hyperlink" Target="https://www.youtube.com/watch?v=Y0P66Ro4nRo&amp;ab_channel=BeyondtheSummit-Smash" TargetMode="External"/><Relationship Id="rId93" Type="http://schemas.openxmlformats.org/officeDocument/2006/relationships/hyperlink" Target="https://www.youtube.com/watch?v=d4K5T6-BtRk&amp;t=354s&amp;ab_channel=VGBootCamp" TargetMode="External"/><Relationship Id="rId92" Type="http://schemas.openxmlformats.org/officeDocument/2006/relationships/hyperlink" Target="https://www.youtube.com/watch?v=W_VdyGjmLVE&amp;t=712s&amp;ab_channel=VGBootCamp" TargetMode="External"/><Relationship Id="rId118" Type="http://schemas.openxmlformats.org/officeDocument/2006/relationships/hyperlink" Target="https://www.youtube.com/watch?v=BXeX0Eq19WU&amp;ab_channel=BeyondtheSummit-Smash" TargetMode="External"/><Relationship Id="rId239" Type="http://schemas.openxmlformats.org/officeDocument/2006/relationships/hyperlink" Target="https://www.youtube.com/watch?v=ThF1PHwLo7Y&amp;ab_channel=VGBootCamp" TargetMode="External"/><Relationship Id="rId117" Type="http://schemas.openxmlformats.org/officeDocument/2006/relationships/hyperlink" Target="https://www.youtube.com/watch?v=Ee4S1VctbRY&amp;ab_channel=BeyondtheSummit-Smash" TargetMode="External"/><Relationship Id="rId238" Type="http://schemas.openxmlformats.org/officeDocument/2006/relationships/hyperlink" Target="https://www.youtube.com/watch?v=_wvdoOWsLjA&amp;list=PLJpUe_PYSpJ-FXGp6j2WhwvO-2zX1xnUu&amp;index=14&amp;ab_channel=%E7%A5%9E%E5%A5%88%E5%B7%9D%E3%82%B9%E3%83%9E%E3%83%96%E3%83%A9%E5%AF%BE%E6%88%A6%E4%BC%9A%E3%82%AF%E3%83%AD%E3%83%96%E3%83%A9" TargetMode="External"/><Relationship Id="rId359" Type="http://schemas.openxmlformats.org/officeDocument/2006/relationships/hyperlink" Target="https://www.youtube.com/watch?v=tjwMe3C4-bc&amp;ab_channel=VGBootCamp" TargetMode="External"/><Relationship Id="rId116" Type="http://schemas.openxmlformats.org/officeDocument/2006/relationships/hyperlink" Target="https://www.youtube.com/watch?v=xvATZwnmxVc&amp;ab_channel=VGBootCamp" TargetMode="External"/><Relationship Id="rId237" Type="http://schemas.openxmlformats.org/officeDocument/2006/relationships/hyperlink" Target="https://www.youtube.com/watch?v=JFDFLecHDWo&amp;ab_channel=EastGeekSmash" TargetMode="External"/><Relationship Id="rId358" Type="http://schemas.openxmlformats.org/officeDocument/2006/relationships/hyperlink" Target="https://www.youtube.com/watch?v=TPANOaKKY5M&amp;ab_channel=VGBootCamp" TargetMode="External"/><Relationship Id="rId479" Type="http://schemas.openxmlformats.org/officeDocument/2006/relationships/hyperlink" Target="https://www.youtube.com/watch?v=czE_8c1KuG4&amp;ab_channel=VGBootCamp" TargetMode="External"/><Relationship Id="rId115" Type="http://schemas.openxmlformats.org/officeDocument/2006/relationships/hyperlink" Target="https://www.twitch.tv/videos/1932346744" TargetMode="External"/><Relationship Id="rId236" Type="http://schemas.openxmlformats.org/officeDocument/2006/relationships/hyperlink" Target="https://www.youtube.com/live/OzxnKP6FQPs?si=uFyavF-IDX6f225V&amp;t=10053" TargetMode="External"/><Relationship Id="rId357" Type="http://schemas.openxmlformats.org/officeDocument/2006/relationships/hyperlink" Target="https://www.youtube.com/watch?v=Hvu-gOglooI&amp;ab_channel=DutchSmashUltimateVods" TargetMode="External"/><Relationship Id="rId478" Type="http://schemas.openxmlformats.org/officeDocument/2006/relationships/hyperlink" Target="https://www.youtube.com/watch?v=lIPufKh7m60&amp;ab_channel=CollisionGamingSeries" TargetMode="External"/><Relationship Id="rId119" Type="http://schemas.openxmlformats.org/officeDocument/2006/relationships/hyperlink" Target="https://www.youtube.com/live/iRz9s79ONek?si=qVwdlgK_ZlmGGArp&amp;t=6340" TargetMode="External"/><Relationship Id="rId110" Type="http://schemas.openxmlformats.org/officeDocument/2006/relationships/hyperlink" Target="https://www.youtube.com/live/iRz9s79ONek?si=HbJkKX9IP5XvdYqf&amp;t=23188" TargetMode="External"/><Relationship Id="rId231" Type="http://schemas.openxmlformats.org/officeDocument/2006/relationships/hyperlink" Target="https://www.youtube.com/watch?v=CyjuTqdpXds&amp;ab_channel=SolaryReplay" TargetMode="External"/><Relationship Id="rId352" Type="http://schemas.openxmlformats.org/officeDocument/2006/relationships/hyperlink" Target="https://www.youtube.com/watch?v=a1XcMWuTFnI&amp;ab_channel=VGBootCamp" TargetMode="External"/><Relationship Id="rId473" Type="http://schemas.openxmlformats.org/officeDocument/2006/relationships/hyperlink" Target="https://www.youtube.com/watch?v=cCiP6Efj5vQ&amp;ab_channel=VGBootCamp" TargetMode="External"/><Relationship Id="rId230" Type="http://schemas.openxmlformats.org/officeDocument/2006/relationships/hyperlink" Target="https://www.youtube.com/watch?v=xYHvhqoCglc&amp;ab_channel=OrlandoGG" TargetMode="External"/><Relationship Id="rId351" Type="http://schemas.openxmlformats.org/officeDocument/2006/relationships/hyperlink" Target="https://www.youtube.com/watch?v=h22GGGJKA-M&amp;ab_channel=VGBootCamp" TargetMode="External"/><Relationship Id="rId472" Type="http://schemas.openxmlformats.org/officeDocument/2006/relationships/hyperlink" Target="https://www.youtube.com/watch?v=oh9aeVa609c&amp;ab_channel=HouseOf3000" TargetMode="External"/><Relationship Id="rId350" Type="http://schemas.openxmlformats.org/officeDocument/2006/relationships/hyperlink" Target="https://www.youtube.com/watch?v=K7ShwFrRCJ8&amp;ab_channel=%E3%81%BE%E3%81%88%E3%81%A0%E3%81%8F%E3%82%93" TargetMode="External"/><Relationship Id="rId471" Type="http://schemas.openxmlformats.org/officeDocument/2006/relationships/hyperlink" Target="https://www.youtube.com/watch?v=EfJezIcrbCQ&amp;ab_channel=HouseOf3000" TargetMode="External"/><Relationship Id="rId470" Type="http://schemas.openxmlformats.org/officeDocument/2006/relationships/hyperlink" Target="https://www.youtube.com/watch?v=VS1x0qUuayw&amp;ab_channel=HouseOf3000" TargetMode="External"/><Relationship Id="rId114" Type="http://schemas.openxmlformats.org/officeDocument/2006/relationships/hyperlink" Target="https://www.youtube.com/live/yHtI3oBBy8U?si=LzL2cL2lGIESuDfw&amp;t=4477" TargetMode="External"/><Relationship Id="rId235" Type="http://schemas.openxmlformats.org/officeDocument/2006/relationships/hyperlink" Target="https://www.youtube.com/watch?v=qQlHeh7gpMc&amp;ab_channel=VGBootCamp" TargetMode="External"/><Relationship Id="rId356" Type="http://schemas.openxmlformats.org/officeDocument/2006/relationships/hyperlink" Target="https://www.youtube.com/watch?v=CjMPkLaYuMg&amp;ab_channel=VGBootCamp" TargetMode="External"/><Relationship Id="rId477" Type="http://schemas.openxmlformats.org/officeDocument/2006/relationships/hyperlink" Target="https://www.youtube.com/watch?v=TFgFM0Uq2xU&amp;ab_channel=VGBootCamp" TargetMode="External"/><Relationship Id="rId113" Type="http://schemas.openxmlformats.org/officeDocument/2006/relationships/hyperlink" Target="https://www.youtube.com/watch?v=wskWWEoNDmA&amp;ab_channel=%E9%97%98%E9%BE%8D%E9%96%80%E3%82%B9%E3%83%9E%E3%83%96%E3%83%A9" TargetMode="External"/><Relationship Id="rId234" Type="http://schemas.openxmlformats.org/officeDocument/2006/relationships/hyperlink" Target="https://www.youtube.com/watch?v=TODXTHXEHN8&amp;ab_channel=TFSmash" TargetMode="External"/><Relationship Id="rId355" Type="http://schemas.openxmlformats.org/officeDocument/2006/relationships/hyperlink" Target="https://www.youtube.com/watch?v=dIY6ienaMhA&amp;ab_channel=VGBootCamp" TargetMode="External"/><Relationship Id="rId476" Type="http://schemas.openxmlformats.org/officeDocument/2006/relationships/hyperlink" Target="https://www.youtube.com/watch?v=wS5-U5qo-Vc&amp;ab_channel=GalintGamingVODs" TargetMode="External"/><Relationship Id="rId112" Type="http://schemas.openxmlformats.org/officeDocument/2006/relationships/hyperlink" Target="https://www.youtube.com/live/2hxxKTsU7K4?si=36Xm0vpwyZA8ZxMq&amp;t=20731" TargetMode="External"/><Relationship Id="rId233" Type="http://schemas.openxmlformats.org/officeDocument/2006/relationships/hyperlink" Target="https://www.youtube.com/watch?v=RbMQ544XgHM&amp;ab_channel=Recursion" TargetMode="External"/><Relationship Id="rId354" Type="http://schemas.openxmlformats.org/officeDocument/2006/relationships/hyperlink" Target="https://www.youtube.com/live/GSpOvPm0uPI?si=sm_rqd_UIDBTvOCx&amp;t=20438" TargetMode="External"/><Relationship Id="rId475" Type="http://schemas.openxmlformats.org/officeDocument/2006/relationships/hyperlink" Target="https://www.youtube.com/watch?v=SfLCuglKgj0&amp;ab_channel=DreamCatcherGaming" TargetMode="External"/><Relationship Id="rId111" Type="http://schemas.openxmlformats.org/officeDocument/2006/relationships/hyperlink" Target="https://www.youtube.com/live/OzxnKP6FQPs?si=zmORRJ5Iw-2xx_ZV&amp;t=20245" TargetMode="External"/><Relationship Id="rId232" Type="http://schemas.openxmlformats.org/officeDocument/2006/relationships/hyperlink" Target="https://www.youtube.com/watch?v=sQbXeVKGSsY&amp;ab_channel=CJFrozen" TargetMode="External"/><Relationship Id="rId353" Type="http://schemas.openxmlformats.org/officeDocument/2006/relationships/hyperlink" Target="https://www.youtube.com/live/GSpOvPm0uPI?si=a4EoHTyPuqfrAwlh&amp;t=18038" TargetMode="External"/><Relationship Id="rId474" Type="http://schemas.openxmlformats.org/officeDocument/2006/relationships/hyperlink" Target="https://www.youtube.com/watch?v=vbsJDHXZIHw&amp;ab_channel=VGBootCamp" TargetMode="External"/><Relationship Id="rId305" Type="http://schemas.openxmlformats.org/officeDocument/2006/relationships/hyperlink" Target="https://www.youtube.com/live/82uDnbzhaQY?si=0RZ6MHXhrsWvOI0i&amp;t=588" TargetMode="External"/><Relationship Id="rId426" Type="http://schemas.openxmlformats.org/officeDocument/2006/relationships/hyperlink" Target="https://www.youtube.com/watch?v=7bHigqKeVxk&amp;ab_channel=VGBootCamp" TargetMode="External"/><Relationship Id="rId304" Type="http://schemas.openxmlformats.org/officeDocument/2006/relationships/hyperlink" Target="https://www.youtube.com/watch?v=rWyzydd7gEI&amp;ab_channel=SolaryReplay" TargetMode="External"/><Relationship Id="rId425" Type="http://schemas.openxmlformats.org/officeDocument/2006/relationships/hyperlink" Target="https://www.youtube.com/watch?v=IUekEo3mQw8&amp;ab_channel=VGBootCamp" TargetMode="External"/><Relationship Id="rId303" Type="http://schemas.openxmlformats.org/officeDocument/2006/relationships/hyperlink" Target="https://www.youtube.com/watch?v=VY_59zBjBNs&amp;ab_channel=SolaryReplay" TargetMode="External"/><Relationship Id="rId424" Type="http://schemas.openxmlformats.org/officeDocument/2006/relationships/hyperlink" Target="https://www.youtube.com/watch?v=zFrpVv3oAhE&amp;ab_channel=VGBootCamp" TargetMode="External"/><Relationship Id="rId302" Type="http://schemas.openxmlformats.org/officeDocument/2006/relationships/hyperlink" Target="https://www.youtube.com/live/XYKQ09mSoPc?si=wqjrvCHjQkI7n2Qs&amp;t=6081" TargetMode="External"/><Relationship Id="rId423" Type="http://schemas.openxmlformats.org/officeDocument/2006/relationships/hyperlink" Target="https://www.youtube.com/watch?v=9gSo5e9m09g&amp;ab_channel=VGBootCamp" TargetMode="External"/><Relationship Id="rId309" Type="http://schemas.openxmlformats.org/officeDocument/2006/relationships/hyperlink" Target="https://www.youtube.com/watch?v=EM-KjaVmg54&amp;ab_channel=VGBootCamp" TargetMode="External"/><Relationship Id="rId308" Type="http://schemas.openxmlformats.org/officeDocument/2006/relationships/hyperlink" Target="https://www.youtube.com/watch?v=pVaIgzitIU8&amp;ab_channel=VGBootCamp" TargetMode="External"/><Relationship Id="rId429" Type="http://schemas.openxmlformats.org/officeDocument/2006/relationships/hyperlink" Target="https://www.youtube.com/watch?v=IWMThN1RE5A&amp;ab_channel=VGBootCamp" TargetMode="External"/><Relationship Id="rId307" Type="http://schemas.openxmlformats.org/officeDocument/2006/relationships/hyperlink" Target="http://beyondthesummit/" TargetMode="External"/><Relationship Id="rId428" Type="http://schemas.openxmlformats.org/officeDocument/2006/relationships/hyperlink" Target="https://www.youtube.com/watch?v=wfs9W52sic0&amp;ab_channel=MysticSquadTV" TargetMode="External"/><Relationship Id="rId306" Type="http://schemas.openxmlformats.org/officeDocument/2006/relationships/hyperlink" Target="https://www.youtube.com/watch?v=El6uMNZuJBc&amp;ab_channel=SolaryReplay" TargetMode="External"/><Relationship Id="rId427" Type="http://schemas.openxmlformats.org/officeDocument/2006/relationships/hyperlink" Target="https://www.youtube.com/watch?v=DxGxYbpgwow&amp;ab_channel=VGBootCamp" TargetMode="External"/><Relationship Id="rId301" Type="http://schemas.openxmlformats.org/officeDocument/2006/relationships/hyperlink" Target="https://www.youtube.com/watch?v=w0LdiXaIT7I&amp;list=PL32nRllT6ziAVonUSPa6ef88_M3qG3JOy&amp;index=3&amp;ab_channel=%E3%81%BE%E3%81%88%E3%81%A0%E3%81%8F%E3%82%93" TargetMode="External"/><Relationship Id="rId422" Type="http://schemas.openxmlformats.org/officeDocument/2006/relationships/hyperlink" Target="https://www.youtube.com/watch?v=D3Lm5xPJ5rg&amp;ab_channel=VGBootCamp" TargetMode="External"/><Relationship Id="rId300" Type="http://schemas.openxmlformats.org/officeDocument/2006/relationships/hyperlink" Target="https://www.youtube.com/watch?v=6BUZVLSyVl4&amp;list=PL0FSCQvsG8hsbPexIoCfIn0d9tTiO6Z43&amp;index=10&amp;ab_channel=%E3%82%AD%E3%83%A7%E3%83%B3" TargetMode="External"/><Relationship Id="rId421" Type="http://schemas.openxmlformats.org/officeDocument/2006/relationships/hyperlink" Target="https://www.youtube.com/watch?v=8nrLMWcShTk&amp;ab_channel=VGBootCamp" TargetMode="External"/><Relationship Id="rId420" Type="http://schemas.openxmlformats.org/officeDocument/2006/relationships/hyperlink" Target="https://www.youtube.com/watch?v=VE5Ott9-dLU&amp;ab_channel=UGSGaming" TargetMode="External"/><Relationship Id="rId415" Type="http://schemas.openxmlformats.org/officeDocument/2006/relationships/hyperlink" Target="https://www.youtube.com/watch?v=QkK1zRrlYsE&amp;ab_channel=VGBootCamp" TargetMode="External"/><Relationship Id="rId414" Type="http://schemas.openxmlformats.org/officeDocument/2006/relationships/hyperlink" Target="https://www.youtube.com/watch?v=9FGQKRkLw_I&amp;ab_channel=%E4%B8%AD%E9%83%A8%E3%82%B9%E3%83%9E%E3%83%96%E3%83%A9%E4%BA%A4%E6%B5%81%E4%BC%9A%E3%80%8C%E3%82%AB%E3%83%AA%E3%82%B9%E3%83%9E%E3%80%8D" TargetMode="External"/><Relationship Id="rId413" Type="http://schemas.openxmlformats.org/officeDocument/2006/relationships/hyperlink" Target="https://www.youtube.com/watch?v=zWvcYI5WZ84&amp;ab_channel=%23EVISUMA_LIVE" TargetMode="External"/><Relationship Id="rId412" Type="http://schemas.openxmlformats.org/officeDocument/2006/relationships/hyperlink" Target="https://www.youtube.com/watch?v=oBTtzo6Fzdw&amp;ab_channel=%E3%81%BE%E3%81%88%E3%81%A0%E3%81%8F%E3%82%93" TargetMode="External"/><Relationship Id="rId419" Type="http://schemas.openxmlformats.org/officeDocument/2006/relationships/hyperlink" Target="https://www.youtube.com/watch?v=09N0P1bqreY&amp;ab_channel=Hungrybox" TargetMode="External"/><Relationship Id="rId418" Type="http://schemas.openxmlformats.org/officeDocument/2006/relationships/hyperlink" Target="https://www.youtube.com/watch?v=EKQDulNKkEI&amp;ab_channel=%E3%81%BE%E3%81%88%E3%81%A0%E3%81%8F%E3%82%93" TargetMode="External"/><Relationship Id="rId417" Type="http://schemas.openxmlformats.org/officeDocument/2006/relationships/hyperlink" Target="https://www.youtube.com/watch?v=9pR01pclZuQ&amp;ab_channel=tama%409%E6%9C%889%E6%97%A511%E6%9C%884%E6%97%A5%E3%81%9F%E3%81%BE%E3%82%B9%E3%83%9E" TargetMode="External"/><Relationship Id="rId416" Type="http://schemas.openxmlformats.org/officeDocument/2006/relationships/hyperlink" Target="https://www.youtube.com/watch?v=N4bOBn0vhdo&amp;ab_channel=VGBootCamp" TargetMode="External"/><Relationship Id="rId411" Type="http://schemas.openxmlformats.org/officeDocument/2006/relationships/hyperlink" Target="https://www.youtube.com/watch?v=VV3WhnSFbpo&amp;ab_channel=GalintGamingVODs" TargetMode="External"/><Relationship Id="rId410" Type="http://schemas.openxmlformats.org/officeDocument/2006/relationships/hyperlink" Target="https://www.youtube.com/watch?v=4oa5FIrJuVo&amp;ab_channel=%E3%81%BE%E3%81%88%E3%81%A0%E3%81%8F%E3%82%93" TargetMode="External"/><Relationship Id="rId206" Type="http://schemas.openxmlformats.org/officeDocument/2006/relationships/hyperlink" Target="https://www.youtube.com/watch?v=9pdX7kLMbPo&amp;ab_channel=BAJASMASHERSVODS" TargetMode="External"/><Relationship Id="rId327" Type="http://schemas.openxmlformats.org/officeDocument/2006/relationships/hyperlink" Target="https://www.youtube.com/watch?v=YluHidRdZzM&amp;ab_channel=VGBootCamp" TargetMode="External"/><Relationship Id="rId448" Type="http://schemas.openxmlformats.org/officeDocument/2006/relationships/hyperlink" Target="https://www.youtube.com/watch?v=wpo5YI2nx20&amp;ab_channel=MysticSquadTV" TargetMode="External"/><Relationship Id="rId205" Type="http://schemas.openxmlformats.org/officeDocument/2006/relationships/hyperlink" Target="https://www.youtube.com/watch?v=NhkRGPEzo7g&amp;ab_channel=%E3%81%BE%E3%81%88%E3%81%A0%E3%81%8F%E3%82%93" TargetMode="External"/><Relationship Id="rId326" Type="http://schemas.openxmlformats.org/officeDocument/2006/relationships/hyperlink" Target="https://www.youtube.com/live/-LA0vu5rJxA?si=Zkt7ZowKTvQ3TyGC&amp;t=26766" TargetMode="External"/><Relationship Id="rId447" Type="http://schemas.openxmlformats.org/officeDocument/2006/relationships/hyperlink" Target="https://www.youtube.com/live/bDzQZh1sSTs?si=j9oHgvkxXqIFVNER&amp;t=11303" TargetMode="External"/><Relationship Id="rId204" Type="http://schemas.openxmlformats.org/officeDocument/2006/relationships/hyperlink" Target="https://www.youtube.com/watch?v=IjRcGSo0KYo&amp;ab_channel=EastGeekSmash" TargetMode="External"/><Relationship Id="rId325" Type="http://schemas.openxmlformats.org/officeDocument/2006/relationships/hyperlink" Target="https://www.youtube.com/watch?v=y3Tml56BAls&amp;ab_channel=%E3%81%BE%E3%81%88%E3%81%A0%E3%81%8F%E3%82%93" TargetMode="External"/><Relationship Id="rId446" Type="http://schemas.openxmlformats.org/officeDocument/2006/relationships/hyperlink" Target="https://www.youtube.com/live/bDzQZh1sSTs?si=GX_kHDKJWYHd3QFg&amp;t=5748" TargetMode="External"/><Relationship Id="rId203" Type="http://schemas.openxmlformats.org/officeDocument/2006/relationships/hyperlink" Target="https://www.youtube.com/watch?v=LzSZCe63o5E&amp;ab_channel=TeamRegen" TargetMode="External"/><Relationship Id="rId324" Type="http://schemas.openxmlformats.org/officeDocument/2006/relationships/hyperlink" Target="https://www.youtube.com/watch?v=LVLuYriF4VA&amp;ab_channel=SmashBrosIndia" TargetMode="External"/><Relationship Id="rId445" Type="http://schemas.openxmlformats.org/officeDocument/2006/relationships/hyperlink" Target="https://www.youtube.com/watch?v=7Amt5pLi-nk&amp;ab_channel=VGBootCamp" TargetMode="External"/><Relationship Id="rId209" Type="http://schemas.openxmlformats.org/officeDocument/2006/relationships/hyperlink" Target="https://www.youtube.com/watch?v=aJH_hbOiF8c&amp;ab_channel=%E3%81%BE%E3%81%88%E3%81%A0%E3%81%8F%E3%82%93" TargetMode="External"/><Relationship Id="rId208" Type="http://schemas.openxmlformats.org/officeDocument/2006/relationships/hyperlink" Target="https://youtu.be/77v88OlM4IY?si=-RotkM8eN-PPFtbo&amp;t=22010" TargetMode="External"/><Relationship Id="rId329" Type="http://schemas.openxmlformats.org/officeDocument/2006/relationships/hyperlink" Target="https://www.youtube.com/watch?v=dD_SNRkk6_4&amp;ab_channel=BeyondtheSummit-Smash" TargetMode="External"/><Relationship Id="rId207" Type="http://schemas.openxmlformats.org/officeDocument/2006/relationships/hyperlink" Target="https://www.youtube.com/watch?v=tdbNlDvrVVE&amp;ab_channel=GenGAME" TargetMode="External"/><Relationship Id="rId328" Type="http://schemas.openxmlformats.org/officeDocument/2006/relationships/hyperlink" Target="https://www.youtube.com/watch?v=vZgUjJQ4sKE&amp;ab_channel=VGBootCamp" TargetMode="External"/><Relationship Id="rId449" Type="http://schemas.openxmlformats.org/officeDocument/2006/relationships/hyperlink" Target="https://www.youtube.com/watch?v=0J2Eb4M0e3U&amp;ab_channel=VGBootCamp" TargetMode="External"/><Relationship Id="rId440" Type="http://schemas.openxmlformats.org/officeDocument/2006/relationships/hyperlink" Target="https://www.youtube.com/watch?v=3JatoPiLln4&amp;pp=ygULYWNvbGEgc3RldmU%3D&amp;ab_channel=VGBootCamp" TargetMode="External"/><Relationship Id="rId202" Type="http://schemas.openxmlformats.org/officeDocument/2006/relationships/hyperlink" Target="https://www.youtube.com/watch?v=mtYrRKG-HSc&amp;ab_channel=TeamRegen" TargetMode="External"/><Relationship Id="rId323" Type="http://schemas.openxmlformats.org/officeDocument/2006/relationships/hyperlink" Target="https://www.youtube.com/live/nz3_0jINVoo?si=xRGRDT5J_b2iNn2B&amp;t=10764" TargetMode="External"/><Relationship Id="rId444" Type="http://schemas.openxmlformats.org/officeDocument/2006/relationships/hyperlink" Target="https://www.youtube.com/watch?v=Up0LwXvjFCI&amp;ab_channel=EastGeekSmash" TargetMode="External"/><Relationship Id="rId201" Type="http://schemas.openxmlformats.org/officeDocument/2006/relationships/hyperlink" Target="https://www.youtube.com/watch?v=zj3_wyd82x4&amp;pp=ygUKbHV1Z2kgbXIucg%3D%3D&amp;ab_channel=MysticSquadTV" TargetMode="External"/><Relationship Id="rId322" Type="http://schemas.openxmlformats.org/officeDocument/2006/relationships/hyperlink" Target="https://www.youtube.com/watch?v=5-VnyRokcvY&amp;ab_channel=VGBootCamp" TargetMode="External"/><Relationship Id="rId443" Type="http://schemas.openxmlformats.org/officeDocument/2006/relationships/hyperlink" Target="https://www.youtube.com/watch?v=6ZUe72seivo&amp;ab_channel=VGBootCamp" TargetMode="External"/><Relationship Id="rId200" Type="http://schemas.openxmlformats.org/officeDocument/2006/relationships/hyperlink" Target="https://www.youtube.com/watch?v=-0pJPjsCCHc&amp;ab_channel=MysticSquadTV" TargetMode="External"/><Relationship Id="rId321" Type="http://schemas.openxmlformats.org/officeDocument/2006/relationships/hyperlink" Target="https://www.youtube.com/watch?v=INCwdfAEwJU&amp;ab_channel=EncoreEsportsUSA" TargetMode="External"/><Relationship Id="rId442" Type="http://schemas.openxmlformats.org/officeDocument/2006/relationships/hyperlink" Target="https://www.youtube.com/watch?v=IIPHjmYPY3g&amp;pp=ygULYWNvbGEgc3RldmU%3D&amp;ab_channel=VGBootCamp" TargetMode="External"/><Relationship Id="rId320" Type="http://schemas.openxmlformats.org/officeDocument/2006/relationships/hyperlink" Target="https://www.youtube.com/watch?v=T-MuxVw5Pac&amp;ab_channel=12GSmash" TargetMode="External"/><Relationship Id="rId441" Type="http://schemas.openxmlformats.org/officeDocument/2006/relationships/hyperlink" Target="https://www.youtube.com/watch?v=MYOX22inuMo&amp;pp=ygULYWNvbGEgc3RldmU%3D&amp;ab_channel=VGBootCamp" TargetMode="External"/><Relationship Id="rId316" Type="http://schemas.openxmlformats.org/officeDocument/2006/relationships/hyperlink" Target="https://www.youtube.com/watch?v=HFnpDeSqnp0&amp;ab_channel=VGBootCamp" TargetMode="External"/><Relationship Id="rId437" Type="http://schemas.openxmlformats.org/officeDocument/2006/relationships/hyperlink" Target="https://www.youtube.com/watch?v=jRVq1sgIDVQ&amp;ab_channel=BeyondtheSummit-Smash" TargetMode="External"/><Relationship Id="rId315" Type="http://schemas.openxmlformats.org/officeDocument/2006/relationships/hyperlink" Target="https://www.youtube.com/watch?v=d5dkylhgO0k&amp;ab_channel=VGBootCamp" TargetMode="External"/><Relationship Id="rId436" Type="http://schemas.openxmlformats.org/officeDocument/2006/relationships/hyperlink" Target="https://www.youtube.com/watch?v=ufxQ9q_3YTs&amp;ab_channel=%E7%84%A1%E6%98%8E%E9%81%8A%E8%80%85%E3%80%90%E3%82%A4%E3%83%99%E3%83%B3%E3%83%88%E9%85%8D%E4%BF%A1%E5%9B%A3%E4%BD%93%E3%80%91" TargetMode="External"/><Relationship Id="rId314" Type="http://schemas.openxmlformats.org/officeDocument/2006/relationships/hyperlink" Target="https://www.youtube.com/watch?v=mOeEd__qTuY&amp;ab_channel=VGBootCamp" TargetMode="External"/><Relationship Id="rId435" Type="http://schemas.openxmlformats.org/officeDocument/2006/relationships/hyperlink" Target="https://www.youtube.com/watch?v=4eEPFQXJ2Rg&amp;t=1040s&amp;ab_channel=VGBootCamp" TargetMode="External"/><Relationship Id="rId313" Type="http://schemas.openxmlformats.org/officeDocument/2006/relationships/hyperlink" Target="https://www.youtube.com/watch?v=TplhvqiLw3s&amp;ab_channel=%E3%82%B9%E3%83%9E%E3%83%96%E3%83%A9%E3%82%AA%E3%83%95%E5%A4%A7%E4%BC%9A%E9%85%8D%E4%BF%A1%E3%83%81%E3%83%A3%E3%83%B3%E3%83%8D%E3%83%AB" TargetMode="External"/><Relationship Id="rId434" Type="http://schemas.openxmlformats.org/officeDocument/2006/relationships/hyperlink" Target="https://www.youtube.com/watch?v=hf4sFcJQywE&amp;ab_channel=%E3%81%BE%E3%81%88%E3%81%A0%E3%81%8F%E3%82%93" TargetMode="External"/><Relationship Id="rId319" Type="http://schemas.openxmlformats.org/officeDocument/2006/relationships/hyperlink" Target="https://www.youtube.com/watch?v=T0AlXat_DlA&amp;ab_channel=VGBootCamp" TargetMode="External"/><Relationship Id="rId318" Type="http://schemas.openxmlformats.org/officeDocument/2006/relationships/hyperlink" Target="https://www.youtube.com/watch?v=FH9CndO5Prg&amp;ab_channel=VGBootCamp" TargetMode="External"/><Relationship Id="rId439" Type="http://schemas.openxmlformats.org/officeDocument/2006/relationships/hyperlink" Target="https://www.youtube.com/watch?v=_ctKHw_Mpy8&amp;ab_channel=VGBootCamp" TargetMode="External"/><Relationship Id="rId317" Type="http://schemas.openxmlformats.org/officeDocument/2006/relationships/hyperlink" Target="https://www.youtube.com/watch?v=vyKxEk3fA0c&amp;ab_channel=VGBootCamp" TargetMode="External"/><Relationship Id="rId438" Type="http://schemas.openxmlformats.org/officeDocument/2006/relationships/hyperlink" Target="https://www.youtube.com/watch?v=s-Nbm-fFzZU&amp;ab_channel=VGBootCamp" TargetMode="External"/><Relationship Id="rId312" Type="http://schemas.openxmlformats.org/officeDocument/2006/relationships/hyperlink" Target="https://www.youtube.com/watch?v=cDMEnWp5QYE&amp;ab_channel=%E3%82%B9%E3%83%9E%E3%83%96%E3%83%A9%E3%82%AA%E3%83%95%E5%A4%A7%E4%BC%9A%E9%85%8D%E4%BF%A1%E3%83%81%E3%83%A3%E3%83%B3%E3%83%8D%E3%83%AB" TargetMode="External"/><Relationship Id="rId433" Type="http://schemas.openxmlformats.org/officeDocument/2006/relationships/hyperlink" Target="https://www.youtube.com/watch?v=MfTfxMZI87E&amp;t=1019s&amp;ab_channel=VGBootCamp" TargetMode="External"/><Relationship Id="rId311" Type="http://schemas.openxmlformats.org/officeDocument/2006/relationships/hyperlink" Target="https://www.youtube.com/watch?v=F4hsNQ-7Ync&amp;ab_channel=Pyro%27sSmashVODs" TargetMode="External"/><Relationship Id="rId432" Type="http://schemas.openxmlformats.org/officeDocument/2006/relationships/hyperlink" Target="https://www.youtube.com/watch?v=h_qLZqO_eDE&amp;ab_channel=%E4%B9%9D%E9%BE%8D-KOWLOON-" TargetMode="External"/><Relationship Id="rId310" Type="http://schemas.openxmlformats.org/officeDocument/2006/relationships/hyperlink" Target="https://www.youtube.com/watch?v=8Bxk5S5wW-g&amp;ab_channel=VGBootCamp" TargetMode="External"/><Relationship Id="rId431" Type="http://schemas.openxmlformats.org/officeDocument/2006/relationships/hyperlink" Target="https://www.youtube.com/live/3jgu9Wl95Us?si=vmks0z9JmFiGVjSB&amp;t=11101" TargetMode="External"/><Relationship Id="rId430" Type="http://schemas.openxmlformats.org/officeDocument/2006/relationships/hyperlink" Target="https://www.youtube.com/watch?v=WH4liSUEixo&amp;ab_channel=AsobiEsport"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3.38"/>
    <col customWidth="1" min="2" max="2" width="4.5"/>
  </cols>
  <sheetData>
    <row r="1">
      <c r="A1" s="1" t="s">
        <v>0</v>
      </c>
      <c r="B1" s="2"/>
      <c r="C1" s="3" t="s">
        <v>1</v>
      </c>
      <c r="D1" s="4" t="s">
        <v>2</v>
      </c>
      <c r="E1" s="4" t="s">
        <v>3</v>
      </c>
      <c r="F1" s="4" t="s">
        <v>4</v>
      </c>
      <c r="G1" s="4" t="s">
        <v>5</v>
      </c>
      <c r="H1" s="4" t="s">
        <v>6</v>
      </c>
      <c r="I1" s="4" t="s">
        <v>7</v>
      </c>
      <c r="J1" s="4" t="s">
        <v>8</v>
      </c>
      <c r="K1" s="4" t="s">
        <v>9</v>
      </c>
      <c r="L1" s="4"/>
      <c r="M1" s="4" t="s">
        <v>10</v>
      </c>
      <c r="N1" s="4" t="s">
        <v>11</v>
      </c>
      <c r="O1" s="5"/>
      <c r="P1" s="5"/>
      <c r="Q1" s="5"/>
      <c r="R1" s="5"/>
      <c r="S1" s="5"/>
      <c r="T1" s="5"/>
      <c r="U1" s="5"/>
      <c r="V1" s="5"/>
      <c r="W1" s="5"/>
      <c r="X1" s="5"/>
      <c r="Y1" s="5"/>
      <c r="Z1" s="5"/>
      <c r="AA1" s="5"/>
      <c r="AB1" s="5"/>
      <c r="AC1" s="5"/>
      <c r="AD1" s="5"/>
    </row>
    <row r="2">
      <c r="A2" s="6" t="s">
        <v>12</v>
      </c>
      <c r="B2" s="7"/>
      <c r="C2" s="8">
        <v>111.0</v>
      </c>
      <c r="D2" s="8">
        <f>Ken!G1</f>
        <v>94.70422535</v>
      </c>
      <c r="E2" s="8">
        <f>Ken!G2</f>
        <v>95</v>
      </c>
      <c r="F2" s="8">
        <f>Ken!K8</f>
        <v>0</v>
      </c>
      <c r="G2" s="8">
        <f>Ken!G4</f>
        <v>75.5</v>
      </c>
      <c r="H2" s="8">
        <f>Ken!G6</f>
        <v>111</v>
      </c>
      <c r="I2" s="8">
        <f t="shared" ref="I2:I56" si="1">H2-G2</f>
        <v>35.5</v>
      </c>
      <c r="J2" s="8">
        <f>Ken!I8</f>
        <v>-0.03519148614</v>
      </c>
      <c r="K2" s="9">
        <f>Ken!G17</f>
        <v>0.6197183099</v>
      </c>
      <c r="M2" s="8">
        <f>Ken!G3</f>
        <v>25.21416516</v>
      </c>
      <c r="N2" s="10">
        <f>Ken!K2</f>
        <v>71</v>
      </c>
    </row>
    <row r="3">
      <c r="A3" s="6" t="s">
        <v>13</v>
      </c>
      <c r="B3" s="7"/>
      <c r="C3" s="8">
        <v>112.25</v>
      </c>
      <c r="D3" s="8">
        <f>Luigi!G1</f>
        <v>86.53409091</v>
      </c>
      <c r="E3" s="8">
        <f>Luigi!G2</f>
        <v>91</v>
      </c>
      <c r="F3" s="8">
        <f>Luigi!K8</f>
        <v>1.136363636</v>
      </c>
      <c r="G3" s="8">
        <f>Luigi!G4</f>
        <v>67</v>
      </c>
      <c r="H3" s="8">
        <f>Luigi!G6</f>
        <v>112.25</v>
      </c>
      <c r="I3" s="8">
        <f t="shared" si="1"/>
        <v>45.25</v>
      </c>
      <c r="J3" s="8">
        <f>Luigi!I8</f>
        <v>-0.347255665</v>
      </c>
      <c r="K3" s="9">
        <f>Luigi!G17</f>
        <v>0.4545454545</v>
      </c>
      <c r="M3" s="8">
        <f>Luigi!G3</f>
        <v>38.58173854</v>
      </c>
      <c r="N3" s="10">
        <f>Luigi!K2</f>
        <v>88</v>
      </c>
    </row>
    <row r="4">
      <c r="A4" s="6" t="s">
        <v>14</v>
      </c>
      <c r="B4" s="11" t="str">
        <f>IMAGE("https://www.ssbwiki.com/images/8/85/KazuyaHeadSSBUWebsite.png")</f>
        <v/>
      </c>
      <c r="C4" s="8">
        <v>116.0</v>
      </c>
      <c r="D4" s="8">
        <f>Kazuya!G1</f>
        <v>85.14285714</v>
      </c>
      <c r="E4" s="8">
        <f>Kazuya!G2</f>
        <v>96</v>
      </c>
      <c r="F4" s="8">
        <f>Kazuya!K8</f>
        <v>5.494505495</v>
      </c>
      <c r="G4" s="8">
        <f>Kazuya!G4</f>
        <v>57</v>
      </c>
      <c r="H4" s="8">
        <f>Kazuya!G6</f>
        <v>116</v>
      </c>
      <c r="I4" s="8">
        <f t="shared" si="1"/>
        <v>59</v>
      </c>
      <c r="J4" s="12">
        <f>Kazuya!I8</f>
        <v>-0.7002150398</v>
      </c>
      <c r="K4" s="9">
        <f>Kazuya!G17</f>
        <v>0.5494505495</v>
      </c>
      <c r="M4" s="8">
        <f>Kazuya!G3</f>
        <v>46.51632245</v>
      </c>
      <c r="N4" s="10">
        <f>Kazuya!K2</f>
        <v>91</v>
      </c>
    </row>
    <row r="5">
      <c r="A5" s="6" t="s">
        <v>15</v>
      </c>
      <c r="B5" s="7"/>
      <c r="C5" s="8">
        <v>119.0</v>
      </c>
      <c r="D5" s="8">
        <f>'Meta Knight'!G1</f>
        <v>87.83116883</v>
      </c>
      <c r="E5" s="8">
        <f>'Meta Knight'!G2</f>
        <v>99</v>
      </c>
      <c r="F5" s="8">
        <f>'Meta Knight'!K8</f>
        <v>1.298701299</v>
      </c>
      <c r="G5" s="8">
        <f>'Meta Knight'!G4</f>
        <v>65</v>
      </c>
      <c r="H5" s="8">
        <f>'Meta Knight'!G6</f>
        <v>119</v>
      </c>
      <c r="I5" s="8">
        <f t="shared" si="1"/>
        <v>54</v>
      </c>
      <c r="J5" s="8">
        <f>'Meta Knight'!I8</f>
        <v>-0.8331701045</v>
      </c>
      <c r="K5" s="9">
        <f>'Meta Knight'!G17</f>
        <v>0.2727272727</v>
      </c>
      <c r="M5" s="8">
        <f>'Meta Knight'!G3</f>
        <v>40.21566944</v>
      </c>
      <c r="N5" s="10">
        <f>'Meta Knight'!K2</f>
        <v>77</v>
      </c>
    </row>
    <row r="6">
      <c r="A6" s="6" t="s">
        <v>16</v>
      </c>
      <c r="B6" s="7"/>
      <c r="C6" s="8">
        <v>121.0</v>
      </c>
      <c r="D6" s="8">
        <f>Fox!G1</f>
        <v>111.8630137</v>
      </c>
      <c r="E6" s="8">
        <f>Fox!G2</f>
        <v>110</v>
      </c>
      <c r="F6" s="8">
        <f>Fox!K8</f>
        <v>1.369863014</v>
      </c>
      <c r="G6" s="8">
        <f>Fox!G4</f>
        <v>101</v>
      </c>
      <c r="H6" s="8">
        <f>Fox!G6</f>
        <v>121</v>
      </c>
      <c r="I6" s="8">
        <f t="shared" si="1"/>
        <v>20</v>
      </c>
      <c r="J6" s="12">
        <f>Fox!I8</f>
        <v>0.3102587911</v>
      </c>
      <c r="K6" s="9">
        <f>Fox!G17</f>
        <v>0.3561643836</v>
      </c>
      <c r="M6" s="8">
        <f>Fox!G3</f>
        <v>18.01412645</v>
      </c>
      <c r="N6" s="10">
        <f>Fox!K2</f>
        <v>73</v>
      </c>
    </row>
    <row r="7">
      <c r="A7" s="6" t="s">
        <v>17</v>
      </c>
      <c r="B7" s="7"/>
      <c r="C7" s="8">
        <v>121.5</v>
      </c>
      <c r="D7" s="8">
        <f>Shulk!G1</f>
        <v>97.04819277</v>
      </c>
      <c r="E7" s="8">
        <f>Shulk!G2</f>
        <v>101</v>
      </c>
      <c r="F7" s="8">
        <f>Shulk!K8</f>
        <v>2.409638554</v>
      </c>
      <c r="G7" s="8">
        <f>Shulk!G4</f>
        <v>70.5</v>
      </c>
      <c r="H7" s="8">
        <f>Shulk!G6</f>
        <v>121.5</v>
      </c>
      <c r="I7" s="8">
        <f t="shared" si="1"/>
        <v>51</v>
      </c>
      <c r="J7" s="8">
        <f>Shulk!I8</f>
        <v>-0.3713857343</v>
      </c>
      <c r="K7" s="9">
        <f>Shulk!G17</f>
        <v>0.01204819277</v>
      </c>
      <c r="M7" s="8">
        <f>Shulk!G3</f>
        <v>31.92212461</v>
      </c>
      <c r="N7" s="10">
        <f>Shulk!K2</f>
        <v>83</v>
      </c>
    </row>
    <row r="8">
      <c r="A8" s="6" t="s">
        <v>18</v>
      </c>
      <c r="B8" s="7"/>
      <c r="C8" s="8">
        <v>122.5</v>
      </c>
      <c r="D8" s="8">
        <f>Roy!G1</f>
        <v>104.8723404</v>
      </c>
      <c r="E8" s="8">
        <f>Roy!G2</f>
        <v>105.5</v>
      </c>
      <c r="F8" s="8">
        <f>Roy!K8</f>
        <v>8.791208791</v>
      </c>
      <c r="G8" s="8">
        <f>Roy!G4</f>
        <v>86.5</v>
      </c>
      <c r="H8" s="8">
        <f>Roy!G6</f>
        <v>122.5</v>
      </c>
      <c r="I8" s="8">
        <f t="shared" si="1"/>
        <v>36</v>
      </c>
      <c r="J8" s="8">
        <f>Roy!I8</f>
        <v>-0.05995695264</v>
      </c>
      <c r="K8" s="9">
        <f>Roy!G17</f>
        <v>0.4042553191</v>
      </c>
      <c r="M8" s="8">
        <f>Roy!G3</f>
        <v>31.4055108</v>
      </c>
      <c r="N8" s="10">
        <f>Roy!K2</f>
        <v>94</v>
      </c>
    </row>
    <row r="9">
      <c r="A9" s="6" t="s">
        <v>19</v>
      </c>
      <c r="B9" s="13" t="str">
        <f>IMAGE("https://www.ssbwiki.com/images/4/4f/SteveHeadSSBUWebsite.png")</f>
        <v/>
      </c>
      <c r="C9" s="8">
        <v>124.0</v>
      </c>
      <c r="D9" s="8">
        <f>Steve!G1</f>
        <v>108.6804124</v>
      </c>
      <c r="E9" s="8">
        <f>Steve!G2</f>
        <v>109</v>
      </c>
      <c r="F9" s="8">
        <f>Steve!K8</f>
        <v>6.593406593</v>
      </c>
      <c r="G9" s="8">
        <f>Steve!G4</f>
        <v>96</v>
      </c>
      <c r="H9" s="8">
        <f>Steve!G6</f>
        <v>124</v>
      </c>
      <c r="I9" s="8">
        <f t="shared" si="1"/>
        <v>28</v>
      </c>
      <c r="J9" s="8">
        <f>Steve!I8</f>
        <v>-0.0346144339</v>
      </c>
      <c r="K9" s="9">
        <f>Steve!G17</f>
        <v>0.09278350515</v>
      </c>
      <c r="M9" s="8">
        <f>Steve!G3</f>
        <v>27.69835524</v>
      </c>
      <c r="N9" s="10">
        <f>Steve!K2</f>
        <v>97</v>
      </c>
    </row>
    <row r="10">
      <c r="A10" s="6" t="s">
        <v>20</v>
      </c>
      <c r="B10" s="7"/>
      <c r="C10" s="8">
        <v>125.0</v>
      </c>
      <c r="D10" s="8">
        <f>Greninja!G1</f>
        <v>104.3043478</v>
      </c>
      <c r="E10" s="8">
        <f>Greninja!G2</f>
        <v>99</v>
      </c>
      <c r="F10" s="8">
        <f>Greninja!K8</f>
        <v>7.246376812</v>
      </c>
      <c r="G10" s="8">
        <f>Greninja!G4</f>
        <v>82</v>
      </c>
      <c r="H10" s="8">
        <f>Greninja!G6</f>
        <v>125</v>
      </c>
      <c r="I10" s="8">
        <f t="shared" si="1"/>
        <v>43</v>
      </c>
      <c r="J10" s="8">
        <f>Greninja!I8</f>
        <v>0.5234731676</v>
      </c>
      <c r="K10" s="9">
        <f>Greninja!G17</f>
        <v>0.5072463768</v>
      </c>
      <c r="M10" s="8">
        <f>Greninja!G3</f>
        <v>30.39896687</v>
      </c>
      <c r="N10" s="10">
        <f>Greninja!K2</f>
        <v>69</v>
      </c>
    </row>
    <row r="11">
      <c r="A11" s="6" t="s">
        <v>21</v>
      </c>
      <c r="B11" s="7"/>
      <c r="C11" s="8">
        <v>125.0</v>
      </c>
      <c r="D11" s="8">
        <f>'Zero Suit Samus'!G1</f>
        <v>100.9220779</v>
      </c>
      <c r="E11" s="8">
        <f>'Zero Suit Samus'!G2</f>
        <v>100</v>
      </c>
      <c r="F11" s="8">
        <f>'Zero Suit Samus'!K8</f>
        <v>6.493506494</v>
      </c>
      <c r="G11" s="8">
        <f>'Zero Suit Samus'!G4</f>
        <v>81</v>
      </c>
      <c r="H11" s="8">
        <f>'Zero Suit Samus'!G6</f>
        <v>125</v>
      </c>
      <c r="I11" s="8">
        <f t="shared" si="1"/>
        <v>44</v>
      </c>
      <c r="J11" s="8">
        <f>'Zero Suit Samus'!I8</f>
        <v>0.07775157473</v>
      </c>
      <c r="K11" s="9">
        <f>'Zero Suit Samus'!G17</f>
        <v>0.3376623377</v>
      </c>
      <c r="M11" s="8">
        <f>'Zero Suit Samus'!G3</f>
        <v>35.57784875</v>
      </c>
      <c r="N11" s="10">
        <f>'Zero Suit Samus'!K2</f>
        <v>77</v>
      </c>
    </row>
    <row r="12">
      <c r="A12" s="6" t="s">
        <v>22</v>
      </c>
      <c r="B12" s="7"/>
      <c r="C12" s="8">
        <v>125.0</v>
      </c>
      <c r="D12" s="8">
        <f>Incineroar!G1</f>
        <v>99.70886076</v>
      </c>
      <c r="E12" s="8">
        <f>Incineroar!G2</f>
        <v>101</v>
      </c>
      <c r="F12" s="8">
        <f>Incineroar!K8</f>
        <v>2.53164557</v>
      </c>
      <c r="G12" s="8">
        <f>Incineroar!G4</f>
        <v>80.5</v>
      </c>
      <c r="H12" s="8">
        <f>Incineroar!G6</f>
        <v>125</v>
      </c>
      <c r="I12" s="8">
        <f t="shared" si="1"/>
        <v>44.5</v>
      </c>
      <c r="J12" s="8">
        <f>Incineroar!I8</f>
        <v>-0.1199011334</v>
      </c>
      <c r="K12" s="9">
        <f>Incineroar!G17</f>
        <v>0.1139240506</v>
      </c>
      <c r="M12" s="8">
        <f>Incineroar!G3</f>
        <v>32.3050968</v>
      </c>
      <c r="N12" s="10">
        <f>Incineroar!K2</f>
        <v>79</v>
      </c>
    </row>
    <row r="13">
      <c r="A13" s="6" t="s">
        <v>23</v>
      </c>
      <c r="B13" s="7"/>
      <c r="C13" s="8">
        <v>125.25</v>
      </c>
      <c r="D13" s="8">
        <f>Terry!G1</f>
        <v>108.6375</v>
      </c>
      <c r="E13" s="8">
        <f>Terry!G2</f>
        <v>113</v>
      </c>
      <c r="F13" s="8">
        <f>Terry!K8</f>
        <v>7.5</v>
      </c>
      <c r="G13" s="8">
        <f>Terry!G4</f>
        <v>89</v>
      </c>
      <c r="H13" s="8">
        <f>Terry!G6</f>
        <v>125.25</v>
      </c>
      <c r="I13" s="8">
        <f t="shared" si="1"/>
        <v>36.25</v>
      </c>
      <c r="J13" s="8">
        <f>Terry!I8</f>
        <v>-0.4556570474</v>
      </c>
      <c r="K13" s="9">
        <f>Terry!G17</f>
        <v>0.5375</v>
      </c>
      <c r="M13" s="8">
        <f>Terry!G3</f>
        <v>28.72225959</v>
      </c>
      <c r="N13" s="10">
        <f>Terry!K2</f>
        <v>80</v>
      </c>
    </row>
    <row r="14">
      <c r="A14" s="6" t="s">
        <v>24</v>
      </c>
      <c r="B14" s="11" t="str">
        <f>iMAGE("https://www.ssbwiki.com/images/a/a2/BylethHeadSSBU.png")</f>
        <v/>
      </c>
      <c r="C14" s="8">
        <v>126.0</v>
      </c>
      <c r="D14" s="8">
        <f>Byleth!G1</f>
        <v>104.1168831</v>
      </c>
      <c r="E14" s="8">
        <f>Byleth!G2</f>
        <v>107</v>
      </c>
      <c r="F14" s="8">
        <f>Byleth!K8</f>
        <v>7.792207792</v>
      </c>
      <c r="G14" s="8">
        <f>Byleth!G4</f>
        <v>87</v>
      </c>
      <c r="H14" s="8">
        <f>Byleth!G6</f>
        <v>126</v>
      </c>
      <c r="I14" s="8">
        <f t="shared" si="1"/>
        <v>39</v>
      </c>
      <c r="J14" s="8">
        <f>Byleth!I8</f>
        <v>-0.2762563791</v>
      </c>
      <c r="K14" s="9">
        <f>Byleth!G17</f>
        <v>0.2727272727</v>
      </c>
      <c r="M14" s="8">
        <f>Byleth!G3</f>
        <v>31.30914362</v>
      </c>
      <c r="N14" s="10">
        <f>Byleth!K2</f>
        <v>77</v>
      </c>
    </row>
    <row r="15">
      <c r="A15" s="6" t="s">
        <v>25</v>
      </c>
      <c r="B15" s="7"/>
      <c r="C15" s="8">
        <v>126.0</v>
      </c>
      <c r="D15" s="8">
        <f>Lucario!G1</f>
        <v>104.2191781</v>
      </c>
      <c r="E15" s="8">
        <f>Lucario!G2</f>
        <v>96</v>
      </c>
      <c r="F15" s="8">
        <f>Lucario!K8</f>
        <v>9.589041096</v>
      </c>
      <c r="G15" s="8">
        <f>Lucario!G4</f>
        <v>82</v>
      </c>
      <c r="H15" s="8">
        <f>Lucario!G6</f>
        <v>126</v>
      </c>
      <c r="I15" s="8">
        <f t="shared" si="1"/>
        <v>44</v>
      </c>
      <c r="J15" s="8">
        <f>Lucario!I8</f>
        <v>0.8351658342</v>
      </c>
      <c r="K15" s="9">
        <f>Lucario!G17</f>
        <v>0.1232876712</v>
      </c>
      <c r="M15" s="8">
        <f>Lucario!G3</f>
        <v>29.52411753</v>
      </c>
      <c r="N15" s="10">
        <f>Lucario!K2</f>
        <v>73</v>
      </c>
    </row>
    <row r="16">
      <c r="A16" s="6" t="s">
        <v>26</v>
      </c>
      <c r="B16" s="11" t="str">
        <f>IMAGE("https://www.ssbwiki.com/images/f/fc/MinMinHeadSSBUWebsite.png")</f>
        <v/>
      </c>
      <c r="C16" s="8">
        <v>126.0</v>
      </c>
      <c r="D16" s="8">
        <f>'Min Min'!G1</f>
        <v>97.44927536</v>
      </c>
      <c r="E16" s="8">
        <f>'Min Min'!G2</f>
        <v>105</v>
      </c>
      <c r="F16" s="8">
        <f>'Min Min'!K8</f>
        <v>0</v>
      </c>
      <c r="G16" s="8">
        <f>'Min Min'!G4</f>
        <v>72</v>
      </c>
      <c r="H16" s="8">
        <f>'Min Min'!G6</f>
        <v>126</v>
      </c>
      <c r="I16" s="8">
        <f t="shared" si="1"/>
        <v>54</v>
      </c>
      <c r="J16" s="8">
        <f>'Min Min'!I8</f>
        <v>-0.6235602106</v>
      </c>
      <c r="K16" s="9">
        <f>'Min Min'!G17</f>
        <v>0.05797101449</v>
      </c>
      <c r="M16" s="8">
        <f>'Min Min'!G3</f>
        <v>36.32716381</v>
      </c>
      <c r="N16" s="10">
        <f>'Min Min'!K2</f>
        <v>69</v>
      </c>
    </row>
    <row r="17">
      <c r="A17" s="6" t="s">
        <v>27</v>
      </c>
      <c r="B17" s="7"/>
      <c r="C17" s="8">
        <v>127.0</v>
      </c>
      <c r="D17" s="8">
        <f>Jigglypuff!G1</f>
        <v>91.4025974</v>
      </c>
      <c r="E17" s="8">
        <f>Jigglypuff!G2</f>
        <v>98</v>
      </c>
      <c r="F17" s="8">
        <f>Jigglypuff!K8</f>
        <v>7.792207792</v>
      </c>
      <c r="G17" s="8">
        <f>Jigglypuff!G4</f>
        <v>54</v>
      </c>
      <c r="H17" s="8">
        <f>Jigglypuff!G6</f>
        <v>127</v>
      </c>
      <c r="I17" s="8">
        <f t="shared" si="1"/>
        <v>73</v>
      </c>
      <c r="J17" s="8">
        <f>Jigglypuff!I8</f>
        <v>-0.4531044098</v>
      </c>
      <c r="K17" s="9">
        <f>Jigglypuff!G17</f>
        <v>0.1688311688</v>
      </c>
      <c r="M17" s="8">
        <f>Jigglypuff!G3</f>
        <v>43.68134003</v>
      </c>
      <c r="N17" s="10">
        <f>Jigglypuff!K2</f>
        <v>77</v>
      </c>
    </row>
    <row r="18">
      <c r="A18" s="14" t="s">
        <v>28</v>
      </c>
      <c r="B18" s="7"/>
      <c r="C18" s="8">
        <v>127.0</v>
      </c>
      <c r="D18" s="8">
        <v>101.0</v>
      </c>
      <c r="E18" s="8">
        <f>Hero!G2</f>
        <v>101</v>
      </c>
      <c r="F18" s="8">
        <f>Hero!K8</f>
        <v>5.333333333</v>
      </c>
      <c r="G18" s="8">
        <f>Hero!G4</f>
        <v>84</v>
      </c>
      <c r="H18" s="8">
        <f>Hero!G6</f>
        <v>127</v>
      </c>
      <c r="I18" s="8">
        <f t="shared" si="1"/>
        <v>43</v>
      </c>
      <c r="J18" s="8">
        <f>Hero!I8</f>
        <v>0.1534969206</v>
      </c>
      <c r="K18" s="8">
        <f>Hero!G17</f>
        <v>0.09333333333</v>
      </c>
      <c r="M18" s="8">
        <f>Hero!G3</f>
        <v>31.53157719</v>
      </c>
      <c r="N18" s="10">
        <f>Hero!K2</f>
        <v>75</v>
      </c>
    </row>
    <row r="19">
      <c r="A19" s="6" t="s">
        <v>29</v>
      </c>
      <c r="B19" s="7"/>
      <c r="C19" s="8">
        <v>127.75</v>
      </c>
      <c r="D19" s="8">
        <f>Ryu!G1</f>
        <v>107.3555556</v>
      </c>
      <c r="E19" s="8">
        <f>Ryu!G2</f>
        <v>108.5</v>
      </c>
      <c r="F19" s="8">
        <f>Ryu!K8</f>
        <v>4.444444444</v>
      </c>
      <c r="G19" s="8">
        <f>Ryu!G4</f>
        <v>90</v>
      </c>
      <c r="H19" s="8">
        <f>Ryu!G6</f>
        <v>127.75</v>
      </c>
      <c r="I19" s="8">
        <f t="shared" si="1"/>
        <v>37.75</v>
      </c>
      <c r="J19" s="8">
        <f>Ryu!I8</f>
        <v>-0.130063944</v>
      </c>
      <c r="K19" s="9">
        <f>Ryu!G17</f>
        <v>0.5333333333</v>
      </c>
      <c r="M19" s="8">
        <f>Ryu!G3</f>
        <v>26.39727221</v>
      </c>
      <c r="N19" s="10">
        <f>Ryu!K2</f>
        <v>90</v>
      </c>
    </row>
    <row r="20">
      <c r="A20" s="6" t="s">
        <v>30</v>
      </c>
      <c r="B20" s="7"/>
      <c r="C20" s="8">
        <v>128.0</v>
      </c>
      <c r="D20" s="8">
        <f>Falco!G1</f>
        <v>101.7294118</v>
      </c>
      <c r="E20" s="8">
        <f>Falco!G2</f>
        <v>108</v>
      </c>
      <c r="F20" s="8">
        <f>Falco!K8</f>
        <v>1.176470588</v>
      </c>
      <c r="G20" s="8">
        <f>Falco!G4</f>
        <v>89</v>
      </c>
      <c r="H20" s="8">
        <f>Falco!G6</f>
        <v>128</v>
      </c>
      <c r="I20" s="8">
        <f t="shared" si="1"/>
        <v>39</v>
      </c>
      <c r="J20" s="8">
        <f>Falco!I8</f>
        <v>-0.5297443129</v>
      </c>
      <c r="K20" s="9">
        <f>Falco!G17</f>
        <v>0.3529411765</v>
      </c>
      <c r="M20" s="8">
        <f>Falco!G3</f>
        <v>35.51102721</v>
      </c>
      <c r="N20" s="10">
        <f>Falco!K2</f>
        <v>85</v>
      </c>
    </row>
    <row r="21">
      <c r="A21" s="6" t="s">
        <v>31</v>
      </c>
      <c r="B21" s="7"/>
      <c r="C21" s="8">
        <v>129.0</v>
      </c>
      <c r="D21" s="8">
        <f>Sheik!G1</f>
        <v>111.5915493</v>
      </c>
      <c r="E21" s="8">
        <f>Sheik!G2</f>
        <v>113</v>
      </c>
      <c r="F21" s="8">
        <f>Sheik!K8</f>
        <v>9.85915493</v>
      </c>
      <c r="G21" s="8">
        <f>Sheik!G4</f>
        <v>91.5</v>
      </c>
      <c r="H21" s="8">
        <f>Sheik!G6</f>
        <v>129</v>
      </c>
      <c r="I21" s="8">
        <f t="shared" si="1"/>
        <v>37.5</v>
      </c>
      <c r="J21" s="8">
        <f>Sheik!I8</f>
        <v>-0.1247452421</v>
      </c>
      <c r="K21" s="9">
        <f>Sheik!G17</f>
        <v>0.5211267606</v>
      </c>
      <c r="M21" s="8">
        <f>Sheik!G3</f>
        <v>33.87184987</v>
      </c>
      <c r="N21" s="10">
        <f>Sheik!K2</f>
        <v>71</v>
      </c>
    </row>
    <row r="22">
      <c r="A22" s="6" t="s">
        <v>32</v>
      </c>
      <c r="B22" s="7"/>
      <c r="C22" s="8">
        <v>129.25</v>
      </c>
      <c r="D22" s="8">
        <f>Wario!G1</f>
        <v>101.5657895</v>
      </c>
      <c r="E22" s="8">
        <f>Wario!G2</f>
        <v>108</v>
      </c>
      <c r="F22" s="8">
        <f>Wario!K8</f>
        <v>7.894736842</v>
      </c>
      <c r="G22" s="8">
        <f>Wario!G4</f>
        <v>74.25</v>
      </c>
      <c r="H22" s="8">
        <f>Wario!G6</f>
        <v>129.25</v>
      </c>
      <c r="I22" s="8">
        <f t="shared" si="1"/>
        <v>55</v>
      </c>
      <c r="J22" s="8">
        <f>Wario!I8</f>
        <v>-0.485797639</v>
      </c>
      <c r="K22" s="9">
        <f>Wario!G17</f>
        <v>0.3026315789</v>
      </c>
      <c r="M22" s="8">
        <f>Wario!G3</f>
        <v>39.73389335</v>
      </c>
      <c r="N22" s="10">
        <f>Wario!K2</f>
        <v>76</v>
      </c>
    </row>
    <row r="23">
      <c r="A23" s="6" t="s">
        <v>33</v>
      </c>
      <c r="B23" s="7"/>
      <c r="C23" s="8">
        <v>129.25</v>
      </c>
      <c r="D23" s="8">
        <f>Inkling!G1</f>
        <v>107.875</v>
      </c>
      <c r="E23" s="8">
        <f>Inkling!G2</f>
        <v>113</v>
      </c>
      <c r="F23" s="8">
        <f>Inkling!K8</f>
        <v>6.944444444</v>
      </c>
      <c r="G23" s="8">
        <f>Inkling!G4</f>
        <v>90.25</v>
      </c>
      <c r="H23" s="8">
        <f>Inkling!G6</f>
        <v>129.25</v>
      </c>
      <c r="I23" s="8">
        <f t="shared" si="1"/>
        <v>39</v>
      </c>
      <c r="J23" s="8">
        <f>Inkling!I8</f>
        <v>-0.4533232939</v>
      </c>
      <c r="K23" s="9">
        <f>Inkling!G17</f>
        <v>0.2054794521</v>
      </c>
      <c r="M23" s="8">
        <f>Inkling!G3</f>
        <v>33.91619228</v>
      </c>
      <c r="N23" s="10">
        <f>Inkling!K2</f>
        <v>73</v>
      </c>
    </row>
    <row r="24">
      <c r="A24" s="6" t="s">
        <v>34</v>
      </c>
      <c r="B24" s="7"/>
      <c r="C24" s="8">
        <v>129.25</v>
      </c>
      <c r="D24" s="8">
        <f>Wolf!G1</f>
        <v>106.2173913</v>
      </c>
      <c r="E24" s="8">
        <f>Wolf!G2</f>
        <v>111</v>
      </c>
      <c r="F24" s="8">
        <f>Wolf!K8</f>
        <v>9.89010989</v>
      </c>
      <c r="G24" s="8">
        <f>Wolf!G4</f>
        <v>85</v>
      </c>
      <c r="H24" s="8">
        <f>Wolf!G6</f>
        <v>129.25</v>
      </c>
      <c r="I24" s="8">
        <f t="shared" si="1"/>
        <v>44.25</v>
      </c>
      <c r="J24" s="8">
        <f>Wolf!I8</f>
        <v>-0.3906515834</v>
      </c>
      <c r="K24" s="9">
        <f>Wolf!G17</f>
        <v>0.1086956522</v>
      </c>
      <c r="M24" s="8">
        <f>Wolf!G3</f>
        <v>36.72793532</v>
      </c>
      <c r="N24" s="10">
        <f>Wolf!K2</f>
        <v>92</v>
      </c>
    </row>
    <row r="25">
      <c r="A25" s="6" t="s">
        <v>35</v>
      </c>
      <c r="B25" s="7"/>
      <c r="C25" s="8">
        <v>129.5</v>
      </c>
      <c r="D25" s="8">
        <f>Corrin!G1</f>
        <v>110</v>
      </c>
      <c r="E25" s="8">
        <f>Corrin!G2</f>
        <v>111.5</v>
      </c>
      <c r="F25" s="8">
        <f>Corrin!K8</f>
        <v>3.75</v>
      </c>
      <c r="G25" s="8">
        <f>Corrin!G4</f>
        <v>94.75</v>
      </c>
      <c r="H25" s="8">
        <f>Corrin!G6</f>
        <v>129.5</v>
      </c>
      <c r="I25" s="8">
        <f t="shared" si="1"/>
        <v>34.75</v>
      </c>
      <c r="J25" s="8">
        <f>Corrin!I8</f>
        <v>-0.1740640556</v>
      </c>
      <c r="K25" s="9">
        <f>Corrin!G17</f>
        <v>0.2125</v>
      </c>
      <c r="M25" s="8">
        <f>Corrin!G3</f>
        <v>25.85255172</v>
      </c>
      <c r="N25" s="10">
        <f>Corrin!K2</f>
        <v>80</v>
      </c>
    </row>
    <row r="26">
      <c r="A26" s="6" t="s">
        <v>36</v>
      </c>
      <c r="B26" s="7"/>
      <c r="C26" s="8">
        <v>130.0</v>
      </c>
      <c r="D26" s="8">
        <f>Bowser!G1</f>
        <v>110.3561644</v>
      </c>
      <c r="E26" s="8">
        <f>Bowser!G2</f>
        <v>119</v>
      </c>
      <c r="F26" s="8">
        <f>Bowser!K8</f>
        <v>1.369863014</v>
      </c>
      <c r="G26" s="8">
        <f>Bowser!G4</f>
        <v>88</v>
      </c>
      <c r="H26" s="8">
        <f>Bowser!G6</f>
        <v>130</v>
      </c>
      <c r="I26" s="8">
        <f t="shared" si="1"/>
        <v>42</v>
      </c>
      <c r="J26" s="8">
        <f>Bowser!I8</f>
        <v>-0.8797452868</v>
      </c>
      <c r="K26" s="9">
        <f>Bowser!G17</f>
        <v>0.04109589041</v>
      </c>
      <c r="M26" s="8">
        <f>Bowser!G3</f>
        <v>29.4761532</v>
      </c>
      <c r="N26" s="10">
        <f>Bowser!K2</f>
        <v>73</v>
      </c>
    </row>
    <row r="27">
      <c r="A27" s="6" t="s">
        <v>37</v>
      </c>
      <c r="B27" s="11" t="str">
        <f>IMAGE("https://www.ssbwiki.com/images/6/64/SephirothHeadSSBUWebsite.png")</f>
        <v/>
      </c>
      <c r="C27" s="8">
        <v>131.75</v>
      </c>
      <c r="D27" s="8">
        <f>Sephiroth!G1</f>
        <v>112.4102564</v>
      </c>
      <c r="E27" s="8">
        <f>Sephiroth!G2</f>
        <v>116</v>
      </c>
      <c r="F27" s="8">
        <f>Sephiroth!K8</f>
        <v>7.692307692</v>
      </c>
      <c r="G27" s="8">
        <f>Sephiroth!G4</f>
        <v>93</v>
      </c>
      <c r="H27" s="8">
        <f>Sephiroth!G6</f>
        <v>131.75</v>
      </c>
      <c r="I27" s="8">
        <f t="shared" si="1"/>
        <v>38.75</v>
      </c>
      <c r="J27" s="8">
        <f>Sephiroth!I8</f>
        <v>-0.3493358253</v>
      </c>
      <c r="K27" s="9">
        <f>Sephiroth!G17</f>
        <v>0.02564102564</v>
      </c>
      <c r="M27" s="8">
        <f>Sephiroth!G3</f>
        <v>30.82773077</v>
      </c>
      <c r="N27" s="10">
        <f>Sephiroth!K2</f>
        <v>78</v>
      </c>
    </row>
    <row r="28">
      <c r="A28" s="6" t="s">
        <v>38</v>
      </c>
      <c r="B28" s="7"/>
      <c r="C28" s="8">
        <v>132.0</v>
      </c>
      <c r="D28" s="8">
        <f>'Pokemon Trainer'!G1</f>
        <v>108.4761905</v>
      </c>
      <c r="E28" s="8">
        <f>'Pokemon Trainer'!G2</f>
        <v>106.5</v>
      </c>
      <c r="F28" s="8">
        <f>'Pokemon Trainer'!K8</f>
        <v>8.333333333</v>
      </c>
      <c r="G28" s="8">
        <f>'Pokemon Trainer'!G4</f>
        <v>87.75</v>
      </c>
      <c r="H28" s="8">
        <f>'Pokemon Trainer'!G6</f>
        <v>132</v>
      </c>
      <c r="I28" s="8">
        <f t="shared" si="1"/>
        <v>44.25</v>
      </c>
      <c r="J28" s="8">
        <f>'Pokemon Trainer'!I8</f>
        <v>0.1646986536</v>
      </c>
      <c r="K28" s="9">
        <f>'Pokemon Trainer'!G17</f>
        <v>0.1547619048</v>
      </c>
      <c r="M28" s="8">
        <f>'Pokemon Trainer'!G3</f>
        <v>35.9964778</v>
      </c>
      <c r="N28" s="10">
        <f>'Pokemon Trainer'!K2</f>
        <v>84</v>
      </c>
    </row>
    <row r="29">
      <c r="A29" s="6" t="s">
        <v>39</v>
      </c>
      <c r="B29" s="7"/>
      <c r="C29" s="8">
        <v>133.0</v>
      </c>
      <c r="D29" s="8">
        <f>Yoshi!G1</f>
        <v>113.75</v>
      </c>
      <c r="E29" s="8">
        <f>Yoshi!G2</f>
        <v>115</v>
      </c>
      <c r="F29" s="8">
        <f>Yoshi!K8</f>
        <v>8.333333333</v>
      </c>
      <c r="G29" s="8">
        <f>Yoshi!G4</f>
        <v>93</v>
      </c>
      <c r="H29" s="8">
        <f>Yoshi!G6</f>
        <v>133</v>
      </c>
      <c r="I29" s="8">
        <f t="shared" si="1"/>
        <v>40</v>
      </c>
      <c r="J29" s="12">
        <f>Yoshi!I8</f>
        <v>-0.1402054587</v>
      </c>
      <c r="K29" s="9">
        <f>Yoshi!G17</f>
        <v>0.375</v>
      </c>
      <c r="M29" s="8">
        <f>Yoshi!G3</f>
        <v>26.74646219</v>
      </c>
      <c r="N29" s="10">
        <f>Yoshi!K2</f>
        <v>72</v>
      </c>
    </row>
    <row r="30">
      <c r="A30" s="6" t="s">
        <v>40</v>
      </c>
      <c r="B30" s="7"/>
      <c r="C30" s="8">
        <v>133.0</v>
      </c>
      <c r="D30" s="8">
        <f>'Captain Falcon'!G1</f>
        <v>109.5903614</v>
      </c>
      <c r="E30" s="8">
        <f>'Captain Falcon'!G2</f>
        <v>116</v>
      </c>
      <c r="F30" s="8">
        <f>'Captain Falcon'!K8</f>
        <v>9.638554217</v>
      </c>
      <c r="G30" s="8">
        <f>'Captain Falcon'!G4</f>
        <v>82</v>
      </c>
      <c r="H30" s="12">
        <f>'Captain Falcon'!G6</f>
        <v>133</v>
      </c>
      <c r="I30" s="8">
        <f t="shared" si="1"/>
        <v>51</v>
      </c>
      <c r="J30" s="8">
        <f>'Captain Falcon'!I8</f>
        <v>-0.5206845018</v>
      </c>
      <c r="K30" s="9">
        <f>'Captain Falcon'!G17</f>
        <v>0.09638554217</v>
      </c>
      <c r="M30" s="8">
        <f>'Captain Falcon'!G3</f>
        <v>36.93007108</v>
      </c>
      <c r="N30" s="10">
        <f>'Captain Falcon'!K2</f>
        <v>83</v>
      </c>
    </row>
    <row r="31">
      <c r="A31" s="6" t="s">
        <v>41</v>
      </c>
      <c r="B31" s="7"/>
      <c r="C31" s="8">
        <v>134.0</v>
      </c>
      <c r="D31" s="8">
        <f>'Mega Man'!G1</f>
        <v>114.7882353</v>
      </c>
      <c r="E31" s="8">
        <f>'Mega Man'!G2</f>
        <v>117</v>
      </c>
      <c r="F31" s="8">
        <f>'Mega Man'!K8</f>
        <v>14.11764706</v>
      </c>
      <c r="G31" s="8">
        <f>'Mega Man'!G4</f>
        <v>96</v>
      </c>
      <c r="H31" s="8">
        <f>'Mega Man'!G6</f>
        <v>134</v>
      </c>
      <c r="I31" s="8">
        <f t="shared" si="1"/>
        <v>38</v>
      </c>
      <c r="J31" s="8">
        <f>'Mega Man'!I8</f>
        <v>-0.2147958444</v>
      </c>
      <c r="K31" s="9">
        <f>'Mega Man'!G17</f>
        <v>0.3176470588</v>
      </c>
      <c r="M31" s="8">
        <f>'Mega Man'!G3</f>
        <v>30.89116614</v>
      </c>
      <c r="N31" s="10">
        <f>'Mega Man'!K2</f>
        <v>85</v>
      </c>
    </row>
    <row r="32">
      <c r="A32" s="6" t="s">
        <v>42</v>
      </c>
      <c r="B32" s="7"/>
      <c r="C32" s="8">
        <v>134.0</v>
      </c>
      <c r="D32" s="8">
        <f>Ness!G1</f>
        <v>111.4347826</v>
      </c>
      <c r="E32" s="8">
        <f>Ness!G2</f>
        <v>119</v>
      </c>
      <c r="F32" s="8">
        <f>Ness!K8</f>
        <v>4.347826087</v>
      </c>
      <c r="G32" s="8">
        <f>Ness!G4</f>
        <v>98</v>
      </c>
      <c r="H32" s="8">
        <f>Ness!G6</f>
        <v>134</v>
      </c>
      <c r="I32" s="8">
        <f t="shared" si="1"/>
        <v>36</v>
      </c>
      <c r="J32" s="8">
        <f>Ness!I8</f>
        <v>-0.6190104726</v>
      </c>
      <c r="K32" s="9">
        <f>Ness!G17</f>
        <v>0.1594202899</v>
      </c>
      <c r="M32" s="8">
        <f>Ness!G3</f>
        <v>36.66440743</v>
      </c>
      <c r="N32" s="10">
        <f>Ness!K2</f>
        <v>69</v>
      </c>
    </row>
    <row r="33">
      <c r="A33" s="6" t="s">
        <v>43</v>
      </c>
      <c r="B33" s="15" t="str">
        <f>IMAGE("https://www.ssbwiki.com/images/6/63/JokerHeadSSBUWebsite.png")</f>
        <v/>
      </c>
      <c r="C33" s="8">
        <v>135.0</v>
      </c>
      <c r="D33" s="8">
        <f>Joker!G1</f>
        <v>111.6923077</v>
      </c>
      <c r="E33" s="8">
        <f>Joker!G2</f>
        <v>106</v>
      </c>
      <c r="F33" s="8">
        <f>Joker!K8</f>
        <v>13.18681319</v>
      </c>
      <c r="G33" s="8">
        <f>Joker!G4</f>
        <v>91.5</v>
      </c>
      <c r="H33" s="8">
        <f>Joker!G6</f>
        <v>135</v>
      </c>
      <c r="I33" s="8">
        <f t="shared" si="1"/>
        <v>43.5</v>
      </c>
      <c r="J33" s="8">
        <f>Joker!I8</f>
        <v>0.5222917075</v>
      </c>
      <c r="K33" s="9">
        <f>Joker!G17</f>
        <v>0.2087912088</v>
      </c>
      <c r="M33" s="8">
        <f>Joker!G3</f>
        <v>32.69614055</v>
      </c>
      <c r="N33" s="10">
        <f>Joker!K2</f>
        <v>94</v>
      </c>
    </row>
    <row r="34">
      <c r="A34" s="6" t="s">
        <v>44</v>
      </c>
      <c r="B34" s="7"/>
      <c r="C34" s="8">
        <v>135.0</v>
      </c>
      <c r="D34" s="8">
        <f>Marth!G1</f>
        <v>112.6</v>
      </c>
      <c r="E34" s="8">
        <f>Marth!G2</f>
        <v>117</v>
      </c>
      <c r="F34" s="8">
        <f>Marth!K8</f>
        <v>10.66666667</v>
      </c>
      <c r="G34" s="8">
        <f>Marth!G4</f>
        <v>90.5</v>
      </c>
      <c r="H34" s="8">
        <f>Marth!G6</f>
        <v>135</v>
      </c>
      <c r="I34" s="8">
        <f t="shared" si="1"/>
        <v>44.5</v>
      </c>
      <c r="J34" s="12">
        <f>Marth!I8</f>
        <v>-0.3681630282</v>
      </c>
      <c r="K34" s="9">
        <f>Marth!G17</f>
        <v>0.1466666667</v>
      </c>
      <c r="M34" s="8">
        <f>Marth!G3</f>
        <v>35.85368163</v>
      </c>
      <c r="N34" s="10">
        <f>Marth!K2</f>
        <v>75</v>
      </c>
    </row>
    <row r="35">
      <c r="A35" s="6" t="s">
        <v>45</v>
      </c>
      <c r="B35" s="7"/>
      <c r="C35" s="8">
        <v>135.75</v>
      </c>
      <c r="D35" s="8">
        <f>Palutena!G1</f>
        <v>120</v>
      </c>
      <c r="E35" s="8">
        <f>Palutena!G2</f>
        <v>117.5</v>
      </c>
      <c r="F35" s="8">
        <f>Palutena!K8</f>
        <v>18.29268293</v>
      </c>
      <c r="G35" s="8">
        <f>Palutena!G4</f>
        <v>104.25</v>
      </c>
      <c r="H35" s="8">
        <f>Palutena!G6</f>
        <v>135.75</v>
      </c>
      <c r="I35" s="8">
        <f t="shared" si="1"/>
        <v>31.5</v>
      </c>
      <c r="J35" s="8">
        <f>Palutena!I8</f>
        <v>0.2747946781</v>
      </c>
      <c r="K35" s="9">
        <f>Palutena!G17</f>
        <v>0.1463414634</v>
      </c>
      <c r="M35" s="8">
        <f>Palutena!G3</f>
        <v>27.29310499</v>
      </c>
      <c r="N35" s="10">
        <f>Palutena!K2</f>
        <v>82</v>
      </c>
    </row>
    <row r="36">
      <c r="A36" s="6" t="s">
        <v>46</v>
      </c>
      <c r="B36" s="7"/>
      <c r="C36" s="8">
        <v>137.5</v>
      </c>
      <c r="D36" s="8">
        <f>ROB!G1</f>
        <v>108.9651163</v>
      </c>
      <c r="E36" s="8">
        <f>ROB!G2</f>
        <v>110</v>
      </c>
      <c r="F36" s="8">
        <f>ROB!K8</f>
        <v>15.11627907</v>
      </c>
      <c r="G36" s="8">
        <f>ROB!G4</f>
        <v>91.25</v>
      </c>
      <c r="H36" s="8">
        <f>ROB!G6</f>
        <v>137.5</v>
      </c>
      <c r="I36" s="8">
        <f t="shared" si="1"/>
        <v>46.25</v>
      </c>
      <c r="J36" s="8">
        <f>ROB!I8</f>
        <v>-0.07136915119</v>
      </c>
      <c r="K36" s="9">
        <f>ROB!G17</f>
        <v>0.3255813953</v>
      </c>
      <c r="M36" s="8">
        <f>ROB!G3</f>
        <v>43.50130429</v>
      </c>
      <c r="N36" s="10">
        <f>ROB!K2</f>
        <v>86</v>
      </c>
    </row>
    <row r="37">
      <c r="A37" s="6" t="s">
        <v>47</v>
      </c>
      <c r="B37" s="7"/>
      <c r="C37" s="8">
        <v>137.75</v>
      </c>
      <c r="D37" s="8">
        <f>Mario!G1</f>
        <v>108.8478261</v>
      </c>
      <c r="E37" s="8">
        <f>Mario!G2</f>
        <v>118.5</v>
      </c>
      <c r="F37" s="8">
        <f>Mario!K8</f>
        <v>16.48351648</v>
      </c>
      <c r="G37" s="8">
        <f>Mario!G4</f>
        <v>78.75</v>
      </c>
      <c r="H37" s="8">
        <f>Mario!G6</f>
        <v>137.75</v>
      </c>
      <c r="I37" s="8">
        <f t="shared" si="1"/>
        <v>59</v>
      </c>
      <c r="J37" s="8">
        <f>Mario!I8</f>
        <v>-0.7061253829</v>
      </c>
      <c r="K37" s="9">
        <f>Mario!G17</f>
        <v>0.347826087</v>
      </c>
      <c r="M37" s="8">
        <f>Mario!G4</f>
        <v>78.75</v>
      </c>
      <c r="N37" s="10">
        <f>Mario!K2</f>
        <v>92</v>
      </c>
    </row>
    <row r="38">
      <c r="A38" s="6" t="s">
        <v>48</v>
      </c>
      <c r="B38" s="7"/>
      <c r="C38" s="8">
        <v>138.5</v>
      </c>
      <c r="D38" s="8">
        <f>'Toon Link'!G1</f>
        <v>116.1388889</v>
      </c>
      <c r="E38" s="8">
        <f>'Toon Link'!G2</f>
        <v>112</v>
      </c>
      <c r="F38" s="8">
        <f>'Toon Link'!K8</f>
        <v>16.66666667</v>
      </c>
      <c r="G38" s="8">
        <f>'Toon Link'!G4</f>
        <v>92.75</v>
      </c>
      <c r="H38" s="8">
        <f>'Toon Link'!G6</f>
        <v>138.5</v>
      </c>
      <c r="I38" s="8">
        <f t="shared" si="1"/>
        <v>45.75</v>
      </c>
      <c r="J38" s="8">
        <f>'Toon Link'!I8</f>
        <v>0.3635111967</v>
      </c>
      <c r="K38" s="9">
        <f>'Toon Link'!G17</f>
        <v>0.5416666667</v>
      </c>
      <c r="M38" s="8">
        <f>'Toon Link'!G3</f>
        <v>34.15759069</v>
      </c>
      <c r="N38" s="10">
        <f>'Toon Link'!K2</f>
        <v>72</v>
      </c>
    </row>
    <row r="39">
      <c r="A39" s="6" t="s">
        <v>49</v>
      </c>
      <c r="B39" s="7"/>
      <c r="C39" s="8">
        <v>138.5</v>
      </c>
      <c r="D39" s="8">
        <f>'Ice Climbers'!G1</f>
        <v>121.0120482</v>
      </c>
      <c r="E39" s="8">
        <f>'Ice Climbers'!G2</f>
        <v>121</v>
      </c>
      <c r="F39" s="8">
        <f>'Ice Climbers'!K8</f>
        <v>8.43373494</v>
      </c>
      <c r="G39" s="8">
        <f>'Ice Climbers'!G4</f>
        <v>107</v>
      </c>
      <c r="H39" s="8">
        <f>'Ice Climbers'!G6</f>
        <v>138.5</v>
      </c>
      <c r="I39" s="8">
        <f t="shared" si="1"/>
        <v>31.5</v>
      </c>
      <c r="J39" s="8">
        <f>'Ice Climbers'!I8</f>
        <v>0.001410304627</v>
      </c>
      <c r="K39" s="9">
        <f>'Ice Climbers'!G17</f>
        <v>0.1927710843</v>
      </c>
      <c r="M39" s="8">
        <f>'Ice Climbers'!G3</f>
        <v>25.62891563</v>
      </c>
      <c r="N39" s="10">
        <f>'Ice Climbers'!K2</f>
        <v>83</v>
      </c>
    </row>
    <row r="40">
      <c r="A40" s="6" t="s">
        <v>50</v>
      </c>
      <c r="B40" s="7"/>
      <c r="C40" s="8">
        <v>138.75</v>
      </c>
      <c r="D40" s="8">
        <f>Lucina!G1</f>
        <v>113.9146341</v>
      </c>
      <c r="E40" s="8">
        <f>Lucina!G2</f>
        <v>116.5</v>
      </c>
      <c r="F40" s="8">
        <f>Lucina!K8</f>
        <v>14.63414634</v>
      </c>
      <c r="G40" s="8">
        <f>Lucina!G4</f>
        <v>97.5</v>
      </c>
      <c r="H40" s="8">
        <f>Lucina!G6</f>
        <v>138.75</v>
      </c>
      <c r="I40" s="8">
        <f t="shared" si="1"/>
        <v>41.25</v>
      </c>
      <c r="J40" s="12">
        <f>Lucina!I8</f>
        <v>-0.2082434736</v>
      </c>
      <c r="K40" s="9">
        <f>Lucina!G17</f>
        <v>0.1463414634</v>
      </c>
      <c r="M40" s="8">
        <f>Lucina!G3</f>
        <v>37.2453332</v>
      </c>
      <c r="N40" s="10">
        <f>Lucina!K2</f>
        <v>82</v>
      </c>
    </row>
    <row r="41">
      <c r="A41" s="6" t="s">
        <v>51</v>
      </c>
      <c r="B41" s="16"/>
      <c r="C41" s="8">
        <v>139.0</v>
      </c>
      <c r="D41" s="8">
        <f>Sora!G1</f>
        <v>121.3188406</v>
      </c>
      <c r="E41" s="8">
        <f>Sora!G2</f>
        <v>123</v>
      </c>
      <c r="F41" s="8">
        <f>Sora!K8</f>
        <v>14.49275362</v>
      </c>
      <c r="G41" s="8">
        <f>Sora!G4</f>
        <v>102</v>
      </c>
      <c r="H41" s="8">
        <f>Sora!G6</f>
        <v>139</v>
      </c>
      <c r="I41" s="8">
        <f t="shared" si="1"/>
        <v>37</v>
      </c>
      <c r="J41" s="8">
        <f>Sora!I8</f>
        <v>-0.1878079062</v>
      </c>
      <c r="K41" s="9">
        <f>Sora!G17</f>
        <v>0.4637681159</v>
      </c>
      <c r="M41" s="8">
        <f>Sora!G3</f>
        <v>26.85445124</v>
      </c>
      <c r="N41" s="10">
        <f>Sora!K2</f>
        <v>69</v>
      </c>
    </row>
    <row r="42">
      <c r="A42" s="6" t="s">
        <v>52</v>
      </c>
      <c r="B42" s="7"/>
      <c r="C42" s="8">
        <v>139.25</v>
      </c>
      <c r="D42" s="8">
        <f>Sonic!G1</f>
        <v>117.7763158</v>
      </c>
      <c r="E42" s="8">
        <f>Sonic!G2</f>
        <v>122.5</v>
      </c>
      <c r="F42" s="8">
        <f>Sonic!K8</f>
        <v>14.47368421</v>
      </c>
      <c r="G42" s="8">
        <f>Sonic!G4</f>
        <v>92.75</v>
      </c>
      <c r="H42" s="8">
        <f>Sonic!G6</f>
        <v>139.25</v>
      </c>
      <c r="I42" s="8">
        <f t="shared" si="1"/>
        <v>46.5</v>
      </c>
      <c r="J42" s="8">
        <f>Sonic!I8</f>
        <v>-0.3816061493</v>
      </c>
      <c r="K42" s="9">
        <f>Sonic!G17</f>
        <v>0.2368421053</v>
      </c>
      <c r="M42" s="8">
        <f>Sonic!G3</f>
        <v>37.13528374</v>
      </c>
      <c r="N42" s="10">
        <f>Sonic!K2</f>
        <v>76</v>
      </c>
    </row>
    <row r="43">
      <c r="A43" s="6" t="s">
        <v>53</v>
      </c>
      <c r="B43" s="7"/>
      <c r="C43" s="8">
        <v>139.5</v>
      </c>
      <c r="D43" s="8">
        <f>Snake!G1</f>
        <v>119.4166667</v>
      </c>
      <c r="E43" s="8">
        <f>Snake!G2</f>
        <v>114</v>
      </c>
      <c r="F43" s="8">
        <f>Snake!K8</f>
        <v>17.85714286</v>
      </c>
      <c r="G43" s="8">
        <f>Snake!G4</f>
        <v>99</v>
      </c>
      <c r="H43" s="8">
        <f>Snake!G6</f>
        <v>139.5</v>
      </c>
      <c r="I43" s="8">
        <f t="shared" si="1"/>
        <v>40.5</v>
      </c>
      <c r="J43" s="8">
        <f>Snake!I8</f>
        <v>0.4342277444</v>
      </c>
      <c r="K43" s="9">
        <f>Snake!G17</f>
        <v>0.1666666667</v>
      </c>
      <c r="M43" s="8">
        <f>Snake!G3</f>
        <v>37.42275847</v>
      </c>
      <c r="N43" s="10">
        <f>Snake!K2</f>
        <v>84</v>
      </c>
    </row>
    <row r="44">
      <c r="A44" s="6" t="s">
        <v>54</v>
      </c>
      <c r="B44" s="7"/>
      <c r="C44" s="8">
        <v>140.0</v>
      </c>
      <c r="D44" s="8">
        <f>Cloud!G1</f>
        <v>117.25</v>
      </c>
      <c r="E44" s="8">
        <f>Cloud!G2</f>
        <v>121</v>
      </c>
      <c r="F44" s="8">
        <f>Cloud!K8</f>
        <v>10.98901099</v>
      </c>
      <c r="G44" s="8">
        <f>Cloud!G4</f>
        <v>102.25</v>
      </c>
      <c r="H44" s="8">
        <f>Cloud!G6</f>
        <v>140</v>
      </c>
      <c r="I44" s="8">
        <f t="shared" si="1"/>
        <v>37.75</v>
      </c>
      <c r="J44" s="8">
        <f>Cloud!I8</f>
        <v>-0.3631685844</v>
      </c>
      <c r="K44" s="9">
        <f>Cloud!G17</f>
        <v>0.03260869565</v>
      </c>
      <c r="M44" s="8">
        <f>Cloud!G3</f>
        <v>30.97734904</v>
      </c>
      <c r="N44" s="10">
        <f>Cloud!K2</f>
        <v>92</v>
      </c>
    </row>
    <row r="45">
      <c r="A45" s="6" t="s">
        <v>55</v>
      </c>
      <c r="B45" s="7"/>
      <c r="C45" s="8">
        <v>141.25</v>
      </c>
      <c r="D45" s="8">
        <f>'Diddy Kong'!G1</f>
        <v>127.34375</v>
      </c>
      <c r="E45" s="8">
        <f>'Diddy Kong'!G2</f>
        <v>128</v>
      </c>
      <c r="F45" s="8">
        <f>'Diddy Kong'!K8</f>
        <v>17.1875</v>
      </c>
      <c r="G45" s="8">
        <f>'Diddy Kong'!G4</f>
        <v>118</v>
      </c>
      <c r="H45" s="8">
        <f>'Diddy Kong'!G6</f>
        <v>141.25</v>
      </c>
      <c r="I45" s="8">
        <f t="shared" si="1"/>
        <v>23.25</v>
      </c>
      <c r="J45" s="12">
        <f>'Diddy Kong'!I8</f>
        <v>-0.07666628236</v>
      </c>
      <c r="K45" s="9">
        <f>'Diddy Kong'!G17</f>
        <v>0.75</v>
      </c>
      <c r="M45" s="8">
        <f>'Diddy Kong'!G3</f>
        <v>25.67947655</v>
      </c>
      <c r="N45" s="10">
        <f>'Diddy Kong'!K2</f>
        <v>64</v>
      </c>
    </row>
    <row r="46">
      <c r="A46" s="6" t="s">
        <v>56</v>
      </c>
      <c r="B46" s="7"/>
      <c r="C46" s="8">
        <v>143.0</v>
      </c>
      <c r="D46" s="8">
        <f>'Rosalina &amp; Luma'!G1</f>
        <v>124.4111111</v>
      </c>
      <c r="E46" s="8">
        <f>'Rosalina &amp; Luma'!G2</f>
        <v>127.5</v>
      </c>
      <c r="F46" s="8">
        <f>'Rosalina &amp; Luma'!K8</f>
        <v>17.77777778</v>
      </c>
      <c r="G46" s="8">
        <f>'Rosalina &amp; Luma'!G4</f>
        <v>108</v>
      </c>
      <c r="H46" s="8">
        <f>'Rosalina &amp; Luma'!G6</f>
        <v>143</v>
      </c>
      <c r="I46" s="8">
        <f t="shared" si="1"/>
        <v>35</v>
      </c>
      <c r="J46" s="8">
        <f>'Rosalina &amp; Luma'!I8</f>
        <v>-0.3297734439</v>
      </c>
      <c r="K46" s="9">
        <f>'Rosalina &amp; Luma'!G17</f>
        <v>0.1222222222</v>
      </c>
      <c r="M46" s="8">
        <f>'Rosalina &amp; Luma'!G3</f>
        <v>28.10009974</v>
      </c>
      <c r="N46" s="10">
        <f>'Rosalina &amp; Luma'!K2</f>
        <v>90</v>
      </c>
    </row>
    <row r="47">
      <c r="A47" s="6" t="s">
        <v>57</v>
      </c>
      <c r="B47" s="11" t="str">
        <f>iMAGE("https://www.ssbwiki.com/images/7/7c/PyraHeadSSBUWebsite.png")</f>
        <v/>
      </c>
      <c r="C47" s="8">
        <v>144.5</v>
      </c>
      <c r="D47" s="8">
        <f>PyraMythra!G1</f>
        <v>126.1758242</v>
      </c>
      <c r="E47" s="8">
        <f>PyraMythra!G2</f>
        <v>129</v>
      </c>
      <c r="F47" s="8">
        <f>PyraMythra!K8</f>
        <v>19.78021978</v>
      </c>
      <c r="G47" s="8">
        <f>PyraMythra!G4</f>
        <v>107.5</v>
      </c>
      <c r="H47" s="8">
        <f>PyraMythra!G6</f>
        <v>144.5</v>
      </c>
      <c r="I47" s="8">
        <f t="shared" si="1"/>
        <v>37</v>
      </c>
      <c r="J47" s="8">
        <f>PyraMythra!I8</f>
        <v>-0.3037132177</v>
      </c>
      <c r="K47" s="9">
        <f>PyraMythra!G17</f>
        <v>0.1318681319</v>
      </c>
      <c r="M47" s="8">
        <f>PyraMythra!G3</f>
        <v>27.89647266</v>
      </c>
      <c r="N47" s="10">
        <f>PyraMythra!K2</f>
        <v>93</v>
      </c>
    </row>
    <row r="48">
      <c r="A48" s="6" t="s">
        <v>58</v>
      </c>
      <c r="B48" s="7"/>
      <c r="C48" s="8">
        <v>144.5</v>
      </c>
      <c r="D48" s="8">
        <f>'Game &amp; Watch'!G1</f>
        <v>120.2133333</v>
      </c>
      <c r="E48" s="8">
        <f>'Game &amp; Watch'!G2</f>
        <v>127</v>
      </c>
      <c r="F48" s="8">
        <f>'Game &amp; Watch'!K8</f>
        <v>20</v>
      </c>
      <c r="G48" s="8">
        <f>'Game &amp; Watch'!G4</f>
        <v>97.5</v>
      </c>
      <c r="H48" s="8">
        <f>'Game &amp; Watch'!G6</f>
        <v>144.5</v>
      </c>
      <c r="I48" s="8">
        <f t="shared" si="1"/>
        <v>47</v>
      </c>
      <c r="J48" s="8">
        <f>'Game &amp; Watch'!I8</f>
        <v>-0.5534463884</v>
      </c>
      <c r="K48" s="9">
        <f>'Game &amp; Watch'!G17</f>
        <v>0.08</v>
      </c>
      <c r="M48" s="8">
        <f>'Game &amp; Watch'!G3</f>
        <v>36.7876644</v>
      </c>
      <c r="N48" s="10">
        <f>'Game &amp; Watch'!K2</f>
        <v>75</v>
      </c>
    </row>
    <row r="49">
      <c r="A49" s="6" t="s">
        <v>59</v>
      </c>
      <c r="B49" s="7"/>
      <c r="C49" s="8">
        <v>145.0</v>
      </c>
      <c r="D49" s="8">
        <f>Olimar!G1</f>
        <v>129.5443038</v>
      </c>
      <c r="E49" s="8">
        <f>Olimar!G2</f>
        <v>128</v>
      </c>
      <c r="F49" s="8">
        <f>Olimar!K8</f>
        <v>20.25316456</v>
      </c>
      <c r="G49" s="8">
        <f>Olimar!G4</f>
        <v>110.5</v>
      </c>
      <c r="H49" s="8">
        <f>Olimar!G6</f>
        <v>145</v>
      </c>
      <c r="I49" s="8">
        <f t="shared" si="1"/>
        <v>34.5</v>
      </c>
      <c r="J49" s="8">
        <f>Olimar!I8</f>
        <v>0.1574145676</v>
      </c>
      <c r="K49" s="9">
        <f>Olimar!G17</f>
        <v>0</v>
      </c>
      <c r="M49" s="8">
        <f>Olimar!G3</f>
        <v>29.43127478</v>
      </c>
      <c r="N49" s="10">
        <f>Olimar!K2</f>
        <v>79</v>
      </c>
    </row>
    <row r="50">
      <c r="A50" s="6" t="s">
        <v>60</v>
      </c>
      <c r="B50" s="7"/>
      <c r="C50" s="8">
        <v>145.75</v>
      </c>
      <c r="D50" s="8">
        <f>Pikachu!G1</f>
        <v>116.2878788</v>
      </c>
      <c r="E50" s="8">
        <f>Pikachu!G2</f>
        <v>121.5</v>
      </c>
      <c r="F50" s="8">
        <f>Pikachu!K8</f>
        <v>22.72727273</v>
      </c>
      <c r="G50" s="8">
        <f>Pikachu!G4</f>
        <v>85</v>
      </c>
      <c r="H50" s="8">
        <f>Pikachu!G6</f>
        <v>145.75</v>
      </c>
      <c r="I50" s="8">
        <f t="shared" si="1"/>
        <v>60.75</v>
      </c>
      <c r="J50" s="8">
        <f>Pikachu!I8</f>
        <v>-0.3596448748</v>
      </c>
      <c r="K50" s="9">
        <f>Pikachu!G17</f>
        <v>0.2727272727</v>
      </c>
      <c r="M50" s="8">
        <f>Pikachu!G3</f>
        <v>43.47723194</v>
      </c>
      <c r="N50" s="10">
        <f>Pikachu!K2</f>
        <v>66</v>
      </c>
    </row>
    <row r="51">
      <c r="A51" s="6" t="s">
        <v>61</v>
      </c>
      <c r="B51" s="7"/>
      <c r="C51" s="8">
        <v>147.75</v>
      </c>
      <c r="D51" s="8">
        <f>Samus!G1</f>
        <v>122.9761905</v>
      </c>
      <c r="E51" s="8">
        <f>Samus!G2</f>
        <v>124.5</v>
      </c>
      <c r="F51" s="8">
        <f>Samus!K8</f>
        <v>22.61904762</v>
      </c>
      <c r="G51" s="8">
        <f>Samus!G4</f>
        <v>102</v>
      </c>
      <c r="H51" s="8">
        <f>Samus!G6</f>
        <v>147.75</v>
      </c>
      <c r="I51" s="8">
        <f t="shared" si="1"/>
        <v>45.75</v>
      </c>
      <c r="J51" s="8">
        <f>Samus!I8</f>
        <v>-0.1392004907</v>
      </c>
      <c r="K51" s="9">
        <f>Samus!G17</f>
        <v>0.119047619</v>
      </c>
      <c r="M51" s="8">
        <f>Samus!G3</f>
        <v>32.84060673</v>
      </c>
      <c r="N51" s="10">
        <f>Samus!K2</f>
        <v>84</v>
      </c>
    </row>
    <row r="52">
      <c r="A52" s="6" t="s">
        <v>62</v>
      </c>
      <c r="B52" s="7"/>
      <c r="C52" s="8">
        <v>148.5</v>
      </c>
      <c r="D52" s="8">
        <f>'Young Link'!G1</f>
        <v>130.0540541</v>
      </c>
      <c r="E52" s="8">
        <f>'Young Link'!G2</f>
        <v>133</v>
      </c>
      <c r="F52" s="8">
        <f>'Young Link'!K8</f>
        <v>22.97297297</v>
      </c>
      <c r="G52" s="8">
        <f>'Young Link'!G4</f>
        <v>113</v>
      </c>
      <c r="H52" s="8">
        <f>'Young Link'!G6</f>
        <v>148.5</v>
      </c>
      <c r="I52" s="8">
        <f t="shared" si="1"/>
        <v>35.5</v>
      </c>
      <c r="J52" s="8">
        <f>'Young Link'!I8</f>
        <v>-0.3290108349</v>
      </c>
      <c r="K52" s="9">
        <f>'Young Link'!G17</f>
        <v>0.4324324324</v>
      </c>
      <c r="M52" s="8">
        <f>'Young Link'!G3</f>
        <v>26.86184435</v>
      </c>
      <c r="N52" s="10">
        <f>'Young Link'!K2</f>
        <v>74</v>
      </c>
    </row>
    <row r="53">
      <c r="A53" s="6" t="s">
        <v>63</v>
      </c>
      <c r="B53" s="7"/>
      <c r="C53" s="8">
        <v>149.0</v>
      </c>
      <c r="D53" s="8">
        <f>Peach!G1</f>
        <v>123.5205479</v>
      </c>
      <c r="E53" s="8">
        <f>Peach!G2</f>
        <v>130</v>
      </c>
      <c r="F53" s="8">
        <f>Peach!K8</f>
        <v>19.17808219</v>
      </c>
      <c r="G53" s="8">
        <f>Peach!G4</f>
        <v>103</v>
      </c>
      <c r="H53" s="8">
        <f>Peach!G6</f>
        <v>149</v>
      </c>
      <c r="I53" s="8">
        <f t="shared" si="1"/>
        <v>46</v>
      </c>
      <c r="J53" s="8">
        <f>Peach!I8</f>
        <v>-0.5973801744</v>
      </c>
      <c r="K53" s="9">
        <f>Peach!G17</f>
        <v>0.06849315068</v>
      </c>
      <c r="M53" s="8">
        <f>Peach!G3</f>
        <v>32.53933926</v>
      </c>
      <c r="N53" s="10">
        <f>Peach!K2</f>
        <v>73</v>
      </c>
    </row>
    <row r="54">
      <c r="A54" s="6" t="s">
        <v>64</v>
      </c>
      <c r="B54" s="7"/>
      <c r="C54" s="8">
        <v>153.5</v>
      </c>
      <c r="D54" s="8">
        <f>'Pac Man'!G1</f>
        <v>127.9156627</v>
      </c>
      <c r="E54" s="8">
        <f>'Pac Man'!G2</f>
        <v>125</v>
      </c>
      <c r="F54" s="8">
        <f>'Pac Man'!K8</f>
        <v>28.91566265</v>
      </c>
      <c r="G54" s="8">
        <f>'Pac Man'!G4</f>
        <v>104</v>
      </c>
      <c r="H54" s="8">
        <f>'Pac Man'!G6</f>
        <v>153.5</v>
      </c>
      <c r="I54" s="8">
        <f t="shared" si="1"/>
        <v>49.5</v>
      </c>
      <c r="J54" s="8">
        <f>'Pac Man'!I8</f>
        <v>0.2243317418</v>
      </c>
      <c r="K54" s="9">
        <f>'Pac Man'!G17</f>
        <v>0.5180722892</v>
      </c>
      <c r="M54" s="8">
        <f>'Pac Man'!G3</f>
        <v>38.99130761</v>
      </c>
      <c r="N54" s="10">
        <f>'Pac Man'!K2</f>
        <v>83</v>
      </c>
    </row>
    <row r="55">
      <c r="A55" s="6" t="s">
        <v>65</v>
      </c>
      <c r="B55" s="7"/>
      <c r="C55" s="8">
        <v>153.5</v>
      </c>
      <c r="D55" s="8">
        <f>Bayonetta!G1</f>
        <v>125.5189873</v>
      </c>
      <c r="E55" s="8">
        <f>Bayonetta!G2</f>
        <v>128</v>
      </c>
      <c r="F55" s="8">
        <f>Bayonetta!K8</f>
        <v>27.84810127</v>
      </c>
      <c r="G55" s="8">
        <f>Bayonetta!G4</f>
        <v>96</v>
      </c>
      <c r="H55" s="8">
        <f>Bayonetta!G6</f>
        <v>153.5</v>
      </c>
      <c r="I55" s="8">
        <f t="shared" si="1"/>
        <v>57.5</v>
      </c>
      <c r="J55" s="8">
        <f>Bayonetta!I8</f>
        <v>-0.1624374019</v>
      </c>
      <c r="K55" s="9">
        <f>Bayonetta!G17</f>
        <v>0.3544303797</v>
      </c>
      <c r="M55" s="8">
        <f>Bayonetta!G3</f>
        <v>45.82096171</v>
      </c>
      <c r="N55" s="10">
        <f>Bayonetta!K2</f>
        <v>79</v>
      </c>
    </row>
    <row r="56">
      <c r="A56" s="6" t="s">
        <v>66</v>
      </c>
      <c r="B56" s="7"/>
      <c r="C56" s="8">
        <v>162.0</v>
      </c>
      <c r="D56" s="8">
        <f>'Duck Hunt'!G1</f>
        <v>135.8461538</v>
      </c>
      <c r="E56" s="8">
        <f>'Duck Hunt'!G2</f>
        <v>136</v>
      </c>
      <c r="F56" s="8">
        <f>'Duck Hunt'!K8</f>
        <v>30.76923077</v>
      </c>
      <c r="G56" s="8">
        <f>'Duck Hunt'!G4</f>
        <v>121</v>
      </c>
      <c r="H56" s="8">
        <f>'Duck Hunt'!G6</f>
        <v>162</v>
      </c>
      <c r="I56" s="8">
        <f t="shared" si="1"/>
        <v>41</v>
      </c>
      <c r="J56" s="8">
        <f>'Duck Hunt'!I8</f>
        <v>-0.01535180643</v>
      </c>
      <c r="K56" s="9">
        <f>'Duck Hunt'!G17</f>
        <v>0.1692307692</v>
      </c>
      <c r="M56" s="8">
        <f>'Duck Hunt'!G3</f>
        <v>30.06411418</v>
      </c>
      <c r="N56" s="10">
        <f>'Duck Hunt'!K2</f>
        <v>65</v>
      </c>
    </row>
    <row r="57">
      <c r="A57" s="17" t="s">
        <v>67</v>
      </c>
      <c r="B57" s="18"/>
      <c r="C57" s="19">
        <v>133.4909090909091</v>
      </c>
      <c r="D57" s="19">
        <f t="shared" ref="D57:K57" si="2">AVERAGE(D2:D56)</f>
        <v>111.1694209</v>
      </c>
      <c r="E57" s="19">
        <f t="shared" si="2"/>
        <v>113.5363636</v>
      </c>
      <c r="F57" s="19">
        <f t="shared" si="2"/>
        <v>11.28157023</v>
      </c>
      <c r="G57" s="19">
        <f t="shared" si="2"/>
        <v>90.86363636</v>
      </c>
      <c r="H57" s="19">
        <f t="shared" si="2"/>
        <v>133.4909091</v>
      </c>
      <c r="I57" s="19">
        <f t="shared" si="2"/>
        <v>42.62727273</v>
      </c>
      <c r="J57" s="19">
        <f t="shared" si="2"/>
        <v>-0.1896857776</v>
      </c>
      <c r="K57" s="20">
        <f t="shared" si="2"/>
        <v>0.2610042139</v>
      </c>
      <c r="L57" s="21"/>
      <c r="M57" s="19">
        <f>AVERAGE(M2:M56)</f>
        <v>33.89990954</v>
      </c>
      <c r="N57" s="21">
        <f>SUM(N2:N56)</f>
        <v>4373</v>
      </c>
      <c r="O57" s="22"/>
      <c r="P57" s="22"/>
      <c r="Q57" s="22"/>
      <c r="R57" s="22"/>
      <c r="S57" s="22"/>
      <c r="T57" s="22"/>
      <c r="U57" s="22"/>
      <c r="V57" s="22"/>
      <c r="W57" s="22"/>
      <c r="X57" s="22"/>
      <c r="Y57" s="22"/>
      <c r="Z57" s="22"/>
      <c r="AA57" s="22"/>
      <c r="AB57" s="22"/>
      <c r="AC57" s="22"/>
      <c r="AD57" s="22"/>
    </row>
    <row r="58">
      <c r="B58" s="23"/>
      <c r="F58" s="24"/>
      <c r="G58" s="24"/>
    </row>
    <row r="59">
      <c r="B59" s="23"/>
    </row>
    <row r="60">
      <c r="B60" s="23"/>
    </row>
    <row r="61">
      <c r="B61" s="23"/>
    </row>
    <row r="62">
      <c r="B62" s="23"/>
    </row>
    <row r="72">
      <c r="B72" s="25"/>
    </row>
    <row r="73">
      <c r="B73" s="25"/>
    </row>
    <row r="74">
      <c r="B74" s="25"/>
    </row>
    <row r="75">
      <c r="B75" s="26"/>
    </row>
    <row r="76">
      <c r="B76" s="25"/>
    </row>
    <row r="78">
      <c r="B78" s="25"/>
    </row>
    <row r="79">
      <c r="B79" s="25"/>
    </row>
    <row r="86">
      <c r="B86" s="25"/>
    </row>
    <row r="87">
      <c r="B87" s="25"/>
    </row>
    <row r="88">
      <c r="B88" s="25"/>
    </row>
    <row r="89">
      <c r="B89" s="25"/>
    </row>
    <row r="90">
      <c r="B90" s="25"/>
    </row>
    <row r="91">
      <c r="B91" s="25"/>
    </row>
    <row r="92">
      <c r="B92" s="25"/>
    </row>
    <row r="93">
      <c r="B93" s="25"/>
    </row>
    <row r="94">
      <c r="B94" s="25"/>
    </row>
    <row r="95">
      <c r="B95" s="25"/>
    </row>
    <row r="96">
      <c r="B96" s="25"/>
    </row>
    <row r="97">
      <c r="B97" s="25"/>
    </row>
    <row r="98">
      <c r="B98" s="25"/>
    </row>
    <row r="99">
      <c r="B99" s="25"/>
    </row>
    <row r="100">
      <c r="B100" s="25"/>
    </row>
    <row r="101">
      <c r="B101" s="25"/>
    </row>
    <row r="102">
      <c r="B102" s="25"/>
    </row>
    <row r="103">
      <c r="B103" s="25"/>
    </row>
    <row r="104">
      <c r="B104" s="25"/>
    </row>
    <row r="105">
      <c r="B105" s="25"/>
    </row>
    <row r="106">
      <c r="B106" s="25"/>
    </row>
    <row r="107">
      <c r="B107" s="25"/>
    </row>
    <row r="108">
      <c r="B108" s="25"/>
    </row>
    <row r="109">
      <c r="B109" s="25"/>
    </row>
    <row r="110">
      <c r="B110" s="25"/>
    </row>
    <row r="111">
      <c r="B111" s="25"/>
    </row>
    <row r="112">
      <c r="B112" s="25"/>
    </row>
    <row r="113">
      <c r="B113" s="25"/>
    </row>
    <row r="114">
      <c r="B114" s="25"/>
    </row>
    <row r="115">
      <c r="B115" s="25"/>
    </row>
    <row r="116">
      <c r="B116" s="25"/>
    </row>
    <row r="117">
      <c r="B117" s="25"/>
    </row>
    <row r="118">
      <c r="B118" s="25"/>
    </row>
    <row r="119">
      <c r="B119" s="25"/>
    </row>
    <row r="120">
      <c r="B120" s="25"/>
    </row>
    <row r="121">
      <c r="B121" s="25"/>
    </row>
    <row r="122">
      <c r="B122" s="25"/>
    </row>
    <row r="123">
      <c r="B123" s="25"/>
    </row>
    <row r="124">
      <c r="B124" s="25"/>
    </row>
    <row r="125">
      <c r="B125" s="25"/>
    </row>
    <row r="126">
      <c r="B126" s="25"/>
    </row>
    <row r="127">
      <c r="B127" s="25"/>
    </row>
    <row r="128">
      <c r="B128" s="25"/>
    </row>
    <row r="129">
      <c r="B129" s="25"/>
    </row>
    <row r="130">
      <c r="B130" s="25"/>
    </row>
    <row r="131">
      <c r="B131" s="25"/>
    </row>
    <row r="132">
      <c r="B132" s="25"/>
    </row>
    <row r="133">
      <c r="B133" s="25"/>
    </row>
    <row r="134">
      <c r="B134" s="25"/>
    </row>
    <row r="135">
      <c r="B135" s="25"/>
    </row>
    <row r="136">
      <c r="B136" s="25"/>
    </row>
    <row r="137">
      <c r="B137" s="25"/>
    </row>
    <row r="138">
      <c r="B138" s="25"/>
    </row>
    <row r="139">
      <c r="B139" s="25"/>
    </row>
    <row r="140">
      <c r="B140" s="25"/>
    </row>
    <row r="141">
      <c r="B141" s="25"/>
    </row>
    <row r="142">
      <c r="B142" s="25"/>
    </row>
    <row r="143">
      <c r="B143" s="25"/>
    </row>
    <row r="144">
      <c r="B144" s="25"/>
    </row>
    <row r="145">
      <c r="B145" s="25"/>
    </row>
    <row r="146">
      <c r="B146" s="25"/>
    </row>
    <row r="147">
      <c r="B147" s="25"/>
    </row>
    <row r="148">
      <c r="B148" s="25"/>
    </row>
    <row r="149">
      <c r="B149" s="25"/>
    </row>
    <row r="150">
      <c r="B150" s="25"/>
    </row>
    <row r="151">
      <c r="B151" s="25"/>
    </row>
    <row r="152">
      <c r="B152" s="25"/>
    </row>
    <row r="153">
      <c r="B153" s="25"/>
    </row>
    <row r="154">
      <c r="B154" s="25"/>
    </row>
    <row r="155">
      <c r="B155" s="25"/>
    </row>
    <row r="156">
      <c r="B156" s="25"/>
    </row>
    <row r="157">
      <c r="B157" s="25"/>
    </row>
    <row r="158">
      <c r="B158" s="25"/>
    </row>
    <row r="159">
      <c r="B159" s="25"/>
    </row>
    <row r="160">
      <c r="B160" s="25"/>
    </row>
    <row r="161">
      <c r="B161" s="25"/>
    </row>
    <row r="162">
      <c r="B162" s="25"/>
    </row>
    <row r="163">
      <c r="B163" s="25"/>
    </row>
    <row r="164">
      <c r="B164" s="25"/>
    </row>
    <row r="165">
      <c r="B165" s="25"/>
    </row>
    <row r="166">
      <c r="B166" s="25"/>
    </row>
    <row r="167">
      <c r="B167" s="25"/>
    </row>
    <row r="168">
      <c r="B168" s="25"/>
    </row>
    <row r="169">
      <c r="B169" s="25"/>
    </row>
    <row r="170">
      <c r="B170" s="25"/>
    </row>
    <row r="171">
      <c r="B171" s="25"/>
    </row>
    <row r="172">
      <c r="B172" s="25"/>
    </row>
    <row r="173">
      <c r="B173" s="25"/>
    </row>
    <row r="174">
      <c r="B174" s="25"/>
    </row>
    <row r="175">
      <c r="B175" s="25"/>
    </row>
    <row r="176">
      <c r="B176" s="25"/>
    </row>
    <row r="177">
      <c r="B177" s="25"/>
    </row>
    <row r="178">
      <c r="B178" s="25"/>
    </row>
    <row r="179">
      <c r="B179" s="25"/>
    </row>
    <row r="180">
      <c r="B180" s="25"/>
    </row>
    <row r="181">
      <c r="B181" s="25"/>
    </row>
    <row r="182">
      <c r="B182" s="25"/>
    </row>
    <row r="183">
      <c r="B183" s="25"/>
    </row>
    <row r="184">
      <c r="B184" s="25"/>
    </row>
    <row r="185">
      <c r="B185" s="25"/>
    </row>
    <row r="186">
      <c r="B186" s="25"/>
    </row>
    <row r="187">
      <c r="B187" s="25"/>
    </row>
    <row r="188">
      <c r="B188" s="25"/>
    </row>
    <row r="189">
      <c r="B189" s="25"/>
    </row>
    <row r="190">
      <c r="B190" s="25"/>
    </row>
    <row r="191">
      <c r="B191" s="25"/>
    </row>
    <row r="192">
      <c r="B192" s="25"/>
    </row>
    <row r="193">
      <c r="B193" s="25"/>
    </row>
    <row r="194">
      <c r="B194" s="25"/>
    </row>
    <row r="195">
      <c r="B195" s="25"/>
    </row>
    <row r="196">
      <c r="B196" s="25"/>
    </row>
    <row r="197">
      <c r="B197" s="25"/>
    </row>
    <row r="198">
      <c r="B198" s="25"/>
    </row>
    <row r="199">
      <c r="B199" s="25"/>
    </row>
    <row r="200">
      <c r="B200" s="25"/>
    </row>
    <row r="201">
      <c r="B201" s="25"/>
    </row>
    <row r="202">
      <c r="B202" s="25"/>
    </row>
    <row r="203">
      <c r="B203" s="25"/>
    </row>
    <row r="204">
      <c r="B204" s="25"/>
    </row>
    <row r="205">
      <c r="B205" s="25"/>
    </row>
    <row r="206">
      <c r="B206" s="25"/>
    </row>
    <row r="207">
      <c r="B207" s="25"/>
    </row>
    <row r="208">
      <c r="B208" s="25"/>
    </row>
    <row r="209">
      <c r="B209" s="25"/>
    </row>
    <row r="210">
      <c r="B210" s="25"/>
    </row>
    <row r="211">
      <c r="B211" s="25"/>
    </row>
    <row r="212">
      <c r="B212" s="25"/>
    </row>
    <row r="213">
      <c r="B213" s="25"/>
    </row>
    <row r="214">
      <c r="B214" s="25"/>
    </row>
    <row r="215">
      <c r="B215" s="25"/>
    </row>
    <row r="216">
      <c r="B216" s="25"/>
    </row>
    <row r="217">
      <c r="B217" s="25"/>
    </row>
    <row r="218">
      <c r="B218" s="25"/>
    </row>
    <row r="219">
      <c r="B219" s="25"/>
    </row>
    <row r="220">
      <c r="B220" s="25"/>
    </row>
    <row r="221">
      <c r="B221" s="25"/>
    </row>
    <row r="222">
      <c r="B222" s="25"/>
    </row>
    <row r="223">
      <c r="B223" s="25"/>
    </row>
    <row r="224">
      <c r="B224" s="25"/>
    </row>
    <row r="225">
      <c r="B225" s="25"/>
    </row>
    <row r="226">
      <c r="B226" s="25"/>
    </row>
    <row r="227">
      <c r="B227" s="25"/>
    </row>
    <row r="228">
      <c r="B228" s="25"/>
    </row>
    <row r="229">
      <c r="B229" s="25"/>
    </row>
    <row r="230">
      <c r="B230" s="25"/>
    </row>
    <row r="231">
      <c r="B231" s="25"/>
    </row>
    <row r="232">
      <c r="B232" s="25"/>
    </row>
    <row r="233">
      <c r="B233" s="25"/>
    </row>
    <row r="234">
      <c r="B234" s="25"/>
    </row>
    <row r="235">
      <c r="B235" s="25"/>
    </row>
    <row r="236">
      <c r="B236" s="25"/>
    </row>
    <row r="237">
      <c r="B237" s="25"/>
    </row>
    <row r="238">
      <c r="B238" s="25"/>
    </row>
    <row r="239">
      <c r="B239" s="25"/>
    </row>
    <row r="240">
      <c r="B240" s="25"/>
    </row>
    <row r="241">
      <c r="B241" s="25"/>
    </row>
    <row r="242">
      <c r="B242" s="25"/>
    </row>
    <row r="243">
      <c r="B243" s="25"/>
    </row>
    <row r="244">
      <c r="B244" s="25"/>
    </row>
    <row r="245">
      <c r="B245" s="25"/>
    </row>
    <row r="246">
      <c r="B246" s="25"/>
    </row>
    <row r="247">
      <c r="B247" s="25"/>
    </row>
    <row r="248">
      <c r="B248" s="25"/>
    </row>
    <row r="249">
      <c r="B249" s="25"/>
    </row>
    <row r="250">
      <c r="B250" s="25"/>
    </row>
    <row r="251">
      <c r="B251" s="25"/>
    </row>
    <row r="252">
      <c r="B252" s="25"/>
    </row>
    <row r="253">
      <c r="B253" s="25"/>
    </row>
    <row r="254">
      <c r="B254" s="25"/>
    </row>
    <row r="255">
      <c r="B255" s="25"/>
    </row>
    <row r="256">
      <c r="B256" s="25"/>
    </row>
    <row r="257">
      <c r="B257" s="25"/>
    </row>
    <row r="258">
      <c r="B258" s="25"/>
    </row>
    <row r="259">
      <c r="B259" s="25"/>
    </row>
    <row r="260">
      <c r="B260" s="25"/>
    </row>
    <row r="261">
      <c r="B261" s="25"/>
    </row>
    <row r="262">
      <c r="B262" s="25"/>
    </row>
    <row r="263">
      <c r="B263" s="25"/>
    </row>
    <row r="264">
      <c r="B264" s="25"/>
    </row>
    <row r="265">
      <c r="B265" s="25"/>
    </row>
    <row r="266">
      <c r="B266" s="25"/>
    </row>
    <row r="267">
      <c r="B267" s="25"/>
    </row>
    <row r="268">
      <c r="B268" s="25"/>
    </row>
    <row r="269">
      <c r="B269" s="25"/>
    </row>
    <row r="270">
      <c r="B270" s="25"/>
    </row>
    <row r="271">
      <c r="B271" s="25"/>
    </row>
    <row r="272">
      <c r="B272" s="25"/>
    </row>
    <row r="273">
      <c r="B273" s="25"/>
    </row>
    <row r="274">
      <c r="B274" s="25"/>
    </row>
    <row r="275">
      <c r="B275" s="25"/>
    </row>
    <row r="276">
      <c r="B276" s="25"/>
    </row>
    <row r="277">
      <c r="B277" s="25"/>
    </row>
    <row r="278">
      <c r="B278" s="25"/>
    </row>
    <row r="279">
      <c r="B279" s="25"/>
    </row>
    <row r="280">
      <c r="B280" s="25"/>
    </row>
    <row r="281">
      <c r="B281" s="25"/>
    </row>
    <row r="282">
      <c r="B282" s="25"/>
    </row>
    <row r="283">
      <c r="B283" s="25"/>
    </row>
    <row r="284">
      <c r="B284" s="25"/>
    </row>
    <row r="285">
      <c r="B285" s="25"/>
    </row>
    <row r="286">
      <c r="B286" s="25"/>
    </row>
    <row r="287">
      <c r="B287" s="25"/>
    </row>
    <row r="288">
      <c r="B288" s="25"/>
    </row>
    <row r="289">
      <c r="B289" s="25"/>
    </row>
    <row r="290">
      <c r="B290" s="25"/>
    </row>
    <row r="291">
      <c r="B291" s="25"/>
    </row>
    <row r="292">
      <c r="B292" s="25"/>
    </row>
    <row r="293">
      <c r="B293" s="25"/>
    </row>
    <row r="294">
      <c r="B294" s="25"/>
    </row>
    <row r="295">
      <c r="B295" s="25"/>
    </row>
    <row r="296">
      <c r="B296" s="25"/>
    </row>
    <row r="297">
      <c r="B297" s="25"/>
    </row>
    <row r="298">
      <c r="B298" s="25"/>
    </row>
    <row r="299">
      <c r="B299" s="25"/>
    </row>
    <row r="300">
      <c r="B300" s="25"/>
    </row>
    <row r="301">
      <c r="B301" s="25"/>
    </row>
    <row r="302">
      <c r="B302" s="25"/>
    </row>
    <row r="303">
      <c r="B303" s="25"/>
    </row>
    <row r="304">
      <c r="B304" s="25"/>
    </row>
    <row r="305">
      <c r="B305" s="25"/>
    </row>
    <row r="306">
      <c r="B306" s="25"/>
    </row>
    <row r="307">
      <c r="B307" s="25"/>
    </row>
    <row r="308">
      <c r="B308" s="25"/>
    </row>
    <row r="309">
      <c r="B309" s="25"/>
    </row>
    <row r="310">
      <c r="B310" s="25"/>
    </row>
    <row r="311">
      <c r="B311" s="25"/>
    </row>
    <row r="312">
      <c r="B312" s="25"/>
    </row>
    <row r="313">
      <c r="B313" s="25"/>
    </row>
    <row r="314">
      <c r="B314" s="25"/>
    </row>
    <row r="315">
      <c r="B315" s="25"/>
    </row>
    <row r="316">
      <c r="B316" s="25"/>
    </row>
    <row r="317">
      <c r="B317" s="25"/>
    </row>
    <row r="318">
      <c r="B318" s="25"/>
    </row>
    <row r="319">
      <c r="B319" s="25"/>
    </row>
    <row r="320">
      <c r="B320" s="25"/>
    </row>
    <row r="321">
      <c r="B321" s="25"/>
    </row>
    <row r="322">
      <c r="B322" s="25"/>
    </row>
    <row r="323">
      <c r="B323" s="25"/>
    </row>
    <row r="324">
      <c r="B324" s="25"/>
    </row>
    <row r="325">
      <c r="B325" s="25"/>
    </row>
    <row r="326">
      <c r="B326" s="25"/>
    </row>
    <row r="327">
      <c r="B327" s="25"/>
    </row>
    <row r="328">
      <c r="B328" s="25"/>
    </row>
    <row r="329">
      <c r="B329" s="25"/>
    </row>
    <row r="330">
      <c r="B330" s="25"/>
    </row>
    <row r="331">
      <c r="B331" s="25"/>
    </row>
    <row r="332">
      <c r="B332" s="25"/>
    </row>
    <row r="333">
      <c r="B333" s="25"/>
    </row>
    <row r="334">
      <c r="B334" s="25"/>
    </row>
    <row r="335">
      <c r="B335" s="25"/>
    </row>
    <row r="336">
      <c r="B336" s="25"/>
    </row>
    <row r="337">
      <c r="B337" s="25"/>
    </row>
    <row r="338">
      <c r="B338" s="25"/>
    </row>
    <row r="339">
      <c r="B339" s="25"/>
    </row>
    <row r="340">
      <c r="B340" s="25"/>
    </row>
    <row r="341">
      <c r="B341" s="25"/>
    </row>
    <row r="342">
      <c r="B342" s="25"/>
    </row>
    <row r="343">
      <c r="B343" s="25"/>
    </row>
    <row r="344">
      <c r="B344" s="25"/>
    </row>
    <row r="345">
      <c r="B345" s="25"/>
    </row>
    <row r="346">
      <c r="B346" s="25"/>
    </row>
    <row r="347">
      <c r="B347" s="25"/>
    </row>
    <row r="348">
      <c r="B348" s="25"/>
    </row>
    <row r="349">
      <c r="B349" s="25"/>
    </row>
    <row r="350">
      <c r="B350" s="25"/>
    </row>
    <row r="351">
      <c r="B351" s="25"/>
    </row>
    <row r="352">
      <c r="B352" s="25"/>
    </row>
    <row r="353">
      <c r="B353" s="25"/>
    </row>
    <row r="354">
      <c r="B354" s="25"/>
    </row>
    <row r="355">
      <c r="B355" s="25"/>
    </row>
    <row r="356">
      <c r="B356" s="25"/>
    </row>
    <row r="357">
      <c r="B357" s="25"/>
    </row>
    <row r="358">
      <c r="B358" s="25"/>
    </row>
    <row r="359">
      <c r="B359" s="25"/>
    </row>
    <row r="360">
      <c r="B360" s="25"/>
    </row>
    <row r="361">
      <c r="B361" s="25"/>
    </row>
    <row r="362">
      <c r="B362" s="25"/>
    </row>
    <row r="363">
      <c r="B363" s="25"/>
    </row>
    <row r="364">
      <c r="B364" s="25"/>
    </row>
    <row r="365">
      <c r="B365" s="25"/>
    </row>
    <row r="366">
      <c r="B366" s="25"/>
    </row>
    <row r="367">
      <c r="B367" s="25"/>
    </row>
    <row r="368">
      <c r="B368" s="25"/>
    </row>
    <row r="369">
      <c r="B369" s="25"/>
    </row>
    <row r="370">
      <c r="B370" s="25"/>
    </row>
    <row r="371">
      <c r="B371" s="25"/>
    </row>
    <row r="372">
      <c r="B372" s="25"/>
    </row>
    <row r="373">
      <c r="B373" s="25"/>
    </row>
    <row r="374">
      <c r="B374" s="25"/>
    </row>
    <row r="375">
      <c r="B375" s="25"/>
    </row>
    <row r="376">
      <c r="B376" s="25"/>
    </row>
    <row r="377">
      <c r="B377" s="25"/>
    </row>
    <row r="378">
      <c r="B378" s="25"/>
    </row>
    <row r="379">
      <c r="B379" s="25"/>
    </row>
    <row r="380">
      <c r="B380" s="25"/>
    </row>
    <row r="381">
      <c r="B381" s="25"/>
    </row>
    <row r="382">
      <c r="B382" s="25"/>
    </row>
    <row r="383">
      <c r="B383" s="25"/>
    </row>
    <row r="384">
      <c r="B384" s="25"/>
    </row>
    <row r="385">
      <c r="B385" s="25"/>
    </row>
    <row r="386">
      <c r="B386" s="25"/>
    </row>
    <row r="387">
      <c r="B387" s="25"/>
    </row>
    <row r="388">
      <c r="B388" s="25"/>
    </row>
    <row r="389">
      <c r="B389" s="25"/>
    </row>
    <row r="390">
      <c r="B390" s="25"/>
    </row>
    <row r="391">
      <c r="B391" s="25"/>
    </row>
    <row r="392">
      <c r="B392" s="25"/>
    </row>
    <row r="393">
      <c r="B393" s="25"/>
    </row>
    <row r="394">
      <c r="B394" s="25"/>
    </row>
    <row r="395">
      <c r="B395" s="25"/>
    </row>
    <row r="396">
      <c r="B396" s="25"/>
    </row>
    <row r="397">
      <c r="B397" s="25"/>
    </row>
    <row r="398">
      <c r="B398" s="25"/>
    </row>
    <row r="399">
      <c r="B399" s="25"/>
    </row>
    <row r="400">
      <c r="B400" s="25"/>
    </row>
    <row r="401">
      <c r="B401" s="25"/>
    </row>
    <row r="402">
      <c r="B402" s="25"/>
    </row>
    <row r="403">
      <c r="B403" s="25"/>
    </row>
    <row r="404">
      <c r="B404" s="25"/>
    </row>
    <row r="405">
      <c r="B405" s="25"/>
    </row>
    <row r="406">
      <c r="B406" s="25"/>
    </row>
    <row r="407">
      <c r="B407" s="25"/>
    </row>
    <row r="408">
      <c r="B408" s="25"/>
    </row>
    <row r="409">
      <c r="B409" s="25"/>
    </row>
    <row r="410">
      <c r="B410" s="25"/>
    </row>
    <row r="411">
      <c r="B411" s="25"/>
    </row>
    <row r="412">
      <c r="B412" s="25"/>
    </row>
    <row r="413">
      <c r="B413" s="25"/>
    </row>
    <row r="414">
      <c r="B414" s="25"/>
    </row>
    <row r="415">
      <c r="B415" s="25"/>
    </row>
    <row r="416">
      <c r="B416" s="25"/>
    </row>
    <row r="417">
      <c r="B417" s="25"/>
    </row>
    <row r="418">
      <c r="B418" s="25"/>
    </row>
    <row r="419">
      <c r="B419" s="25"/>
    </row>
    <row r="420">
      <c r="B420" s="25"/>
    </row>
    <row r="421">
      <c r="B421" s="25"/>
    </row>
    <row r="422">
      <c r="B422" s="25"/>
    </row>
    <row r="423">
      <c r="B423" s="25"/>
    </row>
    <row r="424">
      <c r="B424" s="25"/>
    </row>
    <row r="425">
      <c r="B425" s="25"/>
    </row>
    <row r="426">
      <c r="B426" s="25"/>
    </row>
    <row r="427">
      <c r="B427" s="25"/>
    </row>
    <row r="428">
      <c r="B428" s="25"/>
    </row>
    <row r="429">
      <c r="B429" s="25"/>
    </row>
    <row r="430">
      <c r="B430" s="25"/>
    </row>
    <row r="431">
      <c r="B431" s="25"/>
    </row>
    <row r="432">
      <c r="B432" s="25"/>
    </row>
    <row r="433">
      <c r="B433" s="25"/>
    </row>
    <row r="434">
      <c r="B434" s="25"/>
    </row>
    <row r="435">
      <c r="B435" s="25"/>
    </row>
    <row r="436">
      <c r="B436" s="25"/>
    </row>
    <row r="437">
      <c r="B437" s="25"/>
    </row>
    <row r="438">
      <c r="B438" s="25"/>
    </row>
    <row r="439">
      <c r="B439" s="25"/>
    </row>
    <row r="440">
      <c r="B440" s="25"/>
    </row>
    <row r="441">
      <c r="B441" s="25"/>
    </row>
    <row r="442">
      <c r="B442" s="25"/>
    </row>
    <row r="443">
      <c r="B443" s="25"/>
    </row>
    <row r="444">
      <c r="B444" s="25"/>
    </row>
    <row r="445">
      <c r="B445" s="25"/>
    </row>
    <row r="446">
      <c r="B446" s="25"/>
    </row>
    <row r="447">
      <c r="B447" s="25"/>
    </row>
    <row r="448">
      <c r="B448" s="25"/>
    </row>
    <row r="449">
      <c r="B449" s="25"/>
    </row>
    <row r="450">
      <c r="B450" s="25"/>
    </row>
    <row r="451">
      <c r="B451" s="25"/>
    </row>
    <row r="452">
      <c r="B452" s="25"/>
    </row>
    <row r="453">
      <c r="B453" s="25"/>
    </row>
    <row r="454">
      <c r="B454" s="25"/>
    </row>
    <row r="455">
      <c r="B455" s="25"/>
    </row>
    <row r="456">
      <c r="B456" s="25"/>
    </row>
    <row r="457">
      <c r="B457" s="25"/>
    </row>
    <row r="458">
      <c r="B458" s="25"/>
    </row>
    <row r="459">
      <c r="B459" s="25"/>
    </row>
    <row r="460">
      <c r="B460" s="25"/>
    </row>
    <row r="461">
      <c r="B461" s="25"/>
    </row>
    <row r="462">
      <c r="B462" s="25"/>
    </row>
    <row r="463">
      <c r="B463" s="25"/>
    </row>
    <row r="464">
      <c r="B464" s="25"/>
    </row>
    <row r="465">
      <c r="B465" s="25"/>
    </row>
    <row r="466">
      <c r="B466" s="25"/>
    </row>
    <row r="467">
      <c r="B467" s="25"/>
    </row>
    <row r="468">
      <c r="B468" s="25"/>
    </row>
    <row r="469">
      <c r="B469" s="25"/>
    </row>
    <row r="470">
      <c r="B470" s="25"/>
    </row>
    <row r="471">
      <c r="B471" s="25"/>
    </row>
    <row r="472">
      <c r="B472" s="25"/>
    </row>
    <row r="473">
      <c r="B473" s="25"/>
    </row>
    <row r="474">
      <c r="B474" s="25"/>
    </row>
    <row r="475">
      <c r="B475" s="25"/>
    </row>
    <row r="476">
      <c r="B476" s="25"/>
    </row>
    <row r="477">
      <c r="B477" s="25"/>
    </row>
    <row r="478">
      <c r="B478" s="25"/>
    </row>
    <row r="479">
      <c r="B479" s="25"/>
    </row>
    <row r="480">
      <c r="B480" s="25"/>
    </row>
    <row r="481">
      <c r="B481" s="25"/>
    </row>
    <row r="482">
      <c r="B482" s="25"/>
    </row>
    <row r="483">
      <c r="B483" s="25"/>
    </row>
    <row r="484">
      <c r="B484" s="25"/>
    </row>
    <row r="485">
      <c r="B485" s="25"/>
    </row>
    <row r="486">
      <c r="B486" s="25"/>
    </row>
    <row r="487">
      <c r="B487" s="25"/>
    </row>
    <row r="488">
      <c r="B488" s="25"/>
    </row>
    <row r="489">
      <c r="B489" s="25"/>
    </row>
    <row r="490">
      <c r="B490" s="25"/>
    </row>
    <row r="491">
      <c r="B491" s="25"/>
    </row>
    <row r="492">
      <c r="B492" s="25"/>
    </row>
    <row r="493">
      <c r="B493" s="25"/>
    </row>
    <row r="494">
      <c r="B494" s="25"/>
    </row>
    <row r="495">
      <c r="B495" s="25"/>
    </row>
    <row r="496">
      <c r="B496" s="25"/>
    </row>
    <row r="497">
      <c r="B497" s="25"/>
    </row>
    <row r="498">
      <c r="B498" s="25"/>
    </row>
    <row r="499">
      <c r="B499" s="25"/>
    </row>
    <row r="500">
      <c r="B500" s="25"/>
    </row>
    <row r="501">
      <c r="B501" s="25"/>
    </row>
    <row r="502">
      <c r="B502" s="25"/>
    </row>
    <row r="503">
      <c r="B503" s="25"/>
    </row>
    <row r="504">
      <c r="B504" s="25"/>
    </row>
    <row r="505">
      <c r="B505" s="25"/>
    </row>
    <row r="506">
      <c r="B506" s="25"/>
    </row>
    <row r="507">
      <c r="B507" s="25"/>
    </row>
    <row r="508">
      <c r="B508" s="25"/>
    </row>
    <row r="509">
      <c r="B509" s="25"/>
    </row>
    <row r="510">
      <c r="B510" s="25"/>
    </row>
    <row r="511">
      <c r="B511" s="25"/>
    </row>
    <row r="512">
      <c r="B512" s="25"/>
    </row>
    <row r="513">
      <c r="B513" s="25"/>
    </row>
    <row r="514">
      <c r="B514" s="25"/>
    </row>
    <row r="515">
      <c r="B515" s="25"/>
    </row>
    <row r="516">
      <c r="B516" s="25"/>
    </row>
    <row r="517">
      <c r="B517" s="25"/>
    </row>
    <row r="518">
      <c r="B518" s="25"/>
    </row>
    <row r="519">
      <c r="B519" s="25"/>
    </row>
    <row r="520">
      <c r="B520" s="25"/>
    </row>
    <row r="521">
      <c r="B521" s="25"/>
    </row>
    <row r="522">
      <c r="B522" s="25"/>
    </row>
    <row r="523">
      <c r="B523" s="25"/>
    </row>
    <row r="524">
      <c r="B524" s="25"/>
    </row>
    <row r="525">
      <c r="B525" s="25"/>
    </row>
    <row r="526">
      <c r="B526" s="25"/>
    </row>
    <row r="527">
      <c r="B527" s="25"/>
    </row>
    <row r="528">
      <c r="B528" s="25"/>
    </row>
    <row r="529">
      <c r="B529" s="25"/>
    </row>
    <row r="530">
      <c r="B530" s="25"/>
    </row>
    <row r="531">
      <c r="B531" s="25"/>
    </row>
    <row r="532">
      <c r="B532" s="25"/>
    </row>
    <row r="533">
      <c r="B533" s="25"/>
    </row>
    <row r="534">
      <c r="B534" s="25"/>
    </row>
    <row r="535">
      <c r="B535" s="25"/>
    </row>
    <row r="536">
      <c r="B536" s="25"/>
    </row>
    <row r="537">
      <c r="B537" s="25"/>
    </row>
    <row r="538">
      <c r="B538" s="25"/>
    </row>
    <row r="539">
      <c r="B539" s="25"/>
    </row>
    <row r="540">
      <c r="B540" s="25"/>
    </row>
    <row r="541">
      <c r="B541" s="25"/>
    </row>
    <row r="542">
      <c r="B542" s="25"/>
    </row>
    <row r="543">
      <c r="B543" s="25"/>
    </row>
    <row r="544">
      <c r="B544" s="25"/>
    </row>
    <row r="545">
      <c r="B545" s="25"/>
    </row>
    <row r="546">
      <c r="B546" s="25"/>
    </row>
    <row r="547">
      <c r="B547" s="25"/>
    </row>
    <row r="548">
      <c r="B548" s="25"/>
    </row>
    <row r="549">
      <c r="B549" s="25"/>
    </row>
    <row r="550">
      <c r="B550" s="25"/>
    </row>
    <row r="551">
      <c r="B551" s="25"/>
    </row>
    <row r="552">
      <c r="B552" s="25"/>
    </row>
    <row r="553">
      <c r="B553" s="25"/>
    </row>
    <row r="554">
      <c r="B554" s="25"/>
    </row>
    <row r="555">
      <c r="B555" s="25"/>
    </row>
    <row r="556">
      <c r="B556" s="25"/>
    </row>
    <row r="557">
      <c r="B557" s="25"/>
    </row>
    <row r="558">
      <c r="B558" s="25"/>
    </row>
    <row r="559">
      <c r="B559" s="25"/>
    </row>
    <row r="560">
      <c r="B560" s="25"/>
    </row>
    <row r="561">
      <c r="B561" s="25"/>
    </row>
    <row r="562">
      <c r="B562" s="25"/>
    </row>
    <row r="563">
      <c r="B563" s="25"/>
    </row>
    <row r="564">
      <c r="B564" s="25"/>
    </row>
    <row r="565">
      <c r="B565" s="25"/>
    </row>
    <row r="566">
      <c r="B566" s="25"/>
    </row>
    <row r="567">
      <c r="B567" s="25"/>
    </row>
    <row r="568">
      <c r="B568" s="25"/>
    </row>
    <row r="569">
      <c r="B569" s="25"/>
    </row>
    <row r="570">
      <c r="B570" s="25"/>
    </row>
    <row r="571">
      <c r="B571" s="25"/>
    </row>
    <row r="572">
      <c r="B572" s="25"/>
    </row>
    <row r="573">
      <c r="B573" s="25"/>
    </row>
    <row r="574">
      <c r="B574" s="25"/>
    </row>
    <row r="575">
      <c r="B575" s="25"/>
    </row>
    <row r="576">
      <c r="B576" s="25"/>
    </row>
    <row r="577">
      <c r="B577" s="25"/>
    </row>
    <row r="578">
      <c r="B578" s="25"/>
    </row>
    <row r="579">
      <c r="B579" s="25"/>
    </row>
    <row r="580">
      <c r="B580" s="25"/>
    </row>
    <row r="581">
      <c r="B581" s="25"/>
    </row>
    <row r="582">
      <c r="B582" s="25"/>
    </row>
    <row r="583">
      <c r="B583" s="25"/>
    </row>
    <row r="584">
      <c r="B584" s="25"/>
    </row>
    <row r="585">
      <c r="B585" s="25"/>
    </row>
    <row r="586">
      <c r="B586" s="25"/>
    </row>
    <row r="587">
      <c r="B587" s="25"/>
    </row>
    <row r="588">
      <c r="B588" s="25"/>
    </row>
    <row r="589">
      <c r="B589" s="25"/>
    </row>
    <row r="590">
      <c r="B590" s="25"/>
    </row>
    <row r="591">
      <c r="B591" s="25"/>
    </row>
    <row r="592">
      <c r="B592" s="25"/>
    </row>
    <row r="593">
      <c r="B593" s="25"/>
    </row>
    <row r="594">
      <c r="B594" s="25"/>
    </row>
    <row r="595">
      <c r="B595" s="25"/>
    </row>
    <row r="596">
      <c r="B596" s="25"/>
    </row>
    <row r="597">
      <c r="B597" s="25"/>
    </row>
    <row r="598">
      <c r="B598" s="25"/>
    </row>
    <row r="599">
      <c r="B599" s="25"/>
    </row>
    <row r="600">
      <c r="B600" s="25"/>
    </row>
    <row r="601">
      <c r="B601" s="25"/>
    </row>
    <row r="602">
      <c r="B602" s="25"/>
    </row>
    <row r="603">
      <c r="B603" s="25"/>
    </row>
    <row r="604">
      <c r="B604" s="25"/>
    </row>
    <row r="605">
      <c r="B605" s="25"/>
    </row>
    <row r="606">
      <c r="B606" s="25"/>
    </row>
    <row r="607">
      <c r="B607" s="25"/>
    </row>
    <row r="608">
      <c r="B608" s="25"/>
    </row>
    <row r="609">
      <c r="B609" s="25"/>
    </row>
    <row r="610">
      <c r="B610" s="25"/>
    </row>
    <row r="611">
      <c r="B611" s="25"/>
    </row>
    <row r="612">
      <c r="B612" s="25"/>
    </row>
    <row r="613">
      <c r="B613" s="25"/>
    </row>
    <row r="614">
      <c r="B614" s="25"/>
    </row>
    <row r="615">
      <c r="B615" s="25"/>
    </row>
    <row r="616">
      <c r="B616" s="25"/>
    </row>
    <row r="617">
      <c r="B617" s="25"/>
    </row>
    <row r="618">
      <c r="B618" s="25"/>
    </row>
    <row r="619">
      <c r="B619" s="25"/>
    </row>
    <row r="620">
      <c r="B620" s="25"/>
    </row>
    <row r="621">
      <c r="B621" s="25"/>
    </row>
    <row r="622">
      <c r="B622" s="25"/>
    </row>
    <row r="623">
      <c r="B623" s="25"/>
    </row>
    <row r="624">
      <c r="B624" s="25"/>
    </row>
    <row r="625">
      <c r="B625" s="25"/>
    </row>
    <row r="626">
      <c r="B626" s="25"/>
    </row>
    <row r="627">
      <c r="B627" s="25"/>
    </row>
    <row r="628">
      <c r="B628" s="25"/>
    </row>
    <row r="629">
      <c r="B629" s="25"/>
    </row>
    <row r="630">
      <c r="B630" s="25"/>
    </row>
    <row r="631">
      <c r="B631" s="25"/>
    </row>
    <row r="632">
      <c r="B632" s="25"/>
    </row>
    <row r="633">
      <c r="B633" s="25"/>
    </row>
    <row r="634">
      <c r="B634" s="25"/>
    </row>
    <row r="635">
      <c r="B635" s="25"/>
    </row>
    <row r="636">
      <c r="B636" s="25"/>
    </row>
    <row r="637">
      <c r="B637" s="25"/>
    </row>
    <row r="638">
      <c r="B638" s="25"/>
    </row>
    <row r="639">
      <c r="B639" s="25"/>
    </row>
    <row r="640">
      <c r="B640" s="25"/>
    </row>
    <row r="641">
      <c r="B641" s="25"/>
    </row>
    <row r="642">
      <c r="B642" s="25"/>
    </row>
    <row r="643">
      <c r="B643" s="25"/>
    </row>
    <row r="644">
      <c r="B644" s="25"/>
    </row>
    <row r="645">
      <c r="B645" s="25"/>
    </row>
    <row r="646">
      <c r="B646" s="25"/>
    </row>
    <row r="647">
      <c r="B647" s="25"/>
    </row>
    <row r="648">
      <c r="B648" s="25"/>
    </row>
    <row r="649">
      <c r="B649" s="25"/>
    </row>
    <row r="650">
      <c r="B650" s="25"/>
    </row>
    <row r="651">
      <c r="B651" s="25"/>
    </row>
    <row r="652">
      <c r="B652" s="25"/>
    </row>
    <row r="653">
      <c r="B653" s="25"/>
    </row>
    <row r="654">
      <c r="B654" s="25"/>
    </row>
    <row r="655">
      <c r="B655" s="25"/>
    </row>
    <row r="656">
      <c r="B656" s="25"/>
    </row>
    <row r="657">
      <c r="B657" s="25"/>
    </row>
    <row r="658">
      <c r="B658" s="25"/>
    </row>
    <row r="659">
      <c r="B659" s="25"/>
    </row>
    <row r="660">
      <c r="B660" s="25"/>
    </row>
    <row r="661">
      <c r="B661" s="25"/>
    </row>
    <row r="662">
      <c r="B662" s="25"/>
    </row>
    <row r="663">
      <c r="B663" s="25"/>
    </row>
    <row r="664">
      <c r="B664" s="25"/>
    </row>
    <row r="665">
      <c r="B665" s="25"/>
    </row>
    <row r="666">
      <c r="B666" s="25"/>
    </row>
    <row r="667">
      <c r="B667" s="25"/>
    </row>
    <row r="668">
      <c r="B668" s="25"/>
    </row>
    <row r="669">
      <c r="B669" s="25"/>
    </row>
    <row r="670">
      <c r="B670" s="25"/>
    </row>
    <row r="671">
      <c r="B671" s="25"/>
    </row>
    <row r="672">
      <c r="B672" s="25"/>
    </row>
    <row r="673">
      <c r="B673" s="25"/>
    </row>
    <row r="674">
      <c r="B674" s="25"/>
    </row>
    <row r="675">
      <c r="B675" s="25"/>
    </row>
    <row r="676">
      <c r="B676" s="25"/>
    </row>
    <row r="677">
      <c r="B677" s="25"/>
    </row>
    <row r="678">
      <c r="B678" s="25"/>
    </row>
    <row r="679">
      <c r="B679" s="25"/>
    </row>
    <row r="680">
      <c r="B680" s="25"/>
    </row>
    <row r="681">
      <c r="B681" s="25"/>
    </row>
    <row r="682">
      <c r="B682" s="25"/>
    </row>
    <row r="683">
      <c r="B683" s="25"/>
    </row>
    <row r="684">
      <c r="B684" s="25"/>
    </row>
    <row r="685">
      <c r="B685" s="25"/>
    </row>
    <row r="686">
      <c r="B686" s="25"/>
    </row>
    <row r="687">
      <c r="B687" s="25"/>
    </row>
    <row r="688">
      <c r="B688" s="25"/>
    </row>
    <row r="689">
      <c r="B689" s="25"/>
    </row>
    <row r="690">
      <c r="B690" s="25"/>
    </row>
    <row r="691">
      <c r="B691" s="25"/>
    </row>
    <row r="692">
      <c r="B692" s="25"/>
    </row>
    <row r="693">
      <c r="B693" s="25"/>
    </row>
    <row r="694">
      <c r="B694" s="25"/>
    </row>
    <row r="695">
      <c r="B695" s="25"/>
    </row>
    <row r="696">
      <c r="B696" s="25"/>
    </row>
    <row r="697">
      <c r="B697" s="25"/>
    </row>
    <row r="698">
      <c r="B698" s="25"/>
    </row>
    <row r="699">
      <c r="B699" s="25"/>
    </row>
    <row r="700">
      <c r="B700" s="25"/>
    </row>
    <row r="701">
      <c r="B701" s="25"/>
    </row>
    <row r="702">
      <c r="B702" s="25"/>
    </row>
    <row r="703">
      <c r="B703" s="25"/>
    </row>
    <row r="704">
      <c r="B704" s="25"/>
    </row>
    <row r="705">
      <c r="B705" s="25"/>
    </row>
    <row r="706">
      <c r="B706" s="25"/>
    </row>
    <row r="707">
      <c r="B707" s="25"/>
    </row>
    <row r="708">
      <c r="B708" s="25"/>
    </row>
    <row r="709">
      <c r="B709" s="25"/>
    </row>
    <row r="710">
      <c r="B710" s="25"/>
    </row>
    <row r="711">
      <c r="B711" s="25"/>
    </row>
    <row r="712">
      <c r="B712" s="25"/>
    </row>
    <row r="713">
      <c r="B713" s="25"/>
    </row>
    <row r="714">
      <c r="B714" s="25"/>
    </row>
    <row r="715">
      <c r="B715" s="25"/>
    </row>
    <row r="716">
      <c r="B716" s="25"/>
    </row>
    <row r="717">
      <c r="B717" s="25"/>
    </row>
    <row r="718">
      <c r="B718" s="25"/>
    </row>
    <row r="719">
      <c r="B719" s="25"/>
    </row>
    <row r="720">
      <c r="B720" s="25"/>
    </row>
    <row r="721">
      <c r="B721" s="25"/>
    </row>
    <row r="722">
      <c r="B722" s="25"/>
    </row>
    <row r="723">
      <c r="B723" s="25"/>
    </row>
    <row r="724">
      <c r="B724" s="25"/>
    </row>
    <row r="725">
      <c r="B725" s="25"/>
    </row>
    <row r="726">
      <c r="B726" s="25"/>
    </row>
    <row r="727">
      <c r="B727" s="25"/>
    </row>
    <row r="728">
      <c r="B728" s="25"/>
    </row>
    <row r="729">
      <c r="B729" s="25"/>
    </row>
    <row r="730">
      <c r="B730" s="25"/>
    </row>
    <row r="731">
      <c r="B731" s="25"/>
    </row>
    <row r="732">
      <c r="B732" s="25"/>
    </row>
    <row r="733">
      <c r="B733" s="25"/>
    </row>
    <row r="734">
      <c r="B734" s="25"/>
    </row>
    <row r="735">
      <c r="B735" s="25"/>
    </row>
    <row r="736">
      <c r="B736" s="25"/>
    </row>
    <row r="737">
      <c r="B737" s="25"/>
    </row>
    <row r="738">
      <c r="B738" s="25"/>
    </row>
    <row r="739">
      <c r="B739" s="25"/>
    </row>
    <row r="740">
      <c r="B740" s="25"/>
    </row>
    <row r="741">
      <c r="B741" s="25"/>
    </row>
    <row r="742">
      <c r="B742" s="25"/>
    </row>
    <row r="743">
      <c r="B743" s="25"/>
    </row>
    <row r="744">
      <c r="B744" s="25"/>
    </row>
    <row r="745">
      <c r="B745" s="25"/>
    </row>
    <row r="746">
      <c r="B746" s="25"/>
    </row>
    <row r="747">
      <c r="B747" s="25"/>
    </row>
    <row r="748">
      <c r="B748" s="25"/>
    </row>
    <row r="749">
      <c r="B749" s="25"/>
    </row>
    <row r="750">
      <c r="B750" s="25"/>
    </row>
    <row r="751">
      <c r="B751" s="25"/>
    </row>
    <row r="752">
      <c r="B752" s="25"/>
    </row>
    <row r="753">
      <c r="B753" s="25"/>
    </row>
    <row r="754">
      <c r="B754" s="25"/>
    </row>
    <row r="755">
      <c r="B755" s="25"/>
    </row>
    <row r="756">
      <c r="B756" s="25"/>
    </row>
    <row r="757">
      <c r="B757" s="25"/>
    </row>
    <row r="758">
      <c r="B758" s="25"/>
    </row>
    <row r="759">
      <c r="B759" s="25"/>
    </row>
    <row r="760">
      <c r="B760" s="25"/>
    </row>
    <row r="761">
      <c r="B761" s="25"/>
    </row>
    <row r="762">
      <c r="B762" s="25"/>
    </row>
    <row r="763">
      <c r="B763" s="25"/>
    </row>
    <row r="764">
      <c r="B764" s="25"/>
    </row>
    <row r="765">
      <c r="B765" s="25"/>
    </row>
    <row r="766">
      <c r="B766" s="25"/>
    </row>
    <row r="767">
      <c r="B767" s="25"/>
    </row>
    <row r="768">
      <c r="B768" s="25"/>
    </row>
    <row r="769">
      <c r="B769" s="25"/>
    </row>
    <row r="770">
      <c r="B770" s="25"/>
    </row>
    <row r="771">
      <c r="B771" s="25"/>
    </row>
    <row r="772">
      <c r="B772" s="25"/>
    </row>
    <row r="773">
      <c r="B773" s="25"/>
    </row>
    <row r="774">
      <c r="B774" s="25"/>
    </row>
    <row r="775">
      <c r="B775" s="25"/>
    </row>
    <row r="776">
      <c r="B776" s="25"/>
    </row>
    <row r="777">
      <c r="B777" s="25"/>
    </row>
    <row r="778">
      <c r="B778" s="25"/>
    </row>
    <row r="779">
      <c r="B779" s="25"/>
    </row>
    <row r="780">
      <c r="B780" s="25"/>
    </row>
    <row r="781">
      <c r="B781" s="25"/>
    </row>
    <row r="782">
      <c r="B782" s="25"/>
    </row>
    <row r="783">
      <c r="B783" s="25"/>
    </row>
    <row r="784">
      <c r="B784" s="25"/>
    </row>
    <row r="785">
      <c r="B785" s="25"/>
    </row>
    <row r="786">
      <c r="B786" s="25"/>
    </row>
    <row r="787">
      <c r="B787" s="25"/>
    </row>
    <row r="788">
      <c r="B788" s="25"/>
    </row>
    <row r="789">
      <c r="B789" s="25"/>
    </row>
    <row r="790">
      <c r="B790" s="25"/>
    </row>
    <row r="791">
      <c r="B791" s="25"/>
    </row>
    <row r="792">
      <c r="B792" s="25"/>
    </row>
    <row r="793">
      <c r="B793" s="25"/>
    </row>
    <row r="794">
      <c r="B794" s="25"/>
    </row>
    <row r="795">
      <c r="B795" s="25"/>
    </row>
    <row r="796">
      <c r="B796" s="25"/>
    </row>
    <row r="797">
      <c r="B797" s="25"/>
    </row>
    <row r="798">
      <c r="B798" s="25"/>
    </row>
    <row r="799">
      <c r="B799" s="25"/>
    </row>
    <row r="800">
      <c r="B800" s="25"/>
    </row>
    <row r="801">
      <c r="B801" s="25"/>
    </row>
    <row r="802">
      <c r="B802" s="25"/>
    </row>
    <row r="803">
      <c r="B803" s="25"/>
    </row>
    <row r="804">
      <c r="B804" s="25"/>
    </row>
    <row r="805">
      <c r="B805" s="25"/>
    </row>
    <row r="806">
      <c r="B806" s="25"/>
    </row>
    <row r="807">
      <c r="B807" s="25"/>
    </row>
    <row r="808">
      <c r="B808" s="25"/>
    </row>
    <row r="809">
      <c r="B809" s="25"/>
    </row>
    <row r="810">
      <c r="B810" s="25"/>
    </row>
    <row r="811">
      <c r="B811" s="25"/>
    </row>
    <row r="812">
      <c r="B812" s="25"/>
    </row>
    <row r="813">
      <c r="B813" s="25"/>
    </row>
    <row r="814">
      <c r="B814" s="25"/>
    </row>
    <row r="815">
      <c r="B815" s="25"/>
    </row>
    <row r="816">
      <c r="B816" s="25"/>
    </row>
    <row r="817">
      <c r="B817" s="25"/>
    </row>
    <row r="818">
      <c r="B818" s="25"/>
    </row>
    <row r="819">
      <c r="B819" s="25"/>
    </row>
    <row r="820">
      <c r="B820" s="25"/>
    </row>
    <row r="821">
      <c r="B821" s="25"/>
    </row>
    <row r="822">
      <c r="B822" s="25"/>
    </row>
    <row r="823">
      <c r="B823" s="25"/>
    </row>
    <row r="824">
      <c r="B824" s="25"/>
    </row>
    <row r="825">
      <c r="B825" s="25"/>
    </row>
    <row r="826">
      <c r="B826" s="25"/>
    </row>
    <row r="827">
      <c r="B827" s="25"/>
    </row>
    <row r="828">
      <c r="B828" s="25"/>
    </row>
    <row r="829">
      <c r="B829" s="25"/>
    </row>
    <row r="830">
      <c r="B830" s="25"/>
    </row>
    <row r="831">
      <c r="B831" s="25"/>
    </row>
    <row r="832">
      <c r="B832" s="25"/>
    </row>
    <row r="833">
      <c r="B833" s="25"/>
    </row>
    <row r="834">
      <c r="B834" s="25"/>
    </row>
    <row r="835">
      <c r="B835" s="25"/>
    </row>
    <row r="836">
      <c r="B836" s="25"/>
    </row>
    <row r="837">
      <c r="B837" s="25"/>
    </row>
    <row r="838">
      <c r="B838" s="25"/>
    </row>
    <row r="839">
      <c r="B839" s="25"/>
    </row>
    <row r="840">
      <c r="B840" s="25"/>
    </row>
    <row r="841">
      <c r="B841" s="25"/>
    </row>
    <row r="842">
      <c r="B842" s="25"/>
    </row>
    <row r="843">
      <c r="B843" s="25"/>
    </row>
    <row r="844">
      <c r="B844" s="25"/>
    </row>
    <row r="845">
      <c r="B845" s="25"/>
    </row>
    <row r="846">
      <c r="B846" s="25"/>
    </row>
    <row r="847">
      <c r="B847" s="25"/>
    </row>
    <row r="848">
      <c r="B848" s="25"/>
    </row>
    <row r="849">
      <c r="B849" s="25"/>
    </row>
    <row r="850">
      <c r="B850" s="25"/>
    </row>
    <row r="851">
      <c r="B851" s="25"/>
    </row>
    <row r="852">
      <c r="B852" s="25"/>
    </row>
    <row r="853">
      <c r="B853" s="25"/>
    </row>
    <row r="854">
      <c r="B854" s="25"/>
    </row>
    <row r="855">
      <c r="B855" s="25"/>
    </row>
    <row r="856">
      <c r="B856" s="25"/>
    </row>
    <row r="857">
      <c r="B857" s="25"/>
    </row>
    <row r="858">
      <c r="B858" s="25"/>
    </row>
    <row r="859">
      <c r="B859" s="25"/>
    </row>
    <row r="860">
      <c r="B860" s="25"/>
    </row>
    <row r="861">
      <c r="B861" s="25"/>
    </row>
    <row r="862">
      <c r="B862" s="25"/>
    </row>
    <row r="863">
      <c r="B863" s="25"/>
    </row>
    <row r="864">
      <c r="B864" s="25"/>
    </row>
    <row r="865">
      <c r="B865" s="25"/>
    </row>
    <row r="866">
      <c r="B866" s="25"/>
    </row>
    <row r="867">
      <c r="B867" s="25"/>
    </row>
    <row r="868">
      <c r="B868" s="25"/>
    </row>
    <row r="869">
      <c r="B869" s="25"/>
    </row>
    <row r="870">
      <c r="B870" s="25"/>
    </row>
    <row r="871">
      <c r="B871" s="25"/>
    </row>
    <row r="872">
      <c r="B872" s="25"/>
    </row>
    <row r="873">
      <c r="B873" s="25"/>
    </row>
    <row r="874">
      <c r="B874" s="25"/>
    </row>
    <row r="875">
      <c r="B875" s="25"/>
    </row>
    <row r="876">
      <c r="B876" s="25"/>
    </row>
    <row r="877">
      <c r="B877" s="25"/>
    </row>
    <row r="878">
      <c r="B878" s="25"/>
    </row>
    <row r="879">
      <c r="B879" s="25"/>
    </row>
    <row r="880">
      <c r="B880" s="25"/>
    </row>
    <row r="881">
      <c r="B881" s="25"/>
    </row>
    <row r="882">
      <c r="B882" s="25"/>
    </row>
    <row r="883">
      <c r="B883" s="25"/>
    </row>
    <row r="884">
      <c r="B884" s="25"/>
    </row>
    <row r="885">
      <c r="B885" s="25"/>
    </row>
    <row r="886">
      <c r="B886" s="25"/>
    </row>
    <row r="887">
      <c r="B887" s="25"/>
    </row>
    <row r="888">
      <c r="B888" s="25"/>
    </row>
    <row r="889">
      <c r="B889" s="25"/>
    </row>
    <row r="890">
      <c r="B890" s="25"/>
    </row>
    <row r="891">
      <c r="B891" s="25"/>
    </row>
    <row r="892">
      <c r="B892" s="25"/>
    </row>
    <row r="893">
      <c r="B893" s="25"/>
    </row>
    <row r="894">
      <c r="B894" s="25"/>
    </row>
    <row r="895">
      <c r="B895" s="25"/>
    </row>
    <row r="896">
      <c r="B896" s="25"/>
    </row>
    <row r="897">
      <c r="B897" s="25"/>
    </row>
    <row r="898">
      <c r="B898" s="25"/>
    </row>
    <row r="899">
      <c r="B899" s="25"/>
    </row>
    <row r="900">
      <c r="B900" s="25"/>
    </row>
    <row r="901">
      <c r="B901" s="25"/>
    </row>
    <row r="902">
      <c r="B902" s="25"/>
    </row>
    <row r="903">
      <c r="B903" s="25"/>
    </row>
    <row r="904">
      <c r="B904" s="25"/>
    </row>
    <row r="905">
      <c r="B905" s="25"/>
    </row>
    <row r="906">
      <c r="B906" s="25"/>
    </row>
    <row r="907">
      <c r="B907" s="25"/>
    </row>
    <row r="908">
      <c r="B908" s="25"/>
    </row>
    <row r="909">
      <c r="B909" s="25"/>
    </row>
    <row r="910">
      <c r="B910" s="25"/>
    </row>
    <row r="911">
      <c r="B911" s="25"/>
    </row>
    <row r="912">
      <c r="B912" s="25"/>
    </row>
    <row r="913">
      <c r="B913" s="25"/>
    </row>
    <row r="914">
      <c r="B914" s="25"/>
    </row>
    <row r="915">
      <c r="B915" s="25"/>
    </row>
    <row r="916">
      <c r="B916" s="25"/>
    </row>
    <row r="917">
      <c r="B917" s="25"/>
    </row>
    <row r="918">
      <c r="B918" s="25"/>
    </row>
    <row r="919">
      <c r="B919" s="25"/>
    </row>
    <row r="920">
      <c r="B920" s="25"/>
    </row>
    <row r="921">
      <c r="B921" s="25"/>
    </row>
    <row r="922">
      <c r="B922" s="25"/>
    </row>
    <row r="923">
      <c r="B923" s="25"/>
    </row>
    <row r="924">
      <c r="B924" s="25"/>
    </row>
    <row r="925">
      <c r="B925" s="25"/>
    </row>
    <row r="926">
      <c r="B926" s="25"/>
    </row>
    <row r="927">
      <c r="B927" s="25"/>
    </row>
    <row r="928">
      <c r="B928" s="25"/>
    </row>
    <row r="929">
      <c r="B929" s="25"/>
    </row>
    <row r="930">
      <c r="B930" s="25"/>
    </row>
    <row r="931">
      <c r="B931" s="25"/>
    </row>
    <row r="932">
      <c r="B932" s="25"/>
    </row>
    <row r="933">
      <c r="B933" s="25"/>
    </row>
    <row r="934">
      <c r="B934" s="25"/>
    </row>
    <row r="935">
      <c r="B935" s="25"/>
    </row>
    <row r="936">
      <c r="B936" s="25"/>
    </row>
    <row r="937">
      <c r="B937" s="25"/>
    </row>
    <row r="938">
      <c r="B938" s="25"/>
    </row>
    <row r="939">
      <c r="B939" s="25"/>
    </row>
    <row r="940">
      <c r="B940" s="25"/>
    </row>
    <row r="941">
      <c r="B941" s="25"/>
    </row>
    <row r="942">
      <c r="B942" s="25"/>
    </row>
    <row r="943">
      <c r="B943" s="25"/>
    </row>
    <row r="944">
      <c r="B944" s="25"/>
    </row>
    <row r="945">
      <c r="B945" s="25"/>
    </row>
    <row r="946">
      <c r="B946" s="25"/>
    </row>
    <row r="947">
      <c r="B947" s="25"/>
    </row>
    <row r="948">
      <c r="B948" s="25"/>
    </row>
    <row r="949">
      <c r="B949" s="25"/>
    </row>
    <row r="950">
      <c r="B950" s="25"/>
    </row>
    <row r="951">
      <c r="B951" s="25"/>
    </row>
    <row r="952">
      <c r="B952" s="25"/>
    </row>
    <row r="953">
      <c r="B953" s="25"/>
    </row>
    <row r="954">
      <c r="B954" s="25"/>
    </row>
    <row r="955">
      <c r="B955" s="25"/>
    </row>
    <row r="956">
      <c r="B956" s="25"/>
    </row>
    <row r="957">
      <c r="B957" s="25"/>
    </row>
    <row r="958">
      <c r="B958" s="25"/>
    </row>
    <row r="959">
      <c r="B959" s="25"/>
    </row>
    <row r="960">
      <c r="B960" s="25"/>
    </row>
    <row r="961">
      <c r="B961" s="25"/>
    </row>
    <row r="962">
      <c r="B962" s="25"/>
    </row>
    <row r="963">
      <c r="B963" s="25"/>
    </row>
    <row r="964">
      <c r="B964" s="25"/>
    </row>
    <row r="965">
      <c r="B965" s="25"/>
    </row>
    <row r="966">
      <c r="B966" s="25"/>
    </row>
    <row r="967">
      <c r="B967" s="25"/>
    </row>
    <row r="968">
      <c r="B968" s="25"/>
    </row>
    <row r="969">
      <c r="B969" s="25"/>
    </row>
    <row r="970">
      <c r="B970" s="25"/>
    </row>
    <row r="971">
      <c r="B971" s="25"/>
    </row>
    <row r="972">
      <c r="B972" s="25"/>
    </row>
    <row r="973">
      <c r="B973" s="25"/>
    </row>
    <row r="974">
      <c r="B974" s="25"/>
    </row>
    <row r="975">
      <c r="B975" s="25"/>
    </row>
    <row r="976">
      <c r="B976" s="25"/>
    </row>
    <row r="977">
      <c r="B977" s="25"/>
    </row>
    <row r="978">
      <c r="B978" s="25"/>
    </row>
    <row r="979">
      <c r="B979" s="25"/>
    </row>
    <row r="980">
      <c r="B980" s="25"/>
    </row>
    <row r="981">
      <c r="B981" s="25"/>
    </row>
    <row r="982">
      <c r="B982" s="25"/>
    </row>
    <row r="983">
      <c r="B983" s="25"/>
    </row>
    <row r="984">
      <c r="B984" s="25"/>
    </row>
    <row r="985">
      <c r="B985" s="25"/>
    </row>
    <row r="986">
      <c r="B986" s="25"/>
    </row>
    <row r="987">
      <c r="B987" s="25"/>
    </row>
    <row r="988">
      <c r="B988" s="25"/>
    </row>
    <row r="989">
      <c r="B989" s="25"/>
    </row>
    <row r="990">
      <c r="B990" s="25"/>
    </row>
    <row r="991">
      <c r="B991" s="25"/>
    </row>
    <row r="992">
      <c r="B992" s="25"/>
    </row>
    <row r="993">
      <c r="B993" s="25"/>
    </row>
    <row r="994">
      <c r="B994" s="25"/>
    </row>
    <row r="995">
      <c r="B995" s="25"/>
    </row>
    <row r="996">
      <c r="B996" s="25"/>
    </row>
    <row r="997">
      <c r="B997" s="25"/>
    </row>
    <row r="998">
      <c r="B998" s="25"/>
    </row>
    <row r="999">
      <c r="B999" s="25"/>
    </row>
    <row r="1000">
      <c r="B1000" s="25"/>
    </row>
    <row r="1001">
      <c r="B1001" s="25"/>
    </row>
    <row r="1002">
      <c r="B1002" s="25"/>
    </row>
    <row r="1003">
      <c r="B1003" s="25"/>
    </row>
    <row r="1004">
      <c r="B1004" s="25"/>
    </row>
    <row r="1005">
      <c r="B1005" s="25"/>
    </row>
    <row r="1006">
      <c r="B1006" s="25"/>
    </row>
  </sheetData>
  <mergeCells count="1">
    <mergeCell ref="A1:B1"/>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H3" s="6" t="s">
        <v>68</v>
      </c>
    </row>
    <row r="4">
      <c r="H4" s="6" t="s">
        <v>69</v>
      </c>
    </row>
    <row r="6">
      <c r="H6" s="6" t="s">
        <v>22</v>
      </c>
      <c r="I6" s="6" t="s">
        <v>70</v>
      </c>
    </row>
    <row r="7">
      <c r="H7" s="6" t="s">
        <v>25</v>
      </c>
      <c r="I7" s="6" t="s">
        <v>71</v>
      </c>
    </row>
    <row r="8">
      <c r="H8" s="6" t="s">
        <v>41</v>
      </c>
      <c r="I8" s="6" t="s">
        <v>72</v>
      </c>
    </row>
    <row r="9">
      <c r="H9" s="6" t="s">
        <v>15</v>
      </c>
      <c r="I9" s="6" t="s">
        <v>73</v>
      </c>
    </row>
    <row r="10">
      <c r="H10" s="6" t="s">
        <v>74</v>
      </c>
      <c r="I10" s="6" t="s">
        <v>75</v>
      </c>
    </row>
    <row r="11">
      <c r="H11" s="6" t="s">
        <v>48</v>
      </c>
      <c r="I11" s="6" t="s">
        <v>76</v>
      </c>
    </row>
    <row r="12">
      <c r="H12" s="6" t="s">
        <v>39</v>
      </c>
      <c r="I12" s="6" t="s">
        <v>77</v>
      </c>
    </row>
    <row r="27">
      <c r="I27" s="6" t="s">
        <v>78</v>
      </c>
    </row>
    <row r="29">
      <c r="I29" s="6" t="s">
        <v>22</v>
      </c>
      <c r="J29" s="6" t="s">
        <v>79</v>
      </c>
    </row>
    <row r="30">
      <c r="I30" s="6" t="s">
        <v>25</v>
      </c>
      <c r="J30" s="6" t="s">
        <v>80</v>
      </c>
    </row>
    <row r="31">
      <c r="I31" s="6" t="s">
        <v>41</v>
      </c>
      <c r="J31" s="6" t="s">
        <v>81</v>
      </c>
    </row>
    <row r="32">
      <c r="I32" s="6" t="s">
        <v>15</v>
      </c>
      <c r="J32" s="6" t="s">
        <v>82</v>
      </c>
    </row>
    <row r="33">
      <c r="I33" s="6" t="s">
        <v>74</v>
      </c>
      <c r="J33" s="6" t="s">
        <v>83</v>
      </c>
    </row>
    <row r="34">
      <c r="I34" s="6" t="s">
        <v>48</v>
      </c>
      <c r="J34" s="6" t="s">
        <v>84</v>
      </c>
    </row>
    <row r="35">
      <c r="I35" s="6" t="s">
        <v>39</v>
      </c>
      <c r="J35" s="6" t="s">
        <v>85</v>
      </c>
    </row>
    <row r="51">
      <c r="J51" s="6" t="s">
        <v>86</v>
      </c>
    </row>
    <row r="70">
      <c r="H70" s="6" t="s">
        <v>87</v>
      </c>
    </row>
    <row r="71">
      <c r="H71" s="6" t="s">
        <v>88</v>
      </c>
    </row>
    <row r="86">
      <c r="J86" s="6" t="s">
        <v>89</v>
      </c>
    </row>
    <row r="87">
      <c r="J87" s="6" t="s">
        <v>90</v>
      </c>
    </row>
    <row r="88">
      <c r="J88" s="6" t="s">
        <v>91</v>
      </c>
    </row>
    <row r="91">
      <c r="J91" s="6" t="s">
        <v>22</v>
      </c>
      <c r="K91" s="6" t="s">
        <v>92</v>
      </c>
    </row>
    <row r="92">
      <c r="J92" s="6" t="s">
        <v>25</v>
      </c>
      <c r="K92" s="6" t="s">
        <v>93</v>
      </c>
    </row>
    <row r="93">
      <c r="J93" s="6" t="s">
        <v>41</v>
      </c>
      <c r="K93" s="6" t="s">
        <v>94</v>
      </c>
    </row>
    <row r="94">
      <c r="J94" s="6" t="s">
        <v>15</v>
      </c>
      <c r="K94" s="6" t="s">
        <v>95</v>
      </c>
    </row>
    <row r="95">
      <c r="J95" s="6" t="s">
        <v>74</v>
      </c>
      <c r="K95" s="6" t="s">
        <v>96</v>
      </c>
    </row>
    <row r="96">
      <c r="J96" s="6" t="s">
        <v>48</v>
      </c>
      <c r="K96" s="6" t="s">
        <v>97</v>
      </c>
    </row>
    <row r="97">
      <c r="J97" s="6" t="s">
        <v>39</v>
      </c>
      <c r="K97" s="6" t="s">
        <v>92</v>
      </c>
    </row>
    <row r="108">
      <c r="I108" s="6" t="s">
        <v>98</v>
      </c>
    </row>
    <row r="110">
      <c r="I110" s="6" t="s">
        <v>22</v>
      </c>
      <c r="J110" s="6" t="s">
        <v>99</v>
      </c>
    </row>
    <row r="111">
      <c r="I111" s="6" t="s">
        <v>25</v>
      </c>
      <c r="J111" s="6" t="s">
        <v>92</v>
      </c>
    </row>
    <row r="112">
      <c r="I112" s="6" t="s">
        <v>41</v>
      </c>
      <c r="J112" s="6" t="s">
        <v>100</v>
      </c>
    </row>
    <row r="113">
      <c r="I113" s="6" t="s">
        <v>15</v>
      </c>
      <c r="J113" s="6" t="s">
        <v>101</v>
      </c>
    </row>
    <row r="114">
      <c r="I114" s="6" t="s">
        <v>74</v>
      </c>
      <c r="J114" s="6" t="s">
        <v>92</v>
      </c>
    </row>
    <row r="115">
      <c r="I115" s="6" t="s">
        <v>48</v>
      </c>
      <c r="J115" s="6" t="s">
        <v>102</v>
      </c>
    </row>
    <row r="116">
      <c r="I116" s="6" t="s">
        <v>39</v>
      </c>
      <c r="J116" s="6" t="s">
        <v>80</v>
      </c>
    </row>
    <row r="131">
      <c r="J131" s="6" t="s">
        <v>1</v>
      </c>
    </row>
    <row r="133">
      <c r="I133" s="6" t="s">
        <v>22</v>
      </c>
      <c r="J133" s="6" t="s">
        <v>103</v>
      </c>
    </row>
    <row r="134">
      <c r="I134" s="6" t="s">
        <v>25</v>
      </c>
      <c r="J134" s="6" t="s">
        <v>104</v>
      </c>
    </row>
    <row r="135">
      <c r="I135" s="6" t="s">
        <v>41</v>
      </c>
      <c r="J135" s="6" t="s">
        <v>105</v>
      </c>
    </row>
    <row r="136">
      <c r="I136" s="6" t="s">
        <v>15</v>
      </c>
      <c r="J136" s="6" t="s">
        <v>106</v>
      </c>
    </row>
    <row r="137">
      <c r="I137" s="6" t="s">
        <v>74</v>
      </c>
      <c r="J137" s="6" t="s">
        <v>107</v>
      </c>
    </row>
    <row r="138">
      <c r="I138" s="6" t="s">
        <v>48</v>
      </c>
      <c r="J138" s="6" t="s">
        <v>108</v>
      </c>
    </row>
    <row r="139">
      <c r="I139" s="6" t="s">
        <v>39</v>
      </c>
      <c r="J139" s="6" t="s">
        <v>109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5.5"/>
  </cols>
  <sheetData>
    <row r="1">
      <c r="A1" s="27" t="s">
        <v>110</v>
      </c>
    </row>
    <row r="16">
      <c r="C16" s="10"/>
    </row>
  </sheetData>
  <hyperlinks>
    <hyperlink r:id="rId2" ref="A1"/>
  </hyperlinks>
  <drawing r:id="rId3"/>
  <legacy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38"/>
  </cols>
  <sheetData>
    <row r="1">
      <c r="A1" s="28" t="s">
        <v>111</v>
      </c>
      <c r="B1" s="29" t="s">
        <v>112</v>
      </c>
      <c r="C1" s="29" t="s">
        <v>113</v>
      </c>
      <c r="D1" s="29" t="s">
        <v>114</v>
      </c>
      <c r="E1" s="29" t="s">
        <v>115</v>
      </c>
      <c r="F1" s="29" t="s">
        <v>116</v>
      </c>
    </row>
    <row r="2">
      <c r="A2" s="28" t="s">
        <v>117</v>
      </c>
      <c r="B2" s="29" t="s">
        <v>118</v>
      </c>
      <c r="C2" s="29" t="s">
        <v>119</v>
      </c>
      <c r="D2" s="29" t="s">
        <v>120</v>
      </c>
      <c r="E2" s="29" t="s">
        <v>121</v>
      </c>
      <c r="F2" s="29" t="s">
        <v>122</v>
      </c>
      <c r="G2" s="29" t="s">
        <v>123</v>
      </c>
      <c r="H2" s="29" t="s">
        <v>124</v>
      </c>
      <c r="I2" s="29" t="s">
        <v>125</v>
      </c>
    </row>
    <row r="3">
      <c r="A3" s="28" t="s">
        <v>126</v>
      </c>
      <c r="B3" s="29" t="s">
        <v>127</v>
      </c>
      <c r="C3" s="29" t="s">
        <v>128</v>
      </c>
      <c r="D3" s="29" t="s">
        <v>129</v>
      </c>
      <c r="E3" s="29" t="s">
        <v>130</v>
      </c>
      <c r="F3" s="29" t="s">
        <v>131</v>
      </c>
    </row>
    <row r="4">
      <c r="A4" s="28" t="s">
        <v>132</v>
      </c>
      <c r="B4" s="29" t="s">
        <v>133</v>
      </c>
      <c r="C4" s="29" t="s">
        <v>134</v>
      </c>
      <c r="D4" s="29" t="s">
        <v>135</v>
      </c>
      <c r="E4" s="29" t="s">
        <v>136</v>
      </c>
      <c r="F4" s="29" t="s">
        <v>137</v>
      </c>
      <c r="G4" s="29" t="s">
        <v>130</v>
      </c>
      <c r="H4" s="29" t="s">
        <v>118</v>
      </c>
      <c r="I4" s="29" t="s">
        <v>138</v>
      </c>
    </row>
    <row r="5">
      <c r="A5" s="28" t="s">
        <v>139</v>
      </c>
      <c r="B5" s="29" t="s">
        <v>140</v>
      </c>
      <c r="C5" s="29" t="s">
        <v>141</v>
      </c>
      <c r="D5" s="29" t="s">
        <v>142</v>
      </c>
      <c r="E5" s="29" t="s">
        <v>143</v>
      </c>
      <c r="F5" s="29" t="s">
        <v>119</v>
      </c>
      <c r="G5" s="29" t="s">
        <v>144</v>
      </c>
      <c r="H5" s="29" t="s">
        <v>145</v>
      </c>
    </row>
    <row r="6">
      <c r="A6" s="28" t="s">
        <v>146</v>
      </c>
      <c r="B6" s="29" t="s">
        <v>133</v>
      </c>
      <c r="C6" s="29" t="s">
        <v>147</v>
      </c>
      <c r="D6" s="29" t="s">
        <v>148</v>
      </c>
      <c r="E6" s="29" t="s">
        <v>149</v>
      </c>
      <c r="F6" s="29" t="s">
        <v>150</v>
      </c>
      <c r="G6" s="29" t="s">
        <v>151</v>
      </c>
      <c r="H6" s="29" t="s">
        <v>152</v>
      </c>
      <c r="I6" s="29" t="s">
        <v>153</v>
      </c>
    </row>
    <row r="7">
      <c r="A7" s="28" t="s">
        <v>154</v>
      </c>
      <c r="B7" s="29" t="s">
        <v>155</v>
      </c>
      <c r="C7" s="29" t="s">
        <v>133</v>
      </c>
      <c r="D7" s="29" t="s">
        <v>151</v>
      </c>
    </row>
    <row r="8">
      <c r="A8" s="28" t="s">
        <v>156</v>
      </c>
      <c r="B8" s="29" t="s">
        <v>157</v>
      </c>
      <c r="C8" s="29" t="s">
        <v>123</v>
      </c>
      <c r="D8" s="29" t="s">
        <v>158</v>
      </c>
      <c r="E8" s="29" t="s">
        <v>159</v>
      </c>
      <c r="F8" s="29" t="s">
        <v>120</v>
      </c>
      <c r="G8" s="29" t="s">
        <v>160</v>
      </c>
      <c r="H8" s="29" t="s">
        <v>161</v>
      </c>
      <c r="I8" s="29" t="s">
        <v>138</v>
      </c>
      <c r="J8" s="29" t="s">
        <v>144</v>
      </c>
    </row>
    <row r="9">
      <c r="A9" s="28" t="s">
        <v>162</v>
      </c>
      <c r="B9" s="29" t="s">
        <v>163</v>
      </c>
      <c r="C9" s="29" t="s">
        <v>134</v>
      </c>
      <c r="D9" s="29" t="s">
        <v>157</v>
      </c>
      <c r="E9" s="29" t="s">
        <v>120</v>
      </c>
      <c r="F9" s="29" t="s">
        <v>164</v>
      </c>
      <c r="G9" s="29" t="s">
        <v>165</v>
      </c>
      <c r="H9" s="29" t="s">
        <v>155</v>
      </c>
      <c r="I9" s="29" t="s">
        <v>166</v>
      </c>
      <c r="J9" s="30"/>
    </row>
    <row r="10">
      <c r="A10" s="28" t="s">
        <v>167</v>
      </c>
      <c r="B10" s="29" t="s">
        <v>168</v>
      </c>
      <c r="C10" s="29" t="s">
        <v>169</v>
      </c>
      <c r="D10" s="29" t="s">
        <v>170</v>
      </c>
      <c r="E10" s="29" t="s">
        <v>147</v>
      </c>
      <c r="F10" s="29" t="s">
        <v>171</v>
      </c>
      <c r="G10" s="29" t="s">
        <v>128</v>
      </c>
      <c r="H10" s="29" t="s">
        <v>159</v>
      </c>
      <c r="I10" s="29" t="s">
        <v>124</v>
      </c>
      <c r="J10" s="29" t="s">
        <v>172</v>
      </c>
    </row>
    <row r="11">
      <c r="A11" s="28" t="s">
        <v>173</v>
      </c>
      <c r="B11" s="29" t="s">
        <v>151</v>
      </c>
      <c r="C11" s="29" t="s">
        <v>127</v>
      </c>
      <c r="D11" s="29" t="s">
        <v>174</v>
      </c>
      <c r="E11" s="29" t="s">
        <v>175</v>
      </c>
    </row>
    <row r="12">
      <c r="A12" s="28" t="s">
        <v>176</v>
      </c>
    </row>
    <row r="13">
      <c r="A13" s="28" t="s">
        <v>177</v>
      </c>
      <c r="B13" s="29" t="s">
        <v>129</v>
      </c>
      <c r="C13" s="29" t="s">
        <v>133</v>
      </c>
      <c r="D13" s="29" t="s">
        <v>178</v>
      </c>
      <c r="E13" s="29" t="s">
        <v>179</v>
      </c>
      <c r="F13" s="29" t="s">
        <v>127</v>
      </c>
      <c r="G13" s="29" t="s">
        <v>180</v>
      </c>
      <c r="H13" s="29" t="s">
        <v>170</v>
      </c>
      <c r="I13" s="29" t="s">
        <v>181</v>
      </c>
      <c r="J13" s="29" t="s">
        <v>113</v>
      </c>
    </row>
    <row r="14">
      <c r="A14" s="28" t="s">
        <v>182</v>
      </c>
      <c r="B14" s="29" t="s">
        <v>183</v>
      </c>
      <c r="C14" s="29" t="s">
        <v>115</v>
      </c>
      <c r="D14" s="29" t="s">
        <v>184</v>
      </c>
      <c r="E14" s="29" t="s">
        <v>185</v>
      </c>
      <c r="F14" s="29" t="s">
        <v>155</v>
      </c>
      <c r="G14" s="29" t="s">
        <v>127</v>
      </c>
      <c r="H14" s="29" t="s">
        <v>175</v>
      </c>
      <c r="I14" s="29" t="s">
        <v>186</v>
      </c>
      <c r="J14" s="29" t="s">
        <v>113</v>
      </c>
    </row>
    <row r="15">
      <c r="A15" s="28" t="s">
        <v>187</v>
      </c>
      <c r="B15" s="29" t="s">
        <v>188</v>
      </c>
      <c r="C15" s="29" t="s">
        <v>114</v>
      </c>
      <c r="D15" s="29" t="s">
        <v>189</v>
      </c>
      <c r="E15" s="29" t="s">
        <v>134</v>
      </c>
      <c r="F15" s="29" t="s">
        <v>118</v>
      </c>
      <c r="G15" s="29" t="s">
        <v>164</v>
      </c>
      <c r="H15" s="29" t="s">
        <v>136</v>
      </c>
      <c r="I15" s="29" t="s">
        <v>168</v>
      </c>
    </row>
    <row r="16">
      <c r="A16" s="28" t="s">
        <v>190</v>
      </c>
    </row>
    <row r="17">
      <c r="A17" s="28" t="s">
        <v>191</v>
      </c>
      <c r="B17" s="29" t="s">
        <v>175</v>
      </c>
      <c r="C17" s="29" t="s">
        <v>192</v>
      </c>
      <c r="D17" s="29" t="s">
        <v>121</v>
      </c>
      <c r="E17" s="29" t="s">
        <v>178</v>
      </c>
      <c r="F17" s="29" t="s">
        <v>147</v>
      </c>
      <c r="G17" s="29" t="s">
        <v>193</v>
      </c>
      <c r="H17" s="29" t="s">
        <v>194</v>
      </c>
      <c r="I17" s="31"/>
    </row>
    <row r="18">
      <c r="A18" s="28" t="s">
        <v>195</v>
      </c>
      <c r="B18" s="29" t="s">
        <v>148</v>
      </c>
      <c r="C18" s="29" t="s">
        <v>157</v>
      </c>
      <c r="D18" s="29" t="s">
        <v>116</v>
      </c>
      <c r="E18" s="29" t="s">
        <v>137</v>
      </c>
      <c r="F18" s="29" t="s">
        <v>196</v>
      </c>
      <c r="G18" s="29" t="s">
        <v>115</v>
      </c>
      <c r="H18" s="29" t="s">
        <v>112</v>
      </c>
      <c r="I18" s="29" t="s">
        <v>164</v>
      </c>
    </row>
    <row r="19">
      <c r="A19" s="28" t="s">
        <v>197</v>
      </c>
      <c r="B19" s="29" t="s">
        <v>171</v>
      </c>
      <c r="C19" s="29" t="s">
        <v>127</v>
      </c>
      <c r="D19" s="29" t="s">
        <v>123</v>
      </c>
      <c r="E19" s="29" t="s">
        <v>198</v>
      </c>
      <c r="F19" s="29" t="s">
        <v>115</v>
      </c>
      <c r="G19" s="29" t="s">
        <v>199</v>
      </c>
      <c r="H19" s="29" t="s">
        <v>157</v>
      </c>
      <c r="I19" s="29" t="s">
        <v>143</v>
      </c>
      <c r="J19" s="29" t="s">
        <v>144</v>
      </c>
    </row>
    <row r="20">
      <c r="A20" s="28" t="s">
        <v>200</v>
      </c>
    </row>
    <row r="21">
      <c r="A21" s="28" t="s">
        <v>201</v>
      </c>
      <c r="B21" s="29" t="s">
        <v>181</v>
      </c>
      <c r="C21" s="29" t="s">
        <v>194</v>
      </c>
      <c r="D21" s="29" t="s">
        <v>157</v>
      </c>
      <c r="E21" s="29" t="s">
        <v>168</v>
      </c>
      <c r="F21" s="29" t="s">
        <v>202</v>
      </c>
      <c r="G21" s="29" t="s">
        <v>203</v>
      </c>
      <c r="H21" s="29" t="s">
        <v>204</v>
      </c>
    </row>
    <row r="22">
      <c r="A22" s="28" t="s">
        <v>205</v>
      </c>
      <c r="B22" s="29" t="s">
        <v>206</v>
      </c>
      <c r="C22" s="29" t="s">
        <v>141</v>
      </c>
      <c r="D22" s="29" t="s">
        <v>165</v>
      </c>
      <c r="E22" s="29" t="s">
        <v>149</v>
      </c>
      <c r="F22" s="29" t="s">
        <v>207</v>
      </c>
      <c r="G22" s="29" t="s">
        <v>113</v>
      </c>
      <c r="H22" s="29" t="s">
        <v>134</v>
      </c>
    </row>
    <row r="23">
      <c r="A23" s="28" t="s">
        <v>208</v>
      </c>
      <c r="B23" s="29" t="s">
        <v>209</v>
      </c>
      <c r="C23" s="29" t="s">
        <v>210</v>
      </c>
      <c r="D23" s="29" t="s">
        <v>211</v>
      </c>
      <c r="E23" s="29" t="s">
        <v>212</v>
      </c>
    </row>
    <row r="24">
      <c r="A24" s="28" t="s">
        <v>213</v>
      </c>
      <c r="B24" s="29" t="s">
        <v>114</v>
      </c>
      <c r="C24" s="29" t="s">
        <v>147</v>
      </c>
      <c r="D24" s="29" t="s">
        <v>183</v>
      </c>
      <c r="E24" s="29" t="s">
        <v>170</v>
      </c>
      <c r="F24" s="29" t="s">
        <v>192</v>
      </c>
      <c r="G24" s="29" t="s">
        <v>129</v>
      </c>
      <c r="H24" s="29" t="s">
        <v>119</v>
      </c>
      <c r="I24" s="29" t="s">
        <v>214</v>
      </c>
    </row>
    <row r="25">
      <c r="A25" s="28" t="s">
        <v>215</v>
      </c>
      <c r="B25" s="29" t="s">
        <v>192</v>
      </c>
      <c r="C25" s="29" t="s">
        <v>144</v>
      </c>
      <c r="D25" s="29" t="s">
        <v>120</v>
      </c>
      <c r="E25" s="29" t="s">
        <v>216</v>
      </c>
      <c r="F25" s="29" t="s">
        <v>196</v>
      </c>
      <c r="G25" s="29" t="s">
        <v>119</v>
      </c>
      <c r="H25" s="29" t="s">
        <v>217</v>
      </c>
      <c r="I25" s="29" t="s">
        <v>218</v>
      </c>
    </row>
    <row r="26">
      <c r="A26" s="28" t="s">
        <v>219</v>
      </c>
      <c r="B26" s="29" t="s">
        <v>206</v>
      </c>
      <c r="C26" s="29" t="s">
        <v>198</v>
      </c>
      <c r="D26" s="29" t="s">
        <v>220</v>
      </c>
      <c r="E26" s="29" t="s">
        <v>143</v>
      </c>
      <c r="F26" s="29" t="s">
        <v>153</v>
      </c>
      <c r="G26" s="29" t="s">
        <v>118</v>
      </c>
      <c r="H26" s="29" t="s">
        <v>124</v>
      </c>
      <c r="I26" s="29" t="s">
        <v>144</v>
      </c>
      <c r="J26" s="29" t="s">
        <v>123</v>
      </c>
    </row>
    <row r="27">
      <c r="A27" s="28" t="s">
        <v>221</v>
      </c>
      <c r="B27" s="29" t="s">
        <v>144</v>
      </c>
      <c r="C27" s="29" t="s">
        <v>123</v>
      </c>
      <c r="D27" s="29" t="s">
        <v>222</v>
      </c>
      <c r="E27" s="29" t="s">
        <v>113</v>
      </c>
      <c r="F27" s="29" t="s">
        <v>157</v>
      </c>
      <c r="G27" s="29" t="s">
        <v>148</v>
      </c>
      <c r="H27" s="29" t="s">
        <v>141</v>
      </c>
    </row>
    <row r="28">
      <c r="A28" s="28" t="s">
        <v>223</v>
      </c>
    </row>
    <row r="29">
      <c r="A29" s="28" t="s">
        <v>224</v>
      </c>
    </row>
    <row r="30">
      <c r="A30" s="28" t="s">
        <v>225</v>
      </c>
      <c r="B30" s="29" t="s">
        <v>202</v>
      </c>
      <c r="C30" s="29" t="s">
        <v>124</v>
      </c>
      <c r="D30" s="29" t="s">
        <v>181</v>
      </c>
      <c r="E30" s="29" t="s">
        <v>129</v>
      </c>
      <c r="F30" s="29" t="s">
        <v>226</v>
      </c>
      <c r="G30" s="29" t="s">
        <v>227</v>
      </c>
    </row>
    <row r="31">
      <c r="A31" s="28" t="s">
        <v>228</v>
      </c>
      <c r="B31" s="29" t="s">
        <v>229</v>
      </c>
      <c r="C31" s="29" t="s">
        <v>230</v>
      </c>
      <c r="D31" s="29" t="s">
        <v>214</v>
      </c>
    </row>
    <row r="32">
      <c r="A32" s="28" t="s">
        <v>231</v>
      </c>
    </row>
    <row r="33">
      <c r="A33" s="28" t="s">
        <v>232</v>
      </c>
      <c r="B33" s="29" t="s">
        <v>124</v>
      </c>
      <c r="C33" s="29" t="s">
        <v>220</v>
      </c>
      <c r="D33" s="29" t="s">
        <v>233</v>
      </c>
      <c r="E33" s="29" t="s">
        <v>134</v>
      </c>
      <c r="F33" s="29" t="s">
        <v>234</v>
      </c>
      <c r="G33" s="29" t="s">
        <v>141</v>
      </c>
      <c r="H33" s="29" t="s">
        <v>113</v>
      </c>
    </row>
    <row r="34">
      <c r="A34" s="28" t="s">
        <v>235</v>
      </c>
    </row>
    <row r="35">
      <c r="A35" s="28" t="s">
        <v>236</v>
      </c>
      <c r="B35" s="29" t="s">
        <v>127</v>
      </c>
      <c r="C35" s="29" t="s">
        <v>237</v>
      </c>
      <c r="D35" s="29" t="s">
        <v>114</v>
      </c>
      <c r="E35" s="29" t="s">
        <v>238</v>
      </c>
      <c r="F35" s="29" t="s">
        <v>239</v>
      </c>
      <c r="G35" s="29" t="s">
        <v>184</v>
      </c>
      <c r="H35" s="29" t="s">
        <v>118</v>
      </c>
      <c r="I35" s="29" t="s">
        <v>125</v>
      </c>
      <c r="J35" s="29" t="s">
        <v>157</v>
      </c>
    </row>
    <row r="36">
      <c r="A36" s="28" t="s">
        <v>240</v>
      </c>
      <c r="B36" s="29" t="s">
        <v>241</v>
      </c>
      <c r="C36" s="29" t="s">
        <v>242</v>
      </c>
      <c r="D36" s="29" t="s">
        <v>174</v>
      </c>
      <c r="E36" s="29" t="s">
        <v>204</v>
      </c>
      <c r="F36" s="29" t="s">
        <v>149</v>
      </c>
      <c r="G36" s="29" t="s">
        <v>243</v>
      </c>
      <c r="H36" s="29" t="s">
        <v>244</v>
      </c>
      <c r="I36" s="29" t="s">
        <v>118</v>
      </c>
      <c r="J36" s="29" t="s">
        <v>133</v>
      </c>
    </row>
    <row r="37">
      <c r="A37" s="28" t="s">
        <v>245</v>
      </c>
      <c r="B37" s="29" t="s">
        <v>246</v>
      </c>
      <c r="C37" s="29" t="s">
        <v>141</v>
      </c>
      <c r="D37" s="29" t="s">
        <v>140</v>
      </c>
      <c r="E37" s="29" t="s">
        <v>118</v>
      </c>
      <c r="F37" s="29" t="s">
        <v>145</v>
      </c>
      <c r="G37" s="29" t="s">
        <v>194</v>
      </c>
      <c r="H37" s="29" t="s">
        <v>169</v>
      </c>
      <c r="I37" s="29" t="s">
        <v>247</v>
      </c>
      <c r="J37" s="29" t="s">
        <v>196</v>
      </c>
    </row>
    <row r="38">
      <c r="A38" s="28" t="s">
        <v>248</v>
      </c>
      <c r="B38" s="29" t="s">
        <v>114</v>
      </c>
      <c r="C38" s="29" t="s">
        <v>147</v>
      </c>
      <c r="D38" s="29" t="s">
        <v>129</v>
      </c>
      <c r="E38" s="29" t="s">
        <v>119</v>
      </c>
      <c r="F38" s="29" t="s">
        <v>249</v>
      </c>
      <c r="G38" s="29" t="s">
        <v>153</v>
      </c>
      <c r="H38" s="29" t="s">
        <v>250</v>
      </c>
      <c r="I38" s="29" t="s">
        <v>149</v>
      </c>
    </row>
    <row r="39">
      <c r="A39" s="28" t="s">
        <v>251</v>
      </c>
      <c r="B39" s="29" t="s">
        <v>252</v>
      </c>
      <c r="C39" s="29" t="s">
        <v>157</v>
      </c>
      <c r="D39" s="29" t="s">
        <v>210</v>
      </c>
      <c r="E39" s="29" t="s">
        <v>253</v>
      </c>
      <c r="F39" s="29" t="s">
        <v>120</v>
      </c>
      <c r="G39" s="29" t="s">
        <v>230</v>
      </c>
      <c r="H39" s="29" t="s">
        <v>118</v>
      </c>
      <c r="I39" s="29" t="s">
        <v>160</v>
      </c>
    </row>
    <row r="40">
      <c r="A40" s="28" t="s">
        <v>254</v>
      </c>
      <c r="B40" s="29" t="s">
        <v>233</v>
      </c>
      <c r="C40" s="29" t="s">
        <v>175</v>
      </c>
      <c r="D40" s="29" t="s">
        <v>116</v>
      </c>
      <c r="E40" s="29" t="s">
        <v>237</v>
      </c>
      <c r="F40" s="29" t="s">
        <v>198</v>
      </c>
      <c r="G40" s="29" t="s">
        <v>148</v>
      </c>
      <c r="H40" s="29" t="s">
        <v>166</v>
      </c>
      <c r="I40" s="29" t="s">
        <v>153</v>
      </c>
    </row>
    <row r="41">
      <c r="A41" s="28" t="s">
        <v>255</v>
      </c>
    </row>
    <row r="42">
      <c r="A42" s="28" t="s">
        <v>256</v>
      </c>
      <c r="B42" s="29" t="s">
        <v>175</v>
      </c>
      <c r="C42" s="29" t="s">
        <v>257</v>
      </c>
      <c r="D42" s="6" t="s">
        <v>258</v>
      </c>
      <c r="E42" s="6" t="s">
        <v>203</v>
      </c>
    </row>
    <row r="43">
      <c r="A43" s="28" t="s">
        <v>259</v>
      </c>
    </row>
    <row r="44">
      <c r="A44" s="28" t="s">
        <v>260</v>
      </c>
    </row>
    <row r="45">
      <c r="A45" s="28" t="s">
        <v>261</v>
      </c>
      <c r="B45" s="29" t="s">
        <v>262</v>
      </c>
      <c r="C45" s="29" t="s">
        <v>263</v>
      </c>
      <c r="D45" s="29" t="s">
        <v>138</v>
      </c>
      <c r="E45" s="29" t="s">
        <v>206</v>
      </c>
      <c r="F45" s="29" t="s">
        <v>264</v>
      </c>
      <c r="G45" s="29" t="s">
        <v>265</v>
      </c>
      <c r="H45" s="29" t="s">
        <v>266</v>
      </c>
      <c r="I45" s="29" t="s">
        <v>267</v>
      </c>
    </row>
    <row r="46">
      <c r="A46" s="28" t="s">
        <v>268</v>
      </c>
      <c r="B46" s="29" t="s">
        <v>144</v>
      </c>
      <c r="C46" s="29" t="s">
        <v>118</v>
      </c>
      <c r="D46" s="29" t="s">
        <v>157</v>
      </c>
      <c r="E46" s="29" t="s">
        <v>127</v>
      </c>
      <c r="F46" s="29" t="s">
        <v>123</v>
      </c>
      <c r="G46" s="29" t="s">
        <v>158</v>
      </c>
      <c r="H46" s="29" t="s">
        <v>129</v>
      </c>
      <c r="I46" s="29" t="s">
        <v>192</v>
      </c>
    </row>
    <row r="47">
      <c r="A47" s="28" t="s">
        <v>269</v>
      </c>
      <c r="B47" s="29" t="s">
        <v>127</v>
      </c>
      <c r="C47" s="29" t="s">
        <v>270</v>
      </c>
      <c r="D47" s="29" t="s">
        <v>241</v>
      </c>
      <c r="E47" s="29" t="s">
        <v>181</v>
      </c>
      <c r="F47" s="29" t="s">
        <v>192</v>
      </c>
      <c r="G47" s="29" t="s">
        <v>214</v>
      </c>
      <c r="H47" s="29" t="s">
        <v>202</v>
      </c>
    </row>
    <row r="48">
      <c r="A48" s="28" t="s">
        <v>271</v>
      </c>
      <c r="B48" s="29" t="s">
        <v>206</v>
      </c>
      <c r="C48" s="29" t="s">
        <v>272</v>
      </c>
      <c r="D48" s="29" t="s">
        <v>214</v>
      </c>
      <c r="E48" s="29" t="s">
        <v>181</v>
      </c>
      <c r="F48" s="29" t="s">
        <v>273</v>
      </c>
      <c r="G48" s="29" t="s">
        <v>151</v>
      </c>
      <c r="H48" s="29" t="s">
        <v>119</v>
      </c>
      <c r="I48" s="29" t="s">
        <v>136</v>
      </c>
    </row>
    <row r="49">
      <c r="A49" s="28" t="s">
        <v>274</v>
      </c>
      <c r="B49" s="29" t="s">
        <v>153</v>
      </c>
      <c r="C49" s="29" t="s">
        <v>124</v>
      </c>
      <c r="D49" s="29" t="s">
        <v>244</v>
      </c>
      <c r="E49" s="29" t="s">
        <v>122</v>
      </c>
      <c r="F49" s="29" t="s">
        <v>203</v>
      </c>
      <c r="G49" s="29" t="s">
        <v>113</v>
      </c>
      <c r="H49" s="29" t="s">
        <v>137</v>
      </c>
      <c r="I49" s="29" t="s">
        <v>272</v>
      </c>
    </row>
    <row r="50">
      <c r="A50" s="28" t="s">
        <v>275</v>
      </c>
      <c r="B50" s="29" t="s">
        <v>118</v>
      </c>
      <c r="C50" s="29" t="s">
        <v>276</v>
      </c>
      <c r="D50" s="29" t="s">
        <v>113</v>
      </c>
      <c r="E50" s="29" t="s">
        <v>151</v>
      </c>
      <c r="F50" s="29" t="s">
        <v>124</v>
      </c>
      <c r="G50" s="29" t="s">
        <v>163</v>
      </c>
      <c r="H50" s="29" t="s">
        <v>138</v>
      </c>
      <c r="I50" s="29" t="s">
        <v>242</v>
      </c>
      <c r="J50" s="29" t="s">
        <v>277</v>
      </c>
    </row>
    <row r="51">
      <c r="A51" s="28" t="s">
        <v>278</v>
      </c>
      <c r="B51" s="29" t="s">
        <v>164</v>
      </c>
      <c r="C51" s="29" t="s">
        <v>144</v>
      </c>
      <c r="D51" s="29" t="s">
        <v>194</v>
      </c>
      <c r="E51" s="29" t="s">
        <v>169</v>
      </c>
      <c r="F51" s="29" t="s">
        <v>238</v>
      </c>
      <c r="G51" s="29" t="s">
        <v>127</v>
      </c>
      <c r="H51" s="29" t="s">
        <v>183</v>
      </c>
      <c r="I51" s="29" t="s">
        <v>189</v>
      </c>
    </row>
    <row r="52">
      <c r="A52" s="28" t="s">
        <v>279</v>
      </c>
      <c r="B52" s="29" t="s">
        <v>185</v>
      </c>
      <c r="C52" s="29" t="s">
        <v>149</v>
      </c>
      <c r="D52" s="29" t="s">
        <v>151</v>
      </c>
      <c r="E52" s="29" t="s">
        <v>175</v>
      </c>
      <c r="F52" s="29" t="s">
        <v>209</v>
      </c>
      <c r="G52" s="29" t="s">
        <v>226</v>
      </c>
      <c r="H52" s="29" t="s">
        <v>214</v>
      </c>
    </row>
    <row r="53">
      <c r="A53" s="28" t="s">
        <v>280</v>
      </c>
      <c r="B53" s="29" t="s">
        <v>262</v>
      </c>
      <c r="C53" s="29" t="s">
        <v>123</v>
      </c>
      <c r="D53" s="29" t="s">
        <v>157</v>
      </c>
      <c r="E53" s="29" t="s">
        <v>194</v>
      </c>
      <c r="F53" s="29" t="s">
        <v>281</v>
      </c>
      <c r="G53" s="29" t="s">
        <v>282</v>
      </c>
      <c r="H53" s="29" t="s">
        <v>147</v>
      </c>
    </row>
    <row r="54">
      <c r="A54" s="28" t="s">
        <v>283</v>
      </c>
    </row>
    <row r="55">
      <c r="A55" s="28" t="s">
        <v>284</v>
      </c>
      <c r="B55" s="29" t="s">
        <v>119</v>
      </c>
      <c r="C55" s="31" t="s">
        <v>113</v>
      </c>
      <c r="D55" s="29" t="s">
        <v>137</v>
      </c>
      <c r="E55" s="29" t="s">
        <v>138</v>
      </c>
      <c r="F55" s="29" t="s">
        <v>161</v>
      </c>
      <c r="G55" s="29" t="s">
        <v>148</v>
      </c>
    </row>
    <row r="56">
      <c r="A56" s="28" t="s">
        <v>285</v>
      </c>
      <c r="B56" s="29" t="s">
        <v>124</v>
      </c>
      <c r="C56" s="29" t="s">
        <v>171</v>
      </c>
      <c r="D56" s="29" t="s">
        <v>265</v>
      </c>
      <c r="E56" s="29" t="s">
        <v>277</v>
      </c>
      <c r="F56" s="29" t="s">
        <v>266</v>
      </c>
      <c r="G56" s="29" t="s">
        <v>194</v>
      </c>
      <c r="H56" s="29" t="s">
        <v>183</v>
      </c>
      <c r="I56" s="29" t="s">
        <v>286</v>
      </c>
    </row>
    <row r="57">
      <c r="A57" s="28" t="s">
        <v>287</v>
      </c>
      <c r="B57" s="29" t="s">
        <v>184</v>
      </c>
      <c r="C57" s="29" t="s">
        <v>237</v>
      </c>
      <c r="D57" s="29" t="s">
        <v>168</v>
      </c>
      <c r="E57" s="29" t="s">
        <v>143</v>
      </c>
      <c r="F57" s="29" t="s">
        <v>124</v>
      </c>
      <c r="G57" s="29" t="s">
        <v>129</v>
      </c>
      <c r="H57" s="29" t="s">
        <v>120</v>
      </c>
      <c r="I57" s="29" t="s">
        <v>155</v>
      </c>
      <c r="J57" s="29" t="s">
        <v>148</v>
      </c>
    </row>
    <row r="58">
      <c r="A58" s="28" t="s">
        <v>288</v>
      </c>
      <c r="B58" s="29" t="s">
        <v>194</v>
      </c>
      <c r="C58" s="29" t="s">
        <v>124</v>
      </c>
      <c r="D58" s="29" t="s">
        <v>262</v>
      </c>
      <c r="E58" s="29" t="s">
        <v>138</v>
      </c>
      <c r="F58" s="29" t="s">
        <v>113</v>
      </c>
      <c r="G58" s="29" t="s">
        <v>246</v>
      </c>
      <c r="H58" s="29" t="s">
        <v>163</v>
      </c>
      <c r="I58" s="29" t="s">
        <v>244</v>
      </c>
    </row>
    <row r="59">
      <c r="A59" s="28" t="s">
        <v>289</v>
      </c>
      <c r="B59" s="29" t="s">
        <v>160</v>
      </c>
      <c r="C59" s="29" t="s">
        <v>127</v>
      </c>
      <c r="D59" s="29" t="s">
        <v>244</v>
      </c>
      <c r="E59" s="29" t="s">
        <v>209</v>
      </c>
      <c r="F59" s="29" t="s">
        <v>175</v>
      </c>
      <c r="G59" s="29" t="s">
        <v>226</v>
      </c>
      <c r="H59" s="29" t="s">
        <v>141</v>
      </c>
      <c r="I59" s="6" t="s">
        <v>290</v>
      </c>
    </row>
    <row r="60">
      <c r="A60" s="28" t="s">
        <v>291</v>
      </c>
      <c r="B60" s="29" t="s">
        <v>203</v>
      </c>
      <c r="C60" s="29" t="s">
        <v>292</v>
      </c>
      <c r="D60" s="29" t="s">
        <v>293</v>
      </c>
      <c r="E60" s="29" t="s">
        <v>136</v>
      </c>
    </row>
    <row r="61">
      <c r="A61" s="28" t="s">
        <v>294</v>
      </c>
      <c r="B61" s="29" t="s">
        <v>204</v>
      </c>
      <c r="C61" s="29" t="s">
        <v>129</v>
      </c>
      <c r="D61" s="29" t="s">
        <v>295</v>
      </c>
      <c r="E61" s="29" t="s">
        <v>194</v>
      </c>
      <c r="F61" s="29" t="s">
        <v>237</v>
      </c>
      <c r="G61" s="29" t="s">
        <v>144</v>
      </c>
      <c r="H61" s="29" t="s">
        <v>118</v>
      </c>
      <c r="I61" s="29" t="s">
        <v>296</v>
      </c>
    </row>
    <row r="62">
      <c r="A62" s="28" t="s">
        <v>297</v>
      </c>
      <c r="B62" s="29" t="s">
        <v>298</v>
      </c>
      <c r="C62" s="29" t="s">
        <v>118</v>
      </c>
      <c r="D62" s="29" t="s">
        <v>299</v>
      </c>
      <c r="E62" s="29" t="s">
        <v>214</v>
      </c>
      <c r="F62" s="29" t="s">
        <v>183</v>
      </c>
      <c r="G62" s="29" t="s">
        <v>198</v>
      </c>
      <c r="H62" s="29" t="s">
        <v>151</v>
      </c>
      <c r="I62" s="29" t="s">
        <v>144</v>
      </c>
      <c r="J62" s="29" t="s">
        <v>147</v>
      </c>
    </row>
    <row r="63">
      <c r="A63" s="28" t="s">
        <v>300</v>
      </c>
      <c r="B63" s="29" t="s">
        <v>174</v>
      </c>
      <c r="C63" s="29" t="s">
        <v>204</v>
      </c>
      <c r="D63" s="29" t="s">
        <v>185</v>
      </c>
      <c r="E63" s="29" t="s">
        <v>184</v>
      </c>
      <c r="F63" s="29" t="s">
        <v>253</v>
      </c>
      <c r="G63" s="29" t="s">
        <v>119</v>
      </c>
      <c r="H63" s="29" t="s">
        <v>138</v>
      </c>
      <c r="I63" s="29" t="s">
        <v>153</v>
      </c>
    </row>
    <row r="64">
      <c r="A64" s="28" t="s">
        <v>301</v>
      </c>
      <c r="B64" s="29" t="s">
        <v>143</v>
      </c>
      <c r="C64" s="29" t="s">
        <v>151</v>
      </c>
      <c r="D64" s="29" t="s">
        <v>113</v>
      </c>
      <c r="E64" s="29" t="s">
        <v>246</v>
      </c>
      <c r="F64" s="29" t="s">
        <v>175</v>
      </c>
      <c r="G64" s="29" t="s">
        <v>262</v>
      </c>
      <c r="H64" s="29" t="s">
        <v>137</v>
      </c>
      <c r="I64" s="29" t="s">
        <v>168</v>
      </c>
    </row>
    <row r="65">
      <c r="A65" s="28" t="s">
        <v>302</v>
      </c>
      <c r="B65" s="29" t="s">
        <v>237</v>
      </c>
      <c r="C65" s="29" t="s">
        <v>145</v>
      </c>
      <c r="D65" s="29" t="s">
        <v>138</v>
      </c>
      <c r="E65" s="29" t="s">
        <v>157</v>
      </c>
      <c r="F65" s="29" t="s">
        <v>120</v>
      </c>
      <c r="G65" s="29" t="s">
        <v>144</v>
      </c>
      <c r="H65" s="29" t="s">
        <v>303</v>
      </c>
      <c r="I65" s="29" t="s">
        <v>241</v>
      </c>
      <c r="J65" s="31"/>
    </row>
    <row r="66">
      <c r="A66" s="28" t="s">
        <v>304</v>
      </c>
      <c r="B66" s="29" t="s">
        <v>185</v>
      </c>
      <c r="C66" s="29" t="s">
        <v>265</v>
      </c>
      <c r="D66" s="29" t="s">
        <v>168</v>
      </c>
      <c r="E66" s="29" t="s">
        <v>305</v>
      </c>
      <c r="F66" s="29" t="s">
        <v>210</v>
      </c>
      <c r="G66" s="29" t="s">
        <v>129</v>
      </c>
      <c r="H66" s="29" t="s">
        <v>193</v>
      </c>
      <c r="I66" s="29" t="s">
        <v>163</v>
      </c>
      <c r="J66" s="29" t="s">
        <v>198</v>
      </c>
    </row>
    <row r="67">
      <c r="A67" s="28" t="s">
        <v>306</v>
      </c>
      <c r="B67" s="29" t="s">
        <v>307</v>
      </c>
      <c r="C67" s="29" t="s">
        <v>181</v>
      </c>
      <c r="D67" s="29" t="s">
        <v>263</v>
      </c>
      <c r="E67" s="29" t="s">
        <v>308</v>
      </c>
      <c r="F67" s="29" t="s">
        <v>142</v>
      </c>
      <c r="G67" s="29" t="s">
        <v>199</v>
      </c>
      <c r="H67" s="29" t="s">
        <v>212</v>
      </c>
      <c r="I67" s="29" t="s">
        <v>309</v>
      </c>
    </row>
    <row r="68">
      <c r="A68" s="28" t="s">
        <v>310</v>
      </c>
    </row>
    <row r="69">
      <c r="A69" s="28" t="s">
        <v>311</v>
      </c>
      <c r="B69" s="29" t="s">
        <v>114</v>
      </c>
      <c r="C69" s="29" t="s">
        <v>196</v>
      </c>
      <c r="D69" s="29" t="s">
        <v>257</v>
      </c>
      <c r="E69" s="29" t="s">
        <v>305</v>
      </c>
      <c r="F69" s="29" t="s">
        <v>165</v>
      </c>
      <c r="G69" s="29" t="s">
        <v>312</v>
      </c>
      <c r="H69" s="29" t="s">
        <v>118</v>
      </c>
      <c r="I69" s="29" t="s">
        <v>171</v>
      </c>
      <c r="J69" s="29" t="s">
        <v>218</v>
      </c>
    </row>
    <row r="70">
      <c r="A70" s="28" t="s">
        <v>313</v>
      </c>
      <c r="B70" s="29" t="s">
        <v>292</v>
      </c>
      <c r="C70" s="29" t="s">
        <v>229</v>
      </c>
      <c r="D70" s="29" t="s">
        <v>118</v>
      </c>
      <c r="E70" s="29" t="s">
        <v>220</v>
      </c>
      <c r="F70" s="29" t="s">
        <v>198</v>
      </c>
      <c r="G70" s="29" t="s">
        <v>123</v>
      </c>
      <c r="H70" s="29" t="s">
        <v>125</v>
      </c>
      <c r="I70" s="29" t="s">
        <v>270</v>
      </c>
    </row>
    <row r="71">
      <c r="A71" s="28" t="s">
        <v>314</v>
      </c>
      <c r="B71" s="29" t="s">
        <v>175</v>
      </c>
      <c r="C71" s="29" t="s">
        <v>237</v>
      </c>
      <c r="D71" s="29" t="s">
        <v>113</v>
      </c>
      <c r="E71" s="29" t="s">
        <v>151</v>
      </c>
      <c r="F71" s="29" t="s">
        <v>147</v>
      </c>
      <c r="G71" s="29" t="s">
        <v>161</v>
      </c>
      <c r="H71" s="29" t="s">
        <v>157</v>
      </c>
    </row>
    <row r="72">
      <c r="A72" s="28" t="s">
        <v>315</v>
      </c>
      <c r="B72" s="29" t="s">
        <v>153</v>
      </c>
      <c r="C72" s="29" t="s">
        <v>222</v>
      </c>
      <c r="D72" s="29" t="s">
        <v>262</v>
      </c>
      <c r="E72" s="29" t="s">
        <v>184</v>
      </c>
      <c r="F72" s="29" t="s">
        <v>252</v>
      </c>
      <c r="G72" s="29" t="s">
        <v>198</v>
      </c>
      <c r="H72" s="29" t="s">
        <v>316</v>
      </c>
      <c r="I72" s="29" t="s">
        <v>113</v>
      </c>
      <c r="J72" s="29" t="s">
        <v>194</v>
      </c>
    </row>
    <row r="73">
      <c r="A73" s="28" t="s">
        <v>317</v>
      </c>
      <c r="B73" s="29" t="s">
        <v>113</v>
      </c>
      <c r="C73" s="29" t="s">
        <v>161</v>
      </c>
      <c r="D73" s="29" t="s">
        <v>175</v>
      </c>
      <c r="E73" s="29" t="s">
        <v>194</v>
      </c>
      <c r="F73" s="29" t="s">
        <v>238</v>
      </c>
      <c r="G73" s="29" t="s">
        <v>157</v>
      </c>
      <c r="H73" s="29" t="s">
        <v>123</v>
      </c>
      <c r="I73" s="29" t="s">
        <v>149</v>
      </c>
    </row>
    <row r="74">
      <c r="A74" s="28" t="s">
        <v>318</v>
      </c>
      <c r="B74" s="29" t="s">
        <v>199</v>
      </c>
      <c r="C74" s="29" t="s">
        <v>138</v>
      </c>
      <c r="D74" s="29" t="s">
        <v>151</v>
      </c>
      <c r="E74" s="29" t="s">
        <v>147</v>
      </c>
      <c r="F74" s="29" t="s">
        <v>116</v>
      </c>
      <c r="G74" s="29" t="s">
        <v>198</v>
      </c>
      <c r="H74" s="29" t="s">
        <v>293</v>
      </c>
    </row>
    <row r="75">
      <c r="A75" s="28" t="s">
        <v>319</v>
      </c>
    </row>
    <row r="76">
      <c r="A76" s="28" t="s">
        <v>320</v>
      </c>
      <c r="B76" s="29" t="s">
        <v>144</v>
      </c>
      <c r="C76" s="29" t="s">
        <v>168</v>
      </c>
      <c r="D76" s="29" t="s">
        <v>159</v>
      </c>
      <c r="E76" s="29" t="s">
        <v>134</v>
      </c>
      <c r="F76" s="29" t="s">
        <v>118</v>
      </c>
      <c r="G76" s="29" t="s">
        <v>165</v>
      </c>
      <c r="H76" s="29" t="s">
        <v>158</v>
      </c>
      <c r="I76" s="29" t="s">
        <v>175</v>
      </c>
    </row>
    <row r="77">
      <c r="A77" s="28" t="s">
        <v>321</v>
      </c>
      <c r="B77" s="29" t="s">
        <v>322</v>
      </c>
      <c r="C77" s="29" t="s">
        <v>265</v>
      </c>
      <c r="D77" s="29" t="s">
        <v>118</v>
      </c>
      <c r="E77" s="29" t="s">
        <v>277</v>
      </c>
      <c r="F77" s="29" t="s">
        <v>129</v>
      </c>
      <c r="G77" s="29" t="s">
        <v>292</v>
      </c>
    </row>
    <row r="78">
      <c r="A78" s="28" t="s">
        <v>323</v>
      </c>
      <c r="B78" s="29" t="s">
        <v>171</v>
      </c>
      <c r="C78" s="29" t="s">
        <v>125</v>
      </c>
      <c r="D78" s="29" t="s">
        <v>181</v>
      </c>
      <c r="E78" s="29" t="s">
        <v>118</v>
      </c>
      <c r="F78" s="29" t="s">
        <v>324</v>
      </c>
      <c r="G78" s="29" t="s">
        <v>265</v>
      </c>
      <c r="H78" s="29" t="s">
        <v>155</v>
      </c>
      <c r="I78" s="29" t="s">
        <v>286</v>
      </c>
      <c r="J78" s="29" t="s">
        <v>325</v>
      </c>
    </row>
    <row r="79">
      <c r="A79" s="28" t="s">
        <v>326</v>
      </c>
      <c r="B79" s="29" t="s">
        <v>152</v>
      </c>
      <c r="C79" s="29" t="s">
        <v>249</v>
      </c>
      <c r="D79" s="29" t="s">
        <v>142</v>
      </c>
      <c r="E79" s="29" t="s">
        <v>151</v>
      </c>
      <c r="F79" s="29" t="s">
        <v>155</v>
      </c>
      <c r="G79" s="29" t="s">
        <v>148</v>
      </c>
      <c r="H79" s="29" t="s">
        <v>237</v>
      </c>
      <c r="I79" s="31"/>
    </row>
    <row r="80">
      <c r="A80" s="28" t="s">
        <v>327</v>
      </c>
      <c r="B80" s="29" t="s">
        <v>237</v>
      </c>
      <c r="C80" s="29" t="s">
        <v>246</v>
      </c>
      <c r="D80" s="29" t="s">
        <v>181</v>
      </c>
      <c r="E80" s="29" t="s">
        <v>118</v>
      </c>
      <c r="F80" s="29" t="s">
        <v>119</v>
      </c>
      <c r="G80" s="29" t="s">
        <v>270</v>
      </c>
      <c r="H80" s="29" t="s">
        <v>171</v>
      </c>
      <c r="I80" s="29" t="s">
        <v>286</v>
      </c>
    </row>
    <row r="81">
      <c r="A81" s="28" t="s">
        <v>328</v>
      </c>
    </row>
    <row r="82">
      <c r="A82" s="28" t="s">
        <v>329</v>
      </c>
      <c r="B82" s="29" t="s">
        <v>144</v>
      </c>
      <c r="C82" s="29" t="s">
        <v>123</v>
      </c>
      <c r="D82" s="29" t="s">
        <v>183</v>
      </c>
      <c r="E82" s="29" t="s">
        <v>118</v>
      </c>
      <c r="F82" s="29" t="s">
        <v>169</v>
      </c>
      <c r="G82" s="29" t="s">
        <v>265</v>
      </c>
      <c r="H82" s="29" t="s">
        <v>252</v>
      </c>
      <c r="I82" s="29" t="s">
        <v>202</v>
      </c>
    </row>
  </sheetData>
  <hyperlinks>
    <hyperlink r:id="rId1" ref="B1"/>
    <hyperlink r:id="rId2" ref="C1"/>
    <hyperlink r:id="rId3" ref="D1"/>
    <hyperlink r:id="rId4" ref="E1"/>
    <hyperlink r:id="rId5" ref="F1"/>
    <hyperlink r:id="rId6" ref="B2"/>
    <hyperlink r:id="rId7" ref="C2"/>
    <hyperlink r:id="rId8" ref="D2"/>
    <hyperlink r:id="rId9" ref="E2"/>
    <hyperlink r:id="rId10" ref="F2"/>
    <hyperlink r:id="rId11" ref="G2"/>
    <hyperlink r:id="rId12" ref="H2"/>
    <hyperlink r:id="rId13" ref="I2"/>
    <hyperlink r:id="rId14" ref="B3"/>
    <hyperlink r:id="rId15" ref="C3"/>
    <hyperlink r:id="rId16" ref="D3"/>
    <hyperlink r:id="rId17" ref="E3"/>
    <hyperlink r:id="rId18" ref="F3"/>
    <hyperlink r:id="rId19" ref="B4"/>
    <hyperlink r:id="rId20" ref="C4"/>
    <hyperlink r:id="rId21" ref="D4"/>
    <hyperlink r:id="rId22" ref="E4"/>
    <hyperlink r:id="rId23" ref="F4"/>
    <hyperlink r:id="rId24" ref="G4"/>
    <hyperlink r:id="rId25" ref="H4"/>
    <hyperlink r:id="rId26" ref="I4"/>
    <hyperlink r:id="rId27" ref="B5"/>
    <hyperlink r:id="rId28" ref="C5"/>
    <hyperlink r:id="rId29" ref="D5"/>
    <hyperlink r:id="rId30" ref="E5"/>
    <hyperlink r:id="rId31" ref="F5"/>
    <hyperlink r:id="rId32" ref="G5"/>
    <hyperlink r:id="rId33" ref="H5"/>
    <hyperlink r:id="rId34" ref="B6"/>
    <hyperlink r:id="rId35" ref="C6"/>
    <hyperlink r:id="rId36" ref="D6"/>
    <hyperlink r:id="rId37" ref="E6"/>
    <hyperlink r:id="rId38" ref="F6"/>
    <hyperlink r:id="rId39" ref="G6"/>
    <hyperlink r:id="rId40" ref="H6"/>
    <hyperlink r:id="rId41" ref="I6"/>
    <hyperlink r:id="rId42" ref="B7"/>
    <hyperlink r:id="rId43" ref="C7"/>
    <hyperlink r:id="rId44" ref="D7"/>
    <hyperlink r:id="rId45" ref="B8"/>
    <hyperlink r:id="rId46" ref="C8"/>
    <hyperlink r:id="rId47" ref="D8"/>
    <hyperlink r:id="rId48" ref="E8"/>
    <hyperlink r:id="rId49" ref="F8"/>
    <hyperlink r:id="rId50" ref="G8"/>
    <hyperlink r:id="rId51" ref="H8"/>
    <hyperlink r:id="rId52" ref="I8"/>
    <hyperlink r:id="rId53" ref="J8"/>
    <hyperlink r:id="rId54" ref="B9"/>
    <hyperlink r:id="rId55" ref="C9"/>
    <hyperlink r:id="rId56" ref="D9"/>
    <hyperlink r:id="rId57" ref="E9"/>
    <hyperlink r:id="rId58" ref="F9"/>
    <hyperlink r:id="rId59" ref="G9"/>
    <hyperlink r:id="rId60" ref="H9"/>
    <hyperlink r:id="rId61" ref="I9"/>
    <hyperlink r:id="rId62" ref="B10"/>
    <hyperlink r:id="rId63" ref="C10"/>
    <hyperlink r:id="rId64" ref="D10"/>
    <hyperlink r:id="rId65" ref="E10"/>
    <hyperlink r:id="rId66" ref="F10"/>
    <hyperlink r:id="rId67" ref="G10"/>
    <hyperlink r:id="rId68" ref="H10"/>
    <hyperlink r:id="rId69" ref="I10"/>
    <hyperlink r:id="rId70" ref="J10"/>
    <hyperlink r:id="rId71" ref="B11"/>
    <hyperlink r:id="rId72" ref="C11"/>
    <hyperlink r:id="rId73" ref="D11"/>
    <hyperlink r:id="rId74" ref="E11"/>
    <hyperlink r:id="rId75" ref="B13"/>
    <hyperlink r:id="rId76" ref="C13"/>
    <hyperlink r:id="rId77" ref="D13"/>
    <hyperlink r:id="rId78" ref="E13"/>
    <hyperlink r:id="rId79" ref="F13"/>
    <hyperlink r:id="rId80" ref="G13"/>
    <hyperlink r:id="rId81" ref="H13"/>
    <hyperlink r:id="rId82" ref="I13"/>
    <hyperlink r:id="rId83" ref="J13"/>
    <hyperlink r:id="rId84" ref="B14"/>
    <hyperlink r:id="rId85" ref="C14"/>
    <hyperlink r:id="rId86" ref="D14"/>
    <hyperlink r:id="rId87" ref="E14"/>
    <hyperlink r:id="rId88" ref="F14"/>
    <hyperlink r:id="rId89" ref="G14"/>
    <hyperlink r:id="rId90" ref="H14"/>
    <hyperlink r:id="rId91" ref="I14"/>
    <hyperlink r:id="rId92" ref="J14"/>
    <hyperlink r:id="rId93" ref="B15"/>
    <hyperlink r:id="rId94" ref="C15"/>
    <hyperlink r:id="rId95" ref="D15"/>
    <hyperlink r:id="rId96" ref="E15"/>
    <hyperlink r:id="rId97" ref="F15"/>
    <hyperlink r:id="rId98" ref="G15"/>
    <hyperlink r:id="rId99" ref="H15"/>
    <hyperlink r:id="rId100" ref="I15"/>
    <hyperlink r:id="rId101" ref="B17"/>
    <hyperlink r:id="rId102" ref="C17"/>
    <hyperlink r:id="rId103" ref="D17"/>
    <hyperlink r:id="rId104" ref="E17"/>
    <hyperlink r:id="rId105" ref="F17"/>
    <hyperlink r:id="rId106" ref="G17"/>
    <hyperlink r:id="rId107" ref="H17"/>
    <hyperlink r:id="rId108" ref="B18"/>
    <hyperlink r:id="rId109" ref="C18"/>
    <hyperlink r:id="rId110" ref="D18"/>
    <hyperlink r:id="rId111" ref="E18"/>
    <hyperlink r:id="rId112" ref="F18"/>
    <hyperlink r:id="rId113" ref="G18"/>
    <hyperlink r:id="rId114" ref="H18"/>
    <hyperlink r:id="rId115" ref="I18"/>
    <hyperlink r:id="rId116" ref="B19"/>
    <hyperlink r:id="rId117" ref="C19"/>
    <hyperlink r:id="rId118" ref="D19"/>
    <hyperlink r:id="rId119" ref="E19"/>
    <hyperlink r:id="rId120" ref="F19"/>
    <hyperlink r:id="rId121" ref="G19"/>
    <hyperlink r:id="rId122" ref="H19"/>
    <hyperlink r:id="rId123" ref="I19"/>
    <hyperlink r:id="rId124" ref="J19"/>
    <hyperlink r:id="rId125" ref="B21"/>
    <hyperlink r:id="rId126" ref="C21"/>
    <hyperlink r:id="rId127" ref="D21"/>
    <hyperlink r:id="rId128" ref="E21"/>
    <hyperlink r:id="rId129" ref="F21"/>
    <hyperlink r:id="rId130" ref="G21"/>
    <hyperlink r:id="rId131" ref="H21"/>
    <hyperlink r:id="rId132" ref="B22"/>
    <hyperlink r:id="rId133" ref="C22"/>
    <hyperlink r:id="rId134" ref="D22"/>
    <hyperlink r:id="rId135" ref="E22"/>
    <hyperlink r:id="rId136" ref="F22"/>
    <hyperlink r:id="rId137" ref="G22"/>
    <hyperlink r:id="rId138" ref="H22"/>
    <hyperlink r:id="rId139" ref="B23"/>
    <hyperlink r:id="rId140" ref="C23"/>
    <hyperlink r:id="rId141" ref="D23"/>
    <hyperlink r:id="rId142" ref="E23"/>
    <hyperlink r:id="rId143" ref="B24"/>
    <hyperlink r:id="rId144" ref="C24"/>
    <hyperlink r:id="rId145" ref="D24"/>
    <hyperlink r:id="rId146" ref="E24"/>
    <hyperlink r:id="rId147" ref="F24"/>
    <hyperlink r:id="rId148" ref="G24"/>
    <hyperlink r:id="rId149" ref="H24"/>
    <hyperlink r:id="rId150" ref="I24"/>
    <hyperlink r:id="rId151" ref="B25"/>
    <hyperlink r:id="rId152" ref="C25"/>
    <hyperlink r:id="rId153" ref="D25"/>
    <hyperlink r:id="rId154" ref="E25"/>
    <hyperlink r:id="rId155" ref="F25"/>
    <hyperlink r:id="rId156" ref="G25"/>
    <hyperlink r:id="rId157" ref="H25"/>
    <hyperlink r:id="rId158" ref="I25"/>
    <hyperlink r:id="rId159" ref="B26"/>
    <hyperlink r:id="rId160" ref="C26"/>
    <hyperlink r:id="rId161" ref="D26"/>
    <hyperlink r:id="rId162" ref="E26"/>
    <hyperlink r:id="rId163" ref="F26"/>
    <hyperlink r:id="rId164" ref="G26"/>
    <hyperlink r:id="rId165" ref="H26"/>
    <hyperlink r:id="rId166" ref="I26"/>
    <hyperlink r:id="rId167" ref="J26"/>
    <hyperlink r:id="rId168" ref="B27"/>
    <hyperlink r:id="rId169" ref="C27"/>
    <hyperlink r:id="rId170" ref="D27"/>
    <hyperlink r:id="rId171" ref="E27"/>
    <hyperlink r:id="rId172" ref="F27"/>
    <hyperlink r:id="rId173" ref="G27"/>
    <hyperlink r:id="rId174" ref="H27"/>
    <hyperlink r:id="rId175" ref="B30"/>
    <hyperlink r:id="rId176" ref="C30"/>
    <hyperlink r:id="rId177" ref="D30"/>
    <hyperlink r:id="rId178" ref="E30"/>
    <hyperlink r:id="rId179" ref="F30"/>
    <hyperlink r:id="rId180" ref="G30"/>
    <hyperlink r:id="rId181" ref="B31"/>
    <hyperlink r:id="rId182" ref="C31"/>
    <hyperlink r:id="rId183" ref="D31"/>
    <hyperlink r:id="rId184" ref="B33"/>
    <hyperlink r:id="rId185" ref="C33"/>
    <hyperlink r:id="rId186" ref="D33"/>
    <hyperlink r:id="rId187" ref="E33"/>
    <hyperlink r:id="rId188" ref="F33"/>
    <hyperlink r:id="rId189" ref="G33"/>
    <hyperlink r:id="rId190" ref="H33"/>
    <hyperlink r:id="rId191" ref="B35"/>
    <hyperlink r:id="rId192" ref="C35"/>
    <hyperlink r:id="rId193" ref="D35"/>
    <hyperlink r:id="rId194" ref="E35"/>
    <hyperlink r:id="rId195" ref="F35"/>
    <hyperlink r:id="rId196" ref="G35"/>
    <hyperlink r:id="rId197" ref="H35"/>
    <hyperlink r:id="rId198" ref="I35"/>
    <hyperlink r:id="rId199" ref="J35"/>
    <hyperlink r:id="rId200" ref="B36"/>
    <hyperlink r:id="rId201" ref="C36"/>
    <hyperlink r:id="rId202" ref="D36"/>
    <hyperlink r:id="rId203" ref="E36"/>
    <hyperlink r:id="rId204" ref="F36"/>
    <hyperlink r:id="rId205" ref="G36"/>
    <hyperlink r:id="rId206" ref="H36"/>
    <hyperlink r:id="rId207" ref="I36"/>
    <hyperlink r:id="rId208" ref="J36"/>
    <hyperlink r:id="rId209" ref="B37"/>
    <hyperlink r:id="rId210" ref="C37"/>
    <hyperlink r:id="rId211" ref="D37"/>
    <hyperlink r:id="rId212" ref="E37"/>
    <hyperlink r:id="rId213" ref="F37"/>
    <hyperlink r:id="rId214" ref="G37"/>
    <hyperlink r:id="rId215" ref="H37"/>
    <hyperlink r:id="rId216" ref="I37"/>
    <hyperlink r:id="rId217" ref="J37"/>
    <hyperlink r:id="rId218" ref="B38"/>
    <hyperlink r:id="rId219" ref="C38"/>
    <hyperlink r:id="rId220" ref="D38"/>
    <hyperlink r:id="rId221" ref="E38"/>
    <hyperlink r:id="rId222" ref="F38"/>
    <hyperlink r:id="rId223" ref="G38"/>
    <hyperlink r:id="rId224" ref="H38"/>
    <hyperlink r:id="rId225" ref="I38"/>
    <hyperlink r:id="rId226" ref="B39"/>
    <hyperlink r:id="rId227" ref="C39"/>
    <hyperlink r:id="rId228" ref="D39"/>
    <hyperlink r:id="rId229" ref="E39"/>
    <hyperlink r:id="rId230" ref="F39"/>
    <hyperlink r:id="rId231" ref="G39"/>
    <hyperlink r:id="rId232" ref="H39"/>
    <hyperlink r:id="rId233" ref="I39"/>
    <hyperlink r:id="rId234" ref="B40"/>
    <hyperlink r:id="rId235" ref="C40"/>
    <hyperlink r:id="rId236" ref="D40"/>
    <hyperlink r:id="rId237" ref="E40"/>
    <hyperlink r:id="rId238" ref="F40"/>
    <hyperlink r:id="rId239" ref="G40"/>
    <hyperlink r:id="rId240" ref="H40"/>
    <hyperlink r:id="rId241" ref="I40"/>
    <hyperlink r:id="rId242" ref="B42"/>
    <hyperlink r:id="rId243" ref="C42"/>
    <hyperlink r:id="rId244" ref="B45"/>
    <hyperlink r:id="rId245" ref="C45"/>
    <hyperlink r:id="rId246" ref="D45"/>
    <hyperlink r:id="rId247" ref="E45"/>
    <hyperlink r:id="rId248" ref="F45"/>
    <hyperlink r:id="rId249" ref="G45"/>
    <hyperlink r:id="rId250" ref="H45"/>
    <hyperlink r:id="rId251" ref="I45"/>
    <hyperlink r:id="rId252" ref="B46"/>
    <hyperlink r:id="rId253" ref="C46"/>
    <hyperlink r:id="rId254" ref="D46"/>
    <hyperlink r:id="rId255" ref="E46"/>
    <hyperlink r:id="rId256" ref="F46"/>
    <hyperlink r:id="rId257" ref="G46"/>
    <hyperlink r:id="rId258" ref="H46"/>
    <hyperlink r:id="rId259" ref="I46"/>
    <hyperlink r:id="rId260" ref="B47"/>
    <hyperlink r:id="rId261" ref="C47"/>
    <hyperlink r:id="rId262" ref="D47"/>
    <hyperlink r:id="rId263" ref="E47"/>
    <hyperlink r:id="rId264" ref="F47"/>
    <hyperlink r:id="rId265" ref="G47"/>
    <hyperlink r:id="rId266" ref="H47"/>
    <hyperlink r:id="rId267" ref="B48"/>
    <hyperlink r:id="rId268" ref="C48"/>
    <hyperlink r:id="rId269" ref="D48"/>
    <hyperlink r:id="rId270" ref="E48"/>
    <hyperlink r:id="rId271" ref="F48"/>
    <hyperlink r:id="rId272" ref="G48"/>
    <hyperlink r:id="rId273" ref="H48"/>
    <hyperlink r:id="rId274" ref="I48"/>
    <hyperlink r:id="rId275" ref="B49"/>
    <hyperlink r:id="rId276" ref="C49"/>
    <hyperlink r:id="rId277" ref="D49"/>
    <hyperlink r:id="rId278" ref="E49"/>
    <hyperlink r:id="rId279" ref="F49"/>
    <hyperlink r:id="rId280" ref="G49"/>
    <hyperlink r:id="rId281" ref="H49"/>
    <hyperlink r:id="rId282" ref="I49"/>
    <hyperlink r:id="rId283" ref="B50"/>
    <hyperlink r:id="rId284" ref="C50"/>
    <hyperlink r:id="rId285" ref="D50"/>
    <hyperlink r:id="rId286" ref="E50"/>
    <hyperlink r:id="rId287" ref="F50"/>
    <hyperlink r:id="rId288" ref="G50"/>
    <hyperlink r:id="rId289" ref="H50"/>
    <hyperlink r:id="rId290" ref="I50"/>
    <hyperlink r:id="rId291" ref="J50"/>
    <hyperlink r:id="rId292" ref="B51"/>
    <hyperlink r:id="rId293" ref="C51"/>
    <hyperlink r:id="rId294" ref="D51"/>
    <hyperlink r:id="rId295" ref="E51"/>
    <hyperlink r:id="rId296" ref="F51"/>
    <hyperlink r:id="rId297" ref="G51"/>
    <hyperlink r:id="rId298" ref="H51"/>
    <hyperlink r:id="rId299" ref="I51"/>
    <hyperlink r:id="rId300" ref="B52"/>
    <hyperlink r:id="rId301" ref="C52"/>
    <hyperlink r:id="rId302" ref="D52"/>
    <hyperlink r:id="rId303" ref="E52"/>
    <hyperlink r:id="rId304" ref="F52"/>
    <hyperlink r:id="rId305" ref="G52"/>
    <hyperlink r:id="rId306" ref="H52"/>
    <hyperlink r:id="rId307" ref="B53"/>
    <hyperlink r:id="rId308" ref="C53"/>
    <hyperlink r:id="rId309" ref="D53"/>
    <hyperlink r:id="rId310" ref="E53"/>
    <hyperlink r:id="rId311" ref="F53"/>
    <hyperlink r:id="rId312" ref="G53"/>
    <hyperlink r:id="rId313" ref="H53"/>
    <hyperlink r:id="rId314" ref="B55"/>
    <hyperlink r:id="rId315" ref="D55"/>
    <hyperlink r:id="rId316" ref="E55"/>
    <hyperlink r:id="rId317" ref="F55"/>
    <hyperlink r:id="rId318" ref="G55"/>
    <hyperlink r:id="rId319" ref="B56"/>
    <hyperlink r:id="rId320" ref="C56"/>
    <hyperlink r:id="rId321" ref="D56"/>
    <hyperlink r:id="rId322" ref="E56"/>
    <hyperlink r:id="rId323" ref="F56"/>
    <hyperlink r:id="rId324" ref="G56"/>
    <hyperlink r:id="rId325" ref="H56"/>
    <hyperlink r:id="rId326" ref="I56"/>
    <hyperlink r:id="rId327" ref="B57"/>
    <hyperlink r:id="rId328" ref="C57"/>
    <hyperlink r:id="rId329" ref="D57"/>
    <hyperlink r:id="rId330" ref="E57"/>
    <hyperlink r:id="rId331" ref="F57"/>
    <hyperlink r:id="rId332" ref="G57"/>
    <hyperlink r:id="rId333" ref="H57"/>
    <hyperlink r:id="rId334" ref="I57"/>
    <hyperlink r:id="rId335" ref="J57"/>
    <hyperlink r:id="rId336" ref="B58"/>
    <hyperlink r:id="rId337" ref="C58"/>
    <hyperlink r:id="rId338" ref="D58"/>
    <hyperlink r:id="rId339" ref="E58"/>
    <hyperlink r:id="rId340" ref="F58"/>
    <hyperlink r:id="rId341" ref="G58"/>
    <hyperlink r:id="rId342" ref="H58"/>
    <hyperlink r:id="rId343" ref="I58"/>
    <hyperlink r:id="rId344" ref="B59"/>
    <hyperlink r:id="rId345" ref="C59"/>
    <hyperlink r:id="rId346" ref="D59"/>
    <hyperlink r:id="rId347" ref="E59"/>
    <hyperlink r:id="rId348" ref="F59"/>
    <hyperlink r:id="rId349" ref="G59"/>
    <hyperlink r:id="rId350" ref="H59"/>
    <hyperlink r:id="rId351" ref="B60"/>
    <hyperlink r:id="rId352" ref="C60"/>
    <hyperlink r:id="rId353" ref="D60"/>
    <hyperlink r:id="rId354" ref="E60"/>
    <hyperlink r:id="rId355" ref="B61"/>
    <hyperlink r:id="rId356" ref="C61"/>
    <hyperlink r:id="rId357" ref="D61"/>
    <hyperlink r:id="rId358" ref="E61"/>
    <hyperlink r:id="rId359" ref="F61"/>
    <hyperlink r:id="rId360" ref="G61"/>
    <hyperlink r:id="rId361" ref="H61"/>
    <hyperlink r:id="rId362" ref="I61"/>
    <hyperlink r:id="rId363" ref="B62"/>
    <hyperlink r:id="rId364" ref="C62"/>
    <hyperlink r:id="rId365" ref="D62"/>
    <hyperlink r:id="rId366" ref="E62"/>
    <hyperlink r:id="rId367" ref="F62"/>
    <hyperlink r:id="rId368" ref="G62"/>
    <hyperlink r:id="rId369" ref="H62"/>
    <hyperlink r:id="rId370" ref="I62"/>
    <hyperlink r:id="rId371" ref="J62"/>
    <hyperlink r:id="rId372" ref="B63"/>
    <hyperlink r:id="rId373" ref="C63"/>
    <hyperlink r:id="rId374" ref="D63"/>
    <hyperlink r:id="rId375" ref="E63"/>
    <hyperlink r:id="rId376" ref="F63"/>
    <hyperlink r:id="rId377" ref="G63"/>
    <hyperlink r:id="rId378" ref="H63"/>
    <hyperlink r:id="rId379" ref="I63"/>
    <hyperlink r:id="rId380" ref="B64"/>
    <hyperlink r:id="rId381" ref="C64"/>
    <hyperlink r:id="rId382" ref="D64"/>
    <hyperlink r:id="rId383" ref="E64"/>
    <hyperlink r:id="rId384" ref="F64"/>
    <hyperlink r:id="rId385" ref="G64"/>
    <hyperlink r:id="rId386" ref="H64"/>
    <hyperlink r:id="rId387" ref="I64"/>
    <hyperlink r:id="rId388" ref="B65"/>
    <hyperlink r:id="rId389" ref="C65"/>
    <hyperlink r:id="rId390" ref="D65"/>
    <hyperlink r:id="rId391" ref="E65"/>
    <hyperlink r:id="rId392" ref="F65"/>
    <hyperlink r:id="rId393" ref="G65"/>
    <hyperlink r:id="rId394" ref="H65"/>
    <hyperlink r:id="rId395" ref="I65"/>
    <hyperlink r:id="rId396" ref="B66"/>
    <hyperlink r:id="rId397" ref="C66"/>
    <hyperlink r:id="rId398" ref="D66"/>
    <hyperlink r:id="rId399" ref="E66"/>
    <hyperlink r:id="rId400" ref="F66"/>
    <hyperlink r:id="rId401" ref="G66"/>
    <hyperlink r:id="rId402" ref="H66"/>
    <hyperlink r:id="rId403" ref="I66"/>
    <hyperlink r:id="rId404" ref="J66"/>
    <hyperlink r:id="rId405" ref="B67"/>
    <hyperlink r:id="rId406" ref="C67"/>
    <hyperlink r:id="rId407" ref="D67"/>
    <hyperlink r:id="rId408" ref="E67"/>
    <hyperlink r:id="rId409" ref="F67"/>
    <hyperlink r:id="rId410" ref="G67"/>
    <hyperlink r:id="rId411" ref="H67"/>
    <hyperlink r:id="rId412" ref="I67"/>
    <hyperlink r:id="rId413" ref="B69"/>
    <hyperlink r:id="rId414" ref="C69"/>
    <hyperlink r:id="rId415" ref="D69"/>
    <hyperlink r:id="rId416" ref="E69"/>
    <hyperlink r:id="rId417" ref="F69"/>
    <hyperlink r:id="rId418" ref="G69"/>
    <hyperlink r:id="rId419" ref="H69"/>
    <hyperlink r:id="rId420" ref="I69"/>
    <hyperlink r:id="rId421" ref="J69"/>
    <hyperlink r:id="rId422" ref="B70"/>
    <hyperlink r:id="rId423" ref="C70"/>
    <hyperlink r:id="rId424" ref="D70"/>
    <hyperlink r:id="rId425" ref="E70"/>
    <hyperlink r:id="rId426" ref="F70"/>
    <hyperlink r:id="rId427" ref="G70"/>
    <hyperlink r:id="rId428" ref="H70"/>
    <hyperlink r:id="rId429" ref="I70"/>
    <hyperlink r:id="rId430" ref="B71"/>
    <hyperlink r:id="rId431" ref="C71"/>
    <hyperlink r:id="rId432" ref="D71"/>
    <hyperlink r:id="rId433" ref="E71"/>
    <hyperlink r:id="rId434" ref="F71"/>
    <hyperlink r:id="rId435" ref="G71"/>
    <hyperlink r:id="rId436" ref="H71"/>
    <hyperlink r:id="rId437" ref="B72"/>
    <hyperlink r:id="rId438" ref="C72"/>
    <hyperlink r:id="rId439" ref="D72"/>
    <hyperlink r:id="rId440" ref="E72"/>
    <hyperlink r:id="rId441" ref="F72"/>
    <hyperlink r:id="rId442" ref="G72"/>
    <hyperlink r:id="rId443" ref="H72"/>
    <hyperlink r:id="rId444" ref="I72"/>
    <hyperlink r:id="rId445" ref="J72"/>
    <hyperlink r:id="rId446" ref="B73"/>
    <hyperlink r:id="rId447" ref="C73"/>
    <hyperlink r:id="rId448" ref="D73"/>
    <hyperlink r:id="rId449" ref="E73"/>
    <hyperlink r:id="rId450" ref="F73"/>
    <hyperlink r:id="rId451" ref="G73"/>
    <hyperlink r:id="rId452" ref="H73"/>
    <hyperlink r:id="rId453" ref="I73"/>
    <hyperlink r:id="rId454" ref="B74"/>
    <hyperlink r:id="rId455" ref="C74"/>
    <hyperlink r:id="rId456" ref="D74"/>
    <hyperlink r:id="rId457" ref="E74"/>
    <hyperlink r:id="rId458" ref="F74"/>
    <hyperlink r:id="rId459" ref="G74"/>
    <hyperlink r:id="rId460" ref="H74"/>
    <hyperlink r:id="rId461" ref="B76"/>
    <hyperlink r:id="rId462" ref="C76"/>
    <hyperlink r:id="rId463" ref="D76"/>
    <hyperlink r:id="rId464" ref="E76"/>
    <hyperlink r:id="rId465" ref="F76"/>
    <hyperlink r:id="rId466" ref="G76"/>
    <hyperlink r:id="rId467" ref="H76"/>
    <hyperlink r:id="rId468" ref="I76"/>
    <hyperlink r:id="rId469" ref="B77"/>
    <hyperlink r:id="rId470" ref="C77"/>
    <hyperlink r:id="rId471" ref="D77"/>
    <hyperlink r:id="rId472" ref="E77"/>
    <hyperlink r:id="rId473" ref="F77"/>
    <hyperlink r:id="rId474" ref="G77"/>
    <hyperlink r:id="rId475" ref="B78"/>
    <hyperlink r:id="rId476" ref="C78"/>
    <hyperlink r:id="rId477" ref="D78"/>
    <hyperlink r:id="rId478" ref="E78"/>
    <hyperlink r:id="rId479" ref="F78"/>
    <hyperlink r:id="rId480" ref="G78"/>
    <hyperlink r:id="rId481" ref="H78"/>
    <hyperlink r:id="rId482" ref="I78"/>
    <hyperlink r:id="rId483" ref="J78"/>
    <hyperlink r:id="rId484" ref="B79"/>
    <hyperlink r:id="rId485" ref="C79"/>
    <hyperlink r:id="rId486" ref="D79"/>
    <hyperlink r:id="rId487" ref="E79"/>
    <hyperlink r:id="rId488" ref="F79"/>
    <hyperlink r:id="rId489" ref="G79"/>
    <hyperlink r:id="rId490" ref="H79"/>
    <hyperlink r:id="rId491" ref="B80"/>
    <hyperlink r:id="rId492" ref="C80"/>
    <hyperlink r:id="rId493" ref="D80"/>
    <hyperlink r:id="rId494" ref="E80"/>
    <hyperlink r:id="rId495" ref="F80"/>
    <hyperlink r:id="rId496" ref="G80"/>
    <hyperlink r:id="rId497" ref="H80"/>
    <hyperlink r:id="rId498" ref="I80"/>
    <hyperlink r:id="rId499" ref="B82"/>
    <hyperlink r:id="rId500" ref="C82"/>
    <hyperlink r:id="rId501" ref="D82"/>
    <hyperlink r:id="rId502" ref="E82"/>
    <hyperlink r:id="rId503" ref="F82"/>
    <hyperlink r:id="rId504" ref="G82"/>
    <hyperlink r:id="rId505" ref="H82"/>
    <hyperlink r:id="rId506" ref="I82"/>
  </hyperlinks>
  <drawing r:id="rId50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124.4111111</v>
      </c>
      <c r="H1" s="6">
        <v>95.8</v>
      </c>
      <c r="J1" s="6" t="s">
        <v>334</v>
      </c>
      <c r="K1" s="10">
        <f>AVERAGE(A2:A200)</f>
        <v>92.45555556</v>
      </c>
    </row>
    <row r="2">
      <c r="A2" s="36">
        <v>88.0</v>
      </c>
      <c r="B2" s="37">
        <v>160.0</v>
      </c>
      <c r="C2" s="38" t="s">
        <v>335</v>
      </c>
      <c r="D2" s="38" t="s">
        <v>336</v>
      </c>
      <c r="E2" s="33"/>
      <c r="F2" s="34" t="s">
        <v>3</v>
      </c>
      <c r="G2" s="35">
        <f>MEDIAN(B2:B200)</f>
        <v>127.5</v>
      </c>
      <c r="J2" s="6" t="s">
        <v>337</v>
      </c>
      <c r="K2" s="10">
        <f>count(A2:A203)</f>
        <v>90</v>
      </c>
    </row>
    <row r="3">
      <c r="A3" s="36">
        <v>88.0</v>
      </c>
      <c r="B3" s="39">
        <v>68.0</v>
      </c>
      <c r="C3" s="40" t="s">
        <v>338</v>
      </c>
      <c r="D3" s="40" t="s">
        <v>336</v>
      </c>
      <c r="E3" s="33"/>
      <c r="F3" s="34" t="s">
        <v>339</v>
      </c>
      <c r="G3" s="35">
        <f>STDEV(B2:B200)</f>
        <v>28.10009974</v>
      </c>
    </row>
    <row r="4">
      <c r="A4" s="36">
        <v>88.0</v>
      </c>
      <c r="B4" s="39">
        <v>61.0</v>
      </c>
      <c r="C4" s="40" t="s">
        <v>338</v>
      </c>
      <c r="D4" s="40" t="s">
        <v>336</v>
      </c>
      <c r="E4" s="33"/>
      <c r="F4" s="34" t="s">
        <v>340</v>
      </c>
      <c r="G4" s="35">
        <f>QUARTILE(B2:B200,1)</f>
        <v>108</v>
      </c>
      <c r="H4" s="10">
        <f>MIN(B2:B200)</f>
        <v>41</v>
      </c>
    </row>
    <row r="5">
      <c r="A5" s="36">
        <v>88.0</v>
      </c>
      <c r="B5" s="39">
        <v>109.0</v>
      </c>
      <c r="C5" s="40" t="s">
        <v>341</v>
      </c>
      <c r="D5" s="40" t="s">
        <v>336</v>
      </c>
      <c r="E5" s="33"/>
      <c r="F5" s="34" t="s">
        <v>342</v>
      </c>
      <c r="G5" s="35">
        <f>QUARTILE(B2:B200,2)</f>
        <v>127.5</v>
      </c>
      <c r="H5" s="10">
        <f>MAX(B2:B200)</f>
        <v>184</v>
      </c>
    </row>
    <row r="6">
      <c r="A6" s="36">
        <v>88.0</v>
      </c>
      <c r="B6" s="39">
        <v>122.0</v>
      </c>
      <c r="C6" s="40" t="s">
        <v>341</v>
      </c>
      <c r="D6" s="40" t="s">
        <v>336</v>
      </c>
      <c r="E6" s="33"/>
      <c r="F6" s="34" t="s">
        <v>1</v>
      </c>
      <c r="G6" s="35">
        <f>QUARTILE(B2:B200,3)</f>
        <v>143</v>
      </c>
    </row>
    <row r="7">
      <c r="A7" s="36">
        <v>88.0</v>
      </c>
      <c r="B7" s="39">
        <v>171.0</v>
      </c>
      <c r="C7" s="40" t="s">
        <v>335</v>
      </c>
      <c r="D7" s="40" t="s">
        <v>336</v>
      </c>
      <c r="E7" s="33"/>
      <c r="F7" s="34" t="s">
        <v>343</v>
      </c>
      <c r="G7" s="35">
        <f>QUARTILE(B2:B200,4)</f>
        <v>184</v>
      </c>
    </row>
    <row r="8">
      <c r="A8" s="36">
        <v>88.0</v>
      </c>
      <c r="B8" s="39">
        <v>101.0</v>
      </c>
      <c r="C8" s="40" t="s">
        <v>341</v>
      </c>
      <c r="D8" s="40" t="s">
        <v>336</v>
      </c>
      <c r="E8" s="33"/>
      <c r="F8" s="34" t="s">
        <v>344</v>
      </c>
      <c r="G8" s="35">
        <f>G6-G4</f>
        <v>35</v>
      </c>
      <c r="H8" s="34" t="s">
        <v>345</v>
      </c>
      <c r="I8" s="35">
        <f>(3*(G1-G2))/G3</f>
        <v>-0.3297734439</v>
      </c>
      <c r="J8" s="34" t="s">
        <v>346</v>
      </c>
      <c r="K8" s="35">
        <f>SUM(I21:I23)</f>
        <v>17.77777778</v>
      </c>
    </row>
    <row r="9">
      <c r="A9" s="36">
        <v>88.0</v>
      </c>
      <c r="B9" s="39">
        <v>68.0</v>
      </c>
      <c r="C9" s="40" t="s">
        <v>338</v>
      </c>
      <c r="D9" s="40" t="s">
        <v>336</v>
      </c>
      <c r="E9" s="33"/>
      <c r="G9" s="8"/>
    </row>
    <row r="10">
      <c r="A10" s="36">
        <v>88.0</v>
      </c>
      <c r="B10" s="39">
        <v>141.0</v>
      </c>
      <c r="C10" s="40" t="s">
        <v>341</v>
      </c>
      <c r="D10" s="40" t="s">
        <v>336</v>
      </c>
      <c r="E10" s="33"/>
      <c r="F10" s="41" t="s">
        <v>338</v>
      </c>
      <c r="G10" s="42">
        <f>(COUNTIF(C2:C200,"edgeguard"))/(count(A2:A200))</f>
        <v>0.1</v>
      </c>
      <c r="H10" s="43" t="s">
        <v>347</v>
      </c>
      <c r="I10" s="44" t="s">
        <v>348</v>
      </c>
    </row>
    <row r="11">
      <c r="A11" s="36"/>
      <c r="B11" s="39"/>
      <c r="C11" s="40"/>
      <c r="D11" s="40"/>
      <c r="E11" s="33"/>
      <c r="F11" s="41" t="s">
        <v>335</v>
      </c>
      <c r="G11" s="42">
        <f>COUNTIF(C2:C200,"ledgeguard")/(count(A2:A200))</f>
        <v>0.1666666667</v>
      </c>
      <c r="H11" s="45" t="s">
        <v>349</v>
      </c>
      <c r="I11" s="46">
        <f>((COUNTIF(B2:B100,"&lt;=15"))/Count(B2:B100))*100</f>
        <v>0</v>
      </c>
    </row>
    <row r="12">
      <c r="A12" s="36">
        <v>90.0</v>
      </c>
      <c r="B12" s="39">
        <v>128.0</v>
      </c>
      <c r="C12" s="40" t="s">
        <v>341</v>
      </c>
      <c r="D12" s="40" t="s">
        <v>336</v>
      </c>
      <c r="E12" s="33"/>
      <c r="F12" s="41" t="s">
        <v>350</v>
      </c>
      <c r="G12" s="42">
        <f>COUNTIF(C2:C200,"reversal")/(count(A2:A200))</f>
        <v>0.1</v>
      </c>
      <c r="H12" s="45" t="s">
        <v>351</v>
      </c>
      <c r="I12" s="46">
        <f>((COUNTIF(B2:B100,"&gt;15")-COUNTIF(B2:B100,"&gt;30"))/Count(B2:B100))*100</f>
        <v>0</v>
      </c>
    </row>
    <row r="13">
      <c r="A13" s="36">
        <v>90.0</v>
      </c>
      <c r="B13" s="39">
        <v>127.0</v>
      </c>
      <c r="C13" s="40" t="s">
        <v>341</v>
      </c>
      <c r="D13" s="40" t="s">
        <v>336</v>
      </c>
      <c r="E13" s="33"/>
      <c r="F13" s="41" t="s">
        <v>341</v>
      </c>
      <c r="G13" s="42">
        <f>COUNTIF(C2:C200,"raw/whiff")/(count(A2:A200))</f>
        <v>0.4666666667</v>
      </c>
      <c r="H13" s="45" t="s">
        <v>352</v>
      </c>
      <c r="I13" s="47">
        <f>((COUNTIF(B2:B100,"&gt;30")-COUNTIF(B2:B100,"&gt;45"))/Count(B2:B100))*100</f>
        <v>1.111111111</v>
      </c>
    </row>
    <row r="14">
      <c r="A14" s="36">
        <v>90.0</v>
      </c>
      <c r="B14" s="36">
        <v>130.0</v>
      </c>
      <c r="C14" s="36" t="s">
        <v>353</v>
      </c>
      <c r="D14" s="36" t="s">
        <v>336</v>
      </c>
      <c r="E14" s="33"/>
      <c r="F14" s="41" t="s">
        <v>353</v>
      </c>
      <c r="G14" s="42">
        <f>COUNTIF(C2:C200,"landing")/(count(A2:A200))</f>
        <v>0.1555555556</v>
      </c>
      <c r="H14" s="45" t="s">
        <v>354</v>
      </c>
      <c r="I14" s="46">
        <f>((COUNTIF(B2:B100,"&gt;45")-COUNTIF(B2:B100,"&gt;60"))/Count(B2:B100))*100</f>
        <v>2.222222222</v>
      </c>
    </row>
    <row r="15">
      <c r="A15" s="36">
        <v>90.0</v>
      </c>
      <c r="B15" s="36">
        <v>50.0</v>
      </c>
      <c r="C15" s="36" t="s">
        <v>335</v>
      </c>
      <c r="D15" s="36" t="s">
        <v>336</v>
      </c>
      <c r="E15" s="33"/>
      <c r="F15" s="41" t="s">
        <v>355</v>
      </c>
      <c r="G15" s="42">
        <f>COUNTIF(C2:C200,"shielding")/(count(A2:A200))</f>
        <v>0</v>
      </c>
      <c r="H15" s="45" t="s">
        <v>356</v>
      </c>
      <c r="I15" s="46">
        <f>((COUNTIF(B2:B100,"&gt;60")-COUNTIF(B2:B100,"&gt;75"))/Count(B2:B100))*100</f>
        <v>3.333333333</v>
      </c>
    </row>
    <row r="16">
      <c r="A16" s="36">
        <v>90.0</v>
      </c>
      <c r="B16" s="36">
        <v>147.0</v>
      </c>
      <c r="C16" s="36" t="s">
        <v>341</v>
      </c>
      <c r="D16" s="36" t="s">
        <v>336</v>
      </c>
      <c r="E16" s="33"/>
      <c r="G16" s="8"/>
      <c r="H16" s="45" t="s">
        <v>357</v>
      </c>
      <c r="I16" s="46">
        <f>((COUNTIF(B2:B100,"&gt;75")-COUNTIF(B2:B100,"&gt;90"))/Count(B2:B100))*100</f>
        <v>4.444444444</v>
      </c>
    </row>
    <row r="17">
      <c r="A17" s="36">
        <v>90.0</v>
      </c>
      <c r="B17" s="36">
        <v>41.0</v>
      </c>
      <c r="C17" s="36" t="s">
        <v>338</v>
      </c>
      <c r="D17" s="36" t="s">
        <v>336</v>
      </c>
      <c r="E17" s="33"/>
      <c r="F17" s="41" t="s">
        <v>358</v>
      </c>
      <c r="G17" s="42">
        <f>countif(D2:D200,"yes")/(count(A2:A200))</f>
        <v>0.1222222222</v>
      </c>
      <c r="H17" s="45" t="s">
        <v>359</v>
      </c>
      <c r="I17" s="46">
        <f>((COUNTIF(B2:B100,"&gt;90")-COUNTIF(B2:B100,"&gt;105"))/Count(B2:B100))*100</f>
        <v>12.22222222</v>
      </c>
    </row>
    <row r="18">
      <c r="A18" s="36">
        <v>90.0</v>
      </c>
      <c r="B18" s="36">
        <v>86.0</v>
      </c>
      <c r="C18" s="36" t="s">
        <v>335</v>
      </c>
      <c r="D18" s="36" t="s">
        <v>336</v>
      </c>
      <c r="E18" s="33"/>
      <c r="G18" s="8"/>
      <c r="H18" s="45" t="s">
        <v>360</v>
      </c>
      <c r="I18" s="46">
        <f>((COUNTIF(B2:B100,"&gt;105")-COUNTIF(B2:B100,"&gt;120"))/Count(B2:B100))*100</f>
        <v>13.33333333</v>
      </c>
    </row>
    <row r="19">
      <c r="A19" s="36">
        <v>90.0</v>
      </c>
      <c r="B19" s="36">
        <v>116.0</v>
      </c>
      <c r="C19" s="40" t="s">
        <v>341</v>
      </c>
      <c r="D19" s="36" t="s">
        <v>336</v>
      </c>
      <c r="E19" s="33"/>
      <c r="G19" s="8"/>
      <c r="H19" s="45" t="s">
        <v>361</v>
      </c>
      <c r="I19" s="46">
        <f>((COUNTIF(B2:B100,"&gt;120")-COUNTIF(B2:B100,"&gt;135"))/Count(B2:B100))*100</f>
        <v>28.88888889</v>
      </c>
    </row>
    <row r="20">
      <c r="A20" s="36">
        <v>90.0</v>
      </c>
      <c r="B20" s="36">
        <v>135.0</v>
      </c>
      <c r="C20" s="36" t="s">
        <v>341</v>
      </c>
      <c r="D20" s="36" t="s">
        <v>336</v>
      </c>
      <c r="E20" s="33"/>
      <c r="G20" s="8"/>
      <c r="H20" s="48" t="s">
        <v>362</v>
      </c>
      <c r="I20" s="49">
        <f>((COUNTIF(B2:B100,"&gt;135")-COUNTIF(B2:B100,"&gt;150"))/Count(B2:B100))*100</f>
        <v>16.66666667</v>
      </c>
    </row>
    <row r="21">
      <c r="A21" s="36">
        <v>90.0</v>
      </c>
      <c r="B21" s="36">
        <v>147.0</v>
      </c>
      <c r="C21" s="36" t="s">
        <v>341</v>
      </c>
      <c r="D21" s="36" t="s">
        <v>336</v>
      </c>
      <c r="E21" s="33"/>
      <c r="G21" s="8"/>
      <c r="H21" s="48" t="s">
        <v>363</v>
      </c>
      <c r="I21" s="49">
        <f>((COUNTIF(B2:B100,"&gt;150")-COUNTIF(B2:B100,"&gt;165"))/Count(B2:B100))*100</f>
        <v>12.22222222</v>
      </c>
    </row>
    <row r="22">
      <c r="A22" s="36">
        <v>90.0</v>
      </c>
      <c r="B22" s="36">
        <v>103.0</v>
      </c>
      <c r="C22" s="36" t="s">
        <v>341</v>
      </c>
      <c r="D22" s="36" t="s">
        <v>336</v>
      </c>
      <c r="E22" s="33"/>
      <c r="G22" s="8"/>
      <c r="H22" s="48" t="s">
        <v>364</v>
      </c>
      <c r="I22" s="49">
        <f>((COUNTIF(B2:B100,"&gt;165")-COUNTIF(B2:B100,"&gt;180"))/Count(B2:B100))*100</f>
        <v>4.444444444</v>
      </c>
    </row>
    <row r="23">
      <c r="A23" s="36"/>
      <c r="B23" s="36"/>
      <c r="C23" s="36"/>
      <c r="D23" s="36"/>
      <c r="E23" s="33"/>
      <c r="G23" s="8"/>
      <c r="H23" s="50" t="s">
        <v>365</v>
      </c>
      <c r="I23" s="51">
        <f>((COUNTIF(B2:B100,"&gt;180")-COUNTIF(B2:B100,"&gt;300"))/Count(B2:B100))*100</f>
        <v>1.111111111</v>
      </c>
    </row>
    <row r="24">
      <c r="A24" s="36">
        <v>86.0</v>
      </c>
      <c r="B24" s="36">
        <v>124.0</v>
      </c>
      <c r="C24" s="36" t="s">
        <v>341</v>
      </c>
      <c r="D24" s="36" t="s">
        <v>336</v>
      </c>
      <c r="E24" s="33"/>
      <c r="I24" s="9">
        <f>SUM(I11:I23)</f>
        <v>100</v>
      </c>
    </row>
    <row r="25">
      <c r="A25" s="36">
        <v>86.0</v>
      </c>
      <c r="B25" s="36">
        <v>114.0</v>
      </c>
      <c r="C25" s="36" t="s">
        <v>350</v>
      </c>
      <c r="D25" s="36" t="s">
        <v>336</v>
      </c>
      <c r="E25" s="33"/>
    </row>
    <row r="26">
      <c r="A26" s="36">
        <v>86.0</v>
      </c>
      <c r="B26" s="36">
        <v>120.0</v>
      </c>
      <c r="C26" s="36" t="s">
        <v>341</v>
      </c>
      <c r="D26" s="36" t="s">
        <v>336</v>
      </c>
      <c r="E26" s="33"/>
    </row>
    <row r="27">
      <c r="A27" s="36">
        <v>86.0</v>
      </c>
      <c r="B27" s="36">
        <v>123.0</v>
      </c>
      <c r="C27" s="36" t="s">
        <v>341</v>
      </c>
      <c r="D27" s="36" t="s">
        <v>336</v>
      </c>
      <c r="E27" s="33"/>
    </row>
    <row r="28">
      <c r="A28" s="36">
        <v>86.0</v>
      </c>
      <c r="B28" s="36">
        <v>121.0</v>
      </c>
      <c r="C28" s="36" t="s">
        <v>335</v>
      </c>
      <c r="D28" s="36" t="s">
        <v>336</v>
      </c>
      <c r="E28" s="33"/>
    </row>
    <row r="29">
      <c r="A29" s="36">
        <v>86.0</v>
      </c>
      <c r="B29" s="36">
        <v>101.0</v>
      </c>
      <c r="C29" s="36" t="s">
        <v>338</v>
      </c>
      <c r="D29" s="36" t="s">
        <v>336</v>
      </c>
      <c r="E29" s="33"/>
    </row>
    <row r="30">
      <c r="A30" s="36">
        <v>86.0</v>
      </c>
      <c r="B30" s="36">
        <v>151.0</v>
      </c>
      <c r="C30" s="36" t="s">
        <v>341</v>
      </c>
      <c r="D30" s="36" t="s">
        <v>366</v>
      </c>
      <c r="E30" s="33"/>
    </row>
    <row r="31">
      <c r="A31" s="36">
        <v>86.0</v>
      </c>
      <c r="B31" s="36">
        <v>132.0</v>
      </c>
      <c r="C31" s="36" t="s">
        <v>335</v>
      </c>
      <c r="D31" s="36" t="s">
        <v>336</v>
      </c>
      <c r="E31" s="33"/>
    </row>
    <row r="32">
      <c r="A32" s="36">
        <v>86.0</v>
      </c>
      <c r="B32" s="36">
        <v>112.0</v>
      </c>
      <c r="C32" s="36" t="s">
        <v>335</v>
      </c>
      <c r="D32" s="36" t="s">
        <v>336</v>
      </c>
      <c r="E32" s="33"/>
    </row>
    <row r="33">
      <c r="A33" s="36">
        <v>86.0</v>
      </c>
      <c r="B33" s="36">
        <v>143.0</v>
      </c>
      <c r="C33" s="40" t="s">
        <v>341</v>
      </c>
      <c r="D33" s="36" t="s">
        <v>336</v>
      </c>
      <c r="E33" s="33"/>
    </row>
    <row r="34">
      <c r="A34" s="36">
        <v>86.0</v>
      </c>
      <c r="B34" s="36">
        <v>115.0</v>
      </c>
      <c r="C34" s="36" t="s">
        <v>341</v>
      </c>
      <c r="D34" s="36" t="s">
        <v>336</v>
      </c>
      <c r="E34" s="33"/>
    </row>
    <row r="35">
      <c r="A35" s="36">
        <v>86.0</v>
      </c>
      <c r="B35" s="36">
        <v>119.0</v>
      </c>
      <c r="C35" s="36" t="s">
        <v>341</v>
      </c>
      <c r="D35" s="36" t="s">
        <v>366</v>
      </c>
      <c r="E35" s="33"/>
      <c r="G35" s="8"/>
    </row>
    <row r="36">
      <c r="A36" s="36"/>
      <c r="B36" s="36"/>
      <c r="C36" s="36"/>
      <c r="D36" s="36"/>
      <c r="E36" s="33"/>
      <c r="G36" s="8"/>
    </row>
    <row r="37">
      <c r="A37" s="36">
        <v>98.0</v>
      </c>
      <c r="B37" s="36">
        <v>86.0</v>
      </c>
      <c r="C37" s="40" t="s">
        <v>350</v>
      </c>
      <c r="D37" s="36" t="s">
        <v>336</v>
      </c>
      <c r="E37" s="33"/>
      <c r="G37" s="8"/>
    </row>
    <row r="38">
      <c r="A38" s="36">
        <v>98.0</v>
      </c>
      <c r="B38" s="36">
        <v>167.0</v>
      </c>
      <c r="C38" s="40" t="s">
        <v>335</v>
      </c>
      <c r="D38" s="36" t="s">
        <v>336</v>
      </c>
      <c r="E38" s="33"/>
      <c r="G38" s="8"/>
    </row>
    <row r="39">
      <c r="A39" s="36">
        <v>98.0</v>
      </c>
      <c r="B39" s="36">
        <v>94.0</v>
      </c>
      <c r="C39" s="40" t="s">
        <v>338</v>
      </c>
      <c r="D39" s="36" t="s">
        <v>336</v>
      </c>
      <c r="E39" s="33"/>
      <c r="G39" s="8"/>
    </row>
    <row r="40">
      <c r="A40" s="36">
        <v>98.0</v>
      </c>
      <c r="B40" s="36">
        <v>184.0</v>
      </c>
      <c r="C40" s="36" t="s">
        <v>335</v>
      </c>
      <c r="D40" s="36" t="s">
        <v>336</v>
      </c>
      <c r="E40" s="33"/>
      <c r="G40" s="8"/>
    </row>
    <row r="41">
      <c r="A41" s="36">
        <v>98.0</v>
      </c>
      <c r="B41" s="36">
        <v>133.0</v>
      </c>
      <c r="C41" s="36" t="s">
        <v>341</v>
      </c>
      <c r="D41" s="36" t="s">
        <v>336</v>
      </c>
      <c r="E41" s="33"/>
      <c r="G41" s="8"/>
    </row>
    <row r="42">
      <c r="A42" s="36">
        <v>98.0</v>
      </c>
      <c r="B42" s="36">
        <v>127.0</v>
      </c>
      <c r="C42" s="36" t="s">
        <v>341</v>
      </c>
      <c r="D42" s="36" t="s">
        <v>336</v>
      </c>
      <c r="E42" s="33"/>
      <c r="G42" s="8"/>
    </row>
    <row r="43">
      <c r="A43" s="36">
        <v>98.0</v>
      </c>
      <c r="B43" s="36">
        <v>167.0</v>
      </c>
      <c r="C43" s="36" t="s">
        <v>335</v>
      </c>
      <c r="D43" s="36" t="s">
        <v>336</v>
      </c>
      <c r="E43" s="33"/>
      <c r="G43" s="8"/>
    </row>
    <row r="44">
      <c r="A44" s="36">
        <v>98.0</v>
      </c>
      <c r="B44" s="36">
        <v>132.0</v>
      </c>
      <c r="C44" s="36" t="s">
        <v>335</v>
      </c>
      <c r="D44" s="36" t="s">
        <v>336</v>
      </c>
      <c r="E44" s="33"/>
      <c r="G44" s="8"/>
    </row>
    <row r="45">
      <c r="A45" s="36">
        <v>98.0</v>
      </c>
      <c r="B45" s="36">
        <v>128.0</v>
      </c>
      <c r="C45" s="36" t="s">
        <v>350</v>
      </c>
      <c r="D45" s="36" t="s">
        <v>336</v>
      </c>
      <c r="E45" s="33"/>
      <c r="G45" s="8"/>
    </row>
    <row r="46">
      <c r="A46" s="36">
        <v>98.0</v>
      </c>
      <c r="B46" s="36">
        <v>141.0</v>
      </c>
      <c r="C46" s="36" t="s">
        <v>341</v>
      </c>
      <c r="D46" s="36" t="s">
        <v>336</v>
      </c>
      <c r="E46" s="33"/>
      <c r="G46" s="8"/>
    </row>
    <row r="47">
      <c r="A47" s="36">
        <v>98.0</v>
      </c>
      <c r="B47" s="36">
        <v>150.0</v>
      </c>
      <c r="C47" s="36" t="s">
        <v>338</v>
      </c>
      <c r="D47" s="36" t="s">
        <v>336</v>
      </c>
      <c r="E47" s="33"/>
      <c r="G47" s="8"/>
    </row>
    <row r="48">
      <c r="A48" s="36">
        <v>98.0</v>
      </c>
      <c r="B48" s="36">
        <v>128.0</v>
      </c>
      <c r="C48" s="36" t="s">
        <v>341</v>
      </c>
      <c r="D48" s="36" t="s">
        <v>336</v>
      </c>
      <c r="E48" s="33"/>
      <c r="G48" s="8"/>
    </row>
    <row r="49">
      <c r="A49" s="36">
        <v>98.0</v>
      </c>
      <c r="B49" s="36">
        <v>122.0</v>
      </c>
      <c r="C49" s="36" t="s">
        <v>341</v>
      </c>
      <c r="D49" s="36" t="s">
        <v>366</v>
      </c>
      <c r="E49" s="33"/>
      <c r="G49" s="8"/>
    </row>
    <row r="50">
      <c r="A50" s="36"/>
      <c r="B50" s="36"/>
      <c r="C50" s="40"/>
      <c r="D50" s="36"/>
      <c r="E50" s="33"/>
      <c r="G50" s="8"/>
    </row>
    <row r="51">
      <c r="A51" s="36">
        <v>86.0</v>
      </c>
      <c r="B51" s="36">
        <v>124.0</v>
      </c>
      <c r="C51" s="36" t="s">
        <v>353</v>
      </c>
      <c r="D51" s="36" t="s">
        <v>336</v>
      </c>
      <c r="E51" s="33"/>
      <c r="G51" s="8"/>
    </row>
    <row r="52">
      <c r="A52" s="36">
        <v>86.0</v>
      </c>
      <c r="B52" s="36">
        <v>153.0</v>
      </c>
      <c r="C52" s="36" t="s">
        <v>335</v>
      </c>
      <c r="D52" s="36" t="s">
        <v>336</v>
      </c>
      <c r="E52" s="33"/>
      <c r="G52" s="8"/>
    </row>
    <row r="53">
      <c r="A53" s="36">
        <v>86.0</v>
      </c>
      <c r="B53" s="36">
        <v>115.0</v>
      </c>
      <c r="C53" s="36" t="s">
        <v>341</v>
      </c>
      <c r="D53" s="36" t="s">
        <v>336</v>
      </c>
      <c r="E53" s="33"/>
      <c r="G53" s="8"/>
    </row>
    <row r="54">
      <c r="A54" s="36">
        <v>86.0</v>
      </c>
      <c r="B54" s="36">
        <v>136.0</v>
      </c>
      <c r="C54" s="36" t="s">
        <v>341</v>
      </c>
      <c r="D54" s="36" t="s">
        <v>336</v>
      </c>
      <c r="E54" s="33"/>
      <c r="G54" s="8"/>
    </row>
    <row r="55">
      <c r="A55" s="36">
        <v>86.0</v>
      </c>
      <c r="B55" s="36">
        <v>108.0</v>
      </c>
      <c r="C55" s="36" t="s">
        <v>350</v>
      </c>
      <c r="D55" s="36" t="s">
        <v>336</v>
      </c>
      <c r="E55" s="33"/>
      <c r="G55" s="8"/>
    </row>
    <row r="56">
      <c r="A56" s="36">
        <v>86.0</v>
      </c>
      <c r="B56" s="36">
        <v>98.0</v>
      </c>
      <c r="C56" s="36" t="s">
        <v>335</v>
      </c>
      <c r="D56" s="36" t="s">
        <v>336</v>
      </c>
      <c r="E56" s="33"/>
      <c r="G56" s="8"/>
    </row>
    <row r="57">
      <c r="A57" s="36">
        <v>86.0</v>
      </c>
      <c r="B57" s="36">
        <v>159.0</v>
      </c>
      <c r="C57" s="36" t="s">
        <v>335</v>
      </c>
      <c r="D57" s="36" t="s">
        <v>336</v>
      </c>
      <c r="E57" s="33"/>
      <c r="G57" s="8"/>
    </row>
    <row r="58">
      <c r="A58" s="36">
        <v>86.0</v>
      </c>
      <c r="B58" s="36">
        <v>152.0</v>
      </c>
      <c r="C58" s="36" t="s">
        <v>353</v>
      </c>
      <c r="D58" s="36" t="s">
        <v>336</v>
      </c>
      <c r="E58" s="33"/>
      <c r="G58" s="8"/>
    </row>
    <row r="59">
      <c r="A59" s="36">
        <v>86.0</v>
      </c>
      <c r="B59" s="36">
        <v>152.0</v>
      </c>
      <c r="C59" s="36" t="s">
        <v>353</v>
      </c>
      <c r="D59" s="36" t="s">
        <v>336</v>
      </c>
      <c r="E59" s="33"/>
      <c r="G59" s="8"/>
    </row>
    <row r="60">
      <c r="A60" s="36">
        <v>86.0</v>
      </c>
      <c r="B60" s="36">
        <v>124.0</v>
      </c>
      <c r="C60" s="36" t="s">
        <v>341</v>
      </c>
      <c r="D60" s="36" t="s">
        <v>336</v>
      </c>
      <c r="E60" s="33"/>
      <c r="G60" s="8"/>
    </row>
    <row r="61">
      <c r="A61" s="36">
        <v>86.0</v>
      </c>
      <c r="B61" s="36">
        <v>147.0</v>
      </c>
      <c r="C61" s="36" t="s">
        <v>341</v>
      </c>
      <c r="D61" s="36" t="s">
        <v>336</v>
      </c>
      <c r="E61" s="33"/>
      <c r="G61" s="8"/>
    </row>
    <row r="62">
      <c r="A62" s="36">
        <v>86.0</v>
      </c>
      <c r="B62" s="36">
        <v>125.0</v>
      </c>
      <c r="C62" s="36" t="s">
        <v>341</v>
      </c>
      <c r="D62" s="36" t="s">
        <v>336</v>
      </c>
      <c r="E62" s="33"/>
      <c r="G62" s="8"/>
    </row>
    <row r="63">
      <c r="A63" s="36"/>
      <c r="B63" s="36"/>
      <c r="C63" s="36"/>
      <c r="D63" s="36"/>
      <c r="E63" s="33"/>
      <c r="G63" s="8"/>
    </row>
    <row r="64">
      <c r="A64" s="36">
        <v>77.0</v>
      </c>
      <c r="B64" s="36">
        <v>86.0</v>
      </c>
      <c r="C64" s="36" t="s">
        <v>350</v>
      </c>
      <c r="D64" s="36" t="s">
        <v>336</v>
      </c>
      <c r="E64" s="33"/>
      <c r="G64" s="8"/>
    </row>
    <row r="65">
      <c r="A65" s="36">
        <v>77.0</v>
      </c>
      <c r="B65" s="36">
        <v>104.0</v>
      </c>
      <c r="C65" s="36" t="s">
        <v>341</v>
      </c>
      <c r="D65" s="36" t="s">
        <v>366</v>
      </c>
      <c r="E65" s="33"/>
      <c r="G65" s="8"/>
    </row>
    <row r="66">
      <c r="A66" s="36">
        <v>77.0</v>
      </c>
      <c r="B66" s="36">
        <v>161.0</v>
      </c>
      <c r="C66" s="36" t="s">
        <v>353</v>
      </c>
      <c r="D66" s="36" t="s">
        <v>336</v>
      </c>
      <c r="E66" s="33"/>
      <c r="G66" s="8"/>
    </row>
    <row r="67">
      <c r="A67" s="36">
        <v>77.0</v>
      </c>
      <c r="B67" s="36">
        <v>121.0</v>
      </c>
      <c r="C67" s="36" t="s">
        <v>341</v>
      </c>
      <c r="D67" s="36" t="s">
        <v>336</v>
      </c>
      <c r="E67" s="33"/>
      <c r="G67" s="8"/>
    </row>
    <row r="68">
      <c r="A68" s="36">
        <v>77.0</v>
      </c>
      <c r="B68" s="36">
        <v>138.0</v>
      </c>
      <c r="C68" s="36" t="s">
        <v>353</v>
      </c>
      <c r="D68" s="36" t="s">
        <v>336</v>
      </c>
      <c r="E68" s="33"/>
      <c r="G68" s="8"/>
    </row>
    <row r="69">
      <c r="A69" s="36">
        <v>77.0</v>
      </c>
      <c r="B69" s="36">
        <v>135.0</v>
      </c>
      <c r="C69" s="36" t="s">
        <v>341</v>
      </c>
      <c r="D69" s="36" t="s">
        <v>336</v>
      </c>
      <c r="E69" s="33"/>
      <c r="G69" s="8"/>
    </row>
    <row r="70">
      <c r="A70" s="36">
        <v>77.0</v>
      </c>
      <c r="B70" s="36">
        <v>130.0</v>
      </c>
      <c r="C70" s="36" t="s">
        <v>353</v>
      </c>
      <c r="D70" s="36" t="s">
        <v>336</v>
      </c>
      <c r="E70" s="33"/>
      <c r="G70" s="8"/>
    </row>
    <row r="71">
      <c r="A71" s="36">
        <v>77.0</v>
      </c>
      <c r="B71" s="36">
        <v>105.0</v>
      </c>
      <c r="C71" s="36" t="s">
        <v>338</v>
      </c>
      <c r="D71" s="36" t="s">
        <v>336</v>
      </c>
      <c r="E71" s="33"/>
      <c r="G71" s="8"/>
    </row>
    <row r="72">
      <c r="A72" s="36">
        <v>77.0</v>
      </c>
      <c r="B72" s="36">
        <v>135.0</v>
      </c>
      <c r="C72" s="36" t="s">
        <v>350</v>
      </c>
      <c r="D72" s="36" t="s">
        <v>336</v>
      </c>
      <c r="E72" s="33"/>
      <c r="G72" s="8"/>
    </row>
    <row r="73">
      <c r="A73" s="36">
        <v>77.0</v>
      </c>
      <c r="B73" s="36">
        <v>105.0</v>
      </c>
      <c r="C73" s="36" t="s">
        <v>341</v>
      </c>
      <c r="D73" s="36" t="s">
        <v>336</v>
      </c>
      <c r="E73" s="33"/>
      <c r="G73" s="8"/>
    </row>
    <row r="74">
      <c r="A74" s="36">
        <v>77.0</v>
      </c>
      <c r="B74" s="36">
        <v>129.0</v>
      </c>
      <c r="C74" s="40" t="s">
        <v>341</v>
      </c>
      <c r="D74" s="36" t="s">
        <v>336</v>
      </c>
      <c r="E74" s="33"/>
      <c r="G74" s="8"/>
    </row>
    <row r="75">
      <c r="A75" s="36"/>
      <c r="B75" s="36"/>
      <c r="C75" s="36"/>
      <c r="D75" s="36"/>
      <c r="E75" s="33"/>
      <c r="G75" s="8"/>
    </row>
    <row r="76">
      <c r="A76" s="36">
        <v>106.0</v>
      </c>
      <c r="B76" s="36">
        <v>153.0</v>
      </c>
      <c r="C76" s="36" t="s">
        <v>341</v>
      </c>
      <c r="D76" s="36" t="s">
        <v>336</v>
      </c>
      <c r="E76" s="33"/>
      <c r="G76" s="8"/>
    </row>
    <row r="77">
      <c r="A77" s="36">
        <v>106.0</v>
      </c>
      <c r="B77" s="36">
        <v>123.0</v>
      </c>
      <c r="C77" s="36" t="s">
        <v>341</v>
      </c>
      <c r="D77" s="36" t="s">
        <v>366</v>
      </c>
      <c r="E77" s="33"/>
      <c r="G77" s="8"/>
    </row>
    <row r="78">
      <c r="A78" s="36">
        <v>106.0</v>
      </c>
      <c r="B78" s="36">
        <v>134.0</v>
      </c>
      <c r="C78" s="36" t="s">
        <v>353</v>
      </c>
      <c r="D78" s="36" t="s">
        <v>336</v>
      </c>
      <c r="E78" s="33"/>
      <c r="G78" s="8"/>
    </row>
    <row r="79">
      <c r="A79" s="36">
        <v>106.0</v>
      </c>
      <c r="B79" s="36">
        <v>108.0</v>
      </c>
      <c r="C79" s="36" t="s">
        <v>338</v>
      </c>
      <c r="D79" s="36" t="s">
        <v>336</v>
      </c>
      <c r="E79" s="33"/>
      <c r="G79" s="8"/>
    </row>
    <row r="80">
      <c r="A80" s="36">
        <v>106.0</v>
      </c>
      <c r="B80" s="36">
        <v>92.0</v>
      </c>
      <c r="C80" s="36" t="s">
        <v>353</v>
      </c>
      <c r="D80" s="36" t="s">
        <v>366</v>
      </c>
      <c r="E80" s="33"/>
      <c r="G80" s="8"/>
    </row>
    <row r="81">
      <c r="A81" s="36">
        <v>106.0</v>
      </c>
      <c r="B81" s="36">
        <v>100.0</v>
      </c>
      <c r="C81" s="36" t="s">
        <v>341</v>
      </c>
      <c r="D81" s="36" t="s">
        <v>366</v>
      </c>
      <c r="E81" s="33"/>
      <c r="G81" s="8"/>
    </row>
    <row r="82">
      <c r="A82" s="36">
        <v>106.0</v>
      </c>
      <c r="B82" s="36">
        <v>150.0</v>
      </c>
      <c r="C82" s="36" t="s">
        <v>341</v>
      </c>
      <c r="D82" s="36" t="s">
        <v>336</v>
      </c>
      <c r="E82" s="33"/>
      <c r="G82" s="8"/>
    </row>
    <row r="83">
      <c r="A83" s="36">
        <v>106.0</v>
      </c>
      <c r="B83" s="36">
        <v>165.0</v>
      </c>
      <c r="C83" s="36" t="s">
        <v>341</v>
      </c>
      <c r="D83" s="36" t="s">
        <v>366</v>
      </c>
      <c r="E83" s="33"/>
      <c r="G83" s="8"/>
    </row>
    <row r="84">
      <c r="A84" s="36">
        <v>106.0</v>
      </c>
      <c r="B84" s="36">
        <v>120.0</v>
      </c>
      <c r="C84" s="36" t="s">
        <v>341</v>
      </c>
      <c r="D84" s="36" t="s">
        <v>366</v>
      </c>
      <c r="E84" s="33"/>
      <c r="G84" s="8"/>
    </row>
    <row r="85">
      <c r="A85" s="36">
        <v>106.0</v>
      </c>
      <c r="B85" s="36">
        <v>144.0</v>
      </c>
      <c r="C85" s="36" t="s">
        <v>341</v>
      </c>
      <c r="D85" s="36" t="s">
        <v>336</v>
      </c>
      <c r="E85" s="33"/>
      <c r="G85" s="8"/>
    </row>
    <row r="86">
      <c r="A86" s="36">
        <v>106.0</v>
      </c>
      <c r="B86" s="36">
        <v>59.0</v>
      </c>
      <c r="C86" s="36" t="s">
        <v>350</v>
      </c>
      <c r="D86" s="36" t="s">
        <v>366</v>
      </c>
      <c r="E86" s="33"/>
      <c r="G86" s="8"/>
    </row>
    <row r="87">
      <c r="A87" s="36"/>
      <c r="B87" s="36"/>
      <c r="C87" s="36"/>
      <c r="D87" s="36"/>
      <c r="E87" s="33"/>
      <c r="G87" s="8"/>
    </row>
    <row r="88">
      <c r="A88" s="36">
        <v>108.0</v>
      </c>
      <c r="B88" s="36">
        <v>131.0</v>
      </c>
      <c r="C88" s="36" t="s">
        <v>341</v>
      </c>
      <c r="D88" s="36" t="s">
        <v>336</v>
      </c>
      <c r="E88" s="33"/>
      <c r="G88" s="8"/>
    </row>
    <row r="89">
      <c r="A89" s="36">
        <v>108.0</v>
      </c>
      <c r="B89" s="36">
        <v>139.0</v>
      </c>
      <c r="C89" s="36" t="s">
        <v>353</v>
      </c>
      <c r="D89" s="36" t="s">
        <v>336</v>
      </c>
      <c r="E89" s="33"/>
      <c r="G89" s="8"/>
    </row>
    <row r="90">
      <c r="A90" s="36">
        <v>108.0</v>
      </c>
      <c r="B90" s="36">
        <v>85.0</v>
      </c>
      <c r="C90" s="36" t="s">
        <v>350</v>
      </c>
      <c r="D90" s="36" t="s">
        <v>336</v>
      </c>
      <c r="E90" s="33"/>
      <c r="G90" s="8"/>
    </row>
    <row r="91">
      <c r="A91" s="36">
        <v>108.0</v>
      </c>
      <c r="B91" s="36">
        <v>108.0</v>
      </c>
      <c r="C91" s="36" t="s">
        <v>350</v>
      </c>
      <c r="D91" s="36" t="s">
        <v>336</v>
      </c>
      <c r="E91" s="52" t="s">
        <v>336</v>
      </c>
      <c r="G91" s="8"/>
    </row>
    <row r="92">
      <c r="A92" s="36">
        <v>108.0</v>
      </c>
      <c r="B92" s="36">
        <v>166.0</v>
      </c>
      <c r="C92" s="36" t="s">
        <v>353</v>
      </c>
      <c r="D92" s="36" t="s">
        <v>336</v>
      </c>
      <c r="E92" s="33"/>
      <c r="G92" s="8"/>
    </row>
    <row r="93">
      <c r="A93" s="36">
        <v>108.0</v>
      </c>
      <c r="B93" s="36">
        <v>143.0</v>
      </c>
      <c r="C93" s="36" t="s">
        <v>335</v>
      </c>
      <c r="D93" s="36" t="s">
        <v>336</v>
      </c>
      <c r="E93" s="33"/>
      <c r="G93" s="8"/>
    </row>
    <row r="94">
      <c r="A94" s="36">
        <v>108.0</v>
      </c>
      <c r="B94" s="36">
        <v>153.0</v>
      </c>
      <c r="C94" s="36" t="s">
        <v>367</v>
      </c>
      <c r="D94" s="36" t="s">
        <v>366</v>
      </c>
      <c r="E94" s="33"/>
      <c r="G94" s="8"/>
    </row>
    <row r="95">
      <c r="A95" s="36">
        <v>108.0</v>
      </c>
      <c r="B95" s="36">
        <v>143.0</v>
      </c>
      <c r="C95" s="36" t="s">
        <v>353</v>
      </c>
      <c r="D95" s="36" t="s">
        <v>336</v>
      </c>
      <c r="E95" s="33"/>
      <c r="G95" s="8"/>
    </row>
    <row r="96">
      <c r="A96" s="36">
        <v>108.0</v>
      </c>
      <c r="B96" s="36">
        <v>159.0</v>
      </c>
      <c r="C96" s="36" t="s">
        <v>341</v>
      </c>
      <c r="D96" s="36" t="s">
        <v>336</v>
      </c>
      <c r="E96" s="33"/>
      <c r="G96" s="8"/>
    </row>
    <row r="97">
      <c r="A97" s="36">
        <v>108.0</v>
      </c>
      <c r="B97" s="36">
        <v>138.0</v>
      </c>
      <c r="C97" s="36" t="s">
        <v>353</v>
      </c>
      <c r="D97" s="36" t="s">
        <v>336</v>
      </c>
      <c r="E97" s="33"/>
      <c r="G97" s="8"/>
    </row>
    <row r="98">
      <c r="A98" s="36">
        <v>108.0</v>
      </c>
      <c r="B98" s="36">
        <v>97.0</v>
      </c>
      <c r="C98" s="36" t="s">
        <v>353</v>
      </c>
      <c r="D98" s="36" t="s">
        <v>336</v>
      </c>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36"/>
      <c r="B106" s="53"/>
      <c r="C106" s="53"/>
      <c r="D106" s="53"/>
      <c r="E106" s="33"/>
      <c r="G106" s="8"/>
    </row>
    <row r="107">
      <c r="A107" s="36"/>
      <c r="B107" s="53"/>
      <c r="C107" s="53"/>
      <c r="D107" s="53"/>
      <c r="E107" s="33"/>
      <c r="G107" s="8"/>
    </row>
    <row r="108">
      <c r="A108" s="36"/>
      <c r="B108" s="53"/>
      <c r="C108" s="53"/>
      <c r="D108" s="53"/>
      <c r="E108" s="33"/>
      <c r="G108" s="8"/>
    </row>
    <row r="109">
      <c r="A109" s="36"/>
      <c r="B109" s="53"/>
      <c r="C109" s="53"/>
      <c r="D109" s="53"/>
      <c r="E109" s="33"/>
      <c r="G109" s="8"/>
    </row>
    <row r="110">
      <c r="A110" s="36"/>
      <c r="B110" s="53"/>
      <c r="C110" s="53"/>
      <c r="D110" s="53"/>
      <c r="E110" s="33"/>
      <c r="G110" s="8"/>
    </row>
    <row r="111">
      <c r="A111" s="36"/>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87.83116883</v>
      </c>
      <c r="H1" s="6">
        <v>95.8</v>
      </c>
      <c r="J1" s="6" t="s">
        <v>334</v>
      </c>
      <c r="K1" s="10">
        <f>AVERAGE(A2:A200)</f>
        <v>92.62337662</v>
      </c>
    </row>
    <row r="2">
      <c r="A2" s="36">
        <v>108.0</v>
      </c>
      <c r="B2" s="37">
        <v>93.0</v>
      </c>
      <c r="C2" s="38" t="s">
        <v>338</v>
      </c>
      <c r="D2" s="38" t="s">
        <v>336</v>
      </c>
      <c r="E2" s="33"/>
      <c r="F2" s="34" t="s">
        <v>3</v>
      </c>
      <c r="G2" s="35">
        <f>MEDIAN(B2:B200)</f>
        <v>99</v>
      </c>
      <c r="J2" s="6" t="s">
        <v>337</v>
      </c>
      <c r="K2" s="10">
        <f>count(A2:A203)</f>
        <v>77</v>
      </c>
    </row>
    <row r="3">
      <c r="A3" s="36">
        <v>108.0</v>
      </c>
      <c r="B3" s="39">
        <v>59.0</v>
      </c>
      <c r="C3" s="40" t="s">
        <v>353</v>
      </c>
      <c r="D3" s="40" t="s">
        <v>366</v>
      </c>
      <c r="E3" s="33"/>
      <c r="F3" s="34" t="s">
        <v>339</v>
      </c>
      <c r="G3" s="35">
        <f>STDEV(B2:B200)</f>
        <v>40.21566944</v>
      </c>
    </row>
    <row r="4">
      <c r="A4" s="36">
        <v>108.0</v>
      </c>
      <c r="B4" s="39">
        <v>80.0</v>
      </c>
      <c r="C4" s="40" t="s">
        <v>338</v>
      </c>
      <c r="D4" s="40" t="s">
        <v>336</v>
      </c>
      <c r="E4" s="33"/>
      <c r="F4" s="34" t="s">
        <v>340</v>
      </c>
      <c r="G4" s="35">
        <f>QUARTILE(B2:B200,1)</f>
        <v>65</v>
      </c>
      <c r="H4" s="10">
        <f>MIN(B2:B200)</f>
        <v>0</v>
      </c>
    </row>
    <row r="5">
      <c r="A5" s="36">
        <v>108.0</v>
      </c>
      <c r="B5" s="39">
        <v>103.0</v>
      </c>
      <c r="C5" s="40" t="s">
        <v>341</v>
      </c>
      <c r="D5" s="40" t="s">
        <v>336</v>
      </c>
      <c r="E5" s="33"/>
      <c r="F5" s="34" t="s">
        <v>342</v>
      </c>
      <c r="G5" s="35">
        <f>QUARTILE(B2:B200,2)</f>
        <v>99</v>
      </c>
      <c r="H5" s="10">
        <f>MAX(B2:B200)</f>
        <v>167</v>
      </c>
    </row>
    <row r="6">
      <c r="A6" s="36">
        <v>108.0</v>
      </c>
      <c r="B6" s="39">
        <v>0.0</v>
      </c>
      <c r="C6" s="40" t="s">
        <v>341</v>
      </c>
      <c r="D6" s="40" t="s">
        <v>366</v>
      </c>
      <c r="E6" s="33"/>
      <c r="F6" s="34" t="s">
        <v>1</v>
      </c>
      <c r="G6" s="35">
        <f>QUARTILE(B2:B200,3)</f>
        <v>119</v>
      </c>
    </row>
    <row r="7">
      <c r="A7" s="36">
        <v>108.0</v>
      </c>
      <c r="B7" s="39">
        <v>96.0</v>
      </c>
      <c r="C7" s="40" t="s">
        <v>338</v>
      </c>
      <c r="D7" s="40" t="s">
        <v>336</v>
      </c>
      <c r="E7" s="33"/>
      <c r="F7" s="34" t="s">
        <v>343</v>
      </c>
      <c r="G7" s="35">
        <f>QUARTILE(B2:B200,4)</f>
        <v>167</v>
      </c>
    </row>
    <row r="8">
      <c r="A8" s="36">
        <v>108.0</v>
      </c>
      <c r="B8" s="39">
        <v>20.0</v>
      </c>
      <c r="C8" s="40" t="s">
        <v>341</v>
      </c>
      <c r="D8" s="40" t="s">
        <v>366</v>
      </c>
      <c r="E8" s="33"/>
      <c r="F8" s="34" t="s">
        <v>344</v>
      </c>
      <c r="G8" s="35">
        <f>G6-G4</f>
        <v>54</v>
      </c>
      <c r="H8" s="34" t="s">
        <v>345</v>
      </c>
      <c r="I8" s="35">
        <f>(3*(G1-G2))/G3</f>
        <v>-0.8331701045</v>
      </c>
      <c r="J8" s="34" t="s">
        <v>346</v>
      </c>
      <c r="K8" s="35">
        <f>SUM(I21:I23)</f>
        <v>1.298701299</v>
      </c>
    </row>
    <row r="9">
      <c r="A9" s="36">
        <v>108.0</v>
      </c>
      <c r="B9" s="39">
        <v>112.0</v>
      </c>
      <c r="C9" s="40" t="s">
        <v>338</v>
      </c>
      <c r="D9" s="40" t="s">
        <v>336</v>
      </c>
      <c r="E9" s="33"/>
      <c r="G9" s="8"/>
    </row>
    <row r="10">
      <c r="A10" s="36">
        <v>108.0</v>
      </c>
      <c r="B10" s="39">
        <v>127.0</v>
      </c>
      <c r="C10" s="40" t="s">
        <v>338</v>
      </c>
      <c r="D10" s="40" t="s">
        <v>336</v>
      </c>
      <c r="E10" s="33"/>
      <c r="F10" s="41" t="s">
        <v>338</v>
      </c>
      <c r="G10" s="42">
        <f>(COUNTIF(C2:C200,"edgeguard"))/(count(A2:A200))</f>
        <v>0.4155844156</v>
      </c>
      <c r="H10" s="43" t="s">
        <v>347</v>
      </c>
      <c r="I10" s="44" t="s">
        <v>348</v>
      </c>
    </row>
    <row r="11">
      <c r="A11" s="36"/>
      <c r="B11" s="39"/>
      <c r="C11" s="40"/>
      <c r="D11" s="40"/>
      <c r="E11" s="33"/>
      <c r="F11" s="41" t="s">
        <v>335</v>
      </c>
      <c r="G11" s="42">
        <f>COUNTIF(C2:C200,"ledgeguard")/(count(A2:A200))</f>
        <v>0.1168831169</v>
      </c>
      <c r="H11" s="45" t="s">
        <v>349</v>
      </c>
      <c r="I11" s="46">
        <f>((COUNTIF(B2:B100,"&lt;=15"))/Count(B2:B100))*100</f>
        <v>5.194805195</v>
      </c>
    </row>
    <row r="12">
      <c r="A12" s="36">
        <v>90.0</v>
      </c>
      <c r="B12" s="39">
        <v>44.0</v>
      </c>
      <c r="C12" s="40" t="s">
        <v>338</v>
      </c>
      <c r="D12" s="40" t="s">
        <v>336</v>
      </c>
      <c r="E12" s="33"/>
      <c r="F12" s="41" t="s">
        <v>350</v>
      </c>
      <c r="G12" s="42">
        <f>COUNTIF(C2:C200,"reversal")/(count(A2:A200))</f>
        <v>0.01298701299</v>
      </c>
      <c r="H12" s="45" t="s">
        <v>351</v>
      </c>
      <c r="I12" s="46">
        <f>((COUNTIF(B2:B100,"&gt;15")-COUNTIF(B2:B100,"&gt;30"))/Count(B2:B100))*100</f>
        <v>7.792207792</v>
      </c>
    </row>
    <row r="13">
      <c r="A13" s="36">
        <v>90.0</v>
      </c>
      <c r="B13" s="39">
        <v>31.0</v>
      </c>
      <c r="C13" s="40" t="s">
        <v>341</v>
      </c>
      <c r="D13" s="40" t="s">
        <v>366</v>
      </c>
      <c r="E13" s="33"/>
      <c r="F13" s="41" t="s">
        <v>341</v>
      </c>
      <c r="G13" s="42">
        <f>COUNTIF(C2:C200,"raw/whiff")/(count(A2:A200))</f>
        <v>0.3896103896</v>
      </c>
      <c r="H13" s="45" t="s">
        <v>352</v>
      </c>
      <c r="I13" s="47">
        <f>((COUNTIF(B2:B100,"&gt;30")-COUNTIF(B2:B100,"&gt;45"))/Count(B2:B100))*100</f>
        <v>7.792207792</v>
      </c>
    </row>
    <row r="14">
      <c r="A14" s="36">
        <v>90.0</v>
      </c>
      <c r="B14" s="36">
        <v>89.0</v>
      </c>
      <c r="C14" s="36" t="s">
        <v>335</v>
      </c>
      <c r="D14" s="36" t="s">
        <v>366</v>
      </c>
      <c r="E14" s="33"/>
      <c r="F14" s="41" t="s">
        <v>353</v>
      </c>
      <c r="G14" s="42">
        <f>COUNTIF(C2:C200,"landing")/(count(A2:A200))</f>
        <v>0.05194805195</v>
      </c>
      <c r="H14" s="45" t="s">
        <v>354</v>
      </c>
      <c r="I14" s="46">
        <f>((COUNTIF(B2:B100,"&gt;45")-COUNTIF(B2:B100,"&gt;60"))/Count(B2:B100))*100</f>
        <v>2.597402597</v>
      </c>
    </row>
    <row r="15">
      <c r="A15" s="36">
        <v>90.0</v>
      </c>
      <c r="B15" s="36">
        <v>113.0</v>
      </c>
      <c r="C15" s="36" t="s">
        <v>341</v>
      </c>
      <c r="D15" s="36" t="s">
        <v>336</v>
      </c>
      <c r="E15" s="33"/>
      <c r="F15" s="41" t="s">
        <v>355</v>
      </c>
      <c r="G15" s="42">
        <f>COUNTIF(C2:C200,"shielding")/(count(A2:A200))</f>
        <v>0.01298701299</v>
      </c>
      <c r="H15" s="45" t="s">
        <v>356</v>
      </c>
      <c r="I15" s="46">
        <f>((COUNTIF(B2:B100,"&gt;60")-COUNTIF(B2:B100,"&gt;75"))/Count(B2:B100))*100</f>
        <v>7.792207792</v>
      </c>
    </row>
    <row r="16">
      <c r="A16" s="36">
        <v>90.0</v>
      </c>
      <c r="B16" s="36">
        <v>105.0</v>
      </c>
      <c r="C16" s="36" t="s">
        <v>338</v>
      </c>
      <c r="D16" s="36" t="s">
        <v>336</v>
      </c>
      <c r="E16" s="33"/>
      <c r="G16" s="8"/>
      <c r="H16" s="45" t="s">
        <v>357</v>
      </c>
      <c r="I16" s="46">
        <f>((COUNTIF(B2:B100,"&gt;75")-COUNTIF(B2:B100,"&gt;90"))/Count(B2:B100))*100</f>
        <v>14.28571429</v>
      </c>
    </row>
    <row r="17">
      <c r="A17" s="36">
        <v>90.0</v>
      </c>
      <c r="B17" s="36">
        <v>106.0</v>
      </c>
      <c r="C17" s="36" t="s">
        <v>338</v>
      </c>
      <c r="D17" s="36" t="s">
        <v>336</v>
      </c>
      <c r="E17" s="33"/>
      <c r="F17" s="41" t="s">
        <v>358</v>
      </c>
      <c r="G17" s="42">
        <f>countif(D2:D200,"yes")/(count(A2:A200))</f>
        <v>0.2727272727</v>
      </c>
      <c r="H17" s="45" t="s">
        <v>359</v>
      </c>
      <c r="I17" s="46">
        <f>((COUNTIF(B2:B100,"&gt;90")-COUNTIF(B2:B100,"&gt;105"))/Count(B2:B100))*100</f>
        <v>18.18181818</v>
      </c>
    </row>
    <row r="18">
      <c r="A18" s="36">
        <v>90.0</v>
      </c>
      <c r="B18" s="36">
        <v>28.0</v>
      </c>
      <c r="C18" s="36" t="s">
        <v>341</v>
      </c>
      <c r="D18" s="36" t="s">
        <v>366</v>
      </c>
      <c r="E18" s="33"/>
      <c r="G18" s="8"/>
      <c r="H18" s="45" t="s">
        <v>360</v>
      </c>
      <c r="I18" s="46">
        <f>((COUNTIF(B2:B100,"&gt;105")-COUNTIF(B2:B100,"&gt;120"))/Count(B2:B100))*100</f>
        <v>12.98701299</v>
      </c>
    </row>
    <row r="19">
      <c r="A19" s="36">
        <v>90.0</v>
      </c>
      <c r="B19" s="36">
        <v>111.0</v>
      </c>
      <c r="C19" s="40" t="s">
        <v>335</v>
      </c>
      <c r="D19" s="36" t="s">
        <v>336</v>
      </c>
      <c r="E19" s="33"/>
      <c r="G19" s="8"/>
      <c r="H19" s="45" t="s">
        <v>361</v>
      </c>
      <c r="I19" s="46">
        <f>((COUNTIF(B2:B100,"&gt;120")-COUNTIF(B2:B100,"&gt;135"))/Count(B2:B100))*100</f>
        <v>16.88311688</v>
      </c>
    </row>
    <row r="20">
      <c r="A20" s="36"/>
      <c r="B20" s="36"/>
      <c r="C20" s="36"/>
      <c r="D20" s="36"/>
      <c r="E20" s="33"/>
      <c r="G20" s="8"/>
      <c r="H20" s="48" t="s">
        <v>362</v>
      </c>
      <c r="I20" s="49">
        <f>((COUNTIF(B2:B100,"&gt;135")-COUNTIF(B2:B100,"&gt;150"))/Count(B2:B100))*100</f>
        <v>5.194805195</v>
      </c>
    </row>
    <row r="21">
      <c r="A21" s="36">
        <v>104.0</v>
      </c>
      <c r="B21" s="36">
        <v>127.0</v>
      </c>
      <c r="C21" s="36" t="s">
        <v>338</v>
      </c>
      <c r="D21" s="36" t="s">
        <v>336</v>
      </c>
      <c r="E21" s="33"/>
      <c r="G21" s="8"/>
      <c r="H21" s="48" t="s">
        <v>363</v>
      </c>
      <c r="I21" s="49">
        <f>((COUNTIF(B2:B100,"&gt;150")-COUNTIF(B2:B100,"&gt;165"))/Count(B2:B100))*100</f>
        <v>0</v>
      </c>
    </row>
    <row r="22">
      <c r="A22" s="36">
        <v>104.0</v>
      </c>
      <c r="B22" s="36">
        <v>47.0</v>
      </c>
      <c r="C22" s="36" t="s">
        <v>338</v>
      </c>
      <c r="D22" s="36" t="s">
        <v>336</v>
      </c>
      <c r="E22" s="33"/>
      <c r="G22" s="8"/>
      <c r="H22" s="48" t="s">
        <v>364</v>
      </c>
      <c r="I22" s="49">
        <f>((COUNTIF(B2:B100,"&gt;165")-COUNTIF(B2:B100,"&gt;180"))/Count(B2:B100))*100</f>
        <v>1.298701299</v>
      </c>
    </row>
    <row r="23">
      <c r="A23" s="36">
        <v>104.0</v>
      </c>
      <c r="B23" s="36">
        <v>85.0</v>
      </c>
      <c r="C23" s="36" t="s">
        <v>338</v>
      </c>
      <c r="D23" s="36" t="s">
        <v>336</v>
      </c>
      <c r="E23" s="33"/>
      <c r="G23" s="8"/>
      <c r="H23" s="50" t="s">
        <v>365</v>
      </c>
      <c r="I23" s="51">
        <f>((COUNTIF(B2:B100,"&gt;180")-COUNTIF(B2:B100,"&gt;300"))/Count(B2:B100))*100</f>
        <v>0</v>
      </c>
    </row>
    <row r="24">
      <c r="A24" s="36">
        <v>104.0</v>
      </c>
      <c r="B24" s="36">
        <v>89.0</v>
      </c>
      <c r="C24" s="36" t="s">
        <v>338</v>
      </c>
      <c r="D24" s="36" t="s">
        <v>336</v>
      </c>
      <c r="E24" s="33"/>
      <c r="I24" s="9">
        <f>SUM(I11:I23)</f>
        <v>100</v>
      </c>
    </row>
    <row r="25">
      <c r="A25" s="36">
        <v>104.0</v>
      </c>
      <c r="B25" s="36">
        <v>150.0</v>
      </c>
      <c r="C25" s="36" t="s">
        <v>338</v>
      </c>
      <c r="D25" s="36" t="s">
        <v>336</v>
      </c>
      <c r="E25" s="33"/>
    </row>
    <row r="26">
      <c r="A26" s="36">
        <v>104.0</v>
      </c>
      <c r="B26" s="36">
        <v>24.0</v>
      </c>
      <c r="C26" s="36" t="s">
        <v>341</v>
      </c>
      <c r="D26" s="36" t="s">
        <v>366</v>
      </c>
      <c r="E26" s="33"/>
    </row>
    <row r="27">
      <c r="A27" s="36">
        <v>104.0</v>
      </c>
      <c r="B27" s="36">
        <v>109.0</v>
      </c>
      <c r="C27" s="36" t="s">
        <v>338</v>
      </c>
      <c r="D27" s="36" t="s">
        <v>336</v>
      </c>
      <c r="E27" s="33"/>
    </row>
    <row r="28">
      <c r="A28" s="36"/>
      <c r="B28" s="36"/>
      <c r="C28" s="36"/>
      <c r="D28" s="36"/>
      <c r="E28" s="33"/>
    </row>
    <row r="29">
      <c r="A29" s="36">
        <v>79.0</v>
      </c>
      <c r="B29" s="36">
        <v>145.0</v>
      </c>
      <c r="C29" s="36" t="s">
        <v>341</v>
      </c>
      <c r="D29" s="36" t="s">
        <v>336</v>
      </c>
      <c r="E29" s="33"/>
    </row>
    <row r="30">
      <c r="A30" s="36">
        <v>79.0</v>
      </c>
      <c r="B30" s="36">
        <v>130.0</v>
      </c>
      <c r="C30" s="36" t="s">
        <v>341</v>
      </c>
      <c r="D30" s="36" t="s">
        <v>336</v>
      </c>
      <c r="E30" s="33"/>
    </row>
    <row r="31">
      <c r="A31" s="36">
        <v>79.0</v>
      </c>
      <c r="B31" s="36">
        <v>135.0</v>
      </c>
      <c r="C31" s="36" t="s">
        <v>335</v>
      </c>
      <c r="D31" s="36" t="s">
        <v>336</v>
      </c>
      <c r="E31" s="33"/>
    </row>
    <row r="32">
      <c r="A32" s="36">
        <v>79.0</v>
      </c>
      <c r="B32" s="36">
        <v>119.0</v>
      </c>
      <c r="C32" s="36" t="s">
        <v>341</v>
      </c>
      <c r="D32" s="36" t="s">
        <v>336</v>
      </c>
      <c r="E32" s="33"/>
    </row>
    <row r="33">
      <c r="A33" s="36">
        <v>79.0</v>
      </c>
      <c r="B33" s="36">
        <v>103.0</v>
      </c>
      <c r="C33" s="40" t="s">
        <v>341</v>
      </c>
      <c r="D33" s="36" t="s">
        <v>366</v>
      </c>
      <c r="E33" s="33"/>
    </row>
    <row r="34">
      <c r="A34" s="36">
        <v>79.0</v>
      </c>
      <c r="B34" s="36">
        <v>42.0</v>
      </c>
      <c r="C34" s="36" t="s">
        <v>338</v>
      </c>
      <c r="D34" s="36" t="s">
        <v>336</v>
      </c>
      <c r="E34" s="33"/>
    </row>
    <row r="35">
      <c r="A35" s="36">
        <v>79.0</v>
      </c>
      <c r="B35" s="36">
        <v>132.0</v>
      </c>
      <c r="C35" s="36" t="s">
        <v>355</v>
      </c>
      <c r="D35" s="36" t="s">
        <v>336</v>
      </c>
      <c r="E35" s="33"/>
      <c r="G35" s="8"/>
    </row>
    <row r="36">
      <c r="A36" s="36">
        <v>79.0</v>
      </c>
      <c r="B36" s="36">
        <v>103.0</v>
      </c>
      <c r="C36" s="36" t="s">
        <v>338</v>
      </c>
      <c r="D36" s="36" t="s">
        <v>336</v>
      </c>
      <c r="E36" s="33"/>
      <c r="G36" s="8"/>
    </row>
    <row r="37">
      <c r="A37" s="36">
        <v>79.0</v>
      </c>
      <c r="B37" s="36">
        <v>66.0</v>
      </c>
      <c r="C37" s="40" t="s">
        <v>338</v>
      </c>
      <c r="D37" s="36" t="s">
        <v>336</v>
      </c>
      <c r="E37" s="33"/>
      <c r="G37" s="8"/>
    </row>
    <row r="38">
      <c r="A38" s="36">
        <v>79.0</v>
      </c>
      <c r="B38" s="36">
        <v>119.0</v>
      </c>
      <c r="C38" s="40" t="s">
        <v>341</v>
      </c>
      <c r="D38" s="36" t="s">
        <v>336</v>
      </c>
      <c r="E38" s="33"/>
      <c r="G38" s="8"/>
    </row>
    <row r="39">
      <c r="A39" s="36">
        <v>79.0</v>
      </c>
      <c r="B39" s="36">
        <v>35.0</v>
      </c>
      <c r="C39" s="40" t="s">
        <v>338</v>
      </c>
      <c r="D39" s="36" t="s">
        <v>336</v>
      </c>
      <c r="E39" s="33"/>
      <c r="G39" s="8"/>
    </row>
    <row r="40">
      <c r="A40" s="36">
        <v>79.0</v>
      </c>
      <c r="B40" s="36">
        <v>31.0</v>
      </c>
      <c r="C40" s="36" t="s">
        <v>341</v>
      </c>
      <c r="D40" s="36" t="s">
        <v>366</v>
      </c>
      <c r="E40" s="33"/>
      <c r="G40" s="8"/>
    </row>
    <row r="41">
      <c r="A41" s="36">
        <v>79.0</v>
      </c>
      <c r="B41" s="36">
        <v>128.0</v>
      </c>
      <c r="C41" s="36" t="s">
        <v>335</v>
      </c>
      <c r="D41" s="36" t="s">
        <v>336</v>
      </c>
      <c r="E41" s="33"/>
      <c r="G41" s="8"/>
    </row>
    <row r="42">
      <c r="A42" s="36"/>
      <c r="B42" s="36"/>
      <c r="C42" s="36"/>
      <c r="D42" s="36"/>
      <c r="E42" s="33"/>
      <c r="G42" s="8"/>
    </row>
    <row r="43">
      <c r="A43" s="36">
        <v>82.0</v>
      </c>
      <c r="B43" s="36">
        <v>100.0</v>
      </c>
      <c r="C43" s="36" t="s">
        <v>338</v>
      </c>
      <c r="D43" s="36" t="s">
        <v>336</v>
      </c>
      <c r="E43" s="33"/>
      <c r="G43" s="8"/>
    </row>
    <row r="44">
      <c r="A44" s="36">
        <v>82.0</v>
      </c>
      <c r="B44" s="36">
        <v>106.0</v>
      </c>
      <c r="C44" s="36" t="s">
        <v>341</v>
      </c>
      <c r="D44" s="36" t="s">
        <v>336</v>
      </c>
      <c r="E44" s="33"/>
      <c r="G44" s="8"/>
    </row>
    <row r="45">
      <c r="A45" s="36">
        <v>82.0</v>
      </c>
      <c r="B45" s="36">
        <v>83.0</v>
      </c>
      <c r="C45" s="36" t="s">
        <v>338</v>
      </c>
      <c r="D45" s="36" t="s">
        <v>336</v>
      </c>
      <c r="E45" s="33"/>
      <c r="G45" s="8"/>
    </row>
    <row r="46">
      <c r="A46" s="36">
        <v>82.0</v>
      </c>
      <c r="B46" s="36">
        <v>22.0</v>
      </c>
      <c r="C46" s="36" t="s">
        <v>341</v>
      </c>
      <c r="D46" s="36" t="s">
        <v>366</v>
      </c>
      <c r="E46" s="33"/>
      <c r="G46" s="8"/>
    </row>
    <row r="47">
      <c r="A47" s="36">
        <v>82.0</v>
      </c>
      <c r="B47" s="36">
        <v>99.0</v>
      </c>
      <c r="C47" s="36" t="s">
        <v>338</v>
      </c>
      <c r="D47" s="36" t="s">
        <v>336</v>
      </c>
      <c r="E47" s="33"/>
      <c r="G47" s="8"/>
    </row>
    <row r="48">
      <c r="A48" s="36">
        <v>82.0</v>
      </c>
      <c r="B48" s="36">
        <v>101.0</v>
      </c>
      <c r="C48" s="36" t="s">
        <v>338</v>
      </c>
      <c r="D48" s="36" t="s">
        <v>336</v>
      </c>
      <c r="E48" s="33"/>
      <c r="G48" s="8"/>
    </row>
    <row r="49">
      <c r="A49" s="36">
        <v>82.0</v>
      </c>
      <c r="B49" s="36">
        <v>80.0</v>
      </c>
      <c r="C49" s="36" t="s">
        <v>338</v>
      </c>
      <c r="D49" s="36" t="s">
        <v>336</v>
      </c>
      <c r="E49" s="33"/>
      <c r="G49" s="8"/>
    </row>
    <row r="50">
      <c r="A50" s="36">
        <v>82.0</v>
      </c>
      <c r="B50" s="36">
        <v>88.0</v>
      </c>
      <c r="C50" s="40" t="s">
        <v>341</v>
      </c>
      <c r="D50" s="36" t="s">
        <v>336</v>
      </c>
      <c r="E50" s="33"/>
      <c r="G50" s="8"/>
    </row>
    <row r="51">
      <c r="A51" s="36">
        <v>82.0</v>
      </c>
      <c r="B51" s="36">
        <v>9.0</v>
      </c>
      <c r="C51" s="36" t="s">
        <v>335</v>
      </c>
      <c r="D51" s="36" t="s">
        <v>366</v>
      </c>
      <c r="E51" s="33"/>
      <c r="G51" s="8"/>
    </row>
    <row r="52">
      <c r="A52" s="36">
        <v>82.0</v>
      </c>
      <c r="B52" s="36">
        <v>92.0</v>
      </c>
      <c r="C52" s="36" t="s">
        <v>350</v>
      </c>
      <c r="D52" s="36" t="s">
        <v>336</v>
      </c>
      <c r="E52" s="33"/>
      <c r="G52" s="8"/>
    </row>
    <row r="53">
      <c r="A53" s="36">
        <v>82.0</v>
      </c>
      <c r="B53" s="36">
        <v>128.0</v>
      </c>
      <c r="C53" s="36" t="s">
        <v>341</v>
      </c>
      <c r="D53" s="36" t="s">
        <v>336</v>
      </c>
      <c r="E53" s="33"/>
      <c r="G53" s="8"/>
    </row>
    <row r="54">
      <c r="A54" s="36"/>
      <c r="B54" s="36"/>
      <c r="C54" s="36"/>
      <c r="D54" s="36"/>
      <c r="E54" s="33"/>
      <c r="G54" s="8"/>
    </row>
    <row r="55">
      <c r="A55" s="36">
        <v>98.0</v>
      </c>
      <c r="B55" s="36">
        <v>64.0</v>
      </c>
      <c r="C55" s="36" t="s">
        <v>338</v>
      </c>
      <c r="D55" s="36" t="s">
        <v>336</v>
      </c>
      <c r="E55" s="33"/>
      <c r="G55" s="8"/>
    </row>
    <row r="56">
      <c r="A56" s="36">
        <v>98.0</v>
      </c>
      <c r="B56" s="36">
        <v>81.0</v>
      </c>
      <c r="C56" s="36" t="s">
        <v>335</v>
      </c>
      <c r="D56" s="36" t="s">
        <v>366</v>
      </c>
      <c r="E56" s="33"/>
      <c r="G56" s="8"/>
    </row>
    <row r="57">
      <c r="A57" s="36">
        <v>98.0</v>
      </c>
      <c r="B57" s="36">
        <v>8.0</v>
      </c>
      <c r="C57" s="36" t="s">
        <v>338</v>
      </c>
      <c r="D57" s="36" t="s">
        <v>336</v>
      </c>
      <c r="E57" s="33"/>
      <c r="G57" s="8"/>
    </row>
    <row r="58">
      <c r="A58" s="36">
        <v>98.0</v>
      </c>
      <c r="B58" s="36">
        <v>25.0</v>
      </c>
      <c r="C58" s="36" t="s">
        <v>341</v>
      </c>
      <c r="D58" s="36" t="s">
        <v>366</v>
      </c>
      <c r="E58" s="33"/>
      <c r="G58" s="8"/>
    </row>
    <row r="59">
      <c r="A59" s="36">
        <v>98.0</v>
      </c>
      <c r="B59" s="36">
        <v>103.0</v>
      </c>
      <c r="C59" s="36" t="s">
        <v>338</v>
      </c>
      <c r="D59" s="36" t="s">
        <v>336</v>
      </c>
      <c r="E59" s="33"/>
      <c r="G59" s="8"/>
    </row>
    <row r="60">
      <c r="A60" s="36">
        <v>98.0</v>
      </c>
      <c r="B60" s="36">
        <v>121.0</v>
      </c>
      <c r="C60" s="36" t="s">
        <v>353</v>
      </c>
      <c r="D60" s="36" t="s">
        <v>336</v>
      </c>
      <c r="E60" s="33"/>
      <c r="G60" s="8"/>
    </row>
    <row r="61">
      <c r="A61" s="36">
        <v>98.0</v>
      </c>
      <c r="B61" s="36">
        <v>141.0</v>
      </c>
      <c r="C61" s="36" t="s">
        <v>341</v>
      </c>
      <c r="D61" s="36" t="s">
        <v>336</v>
      </c>
      <c r="E61" s="33"/>
      <c r="G61" s="8"/>
    </row>
    <row r="62">
      <c r="A62" s="36">
        <v>98.0</v>
      </c>
      <c r="B62" s="36">
        <v>86.0</v>
      </c>
      <c r="C62" s="36" t="s">
        <v>338</v>
      </c>
      <c r="D62" s="36" t="s">
        <v>336</v>
      </c>
      <c r="E62" s="33"/>
      <c r="G62" s="8"/>
    </row>
    <row r="63">
      <c r="A63" s="36">
        <v>98.0</v>
      </c>
      <c r="B63" s="36">
        <v>74.0</v>
      </c>
      <c r="C63" s="36" t="s">
        <v>338</v>
      </c>
      <c r="D63" s="36" t="s">
        <v>366</v>
      </c>
      <c r="E63" s="33"/>
      <c r="G63" s="8"/>
    </row>
    <row r="64">
      <c r="A64" s="36">
        <v>98.0</v>
      </c>
      <c r="B64" s="36">
        <v>104.0</v>
      </c>
      <c r="C64" s="36" t="s">
        <v>341</v>
      </c>
      <c r="D64" s="36" t="s">
        <v>336</v>
      </c>
      <c r="E64" s="33"/>
      <c r="G64" s="8"/>
    </row>
    <row r="65">
      <c r="A65" s="36">
        <v>98.0</v>
      </c>
      <c r="B65" s="36">
        <v>26.0</v>
      </c>
      <c r="C65" s="36" t="s">
        <v>338</v>
      </c>
      <c r="D65" s="36" t="s">
        <v>336</v>
      </c>
      <c r="E65" s="33"/>
      <c r="G65" s="8"/>
    </row>
    <row r="66">
      <c r="A66" s="36">
        <v>98.0</v>
      </c>
      <c r="B66" s="36">
        <v>87.0</v>
      </c>
      <c r="C66" s="36" t="s">
        <v>341</v>
      </c>
      <c r="D66" s="36" t="s">
        <v>366</v>
      </c>
      <c r="E66" s="33"/>
      <c r="G66" s="8"/>
    </row>
    <row r="67">
      <c r="A67" s="36"/>
      <c r="B67" s="36"/>
      <c r="C67" s="36"/>
      <c r="D67" s="36"/>
      <c r="E67" s="33"/>
      <c r="G67" s="8"/>
    </row>
    <row r="68">
      <c r="A68" s="36">
        <v>101.0</v>
      </c>
      <c r="B68" s="36">
        <v>0.0</v>
      </c>
      <c r="C68" s="36" t="s">
        <v>341</v>
      </c>
      <c r="D68" s="36" t="s">
        <v>366</v>
      </c>
      <c r="E68" s="33"/>
      <c r="G68" s="8"/>
    </row>
    <row r="69">
      <c r="A69" s="36">
        <v>101.0</v>
      </c>
      <c r="B69" s="36">
        <v>108.0</v>
      </c>
      <c r="C69" s="36" t="s">
        <v>341</v>
      </c>
      <c r="D69" s="36" t="s">
        <v>336</v>
      </c>
      <c r="E69" s="33"/>
      <c r="G69" s="8"/>
    </row>
    <row r="70">
      <c r="A70" s="36">
        <v>101.0</v>
      </c>
      <c r="B70" s="36">
        <v>74.0</v>
      </c>
      <c r="C70" s="36" t="s">
        <v>338</v>
      </c>
      <c r="D70" s="36" t="s">
        <v>336</v>
      </c>
      <c r="E70" s="33"/>
      <c r="G70" s="8"/>
    </row>
    <row r="71">
      <c r="A71" s="36">
        <v>101.0</v>
      </c>
      <c r="B71" s="36">
        <v>126.0</v>
      </c>
      <c r="C71" s="36" t="s">
        <v>335</v>
      </c>
      <c r="D71" s="36" t="s">
        <v>336</v>
      </c>
      <c r="E71" s="33"/>
      <c r="G71" s="8"/>
    </row>
    <row r="72">
      <c r="A72" s="36">
        <v>101.0</v>
      </c>
      <c r="B72" s="36">
        <v>31.0</v>
      </c>
      <c r="C72" s="36" t="s">
        <v>341</v>
      </c>
      <c r="D72" s="36" t="s">
        <v>366</v>
      </c>
      <c r="E72" s="33"/>
      <c r="G72" s="8"/>
    </row>
    <row r="73">
      <c r="A73" s="36">
        <v>101.0</v>
      </c>
      <c r="B73" s="36">
        <v>102.0</v>
      </c>
      <c r="C73" s="36" t="s">
        <v>353</v>
      </c>
      <c r="D73" s="36" t="s">
        <v>336</v>
      </c>
      <c r="E73" s="33"/>
      <c r="G73" s="8"/>
    </row>
    <row r="74">
      <c r="A74" s="36"/>
      <c r="B74" s="36"/>
      <c r="C74" s="40"/>
      <c r="D74" s="36"/>
      <c r="E74" s="33"/>
      <c r="G74" s="8"/>
    </row>
    <row r="75">
      <c r="A75" s="36">
        <v>91.0</v>
      </c>
      <c r="B75" s="36">
        <v>144.0</v>
      </c>
      <c r="C75" s="36" t="s">
        <v>335</v>
      </c>
      <c r="D75" s="36" t="s">
        <v>336</v>
      </c>
      <c r="E75" s="33"/>
      <c r="G75" s="8"/>
    </row>
    <row r="76">
      <c r="A76" s="36">
        <v>91.0</v>
      </c>
      <c r="B76" s="36">
        <v>126.0</v>
      </c>
      <c r="C76" s="36" t="s">
        <v>341</v>
      </c>
      <c r="D76" s="36" t="s">
        <v>336</v>
      </c>
      <c r="E76" s="33"/>
      <c r="G76" s="8"/>
    </row>
    <row r="77">
      <c r="A77" s="36">
        <v>91.0</v>
      </c>
      <c r="B77" s="36">
        <v>127.0</v>
      </c>
      <c r="C77" s="36" t="s">
        <v>341</v>
      </c>
      <c r="D77" s="36" t="s">
        <v>366</v>
      </c>
      <c r="E77" s="33"/>
      <c r="G77" s="8"/>
    </row>
    <row r="78">
      <c r="A78" s="36">
        <v>91.0</v>
      </c>
      <c r="B78" s="36">
        <v>134.0</v>
      </c>
      <c r="C78" s="36" t="s">
        <v>338</v>
      </c>
      <c r="D78" s="36" t="s">
        <v>336</v>
      </c>
      <c r="E78" s="33"/>
      <c r="G78" s="8"/>
    </row>
    <row r="79">
      <c r="A79" s="36">
        <v>91.0</v>
      </c>
      <c r="B79" s="36">
        <v>65.0</v>
      </c>
      <c r="C79" s="36" t="s">
        <v>353</v>
      </c>
      <c r="D79" s="36" t="s">
        <v>336</v>
      </c>
      <c r="E79" s="33"/>
      <c r="G79" s="8"/>
    </row>
    <row r="80">
      <c r="A80" s="36">
        <v>91.0</v>
      </c>
      <c r="B80" s="36">
        <v>89.0</v>
      </c>
      <c r="C80" s="36" t="s">
        <v>341</v>
      </c>
      <c r="D80" s="36" t="s">
        <v>366</v>
      </c>
      <c r="E80" s="33"/>
      <c r="G80" s="8"/>
    </row>
    <row r="81">
      <c r="A81" s="36">
        <v>91.0</v>
      </c>
      <c r="B81" s="36">
        <v>167.0</v>
      </c>
      <c r="C81" s="36" t="s">
        <v>341</v>
      </c>
      <c r="D81" s="36" t="s">
        <v>336</v>
      </c>
      <c r="E81" s="33"/>
      <c r="G81" s="8"/>
    </row>
    <row r="82">
      <c r="A82" s="36">
        <v>91.0</v>
      </c>
      <c r="B82" s="36">
        <v>113.0</v>
      </c>
      <c r="C82" s="36" t="s">
        <v>341</v>
      </c>
      <c r="D82" s="36" t="s">
        <v>366</v>
      </c>
      <c r="E82" s="33"/>
      <c r="G82" s="8"/>
    </row>
    <row r="83">
      <c r="A83" s="36">
        <v>91.0</v>
      </c>
      <c r="B83" s="36">
        <v>101.0</v>
      </c>
      <c r="C83" s="36" t="s">
        <v>338</v>
      </c>
      <c r="D83" s="36" t="s">
        <v>336</v>
      </c>
      <c r="E83" s="33"/>
      <c r="G83" s="8"/>
    </row>
    <row r="84">
      <c r="A84" s="36">
        <v>91.0</v>
      </c>
      <c r="B84" s="36">
        <v>125.0</v>
      </c>
      <c r="C84" s="36" t="s">
        <v>335</v>
      </c>
      <c r="D84" s="36" t="s">
        <v>336</v>
      </c>
      <c r="E84" s="33"/>
      <c r="G84" s="8"/>
    </row>
    <row r="85">
      <c r="A85" s="36">
        <v>91.0</v>
      </c>
      <c r="B85" s="36">
        <v>67.0</v>
      </c>
      <c r="C85" s="36" t="s">
        <v>341</v>
      </c>
      <c r="D85" s="36" t="s">
        <v>366</v>
      </c>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99.70886076</v>
      </c>
      <c r="H1" s="6">
        <v>95.8</v>
      </c>
      <c r="J1" s="6" t="s">
        <v>334</v>
      </c>
      <c r="K1" s="10">
        <f>AVERAGE(A2:A200)</f>
        <v>93.07594937</v>
      </c>
    </row>
    <row r="2">
      <c r="A2" s="36">
        <v>95.0</v>
      </c>
      <c r="B2" s="37">
        <v>97.0</v>
      </c>
      <c r="C2" s="38" t="s">
        <v>341</v>
      </c>
      <c r="D2" s="38" t="s">
        <v>336</v>
      </c>
      <c r="E2" s="33"/>
      <c r="F2" s="34" t="s">
        <v>3</v>
      </c>
      <c r="G2" s="35">
        <f>MEDIAN(B2:B200)</f>
        <v>101</v>
      </c>
      <c r="J2" s="6" t="s">
        <v>337</v>
      </c>
      <c r="K2" s="10">
        <f>count(A2:A203)</f>
        <v>79</v>
      </c>
    </row>
    <row r="3">
      <c r="A3" s="36">
        <v>95.0</v>
      </c>
      <c r="B3" s="39">
        <v>80.0</v>
      </c>
      <c r="C3" s="40" t="s">
        <v>355</v>
      </c>
      <c r="D3" s="40" t="s">
        <v>336</v>
      </c>
      <c r="E3" s="33"/>
      <c r="F3" s="34" t="s">
        <v>339</v>
      </c>
      <c r="G3" s="35">
        <f>STDEV(B2:B200)</f>
        <v>32.3050968</v>
      </c>
    </row>
    <row r="4">
      <c r="A4" s="36">
        <v>95.0</v>
      </c>
      <c r="B4" s="39">
        <v>109.0</v>
      </c>
      <c r="C4" s="40" t="s">
        <v>350</v>
      </c>
      <c r="D4" s="40" t="s">
        <v>336</v>
      </c>
      <c r="E4" s="33"/>
      <c r="F4" s="34" t="s">
        <v>340</v>
      </c>
      <c r="G4" s="35">
        <f>QUARTILE(B2:B200,1)</f>
        <v>80.5</v>
      </c>
      <c r="H4" s="10">
        <f>MIN(B2:B200)</f>
        <v>5</v>
      </c>
    </row>
    <row r="5">
      <c r="A5" s="36">
        <v>95.0</v>
      </c>
      <c r="B5" s="39">
        <v>119.0</v>
      </c>
      <c r="C5" s="40" t="s">
        <v>341</v>
      </c>
      <c r="D5" s="40" t="s">
        <v>336</v>
      </c>
      <c r="E5" s="33"/>
      <c r="F5" s="34" t="s">
        <v>342</v>
      </c>
      <c r="G5" s="35">
        <f>QUARTILE(B2:B200,2)</f>
        <v>101</v>
      </c>
      <c r="H5" s="10">
        <f>MAX(B2:B200)</f>
        <v>161</v>
      </c>
    </row>
    <row r="6">
      <c r="A6" s="36">
        <v>95.0</v>
      </c>
      <c r="B6" s="39">
        <v>115.0</v>
      </c>
      <c r="C6" s="40" t="s">
        <v>341</v>
      </c>
      <c r="D6" s="40" t="s">
        <v>336</v>
      </c>
      <c r="E6" s="33"/>
      <c r="F6" s="34" t="s">
        <v>1</v>
      </c>
      <c r="G6" s="35">
        <f>QUARTILE(B2:B200,3)</f>
        <v>125</v>
      </c>
    </row>
    <row r="7">
      <c r="A7" s="36">
        <v>95.0</v>
      </c>
      <c r="B7" s="39">
        <v>119.0</v>
      </c>
      <c r="C7" s="40" t="s">
        <v>355</v>
      </c>
      <c r="D7" s="40" t="s">
        <v>336</v>
      </c>
      <c r="E7" s="33"/>
      <c r="F7" s="34" t="s">
        <v>343</v>
      </c>
      <c r="G7" s="35">
        <f>QUARTILE(B2:B200,4)</f>
        <v>161</v>
      </c>
    </row>
    <row r="8">
      <c r="A8" s="36">
        <v>95.0</v>
      </c>
      <c r="B8" s="39">
        <v>68.0</v>
      </c>
      <c r="C8" s="40" t="s">
        <v>355</v>
      </c>
      <c r="D8" s="40" t="s">
        <v>336</v>
      </c>
      <c r="E8" s="33"/>
      <c r="F8" s="34" t="s">
        <v>344</v>
      </c>
      <c r="G8" s="35">
        <f>G6-G4</f>
        <v>44.5</v>
      </c>
      <c r="H8" s="34" t="s">
        <v>345</v>
      </c>
      <c r="I8" s="35">
        <f>(3*(G1-G2))/G3</f>
        <v>-0.1199011334</v>
      </c>
      <c r="J8" s="34" t="s">
        <v>346</v>
      </c>
      <c r="K8" s="35">
        <f>SUM(I21:I23)</f>
        <v>2.53164557</v>
      </c>
    </row>
    <row r="9">
      <c r="A9" s="36">
        <v>95.0</v>
      </c>
      <c r="B9" s="39">
        <v>135.0</v>
      </c>
      <c r="C9" s="40" t="s">
        <v>335</v>
      </c>
      <c r="D9" s="40" t="s">
        <v>336</v>
      </c>
      <c r="E9" s="33"/>
      <c r="G9" s="8"/>
    </row>
    <row r="10">
      <c r="A10" s="36">
        <v>95.0</v>
      </c>
      <c r="B10" s="39">
        <v>81.0</v>
      </c>
      <c r="C10" s="40" t="s">
        <v>341</v>
      </c>
      <c r="D10" s="40" t="s">
        <v>366</v>
      </c>
      <c r="E10" s="33"/>
      <c r="F10" s="41" t="s">
        <v>338</v>
      </c>
      <c r="G10" s="42">
        <f>(COUNTIF(C2:C200,"edgeguard"))/(count(A2:A200))</f>
        <v>0.1518987342</v>
      </c>
      <c r="H10" s="43" t="s">
        <v>347</v>
      </c>
      <c r="I10" s="44" t="s">
        <v>348</v>
      </c>
    </row>
    <row r="11">
      <c r="A11" s="36">
        <v>95.0</v>
      </c>
      <c r="B11" s="39">
        <v>131.0</v>
      </c>
      <c r="C11" s="40" t="s">
        <v>341</v>
      </c>
      <c r="D11" s="40" t="s">
        <v>336</v>
      </c>
      <c r="E11" s="33"/>
      <c r="F11" s="41" t="s">
        <v>335</v>
      </c>
      <c r="G11" s="42">
        <f>COUNTIF(C2:C200,"ledgeguard")/(count(A2:A200))</f>
        <v>0.2278481013</v>
      </c>
      <c r="H11" s="45" t="s">
        <v>349</v>
      </c>
      <c r="I11" s="46">
        <f>((COUNTIF(B2:B100,"&lt;=15"))/Count(B2:B100))*100</f>
        <v>2.53164557</v>
      </c>
    </row>
    <row r="12">
      <c r="A12" s="36">
        <v>95.0</v>
      </c>
      <c r="B12" s="39">
        <v>79.0</v>
      </c>
      <c r="C12" s="40" t="s">
        <v>341</v>
      </c>
      <c r="D12" s="40" t="s">
        <v>336</v>
      </c>
      <c r="E12" s="33"/>
      <c r="F12" s="41" t="s">
        <v>350</v>
      </c>
      <c r="G12" s="42">
        <f>COUNTIF(C2:C200,"reversal")/(count(A2:A200))</f>
        <v>0.1012658228</v>
      </c>
      <c r="H12" s="45" t="s">
        <v>351</v>
      </c>
      <c r="I12" s="46">
        <f>((COUNTIF(B2:B100,"&gt;15")-COUNTIF(B2:B100,"&gt;30"))/Count(B2:B100))*100</f>
        <v>1.265822785</v>
      </c>
    </row>
    <row r="13">
      <c r="A13" s="36">
        <v>95.0</v>
      </c>
      <c r="B13" s="39">
        <v>129.0</v>
      </c>
      <c r="C13" s="40" t="s">
        <v>341</v>
      </c>
      <c r="D13" s="40" t="s">
        <v>336</v>
      </c>
      <c r="E13" s="33"/>
      <c r="F13" s="41" t="s">
        <v>341</v>
      </c>
      <c r="G13" s="42">
        <f>COUNTIF(C2:C200,"raw/whiff")/(count(A2:A200))</f>
        <v>0.3544303797</v>
      </c>
      <c r="H13" s="45" t="s">
        <v>352</v>
      </c>
      <c r="I13" s="47">
        <f>((COUNTIF(B2:B100,"&gt;30")-COUNTIF(B2:B100,"&gt;45"))/Count(B2:B100))*100</f>
        <v>1.265822785</v>
      </c>
    </row>
    <row r="14">
      <c r="A14" s="36">
        <v>95.0</v>
      </c>
      <c r="B14" s="36">
        <v>102.0</v>
      </c>
      <c r="C14" s="36" t="s">
        <v>353</v>
      </c>
      <c r="D14" s="36" t="s">
        <v>336</v>
      </c>
      <c r="E14" s="33"/>
      <c r="F14" s="41" t="s">
        <v>353</v>
      </c>
      <c r="G14" s="42">
        <f>COUNTIF(C2:C200,"landing")/(count(A2:A200))</f>
        <v>0.08860759494</v>
      </c>
      <c r="H14" s="45" t="s">
        <v>354</v>
      </c>
      <c r="I14" s="46">
        <f>((COUNTIF(B2:B100,"&gt;45")-COUNTIF(B2:B100,"&gt;60"))/Count(B2:B100))*100</f>
        <v>5.063291139</v>
      </c>
    </row>
    <row r="15">
      <c r="A15" s="36"/>
      <c r="B15" s="36"/>
      <c r="C15" s="36"/>
      <c r="D15" s="36"/>
      <c r="E15" s="33"/>
      <c r="F15" s="41" t="s">
        <v>355</v>
      </c>
      <c r="G15" s="42">
        <f>COUNTIF(C2:C200,"shielding")/(count(A2:A200))</f>
        <v>0.07594936709</v>
      </c>
      <c r="H15" s="45" t="s">
        <v>356</v>
      </c>
      <c r="I15" s="46">
        <f>((COUNTIF(B2:B100,"&gt;60")-COUNTIF(B2:B100,"&gt;75"))/Count(B2:B100))*100</f>
        <v>10.12658228</v>
      </c>
    </row>
    <row r="16">
      <c r="A16" s="36">
        <v>98.0</v>
      </c>
      <c r="B16" s="36">
        <v>156.0</v>
      </c>
      <c r="C16" s="36" t="s">
        <v>355</v>
      </c>
      <c r="D16" s="36" t="s">
        <v>336</v>
      </c>
      <c r="E16" s="33"/>
      <c r="G16" s="8"/>
      <c r="H16" s="45" t="s">
        <v>357</v>
      </c>
      <c r="I16" s="46">
        <f>((COUNTIF(B2:B100,"&gt;75")-COUNTIF(B2:B100,"&gt;90"))/Count(B2:B100))*100</f>
        <v>15.18987342</v>
      </c>
    </row>
    <row r="17">
      <c r="A17" s="36">
        <v>98.0</v>
      </c>
      <c r="B17" s="36">
        <v>5.0</v>
      </c>
      <c r="C17" s="36" t="s">
        <v>350</v>
      </c>
      <c r="D17" s="36" t="s">
        <v>336</v>
      </c>
      <c r="E17" s="33"/>
      <c r="F17" s="41" t="s">
        <v>358</v>
      </c>
      <c r="G17" s="42">
        <f>countif(D2:D200,"yes")/(count(A2:A200))</f>
        <v>0.1139240506</v>
      </c>
      <c r="H17" s="45" t="s">
        <v>359</v>
      </c>
      <c r="I17" s="46">
        <f>((COUNTIF(B2:B100,"&gt;90")-COUNTIF(B2:B100,"&gt;105"))/Count(B2:B100))*100</f>
        <v>17.72151899</v>
      </c>
    </row>
    <row r="18">
      <c r="A18" s="36">
        <v>98.0</v>
      </c>
      <c r="B18" s="36">
        <v>137.0</v>
      </c>
      <c r="C18" s="36" t="s">
        <v>353</v>
      </c>
      <c r="D18" s="36" t="s">
        <v>336</v>
      </c>
      <c r="E18" s="33"/>
      <c r="G18" s="8"/>
      <c r="H18" s="45" t="s">
        <v>360</v>
      </c>
      <c r="I18" s="46">
        <f>((COUNTIF(B2:B100,"&gt;105")-COUNTIF(B2:B100,"&gt;120"))/Count(B2:B100))*100</f>
        <v>16.4556962</v>
      </c>
    </row>
    <row r="19">
      <c r="A19" s="36">
        <v>98.0</v>
      </c>
      <c r="B19" s="36">
        <v>125.0</v>
      </c>
      <c r="C19" s="40" t="s">
        <v>335</v>
      </c>
      <c r="D19" s="36" t="s">
        <v>336</v>
      </c>
      <c r="E19" s="33"/>
      <c r="G19" s="8"/>
      <c r="H19" s="45" t="s">
        <v>361</v>
      </c>
      <c r="I19" s="46">
        <f>((COUNTIF(B2:B100,"&gt;120")-COUNTIF(B2:B100,"&gt;135"))/Count(B2:B100))*100</f>
        <v>20.25316456</v>
      </c>
    </row>
    <row r="20">
      <c r="A20" s="36">
        <v>98.0</v>
      </c>
      <c r="B20" s="36">
        <v>131.0</v>
      </c>
      <c r="C20" s="36" t="s">
        <v>350</v>
      </c>
      <c r="D20" s="36" t="s">
        <v>336</v>
      </c>
      <c r="E20" s="33"/>
      <c r="G20" s="8"/>
      <c r="H20" s="48" t="s">
        <v>362</v>
      </c>
      <c r="I20" s="49">
        <f>((COUNTIF(B2:B100,"&gt;135")-COUNTIF(B2:B100,"&gt;150"))/Count(B2:B100))*100</f>
        <v>7.594936709</v>
      </c>
    </row>
    <row r="21">
      <c r="A21" s="36">
        <v>98.0</v>
      </c>
      <c r="B21" s="36">
        <v>135.0</v>
      </c>
      <c r="C21" s="36" t="s">
        <v>341</v>
      </c>
      <c r="D21" s="36" t="s">
        <v>336</v>
      </c>
      <c r="E21" s="33"/>
      <c r="G21" s="8"/>
      <c r="H21" s="48" t="s">
        <v>363</v>
      </c>
      <c r="I21" s="49">
        <f>((COUNTIF(B2:B100,"&gt;150")-COUNTIF(B2:B100,"&gt;165"))/Count(B2:B100))*100</f>
        <v>2.53164557</v>
      </c>
    </row>
    <row r="22">
      <c r="A22" s="36">
        <v>98.0</v>
      </c>
      <c r="B22" s="36">
        <v>139.0</v>
      </c>
      <c r="C22" s="36" t="s">
        <v>341</v>
      </c>
      <c r="D22" s="36" t="s">
        <v>336</v>
      </c>
      <c r="E22" s="33"/>
      <c r="G22" s="8"/>
      <c r="H22" s="48" t="s">
        <v>364</v>
      </c>
      <c r="I22" s="49">
        <f>((COUNTIF(B2:B100,"&gt;165")-COUNTIF(B2:B100,"&gt;180"))/Count(B2:B100))*100</f>
        <v>0</v>
      </c>
    </row>
    <row r="23">
      <c r="A23" s="36">
        <v>98.0</v>
      </c>
      <c r="B23" s="36">
        <v>128.0</v>
      </c>
      <c r="C23" s="36" t="s">
        <v>335</v>
      </c>
      <c r="D23" s="36" t="s">
        <v>336</v>
      </c>
      <c r="E23" s="33"/>
      <c r="G23" s="8"/>
      <c r="H23" s="50" t="s">
        <v>365</v>
      </c>
      <c r="I23" s="51">
        <f>((COUNTIF(B2:B100,"&gt;180")-COUNTIF(B2:B100,"&gt;300"))/Count(B2:B100))*100</f>
        <v>0</v>
      </c>
    </row>
    <row r="24">
      <c r="A24" s="36">
        <v>98.0</v>
      </c>
      <c r="B24" s="36">
        <v>106.0</v>
      </c>
      <c r="C24" s="36" t="s">
        <v>341</v>
      </c>
      <c r="D24" s="36" t="s">
        <v>336</v>
      </c>
      <c r="E24" s="33"/>
      <c r="I24" s="9">
        <f>SUM(I11:I23)</f>
        <v>100</v>
      </c>
    </row>
    <row r="25">
      <c r="A25" s="36">
        <v>98.0</v>
      </c>
      <c r="B25" s="36">
        <v>86.0</v>
      </c>
      <c r="C25" s="36" t="s">
        <v>335</v>
      </c>
      <c r="D25" s="36" t="s">
        <v>336</v>
      </c>
      <c r="E25" s="33"/>
    </row>
    <row r="26">
      <c r="A26" s="36">
        <v>98.0</v>
      </c>
      <c r="B26" s="36">
        <v>121.0</v>
      </c>
      <c r="C26" s="36" t="s">
        <v>353</v>
      </c>
      <c r="D26" s="36" t="s">
        <v>336</v>
      </c>
      <c r="E26" s="33"/>
    </row>
    <row r="27">
      <c r="A27" s="36">
        <v>98.0</v>
      </c>
      <c r="B27" s="36">
        <v>98.0</v>
      </c>
      <c r="C27" s="36" t="s">
        <v>335</v>
      </c>
      <c r="D27" s="36" t="s">
        <v>336</v>
      </c>
      <c r="E27" s="33"/>
    </row>
    <row r="28">
      <c r="A28" s="36">
        <v>98.0</v>
      </c>
      <c r="B28" s="36">
        <v>133.0</v>
      </c>
      <c r="C28" s="36" t="s">
        <v>335</v>
      </c>
      <c r="D28" s="36" t="s">
        <v>336</v>
      </c>
      <c r="E28" s="33"/>
    </row>
    <row r="29">
      <c r="A29" s="36"/>
      <c r="B29" s="36"/>
      <c r="C29" s="36"/>
      <c r="D29" s="36"/>
      <c r="E29" s="33"/>
    </row>
    <row r="30">
      <c r="A30" s="36">
        <v>94.0</v>
      </c>
      <c r="B30" s="36">
        <v>59.0</v>
      </c>
      <c r="C30" s="36" t="s">
        <v>338</v>
      </c>
      <c r="D30" s="36" t="s">
        <v>336</v>
      </c>
      <c r="E30" s="33"/>
    </row>
    <row r="31">
      <c r="A31" s="36">
        <v>94.0</v>
      </c>
      <c r="B31" s="36">
        <v>82.0</v>
      </c>
      <c r="C31" s="36" t="s">
        <v>338</v>
      </c>
      <c r="D31" s="36" t="s">
        <v>336</v>
      </c>
      <c r="E31" s="33"/>
    </row>
    <row r="32">
      <c r="A32" s="36">
        <v>94.0</v>
      </c>
      <c r="B32" s="36">
        <v>106.0</v>
      </c>
      <c r="C32" s="36" t="s">
        <v>338</v>
      </c>
      <c r="D32" s="36" t="s">
        <v>336</v>
      </c>
      <c r="E32" s="33"/>
    </row>
    <row r="33">
      <c r="A33" s="36">
        <v>94.0</v>
      </c>
      <c r="B33" s="36">
        <v>99.0</v>
      </c>
      <c r="C33" s="40" t="s">
        <v>338</v>
      </c>
      <c r="D33" s="36" t="s">
        <v>336</v>
      </c>
      <c r="E33" s="33"/>
    </row>
    <row r="34">
      <c r="A34" s="36">
        <v>94.0</v>
      </c>
      <c r="B34" s="36">
        <v>35.0</v>
      </c>
      <c r="C34" s="36" t="s">
        <v>338</v>
      </c>
      <c r="D34" s="36" t="s">
        <v>336</v>
      </c>
      <c r="E34" s="33"/>
    </row>
    <row r="35">
      <c r="A35" s="36">
        <v>94.0</v>
      </c>
      <c r="B35" s="36">
        <v>77.0</v>
      </c>
      <c r="C35" s="36" t="s">
        <v>350</v>
      </c>
      <c r="D35" s="36" t="s">
        <v>336</v>
      </c>
      <c r="E35" s="33"/>
      <c r="G35" s="8"/>
    </row>
    <row r="36">
      <c r="A36" s="36">
        <v>94.0</v>
      </c>
      <c r="B36" s="36">
        <v>64.0</v>
      </c>
      <c r="C36" s="36" t="s">
        <v>338</v>
      </c>
      <c r="D36" s="36" t="s">
        <v>336</v>
      </c>
      <c r="E36" s="33"/>
      <c r="G36" s="8"/>
    </row>
    <row r="37">
      <c r="A37" s="36">
        <v>94.0</v>
      </c>
      <c r="B37" s="36">
        <v>89.0</v>
      </c>
      <c r="C37" s="40" t="s">
        <v>341</v>
      </c>
      <c r="D37" s="36" t="s">
        <v>336</v>
      </c>
      <c r="E37" s="33"/>
      <c r="G37" s="8"/>
    </row>
    <row r="38">
      <c r="A38" s="36">
        <v>94.0</v>
      </c>
      <c r="B38" s="36">
        <v>98.0</v>
      </c>
      <c r="C38" s="40" t="s">
        <v>335</v>
      </c>
      <c r="D38" s="36" t="s">
        <v>366</v>
      </c>
      <c r="E38" s="33"/>
      <c r="G38" s="8"/>
    </row>
    <row r="39">
      <c r="A39" s="36">
        <v>94.0</v>
      </c>
      <c r="B39" s="36">
        <v>65.0</v>
      </c>
      <c r="C39" s="40" t="s">
        <v>335</v>
      </c>
      <c r="D39" s="36" t="s">
        <v>336</v>
      </c>
      <c r="E39" s="33"/>
      <c r="G39" s="8"/>
    </row>
    <row r="40">
      <c r="A40" s="36">
        <v>94.0</v>
      </c>
      <c r="B40" s="36">
        <v>143.0</v>
      </c>
      <c r="C40" s="36" t="s">
        <v>341</v>
      </c>
      <c r="D40" s="36" t="s">
        <v>336</v>
      </c>
      <c r="E40" s="33"/>
      <c r="G40" s="8"/>
    </row>
    <row r="41">
      <c r="A41" s="36">
        <v>94.0</v>
      </c>
      <c r="B41" s="36">
        <v>77.0</v>
      </c>
      <c r="C41" s="36" t="s">
        <v>338</v>
      </c>
      <c r="D41" s="36" t="s">
        <v>336</v>
      </c>
      <c r="E41" s="33"/>
      <c r="G41" s="8"/>
    </row>
    <row r="42">
      <c r="A42" s="36"/>
      <c r="B42" s="36"/>
      <c r="C42" s="36"/>
      <c r="D42" s="36"/>
      <c r="E42" s="33"/>
      <c r="G42" s="8"/>
    </row>
    <row r="43">
      <c r="A43" s="36">
        <v>100.0</v>
      </c>
      <c r="B43" s="36">
        <v>60.0</v>
      </c>
      <c r="C43" s="36" t="s">
        <v>338</v>
      </c>
      <c r="D43" s="36" t="s">
        <v>366</v>
      </c>
      <c r="E43" s="33"/>
      <c r="G43" s="8"/>
    </row>
    <row r="44">
      <c r="A44" s="36">
        <v>100.0</v>
      </c>
      <c r="B44" s="36">
        <v>51.0</v>
      </c>
      <c r="C44" s="36" t="s">
        <v>350</v>
      </c>
      <c r="D44" s="36" t="s">
        <v>336</v>
      </c>
      <c r="E44" s="33"/>
      <c r="G44" s="8"/>
    </row>
    <row r="45">
      <c r="A45" s="36">
        <v>100.0</v>
      </c>
      <c r="B45" s="36">
        <v>54.0</v>
      </c>
      <c r="C45" s="36" t="s">
        <v>338</v>
      </c>
      <c r="D45" s="36" t="s">
        <v>336</v>
      </c>
      <c r="E45" s="33"/>
      <c r="G45" s="8"/>
    </row>
    <row r="46">
      <c r="A46" s="36">
        <v>100.0</v>
      </c>
      <c r="B46" s="36">
        <v>124.0</v>
      </c>
      <c r="C46" s="36" t="s">
        <v>341</v>
      </c>
      <c r="D46" s="36" t="s">
        <v>336</v>
      </c>
      <c r="E46" s="33"/>
      <c r="G46" s="8"/>
    </row>
    <row r="47">
      <c r="A47" s="36">
        <v>100.0</v>
      </c>
      <c r="B47" s="36">
        <v>161.0</v>
      </c>
      <c r="C47" s="36" t="s">
        <v>341</v>
      </c>
      <c r="D47" s="36" t="s">
        <v>336</v>
      </c>
      <c r="E47" s="33"/>
      <c r="G47" s="8"/>
    </row>
    <row r="48">
      <c r="A48" s="36">
        <v>100.0</v>
      </c>
      <c r="B48" s="36">
        <v>91.0</v>
      </c>
      <c r="C48" s="36" t="s">
        <v>341</v>
      </c>
      <c r="D48" s="36" t="s">
        <v>336</v>
      </c>
      <c r="E48" s="33"/>
      <c r="G48" s="8"/>
    </row>
    <row r="49">
      <c r="A49" s="36">
        <v>100.0</v>
      </c>
      <c r="B49" s="36">
        <v>138.0</v>
      </c>
      <c r="C49" s="36" t="s">
        <v>341</v>
      </c>
      <c r="D49" s="36" t="s">
        <v>336</v>
      </c>
      <c r="E49" s="33"/>
      <c r="G49" s="8"/>
    </row>
    <row r="50">
      <c r="A50" s="36"/>
      <c r="B50" s="36"/>
      <c r="C50" s="40"/>
      <c r="D50" s="36"/>
      <c r="E50" s="33"/>
      <c r="G50" s="8"/>
    </row>
    <row r="51">
      <c r="A51" s="36">
        <v>75.0</v>
      </c>
      <c r="B51" s="36">
        <v>96.0</v>
      </c>
      <c r="C51" s="36" t="s">
        <v>335</v>
      </c>
      <c r="D51" s="36" t="s">
        <v>366</v>
      </c>
      <c r="E51" s="33"/>
      <c r="G51" s="8"/>
    </row>
    <row r="52">
      <c r="A52" s="36">
        <v>75.0</v>
      </c>
      <c r="B52" s="36">
        <v>96.0</v>
      </c>
      <c r="C52" s="36" t="s">
        <v>341</v>
      </c>
      <c r="D52" s="36" t="s">
        <v>336</v>
      </c>
      <c r="E52" s="33"/>
      <c r="G52" s="8"/>
    </row>
    <row r="53">
      <c r="A53" s="36">
        <v>75.0</v>
      </c>
      <c r="B53" s="36">
        <v>10.0</v>
      </c>
      <c r="C53" s="36" t="s">
        <v>338</v>
      </c>
      <c r="D53" s="36" t="s">
        <v>336</v>
      </c>
      <c r="E53" s="33"/>
      <c r="G53" s="8"/>
    </row>
    <row r="54">
      <c r="A54" s="36">
        <v>75.0</v>
      </c>
      <c r="B54" s="36">
        <v>99.0</v>
      </c>
      <c r="C54" s="36" t="s">
        <v>341</v>
      </c>
      <c r="D54" s="36" t="s">
        <v>336</v>
      </c>
      <c r="E54" s="33"/>
      <c r="G54" s="8"/>
    </row>
    <row r="55">
      <c r="A55" s="36">
        <v>75.0</v>
      </c>
      <c r="B55" s="36">
        <v>118.0</v>
      </c>
      <c r="C55" s="36" t="s">
        <v>350</v>
      </c>
      <c r="D55" s="36" t="s">
        <v>336</v>
      </c>
      <c r="E55" s="33"/>
      <c r="G55" s="8"/>
    </row>
    <row r="56">
      <c r="A56" s="36">
        <v>75.0</v>
      </c>
      <c r="B56" s="36">
        <v>129.0</v>
      </c>
      <c r="C56" s="36" t="s">
        <v>353</v>
      </c>
      <c r="D56" s="36" t="s">
        <v>336</v>
      </c>
      <c r="E56" s="33"/>
      <c r="G56" s="8"/>
    </row>
    <row r="57">
      <c r="A57" s="36">
        <v>75.0</v>
      </c>
      <c r="B57" s="36">
        <v>71.0</v>
      </c>
      <c r="C57" s="36" t="s">
        <v>341</v>
      </c>
      <c r="D57" s="36" t="s">
        <v>336</v>
      </c>
      <c r="E57" s="33"/>
      <c r="G57" s="8"/>
    </row>
    <row r="58">
      <c r="A58" s="36">
        <v>75.0</v>
      </c>
      <c r="B58" s="36">
        <v>66.0</v>
      </c>
      <c r="C58" s="36" t="s">
        <v>341</v>
      </c>
      <c r="D58" s="36" t="s">
        <v>366</v>
      </c>
      <c r="E58" s="33"/>
      <c r="G58" s="8"/>
    </row>
    <row r="59">
      <c r="A59" s="36">
        <v>75.0</v>
      </c>
      <c r="B59" s="36">
        <v>86.0</v>
      </c>
      <c r="C59" s="36" t="s">
        <v>341</v>
      </c>
      <c r="D59" s="36" t="s">
        <v>366</v>
      </c>
      <c r="E59" s="33"/>
      <c r="G59" s="8"/>
    </row>
    <row r="60">
      <c r="A60" s="36">
        <v>75.0</v>
      </c>
      <c r="B60" s="36">
        <v>135.0</v>
      </c>
      <c r="C60" s="36" t="s">
        <v>335</v>
      </c>
      <c r="D60" s="36" t="s">
        <v>336</v>
      </c>
      <c r="E60" s="33"/>
      <c r="G60" s="8"/>
    </row>
    <row r="61">
      <c r="A61" s="36">
        <v>75.0</v>
      </c>
      <c r="B61" s="36">
        <v>69.0</v>
      </c>
      <c r="C61" s="36" t="s">
        <v>350</v>
      </c>
      <c r="D61" s="36" t="s">
        <v>336</v>
      </c>
      <c r="E61" s="33"/>
      <c r="G61" s="8"/>
    </row>
    <row r="62">
      <c r="A62" s="36">
        <v>75.0</v>
      </c>
      <c r="B62" s="36">
        <v>16.0</v>
      </c>
      <c r="C62" s="36" t="s">
        <v>355</v>
      </c>
      <c r="D62" s="36" t="s">
        <v>336</v>
      </c>
      <c r="E62" s="33"/>
      <c r="G62" s="8"/>
    </row>
    <row r="63">
      <c r="A63" s="36"/>
      <c r="B63" s="36"/>
      <c r="C63" s="36"/>
      <c r="D63" s="36"/>
      <c r="E63" s="33"/>
      <c r="G63" s="8"/>
    </row>
    <row r="64">
      <c r="A64" s="36">
        <v>106.0</v>
      </c>
      <c r="B64" s="36">
        <v>86.0</v>
      </c>
      <c r="C64" s="36" t="s">
        <v>335</v>
      </c>
      <c r="D64" s="36" t="s">
        <v>336</v>
      </c>
      <c r="E64" s="33"/>
      <c r="G64" s="8"/>
    </row>
    <row r="65">
      <c r="A65" s="36">
        <v>106.0</v>
      </c>
      <c r="B65" s="36">
        <v>125.0</v>
      </c>
      <c r="C65" s="36" t="s">
        <v>335</v>
      </c>
      <c r="D65" s="36" t="s">
        <v>336</v>
      </c>
      <c r="E65" s="33"/>
      <c r="G65" s="8"/>
    </row>
    <row r="66">
      <c r="A66" s="36">
        <v>106.0</v>
      </c>
      <c r="B66" s="36">
        <v>101.0</v>
      </c>
      <c r="C66" s="36" t="s">
        <v>350</v>
      </c>
      <c r="D66" s="36" t="s">
        <v>366</v>
      </c>
      <c r="E66" s="33"/>
      <c r="G66" s="8"/>
    </row>
    <row r="67">
      <c r="A67" s="36">
        <v>106.0</v>
      </c>
      <c r="B67" s="36">
        <v>142.0</v>
      </c>
      <c r="C67" s="36" t="s">
        <v>355</v>
      </c>
      <c r="D67" s="36" t="s">
        <v>336</v>
      </c>
      <c r="E67" s="33"/>
      <c r="G67" s="8"/>
    </row>
    <row r="68">
      <c r="A68" s="36">
        <v>106.0</v>
      </c>
      <c r="B68" s="36">
        <v>114.0</v>
      </c>
      <c r="C68" s="36" t="s">
        <v>341</v>
      </c>
      <c r="D68" s="36" t="s">
        <v>336</v>
      </c>
      <c r="E68" s="33"/>
      <c r="G68" s="8"/>
    </row>
    <row r="69">
      <c r="A69" s="36">
        <v>106.0</v>
      </c>
      <c r="B69" s="36">
        <v>99.0</v>
      </c>
      <c r="C69" s="36" t="s">
        <v>341</v>
      </c>
      <c r="D69" s="36" t="s">
        <v>336</v>
      </c>
      <c r="E69" s="33"/>
      <c r="G69" s="8"/>
    </row>
    <row r="70">
      <c r="A70" s="36">
        <v>106.0</v>
      </c>
      <c r="B70" s="36">
        <v>110.0</v>
      </c>
      <c r="C70" s="36" t="s">
        <v>353</v>
      </c>
      <c r="D70" s="36" t="s">
        <v>336</v>
      </c>
      <c r="E70" s="33"/>
      <c r="G70" s="8"/>
    </row>
    <row r="71">
      <c r="A71" s="36">
        <v>106.0</v>
      </c>
      <c r="B71" s="36">
        <v>130.0</v>
      </c>
      <c r="C71" s="36" t="s">
        <v>335</v>
      </c>
      <c r="D71" s="36" t="s">
        <v>336</v>
      </c>
      <c r="E71" s="33"/>
      <c r="G71" s="8"/>
    </row>
    <row r="72">
      <c r="A72" s="36">
        <v>106.0</v>
      </c>
      <c r="B72" s="36">
        <v>143.0</v>
      </c>
      <c r="C72" s="36" t="s">
        <v>335</v>
      </c>
      <c r="D72" s="36" t="s">
        <v>336</v>
      </c>
      <c r="E72" s="33"/>
      <c r="G72" s="8"/>
    </row>
    <row r="73">
      <c r="A73" s="36">
        <v>106.0</v>
      </c>
      <c r="B73" s="36">
        <v>69.0</v>
      </c>
      <c r="C73" s="36" t="s">
        <v>335</v>
      </c>
      <c r="D73" s="36" t="s">
        <v>366</v>
      </c>
      <c r="E73" s="33"/>
      <c r="G73" s="8"/>
    </row>
    <row r="74">
      <c r="A74" s="36"/>
      <c r="B74" s="36"/>
      <c r="C74" s="40"/>
      <c r="D74" s="36"/>
      <c r="E74" s="33"/>
      <c r="G74" s="8"/>
    </row>
    <row r="75">
      <c r="A75" s="36">
        <v>88.0</v>
      </c>
      <c r="B75" s="36">
        <v>134.0</v>
      </c>
      <c r="C75" s="36" t="s">
        <v>341</v>
      </c>
      <c r="D75" s="36" t="s">
        <v>336</v>
      </c>
      <c r="E75" s="33"/>
      <c r="G75" s="8"/>
    </row>
    <row r="76">
      <c r="A76" s="36">
        <v>88.0</v>
      </c>
      <c r="B76" s="36">
        <v>89.0</v>
      </c>
      <c r="C76" s="36" t="s">
        <v>338</v>
      </c>
      <c r="D76" s="36" t="s">
        <v>336</v>
      </c>
      <c r="E76" s="33"/>
      <c r="G76" s="8"/>
    </row>
    <row r="77">
      <c r="A77" s="36">
        <v>88.0</v>
      </c>
      <c r="B77" s="36">
        <v>91.0</v>
      </c>
      <c r="C77" s="36" t="s">
        <v>335</v>
      </c>
      <c r="D77" s="36" t="s">
        <v>336</v>
      </c>
      <c r="E77" s="33"/>
      <c r="G77" s="8"/>
    </row>
    <row r="78">
      <c r="A78" s="36">
        <v>88.0</v>
      </c>
      <c r="B78" s="36">
        <v>123.0</v>
      </c>
      <c r="C78" s="36" t="s">
        <v>335</v>
      </c>
      <c r="D78" s="36" t="s">
        <v>366</v>
      </c>
      <c r="E78" s="33"/>
      <c r="G78" s="8"/>
    </row>
    <row r="79">
      <c r="A79" s="36">
        <v>88.0</v>
      </c>
      <c r="B79" s="36">
        <v>67.0</v>
      </c>
      <c r="C79" s="36" t="s">
        <v>335</v>
      </c>
      <c r="D79" s="36" t="s">
        <v>336</v>
      </c>
      <c r="E79" s="33"/>
      <c r="G79" s="8"/>
    </row>
    <row r="80">
      <c r="A80" s="36">
        <v>88.0</v>
      </c>
      <c r="B80" s="36">
        <v>110.0</v>
      </c>
      <c r="C80" s="36" t="s">
        <v>341</v>
      </c>
      <c r="D80" s="36" t="s">
        <v>336</v>
      </c>
      <c r="E80" s="33"/>
      <c r="G80" s="8"/>
    </row>
    <row r="81">
      <c r="A81" s="36">
        <v>88.0</v>
      </c>
      <c r="B81" s="36">
        <v>100.0</v>
      </c>
      <c r="C81" s="36" t="s">
        <v>341</v>
      </c>
      <c r="D81" s="36" t="s">
        <v>336</v>
      </c>
      <c r="E81" s="33"/>
      <c r="G81" s="8"/>
    </row>
    <row r="82">
      <c r="A82" s="36">
        <v>88.0</v>
      </c>
      <c r="B82" s="36">
        <v>102.0</v>
      </c>
      <c r="C82" s="36" t="s">
        <v>341</v>
      </c>
      <c r="D82" s="36" t="s">
        <v>336</v>
      </c>
      <c r="E82" s="33"/>
      <c r="G82" s="8"/>
    </row>
    <row r="83">
      <c r="A83" s="36">
        <v>88.0</v>
      </c>
      <c r="B83" s="36">
        <v>106.0</v>
      </c>
      <c r="C83" s="36" t="s">
        <v>353</v>
      </c>
      <c r="D83" s="36" t="s">
        <v>336</v>
      </c>
      <c r="E83" s="33"/>
      <c r="G83" s="8"/>
    </row>
    <row r="84">
      <c r="A84" s="36">
        <v>88.0</v>
      </c>
      <c r="B84" s="36">
        <v>85.0</v>
      </c>
      <c r="C84" s="36" t="s">
        <v>338</v>
      </c>
      <c r="D84" s="36" t="s">
        <v>336</v>
      </c>
      <c r="E84" s="33"/>
      <c r="G84" s="8"/>
    </row>
    <row r="85">
      <c r="A85" s="36">
        <v>88.0</v>
      </c>
      <c r="B85" s="36">
        <v>114.0</v>
      </c>
      <c r="C85" s="36" t="s">
        <v>341</v>
      </c>
      <c r="D85" s="36" t="s">
        <v>336</v>
      </c>
      <c r="E85" s="33"/>
      <c r="G85" s="8"/>
    </row>
    <row r="86">
      <c r="A86" s="36">
        <v>88.0</v>
      </c>
      <c r="B86" s="36">
        <v>109.0</v>
      </c>
      <c r="C86" s="36" t="s">
        <v>353</v>
      </c>
      <c r="D86" s="36" t="s">
        <v>336</v>
      </c>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114.7882353</v>
      </c>
      <c r="H1" s="6">
        <v>95.8</v>
      </c>
      <c r="J1" s="6" t="s">
        <v>334</v>
      </c>
      <c r="K1" s="10">
        <f>AVERAGE(A2:A200)</f>
        <v>94.41176471</v>
      </c>
    </row>
    <row r="2">
      <c r="A2" s="36">
        <v>81.0</v>
      </c>
      <c r="B2" s="37">
        <v>137.0</v>
      </c>
      <c r="C2" s="38" t="s">
        <v>335</v>
      </c>
      <c r="D2" s="38" t="s">
        <v>336</v>
      </c>
      <c r="E2" s="33"/>
      <c r="F2" s="34" t="s">
        <v>3</v>
      </c>
      <c r="G2" s="35">
        <f>MEDIAN(B2:B200)</f>
        <v>117</v>
      </c>
      <c r="J2" s="6" t="s">
        <v>337</v>
      </c>
      <c r="K2" s="10">
        <f>count(A2:A203)</f>
        <v>85</v>
      </c>
    </row>
    <row r="3">
      <c r="A3" s="36">
        <v>81.0</v>
      </c>
      <c r="B3" s="39">
        <v>97.0</v>
      </c>
      <c r="C3" s="40" t="s">
        <v>341</v>
      </c>
      <c r="D3" s="40" t="s">
        <v>366</v>
      </c>
      <c r="E3" s="33"/>
      <c r="F3" s="34" t="s">
        <v>339</v>
      </c>
      <c r="G3" s="35">
        <f>STDEV(B2:B200)</f>
        <v>30.89116614</v>
      </c>
    </row>
    <row r="4">
      <c r="A4" s="36">
        <v>81.0</v>
      </c>
      <c r="B4" s="39">
        <v>144.0</v>
      </c>
      <c r="C4" s="40" t="s">
        <v>355</v>
      </c>
      <c r="D4" s="40" t="s">
        <v>336</v>
      </c>
      <c r="E4" s="33"/>
      <c r="F4" s="34" t="s">
        <v>340</v>
      </c>
      <c r="G4" s="35">
        <f>QUARTILE(B2:B200,1)</f>
        <v>96</v>
      </c>
      <c r="H4" s="10">
        <f>MIN(B2:B200)</f>
        <v>22</v>
      </c>
    </row>
    <row r="5">
      <c r="A5" s="36">
        <v>81.0</v>
      </c>
      <c r="B5" s="39">
        <v>146.0</v>
      </c>
      <c r="C5" s="40" t="s">
        <v>341</v>
      </c>
      <c r="D5" s="40" t="s">
        <v>366</v>
      </c>
      <c r="E5" s="33"/>
      <c r="F5" s="34" t="s">
        <v>342</v>
      </c>
      <c r="G5" s="35">
        <f>QUARTILE(B2:B200,2)</f>
        <v>117</v>
      </c>
      <c r="H5" s="10">
        <f>MAX(B2:B200)</f>
        <v>179</v>
      </c>
    </row>
    <row r="6">
      <c r="A6" s="36">
        <v>81.0</v>
      </c>
      <c r="B6" s="39">
        <v>109.0</v>
      </c>
      <c r="C6" s="40" t="s">
        <v>335</v>
      </c>
      <c r="D6" s="40" t="s">
        <v>336</v>
      </c>
      <c r="E6" s="33"/>
      <c r="F6" s="34" t="s">
        <v>1</v>
      </c>
      <c r="G6" s="35">
        <f>QUARTILE(B2:B200,3)</f>
        <v>134</v>
      </c>
    </row>
    <row r="7">
      <c r="A7" s="36">
        <v>81.0</v>
      </c>
      <c r="B7" s="39">
        <v>67.0</v>
      </c>
      <c r="C7" s="40" t="s">
        <v>341</v>
      </c>
      <c r="D7" s="40" t="s">
        <v>366</v>
      </c>
      <c r="E7" s="33"/>
      <c r="F7" s="34" t="s">
        <v>343</v>
      </c>
      <c r="G7" s="35">
        <f>QUARTILE(B2:B200,4)</f>
        <v>179</v>
      </c>
    </row>
    <row r="8">
      <c r="A8" s="36">
        <v>81.0</v>
      </c>
      <c r="B8" s="39">
        <v>132.0</v>
      </c>
      <c r="C8" s="40" t="s">
        <v>335</v>
      </c>
      <c r="D8" s="40" t="s">
        <v>336</v>
      </c>
      <c r="E8" s="33"/>
      <c r="F8" s="34" t="s">
        <v>344</v>
      </c>
      <c r="G8" s="35">
        <f>G6-G4</f>
        <v>38</v>
      </c>
      <c r="H8" s="34" t="s">
        <v>345</v>
      </c>
      <c r="I8" s="35">
        <f>(3*(G1-G2))/G3</f>
        <v>-0.2147958444</v>
      </c>
      <c r="J8" s="34" t="s">
        <v>346</v>
      </c>
      <c r="K8" s="35">
        <f>SUM(I21:I23)</f>
        <v>14.11764706</v>
      </c>
    </row>
    <row r="9">
      <c r="A9" s="36">
        <v>81.0</v>
      </c>
      <c r="B9" s="39">
        <v>137.0</v>
      </c>
      <c r="C9" s="40" t="s">
        <v>341</v>
      </c>
      <c r="D9" s="40" t="s">
        <v>366</v>
      </c>
      <c r="E9" s="33"/>
      <c r="G9" s="8"/>
    </row>
    <row r="10">
      <c r="A10" s="36">
        <v>81.0</v>
      </c>
      <c r="B10" s="39">
        <v>151.0</v>
      </c>
      <c r="C10" s="40" t="s">
        <v>341</v>
      </c>
      <c r="D10" s="40" t="s">
        <v>366</v>
      </c>
      <c r="E10" s="33"/>
      <c r="F10" s="41" t="s">
        <v>338</v>
      </c>
      <c r="G10" s="42">
        <f>(COUNTIF(C2:C200,"edgeguard"))/(count(A2:A200))</f>
        <v>0.2470588235</v>
      </c>
      <c r="H10" s="43" t="s">
        <v>347</v>
      </c>
      <c r="I10" s="44" t="s">
        <v>348</v>
      </c>
    </row>
    <row r="11">
      <c r="A11" s="36">
        <v>81.0</v>
      </c>
      <c r="B11" s="39">
        <v>134.0</v>
      </c>
      <c r="C11" s="40" t="s">
        <v>341</v>
      </c>
      <c r="D11" s="40" t="s">
        <v>336</v>
      </c>
      <c r="E11" s="33"/>
      <c r="F11" s="41" t="s">
        <v>335</v>
      </c>
      <c r="G11" s="42">
        <f>COUNTIF(C2:C200,"ledgeguard")/(count(A2:A200))</f>
        <v>0.1411764706</v>
      </c>
      <c r="H11" s="45" t="s">
        <v>349</v>
      </c>
      <c r="I11" s="46">
        <f>((COUNTIF(B2:B100,"&lt;=15"))/Count(B2:B100))*100</f>
        <v>0</v>
      </c>
    </row>
    <row r="12">
      <c r="A12" s="36"/>
      <c r="B12" s="39"/>
      <c r="C12" s="40"/>
      <c r="D12" s="40"/>
      <c r="E12" s="33"/>
      <c r="F12" s="41" t="s">
        <v>350</v>
      </c>
      <c r="G12" s="42">
        <f>COUNTIF(C2:C200,"reversal")/(count(A2:A200))</f>
        <v>0.07058823529</v>
      </c>
      <c r="H12" s="45" t="s">
        <v>351</v>
      </c>
      <c r="I12" s="46">
        <f>((COUNTIF(B2:B100,"&gt;15")-COUNTIF(B2:B100,"&gt;30"))/Count(B2:B100))*100</f>
        <v>1.176470588</v>
      </c>
    </row>
    <row r="13">
      <c r="A13" s="36">
        <v>94.0</v>
      </c>
      <c r="B13" s="39">
        <v>117.0</v>
      </c>
      <c r="C13" s="40" t="s">
        <v>341</v>
      </c>
      <c r="D13" s="40" t="s">
        <v>336</v>
      </c>
      <c r="E13" s="33"/>
      <c r="F13" s="41" t="s">
        <v>341</v>
      </c>
      <c r="G13" s="42">
        <f>COUNTIF(C2:C200,"raw/whiff")/(count(A2:A200))</f>
        <v>0.4941176471</v>
      </c>
      <c r="H13" s="45" t="s">
        <v>352</v>
      </c>
      <c r="I13" s="47">
        <f>((COUNTIF(B2:B100,"&gt;30")-COUNTIF(B2:B100,"&gt;45"))/Count(B2:B100))*100</f>
        <v>1.176470588</v>
      </c>
    </row>
    <row r="14">
      <c r="A14" s="36">
        <v>94.0</v>
      </c>
      <c r="B14" s="36">
        <v>71.0</v>
      </c>
      <c r="C14" s="36" t="s">
        <v>338</v>
      </c>
      <c r="D14" s="36" t="s">
        <v>336</v>
      </c>
      <c r="E14" s="33"/>
      <c r="F14" s="41" t="s">
        <v>353</v>
      </c>
      <c r="G14" s="42">
        <f>COUNTIF(C2:C200,"landing")/(count(A2:A200))</f>
        <v>0.03529411765</v>
      </c>
      <c r="H14" s="45" t="s">
        <v>354</v>
      </c>
      <c r="I14" s="46">
        <f>((COUNTIF(B2:B100,"&gt;45")-COUNTIF(B2:B100,"&gt;60"))/Count(B2:B100))*100</f>
        <v>2.352941176</v>
      </c>
    </row>
    <row r="15">
      <c r="A15" s="36">
        <v>94.0</v>
      </c>
      <c r="B15" s="36">
        <v>114.0</v>
      </c>
      <c r="C15" s="36" t="s">
        <v>338</v>
      </c>
      <c r="D15" s="36" t="s">
        <v>336</v>
      </c>
      <c r="E15" s="33"/>
      <c r="F15" s="41" t="s">
        <v>355</v>
      </c>
      <c r="G15" s="42">
        <f>COUNTIF(C2:C200,"shielding")/(count(A2:A200))</f>
        <v>0.01176470588</v>
      </c>
      <c r="H15" s="45" t="s">
        <v>356</v>
      </c>
      <c r="I15" s="46">
        <f>((COUNTIF(B2:B100,"&gt;60")-COUNTIF(B2:B100,"&gt;75"))/Count(B2:B100))*100</f>
        <v>5.882352941</v>
      </c>
    </row>
    <row r="16">
      <c r="A16" s="36">
        <v>94.0</v>
      </c>
      <c r="B16" s="36">
        <v>55.0</v>
      </c>
      <c r="C16" s="36" t="s">
        <v>338</v>
      </c>
      <c r="D16" s="36" t="s">
        <v>336</v>
      </c>
      <c r="E16" s="33"/>
      <c r="G16" s="8"/>
      <c r="H16" s="45" t="s">
        <v>357</v>
      </c>
      <c r="I16" s="46">
        <f>((COUNTIF(B2:B100,"&gt;75")-COUNTIF(B2:B100,"&gt;90"))/Count(B2:B100))*100</f>
        <v>8.235294118</v>
      </c>
    </row>
    <row r="17">
      <c r="A17" s="36">
        <v>94.0</v>
      </c>
      <c r="B17" s="36">
        <v>92.0</v>
      </c>
      <c r="C17" s="36" t="s">
        <v>338</v>
      </c>
      <c r="D17" s="36" t="s">
        <v>336</v>
      </c>
      <c r="E17" s="33"/>
      <c r="F17" s="41" t="s">
        <v>358</v>
      </c>
      <c r="G17" s="42">
        <f>countif(D2:D200,"yes")/(count(A2:A200))</f>
        <v>0.3176470588</v>
      </c>
      <c r="H17" s="45" t="s">
        <v>359</v>
      </c>
      <c r="I17" s="46">
        <f>((COUNTIF(B2:B100,"&gt;90")-COUNTIF(B2:B100,"&gt;105"))/Count(B2:B100))*100</f>
        <v>17.64705882</v>
      </c>
    </row>
    <row r="18">
      <c r="A18" s="36">
        <v>94.0</v>
      </c>
      <c r="B18" s="36">
        <v>96.0</v>
      </c>
      <c r="C18" s="36" t="s">
        <v>335</v>
      </c>
      <c r="D18" s="36" t="s">
        <v>336</v>
      </c>
      <c r="E18" s="33"/>
      <c r="G18" s="8"/>
      <c r="H18" s="45" t="s">
        <v>360</v>
      </c>
      <c r="I18" s="46">
        <f>((COUNTIF(B2:B100,"&gt;105")-COUNTIF(B2:B100,"&gt;120"))/Count(B2:B100))*100</f>
        <v>15.29411765</v>
      </c>
    </row>
    <row r="19">
      <c r="A19" s="36">
        <v>94.0</v>
      </c>
      <c r="B19" s="36">
        <v>107.0</v>
      </c>
      <c r="C19" s="40" t="s">
        <v>338</v>
      </c>
      <c r="D19" s="36" t="s">
        <v>336</v>
      </c>
      <c r="E19" s="33"/>
      <c r="G19" s="8"/>
      <c r="H19" s="45" t="s">
        <v>361</v>
      </c>
      <c r="I19" s="46">
        <f>((COUNTIF(B2:B100,"&gt;120")-COUNTIF(B2:B100,"&gt;135"))/Count(B2:B100))*100</f>
        <v>23.52941176</v>
      </c>
    </row>
    <row r="20">
      <c r="A20" s="36">
        <v>94.0</v>
      </c>
      <c r="B20" s="36">
        <v>91.0</v>
      </c>
      <c r="C20" s="36" t="s">
        <v>338</v>
      </c>
      <c r="D20" s="36" t="s">
        <v>336</v>
      </c>
      <c r="E20" s="33"/>
      <c r="G20" s="8"/>
      <c r="H20" s="48" t="s">
        <v>362</v>
      </c>
      <c r="I20" s="49">
        <f>((COUNTIF(B2:B100,"&gt;135")-COUNTIF(B2:B100,"&gt;150"))/Count(B2:B100))*100</f>
        <v>10.58823529</v>
      </c>
    </row>
    <row r="21">
      <c r="A21" s="36">
        <v>94.0</v>
      </c>
      <c r="B21" s="36">
        <v>83.0</v>
      </c>
      <c r="C21" s="36" t="s">
        <v>341</v>
      </c>
      <c r="D21" s="36" t="s">
        <v>366</v>
      </c>
      <c r="E21" s="33"/>
      <c r="G21" s="8"/>
      <c r="H21" s="48" t="s">
        <v>363</v>
      </c>
      <c r="I21" s="49">
        <f>((COUNTIF(B2:B100,"&gt;150")-COUNTIF(B2:B100,"&gt;165"))/Count(B2:B100))*100</f>
        <v>11.76470588</v>
      </c>
    </row>
    <row r="22">
      <c r="A22" s="36">
        <v>94.0</v>
      </c>
      <c r="B22" s="36">
        <v>129.0</v>
      </c>
      <c r="C22" s="36" t="s">
        <v>341</v>
      </c>
      <c r="D22" s="36" t="s">
        <v>336</v>
      </c>
      <c r="E22" s="33"/>
      <c r="G22" s="8"/>
      <c r="H22" s="48" t="s">
        <v>364</v>
      </c>
      <c r="I22" s="49">
        <f>((COUNTIF(B2:B100,"&gt;165")-COUNTIF(B2:B100,"&gt;180"))/Count(B2:B100))*100</f>
        <v>2.352941176</v>
      </c>
    </row>
    <row r="23">
      <c r="A23" s="36">
        <v>94.0</v>
      </c>
      <c r="B23" s="36">
        <v>107.0</v>
      </c>
      <c r="C23" s="36" t="s">
        <v>338</v>
      </c>
      <c r="D23" s="36" t="s">
        <v>336</v>
      </c>
      <c r="E23" s="33"/>
      <c r="G23" s="8"/>
      <c r="H23" s="50" t="s">
        <v>365</v>
      </c>
      <c r="I23" s="51">
        <f>((COUNTIF(B2:B100,"&gt;180")-COUNTIF(B2:B100,"&gt;300"))/Count(B2:B100))*100</f>
        <v>0</v>
      </c>
    </row>
    <row r="24">
      <c r="A24" s="36">
        <v>94.0</v>
      </c>
      <c r="B24" s="36">
        <v>71.0</v>
      </c>
      <c r="C24" s="36" t="s">
        <v>338</v>
      </c>
      <c r="D24" s="36" t="s">
        <v>336</v>
      </c>
      <c r="E24" s="33"/>
      <c r="I24" s="9">
        <f>SUM(I11:I23)</f>
        <v>100</v>
      </c>
    </row>
    <row r="25">
      <c r="A25" s="36">
        <v>94.0</v>
      </c>
      <c r="B25" s="36">
        <v>106.0</v>
      </c>
      <c r="C25" s="36" t="s">
        <v>338</v>
      </c>
      <c r="D25" s="36" t="s">
        <v>336</v>
      </c>
      <c r="E25" s="33"/>
    </row>
    <row r="26">
      <c r="A26" s="36"/>
      <c r="B26" s="36"/>
      <c r="C26" s="36"/>
      <c r="D26" s="36"/>
      <c r="E26" s="33"/>
    </row>
    <row r="27">
      <c r="A27" s="36">
        <v>92.0</v>
      </c>
      <c r="B27" s="36">
        <v>122.0</v>
      </c>
      <c r="C27" s="36" t="s">
        <v>341</v>
      </c>
      <c r="D27" s="36" t="s">
        <v>366</v>
      </c>
      <c r="E27" s="33"/>
    </row>
    <row r="28">
      <c r="A28" s="36">
        <v>92.0</v>
      </c>
      <c r="B28" s="36">
        <v>108.0</v>
      </c>
      <c r="C28" s="36" t="s">
        <v>341</v>
      </c>
      <c r="D28" s="36" t="s">
        <v>366</v>
      </c>
      <c r="E28" s="33"/>
    </row>
    <row r="29">
      <c r="A29" s="36">
        <v>92.0</v>
      </c>
      <c r="B29" s="36">
        <v>162.0</v>
      </c>
      <c r="C29" s="36" t="s">
        <v>341</v>
      </c>
      <c r="D29" s="36" t="s">
        <v>336</v>
      </c>
      <c r="E29" s="33"/>
    </row>
    <row r="30">
      <c r="A30" s="36">
        <v>92.0</v>
      </c>
      <c r="B30" s="36">
        <v>155.0</v>
      </c>
      <c r="C30" s="36" t="s">
        <v>341</v>
      </c>
      <c r="D30" s="36" t="s">
        <v>366</v>
      </c>
      <c r="E30" s="33"/>
    </row>
    <row r="31">
      <c r="A31" s="36">
        <v>92.0</v>
      </c>
      <c r="B31" s="36">
        <v>105.0</v>
      </c>
      <c r="C31" s="36" t="s">
        <v>335</v>
      </c>
      <c r="D31" s="36" t="s">
        <v>366</v>
      </c>
      <c r="E31" s="33"/>
    </row>
    <row r="32">
      <c r="A32" s="36">
        <v>92.0</v>
      </c>
      <c r="B32" s="36">
        <v>117.0</v>
      </c>
      <c r="C32" s="36" t="s">
        <v>341</v>
      </c>
      <c r="D32" s="36" t="s">
        <v>366</v>
      </c>
      <c r="E32" s="33"/>
    </row>
    <row r="33">
      <c r="A33" s="36">
        <v>92.0</v>
      </c>
      <c r="B33" s="36">
        <v>153.0</v>
      </c>
      <c r="C33" s="40" t="s">
        <v>341</v>
      </c>
      <c r="D33" s="36" t="s">
        <v>336</v>
      </c>
      <c r="E33" s="33"/>
    </row>
    <row r="34">
      <c r="A34" s="36">
        <v>92.0</v>
      </c>
      <c r="B34" s="36">
        <v>94.0</v>
      </c>
      <c r="C34" s="36" t="s">
        <v>350</v>
      </c>
      <c r="D34" s="36" t="s">
        <v>336</v>
      </c>
      <c r="E34" s="33"/>
    </row>
    <row r="35">
      <c r="A35" s="36">
        <v>92.0</v>
      </c>
      <c r="B35" s="36">
        <v>126.0</v>
      </c>
      <c r="C35" s="36" t="s">
        <v>338</v>
      </c>
      <c r="D35" s="36" t="s">
        <v>336</v>
      </c>
      <c r="E35" s="33"/>
      <c r="G35" s="8"/>
    </row>
    <row r="36">
      <c r="A36" s="36">
        <v>92.0</v>
      </c>
      <c r="B36" s="36">
        <v>158.0</v>
      </c>
      <c r="C36" s="36" t="s">
        <v>341</v>
      </c>
      <c r="D36" s="36" t="s">
        <v>366</v>
      </c>
      <c r="E36" s="33"/>
      <c r="G36" s="8"/>
    </row>
    <row r="37">
      <c r="A37" s="36">
        <v>92.0</v>
      </c>
      <c r="B37" s="36">
        <v>128.0</v>
      </c>
      <c r="C37" s="40" t="s">
        <v>338</v>
      </c>
      <c r="D37" s="36" t="s">
        <v>336</v>
      </c>
      <c r="E37" s="33"/>
      <c r="G37" s="8"/>
    </row>
    <row r="38">
      <c r="A38" s="36">
        <v>92.0</v>
      </c>
      <c r="B38" s="36">
        <v>112.0</v>
      </c>
      <c r="C38" s="40" t="s">
        <v>335</v>
      </c>
      <c r="D38" s="36" t="s">
        <v>366</v>
      </c>
      <c r="E38" s="33"/>
      <c r="G38" s="8"/>
    </row>
    <row r="39">
      <c r="A39" s="36">
        <v>92.0</v>
      </c>
      <c r="B39" s="36">
        <v>112.0</v>
      </c>
      <c r="C39" s="40" t="s">
        <v>338</v>
      </c>
      <c r="D39" s="36" t="s">
        <v>336</v>
      </c>
      <c r="E39" s="33"/>
      <c r="G39" s="8"/>
    </row>
    <row r="40">
      <c r="A40" s="36"/>
      <c r="B40" s="36"/>
      <c r="C40" s="36"/>
      <c r="D40" s="36"/>
      <c r="E40" s="33"/>
      <c r="G40" s="8"/>
    </row>
    <row r="41">
      <c r="A41" s="36">
        <v>92.0</v>
      </c>
      <c r="B41" s="36">
        <v>22.0</v>
      </c>
      <c r="C41" s="36" t="s">
        <v>350</v>
      </c>
      <c r="D41" s="36" t="s">
        <v>336</v>
      </c>
      <c r="E41" s="33"/>
      <c r="G41" s="8"/>
    </row>
    <row r="42">
      <c r="A42" s="36">
        <v>92.0</v>
      </c>
      <c r="B42" s="36">
        <v>88.0</v>
      </c>
      <c r="C42" s="36" t="s">
        <v>341</v>
      </c>
      <c r="D42" s="36" t="s">
        <v>366</v>
      </c>
      <c r="E42" s="33"/>
      <c r="G42" s="8"/>
    </row>
    <row r="43">
      <c r="A43" s="36">
        <v>92.0</v>
      </c>
      <c r="B43" s="36">
        <v>122.0</v>
      </c>
      <c r="C43" s="36" t="s">
        <v>341</v>
      </c>
      <c r="D43" s="36" t="s">
        <v>336</v>
      </c>
      <c r="E43" s="33"/>
      <c r="G43" s="8"/>
    </row>
    <row r="44">
      <c r="A44" s="36">
        <v>92.0</v>
      </c>
      <c r="B44" s="36">
        <v>104.0</v>
      </c>
      <c r="C44" s="36" t="s">
        <v>350</v>
      </c>
      <c r="D44" s="36" t="s">
        <v>366</v>
      </c>
      <c r="E44" s="33"/>
      <c r="G44" s="8"/>
    </row>
    <row r="45">
      <c r="A45" s="36">
        <v>92.0</v>
      </c>
      <c r="B45" s="36">
        <v>128.0</v>
      </c>
      <c r="C45" s="36" t="s">
        <v>341</v>
      </c>
      <c r="D45" s="36" t="s">
        <v>366</v>
      </c>
      <c r="E45" s="33"/>
      <c r="G45" s="8"/>
    </row>
    <row r="46">
      <c r="A46" s="36">
        <v>92.0</v>
      </c>
      <c r="B46" s="36">
        <v>94.0</v>
      </c>
      <c r="C46" s="36" t="s">
        <v>335</v>
      </c>
      <c r="D46" s="36" t="s">
        <v>336</v>
      </c>
      <c r="E46" s="33"/>
      <c r="G46" s="8"/>
    </row>
    <row r="47">
      <c r="A47" s="36">
        <v>92.0</v>
      </c>
      <c r="B47" s="36">
        <v>76.0</v>
      </c>
      <c r="C47" s="36" t="s">
        <v>341</v>
      </c>
      <c r="D47" s="36" t="s">
        <v>336</v>
      </c>
      <c r="E47" s="33"/>
      <c r="G47" s="8"/>
    </row>
    <row r="48">
      <c r="A48" s="36"/>
      <c r="B48" s="36"/>
      <c r="C48" s="36"/>
      <c r="D48" s="36"/>
      <c r="E48" s="33"/>
      <c r="G48" s="8"/>
    </row>
    <row r="49">
      <c r="A49" s="36">
        <v>89.0</v>
      </c>
      <c r="B49" s="36">
        <v>117.0</v>
      </c>
      <c r="C49" s="36" t="s">
        <v>341</v>
      </c>
      <c r="D49" s="36" t="s">
        <v>336</v>
      </c>
      <c r="E49" s="33"/>
      <c r="G49" s="8"/>
    </row>
    <row r="50">
      <c r="A50" s="36">
        <v>89.0</v>
      </c>
      <c r="B50" s="36">
        <v>79.0</v>
      </c>
      <c r="C50" s="40" t="s">
        <v>350</v>
      </c>
      <c r="D50" s="36" t="s">
        <v>366</v>
      </c>
      <c r="E50" s="33"/>
      <c r="G50" s="8"/>
    </row>
    <row r="51">
      <c r="A51" s="36">
        <v>89.0</v>
      </c>
      <c r="B51" s="36">
        <v>130.0</v>
      </c>
      <c r="C51" s="36" t="s">
        <v>341</v>
      </c>
      <c r="D51" s="36" t="s">
        <v>336</v>
      </c>
      <c r="E51" s="33"/>
      <c r="G51" s="8"/>
    </row>
    <row r="52">
      <c r="A52" s="36">
        <v>89.0</v>
      </c>
      <c r="B52" s="36">
        <v>107.0</v>
      </c>
      <c r="C52" s="36" t="s">
        <v>341</v>
      </c>
      <c r="D52" s="36" t="s">
        <v>366</v>
      </c>
      <c r="E52" s="33"/>
      <c r="G52" s="8"/>
    </row>
    <row r="53">
      <c r="A53" s="36">
        <v>89.0</v>
      </c>
      <c r="B53" s="36">
        <v>132.0</v>
      </c>
      <c r="C53" s="36" t="s">
        <v>353</v>
      </c>
      <c r="D53" s="36" t="s">
        <v>336</v>
      </c>
      <c r="E53" s="33"/>
      <c r="G53" s="8"/>
    </row>
    <row r="54">
      <c r="A54" s="36">
        <v>89.0</v>
      </c>
      <c r="B54" s="36">
        <v>122.0</v>
      </c>
      <c r="C54" s="36" t="s">
        <v>350</v>
      </c>
      <c r="D54" s="36" t="s">
        <v>366</v>
      </c>
      <c r="E54" s="33"/>
      <c r="G54" s="8"/>
    </row>
    <row r="55">
      <c r="A55" s="36">
        <v>89.0</v>
      </c>
      <c r="B55" s="36">
        <v>76.0</v>
      </c>
      <c r="C55" s="36" t="s">
        <v>338</v>
      </c>
      <c r="D55" s="36" t="s">
        <v>336</v>
      </c>
      <c r="E55" s="33"/>
      <c r="G55" s="8"/>
    </row>
    <row r="56">
      <c r="A56" s="36">
        <v>89.0</v>
      </c>
      <c r="B56" s="36">
        <v>84.0</v>
      </c>
      <c r="C56" s="36" t="s">
        <v>338</v>
      </c>
      <c r="D56" s="36" t="s">
        <v>366</v>
      </c>
      <c r="E56" s="33"/>
      <c r="G56" s="8"/>
    </row>
    <row r="57">
      <c r="A57" s="36">
        <v>89.0</v>
      </c>
      <c r="B57" s="36">
        <v>104.0</v>
      </c>
      <c r="C57" s="36" t="s">
        <v>341</v>
      </c>
      <c r="D57" s="36" t="s">
        <v>336</v>
      </c>
      <c r="E57" s="33"/>
      <c r="G57" s="8"/>
    </row>
    <row r="58">
      <c r="A58" s="36">
        <v>89.0</v>
      </c>
      <c r="B58" s="36">
        <v>131.0</v>
      </c>
      <c r="C58" s="36" t="s">
        <v>341</v>
      </c>
      <c r="D58" s="36" t="s">
        <v>336</v>
      </c>
      <c r="E58" s="33"/>
      <c r="G58" s="8"/>
    </row>
    <row r="59">
      <c r="A59" s="36">
        <v>89.0</v>
      </c>
      <c r="B59" s="36">
        <v>73.0</v>
      </c>
      <c r="C59" s="36" t="s">
        <v>341</v>
      </c>
      <c r="D59" s="36" t="s">
        <v>366</v>
      </c>
      <c r="E59" s="33"/>
      <c r="G59" s="8"/>
    </row>
    <row r="60">
      <c r="A60" s="36"/>
      <c r="B60" s="36"/>
      <c r="C60" s="36"/>
      <c r="D60" s="36"/>
      <c r="E60" s="33"/>
      <c r="G60" s="8"/>
    </row>
    <row r="61">
      <c r="A61" s="36">
        <v>95.0</v>
      </c>
      <c r="B61" s="36">
        <v>156.0</v>
      </c>
      <c r="C61" s="36" t="s">
        <v>335</v>
      </c>
      <c r="D61" s="36" t="s">
        <v>336</v>
      </c>
      <c r="E61" s="33"/>
      <c r="G61" s="8"/>
    </row>
    <row r="62">
      <c r="A62" s="36">
        <v>95.0</v>
      </c>
      <c r="B62" s="36">
        <v>139.0</v>
      </c>
      <c r="C62" s="36" t="s">
        <v>341</v>
      </c>
      <c r="D62" s="36" t="s">
        <v>336</v>
      </c>
      <c r="E62" s="33"/>
      <c r="G62" s="8"/>
    </row>
    <row r="63">
      <c r="A63" s="36">
        <v>95.0</v>
      </c>
      <c r="B63" s="36">
        <v>151.0</v>
      </c>
      <c r="C63" s="36" t="s">
        <v>350</v>
      </c>
      <c r="D63" s="36" t="s">
        <v>336</v>
      </c>
      <c r="E63" s="33"/>
      <c r="G63" s="8"/>
    </row>
    <row r="64">
      <c r="A64" s="36">
        <v>95.0</v>
      </c>
      <c r="B64" s="36">
        <v>138.0</v>
      </c>
      <c r="C64" s="36" t="s">
        <v>341</v>
      </c>
      <c r="D64" s="36" t="s">
        <v>336</v>
      </c>
      <c r="E64" s="33"/>
      <c r="G64" s="8"/>
    </row>
    <row r="65">
      <c r="A65" s="36">
        <v>95.0</v>
      </c>
      <c r="B65" s="36">
        <v>91.0</v>
      </c>
      <c r="C65" s="36" t="s">
        <v>338</v>
      </c>
      <c r="D65" s="36" t="s">
        <v>366</v>
      </c>
      <c r="E65" s="33"/>
      <c r="G65" s="8"/>
    </row>
    <row r="66">
      <c r="A66" s="36">
        <v>95.0</v>
      </c>
      <c r="B66" s="36">
        <v>179.0</v>
      </c>
      <c r="C66" s="36" t="s">
        <v>341</v>
      </c>
      <c r="D66" s="36" t="s">
        <v>366</v>
      </c>
      <c r="E66" s="33"/>
      <c r="G66" s="8"/>
    </row>
    <row r="67">
      <c r="A67" s="36">
        <v>95.0</v>
      </c>
      <c r="B67" s="36">
        <v>129.0</v>
      </c>
      <c r="C67" s="36" t="s">
        <v>341</v>
      </c>
      <c r="D67" s="36" t="s">
        <v>336</v>
      </c>
      <c r="E67" s="33"/>
      <c r="G67" s="8"/>
    </row>
    <row r="68">
      <c r="A68" s="36">
        <v>95.0</v>
      </c>
      <c r="B68" s="36">
        <v>131.0</v>
      </c>
      <c r="C68" s="36" t="s">
        <v>335</v>
      </c>
      <c r="D68" s="36" t="s">
        <v>336</v>
      </c>
      <c r="E68" s="33"/>
      <c r="G68" s="8"/>
    </row>
    <row r="69">
      <c r="A69" s="36">
        <v>95.0</v>
      </c>
      <c r="B69" s="36">
        <v>98.0</v>
      </c>
      <c r="C69" s="36" t="s">
        <v>341</v>
      </c>
      <c r="D69" s="36" t="s">
        <v>336</v>
      </c>
      <c r="E69" s="33"/>
      <c r="G69" s="8"/>
    </row>
    <row r="70">
      <c r="A70" s="36">
        <v>95.0</v>
      </c>
      <c r="B70" s="36">
        <v>103.0</v>
      </c>
      <c r="C70" s="36" t="s">
        <v>335</v>
      </c>
      <c r="D70" s="36" t="s">
        <v>336</v>
      </c>
      <c r="E70" s="33"/>
      <c r="G70" s="8"/>
    </row>
    <row r="71">
      <c r="A71" s="36">
        <v>95.0</v>
      </c>
      <c r="B71" s="36">
        <v>49.0</v>
      </c>
      <c r="C71" s="36" t="s">
        <v>338</v>
      </c>
      <c r="D71" s="36" t="s">
        <v>336</v>
      </c>
      <c r="E71" s="33"/>
      <c r="G71" s="8"/>
    </row>
    <row r="72">
      <c r="A72" s="36">
        <v>95.0</v>
      </c>
      <c r="B72" s="36">
        <v>134.0</v>
      </c>
      <c r="C72" s="36" t="s">
        <v>335</v>
      </c>
      <c r="D72" s="36" t="s">
        <v>336</v>
      </c>
      <c r="E72" s="33"/>
      <c r="G72" s="8"/>
    </row>
    <row r="73">
      <c r="A73" s="36"/>
      <c r="B73" s="36"/>
      <c r="C73" s="36"/>
      <c r="D73" s="36"/>
      <c r="E73" s="33"/>
      <c r="G73" s="8"/>
    </row>
    <row r="74">
      <c r="A74" s="36">
        <v>106.0</v>
      </c>
      <c r="B74" s="36">
        <v>137.0</v>
      </c>
      <c r="C74" s="40" t="s">
        <v>341</v>
      </c>
      <c r="D74" s="36" t="s">
        <v>336</v>
      </c>
      <c r="E74" s="33"/>
      <c r="G74" s="8"/>
    </row>
    <row r="75">
      <c r="A75" s="36">
        <v>106.0</v>
      </c>
      <c r="B75" s="36">
        <v>129.0</v>
      </c>
      <c r="C75" s="36" t="s">
        <v>353</v>
      </c>
      <c r="D75" s="36" t="s">
        <v>336</v>
      </c>
      <c r="E75" s="33"/>
      <c r="G75" s="8"/>
    </row>
    <row r="76">
      <c r="A76" s="36">
        <v>106.0</v>
      </c>
      <c r="B76" s="36">
        <v>79.0</v>
      </c>
      <c r="C76" s="36" t="s">
        <v>338</v>
      </c>
      <c r="D76" s="36" t="s">
        <v>336</v>
      </c>
      <c r="E76" s="33"/>
      <c r="G76" s="8"/>
    </row>
    <row r="77">
      <c r="A77" s="36">
        <v>106.0</v>
      </c>
      <c r="B77" s="36">
        <v>179.0</v>
      </c>
      <c r="C77" s="36" t="s">
        <v>341</v>
      </c>
      <c r="D77" s="36" t="s">
        <v>336</v>
      </c>
      <c r="E77" s="33"/>
      <c r="G77" s="8"/>
    </row>
    <row r="78">
      <c r="A78" s="36">
        <v>106.0</v>
      </c>
      <c r="B78" s="36">
        <v>127.0</v>
      </c>
      <c r="C78" s="36" t="s">
        <v>341</v>
      </c>
      <c r="D78" s="36" t="s">
        <v>336</v>
      </c>
      <c r="E78" s="33"/>
      <c r="G78" s="8"/>
    </row>
    <row r="79">
      <c r="A79" s="36">
        <v>106.0</v>
      </c>
      <c r="B79" s="36">
        <v>105.0</v>
      </c>
      <c r="C79" s="36" t="s">
        <v>338</v>
      </c>
      <c r="D79" s="36" t="s">
        <v>366</v>
      </c>
      <c r="E79" s="33"/>
      <c r="G79" s="8"/>
    </row>
    <row r="80">
      <c r="A80" s="36">
        <v>106.0</v>
      </c>
      <c r="B80" s="36">
        <v>96.0</v>
      </c>
      <c r="C80" s="36" t="s">
        <v>341</v>
      </c>
      <c r="D80" s="36" t="s">
        <v>366</v>
      </c>
      <c r="E80" s="33"/>
      <c r="G80" s="8"/>
    </row>
    <row r="81">
      <c r="A81" s="36">
        <v>106.0</v>
      </c>
      <c r="B81" s="36">
        <v>134.0</v>
      </c>
      <c r="C81" s="36" t="s">
        <v>338</v>
      </c>
      <c r="D81" s="36" t="s">
        <v>336</v>
      </c>
      <c r="E81" s="33"/>
      <c r="G81" s="8"/>
    </row>
    <row r="82">
      <c r="A82" s="36">
        <v>106.0</v>
      </c>
      <c r="B82" s="36">
        <v>145.0</v>
      </c>
      <c r="C82" s="36" t="s">
        <v>341</v>
      </c>
      <c r="D82" s="36" t="s">
        <v>366</v>
      </c>
      <c r="E82" s="33"/>
      <c r="G82" s="8"/>
    </row>
    <row r="83">
      <c r="A83" s="36"/>
      <c r="B83" s="36"/>
      <c r="C83" s="36"/>
      <c r="D83" s="36"/>
      <c r="E83" s="33"/>
      <c r="G83" s="8"/>
    </row>
    <row r="84">
      <c r="A84" s="36">
        <v>108.0</v>
      </c>
      <c r="B84" s="36">
        <v>118.0</v>
      </c>
      <c r="C84" s="36" t="s">
        <v>353</v>
      </c>
      <c r="D84" s="36" t="s">
        <v>336</v>
      </c>
      <c r="E84" s="33"/>
      <c r="G84" s="8"/>
    </row>
    <row r="85">
      <c r="A85" s="36">
        <v>108.0</v>
      </c>
      <c r="B85" s="36">
        <v>152.0</v>
      </c>
      <c r="C85" s="36" t="s">
        <v>341</v>
      </c>
      <c r="D85" s="36" t="s">
        <v>336</v>
      </c>
      <c r="E85" s="33"/>
      <c r="G85" s="8"/>
    </row>
    <row r="86">
      <c r="A86" s="36">
        <v>108.0</v>
      </c>
      <c r="B86" s="36">
        <v>149.0</v>
      </c>
      <c r="C86" s="36" t="s">
        <v>341</v>
      </c>
      <c r="D86" s="36" t="s">
        <v>336</v>
      </c>
      <c r="E86" s="33"/>
      <c r="G86" s="8"/>
    </row>
    <row r="87">
      <c r="A87" s="36">
        <v>108.0</v>
      </c>
      <c r="B87" s="36">
        <v>68.0</v>
      </c>
      <c r="C87" s="36" t="s">
        <v>338</v>
      </c>
      <c r="D87" s="36" t="s">
        <v>336</v>
      </c>
      <c r="E87" s="33"/>
      <c r="G87" s="8"/>
    </row>
    <row r="88">
      <c r="A88" s="36">
        <v>108.0</v>
      </c>
      <c r="B88" s="36">
        <v>130.0</v>
      </c>
      <c r="C88" s="36" t="s">
        <v>341</v>
      </c>
      <c r="D88" s="36" t="s">
        <v>336</v>
      </c>
      <c r="E88" s="33"/>
      <c r="G88" s="8"/>
    </row>
    <row r="89">
      <c r="A89" s="36">
        <v>108.0</v>
      </c>
      <c r="B89" s="36">
        <v>156.0</v>
      </c>
      <c r="C89" s="36" t="s">
        <v>335</v>
      </c>
      <c r="D89" s="36" t="s">
        <v>336</v>
      </c>
      <c r="E89" s="33"/>
      <c r="G89" s="8"/>
    </row>
    <row r="90">
      <c r="A90" s="36">
        <v>108.0</v>
      </c>
      <c r="B90" s="36">
        <v>99.0</v>
      </c>
      <c r="C90" s="36" t="s">
        <v>341</v>
      </c>
      <c r="D90" s="36" t="s">
        <v>336</v>
      </c>
      <c r="E90" s="33"/>
      <c r="G90" s="8"/>
    </row>
    <row r="91">
      <c r="A91" s="36">
        <v>108.0</v>
      </c>
      <c r="B91" s="36">
        <v>43.0</v>
      </c>
      <c r="C91" s="36" t="s">
        <v>338</v>
      </c>
      <c r="D91" s="36" t="s">
        <v>336</v>
      </c>
      <c r="E91" s="52" t="s">
        <v>336</v>
      </c>
      <c r="G91" s="8"/>
    </row>
    <row r="92">
      <c r="A92" s="36">
        <v>108.0</v>
      </c>
      <c r="B92" s="36">
        <v>156.0</v>
      </c>
      <c r="C92" s="36" t="s">
        <v>341</v>
      </c>
      <c r="D92" s="36" t="s">
        <v>366</v>
      </c>
      <c r="E92" s="33"/>
      <c r="G92" s="8"/>
    </row>
    <row r="93">
      <c r="A93" s="36">
        <v>108.0</v>
      </c>
      <c r="B93" s="36">
        <v>123.0</v>
      </c>
      <c r="C93" s="36" t="s">
        <v>341</v>
      </c>
      <c r="D93" s="36" t="s">
        <v>336</v>
      </c>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104.2191781</v>
      </c>
      <c r="H1" s="6">
        <v>95.8</v>
      </c>
      <c r="J1" s="6" t="s">
        <v>334</v>
      </c>
      <c r="K1" s="10">
        <f>AVERAGE(A2:A200)</f>
        <v>94.09589041</v>
      </c>
    </row>
    <row r="2">
      <c r="A2" s="36">
        <v>92.0</v>
      </c>
      <c r="B2" s="37">
        <v>92.0</v>
      </c>
      <c r="C2" s="38" t="s">
        <v>350</v>
      </c>
      <c r="D2" s="38" t="s">
        <v>336</v>
      </c>
      <c r="E2" s="33"/>
      <c r="F2" s="34" t="s">
        <v>3</v>
      </c>
      <c r="G2" s="35">
        <f>MEDIAN(B2:B200)</f>
        <v>96</v>
      </c>
      <c r="J2" s="6" t="s">
        <v>337</v>
      </c>
      <c r="K2" s="10">
        <f>count(A2:A203)</f>
        <v>73</v>
      </c>
    </row>
    <row r="3">
      <c r="A3" s="36">
        <v>92.0</v>
      </c>
      <c r="B3" s="39">
        <v>95.0</v>
      </c>
      <c r="C3" s="40" t="s">
        <v>341</v>
      </c>
      <c r="D3" s="40" t="s">
        <v>336</v>
      </c>
      <c r="E3" s="33"/>
      <c r="F3" s="34" t="s">
        <v>339</v>
      </c>
      <c r="G3" s="35">
        <f>STDEV(B2:B200)</f>
        <v>29.52411753</v>
      </c>
    </row>
    <row r="4">
      <c r="A4" s="36">
        <v>92.0</v>
      </c>
      <c r="B4" s="39">
        <v>154.0</v>
      </c>
      <c r="C4" s="40" t="s">
        <v>335</v>
      </c>
      <c r="D4" s="40" t="s">
        <v>336</v>
      </c>
      <c r="E4" s="33"/>
      <c r="F4" s="34" t="s">
        <v>340</v>
      </c>
      <c r="G4" s="35">
        <f>QUARTILE(B2:B200,1)</f>
        <v>82</v>
      </c>
      <c r="H4" s="10">
        <f>MIN(B2:B200)</f>
        <v>39</v>
      </c>
    </row>
    <row r="5">
      <c r="A5" s="36">
        <v>92.0</v>
      </c>
      <c r="B5" s="39">
        <v>96.0</v>
      </c>
      <c r="C5" s="40" t="s">
        <v>341</v>
      </c>
      <c r="D5" s="40" t="s">
        <v>366</v>
      </c>
      <c r="E5" s="33"/>
      <c r="F5" s="34" t="s">
        <v>342</v>
      </c>
      <c r="G5" s="35">
        <f>QUARTILE(B2:B200,2)</f>
        <v>96</v>
      </c>
      <c r="H5" s="10">
        <f>MAX(B2:B200)</f>
        <v>182</v>
      </c>
    </row>
    <row r="6">
      <c r="A6" s="36">
        <v>92.0</v>
      </c>
      <c r="B6" s="39">
        <v>92.0</v>
      </c>
      <c r="C6" s="40" t="s">
        <v>341</v>
      </c>
      <c r="D6" s="40" t="s">
        <v>366</v>
      </c>
      <c r="E6" s="33"/>
      <c r="F6" s="34" t="s">
        <v>1</v>
      </c>
      <c r="G6" s="35">
        <f>QUARTILE(B2:B200,3)</f>
        <v>126</v>
      </c>
    </row>
    <row r="7">
      <c r="A7" s="36">
        <v>92.0</v>
      </c>
      <c r="B7" s="39">
        <v>70.0</v>
      </c>
      <c r="C7" s="40" t="s">
        <v>341</v>
      </c>
      <c r="D7" s="40" t="s">
        <v>366</v>
      </c>
      <c r="E7" s="33"/>
      <c r="F7" s="34" t="s">
        <v>343</v>
      </c>
      <c r="G7" s="35">
        <f>QUARTILE(B2:B200,4)</f>
        <v>182</v>
      </c>
    </row>
    <row r="8">
      <c r="A8" s="36">
        <v>92.0</v>
      </c>
      <c r="B8" s="39">
        <v>61.0</v>
      </c>
      <c r="C8" s="40" t="s">
        <v>341</v>
      </c>
      <c r="D8" s="40" t="s">
        <v>336</v>
      </c>
      <c r="E8" s="33"/>
      <c r="F8" s="34" t="s">
        <v>344</v>
      </c>
      <c r="G8" s="35">
        <f>G6-G4</f>
        <v>44</v>
      </c>
      <c r="H8" s="34" t="s">
        <v>345</v>
      </c>
      <c r="I8" s="35">
        <f>(3*(G1-G2))/G3</f>
        <v>0.8351658342</v>
      </c>
      <c r="J8" s="34" t="s">
        <v>346</v>
      </c>
      <c r="K8" s="35">
        <f>SUM(I21:I23)</f>
        <v>9.589041096</v>
      </c>
    </row>
    <row r="9">
      <c r="A9" s="36">
        <v>92.0</v>
      </c>
      <c r="B9" s="39">
        <v>123.0</v>
      </c>
      <c r="C9" s="40" t="s">
        <v>341</v>
      </c>
      <c r="D9" s="40" t="s">
        <v>336</v>
      </c>
      <c r="E9" s="33"/>
      <c r="G9" s="8"/>
    </row>
    <row r="10">
      <c r="A10" s="36">
        <v>92.0</v>
      </c>
      <c r="B10" s="39">
        <v>98.0</v>
      </c>
      <c r="C10" s="40" t="s">
        <v>350</v>
      </c>
      <c r="D10" s="40" t="s">
        <v>336</v>
      </c>
      <c r="E10" s="33"/>
      <c r="F10" s="41" t="s">
        <v>338</v>
      </c>
      <c r="G10" s="42">
        <f>(COUNTIF(C2:C200,"edgeguard"))/(count(A2:A200))</f>
        <v>0.06849315068</v>
      </c>
      <c r="H10" s="43" t="s">
        <v>347</v>
      </c>
      <c r="I10" s="44" t="s">
        <v>348</v>
      </c>
    </row>
    <row r="11">
      <c r="A11" s="36">
        <v>92.0</v>
      </c>
      <c r="B11" s="39">
        <v>92.0</v>
      </c>
      <c r="C11" s="40" t="s">
        <v>353</v>
      </c>
      <c r="D11" s="40" t="s">
        <v>336</v>
      </c>
      <c r="E11" s="33"/>
      <c r="F11" s="41" t="s">
        <v>335</v>
      </c>
      <c r="G11" s="42">
        <f>COUNTIF(C2:C200,"ledgeguard")/(count(A2:A200))</f>
        <v>0.1369863014</v>
      </c>
      <c r="H11" s="45" t="s">
        <v>349</v>
      </c>
      <c r="I11" s="46">
        <f>((COUNTIF(B2:B100,"&lt;=15"))/Count(B2:B100))*100</f>
        <v>0</v>
      </c>
    </row>
    <row r="12">
      <c r="A12" s="36">
        <v>92.0</v>
      </c>
      <c r="B12" s="39">
        <v>147.0</v>
      </c>
      <c r="C12" s="40" t="s">
        <v>355</v>
      </c>
      <c r="D12" s="40" t="s">
        <v>336</v>
      </c>
      <c r="E12" s="33"/>
      <c r="F12" s="41" t="s">
        <v>350</v>
      </c>
      <c r="G12" s="42">
        <f>COUNTIF(C2:C200,"reversal")/(count(A2:A200))</f>
        <v>0.1232876712</v>
      </c>
      <c r="H12" s="45" t="s">
        <v>351</v>
      </c>
      <c r="I12" s="46">
        <f>((COUNTIF(B2:B100,"&gt;15")-COUNTIF(B2:B100,"&gt;30"))/Count(B2:B100))*100</f>
        <v>0</v>
      </c>
    </row>
    <row r="13">
      <c r="A13" s="36">
        <v>92.0</v>
      </c>
      <c r="B13" s="39">
        <v>106.0</v>
      </c>
      <c r="C13" s="40" t="s">
        <v>341</v>
      </c>
      <c r="D13" s="40" t="s">
        <v>336</v>
      </c>
      <c r="E13" s="33"/>
      <c r="F13" s="41" t="s">
        <v>341</v>
      </c>
      <c r="G13" s="42">
        <f>COUNTIF(C2:C200,"raw/whiff")/(count(A2:A200))</f>
        <v>0.5205479452</v>
      </c>
      <c r="H13" s="45" t="s">
        <v>352</v>
      </c>
      <c r="I13" s="47">
        <f>((COUNTIF(B2:B100,"&gt;30")-COUNTIF(B2:B100,"&gt;45"))/Count(B2:B100))*100</f>
        <v>1.369863014</v>
      </c>
    </row>
    <row r="14">
      <c r="A14" s="36"/>
      <c r="B14" s="36"/>
      <c r="C14" s="36"/>
      <c r="D14" s="36"/>
      <c r="E14" s="33"/>
      <c r="F14" s="41" t="s">
        <v>353</v>
      </c>
      <c r="G14" s="42">
        <f>COUNTIF(C2:C200,"landing")/(count(A2:A200))</f>
        <v>0.1095890411</v>
      </c>
      <c r="H14" s="45" t="s">
        <v>354</v>
      </c>
      <c r="I14" s="46">
        <f>((COUNTIF(B2:B100,"&gt;45")-COUNTIF(B2:B100,"&gt;60"))/Count(B2:B100))*100</f>
        <v>0</v>
      </c>
    </row>
    <row r="15">
      <c r="A15" s="36">
        <v>77.0</v>
      </c>
      <c r="B15" s="36">
        <v>68.0</v>
      </c>
      <c r="C15" s="36" t="s">
        <v>335</v>
      </c>
      <c r="D15" s="36" t="s">
        <v>336</v>
      </c>
      <c r="E15" s="33"/>
      <c r="F15" s="41" t="s">
        <v>355</v>
      </c>
      <c r="G15" s="42">
        <f>COUNTIF(C2:C200,"shielding")/(count(A2:A200))</f>
        <v>0.04109589041</v>
      </c>
      <c r="H15" s="45" t="s">
        <v>356</v>
      </c>
      <c r="I15" s="46">
        <f>((COUNTIF(B2:B100,"&gt;60")-COUNTIF(B2:B100,"&gt;75"))/Count(B2:B100))*100</f>
        <v>12.32876712</v>
      </c>
    </row>
    <row r="16">
      <c r="A16" s="36">
        <v>77.0</v>
      </c>
      <c r="B16" s="36">
        <v>115.0</v>
      </c>
      <c r="C16" s="36" t="s">
        <v>341</v>
      </c>
      <c r="D16" s="36" t="s">
        <v>336</v>
      </c>
      <c r="E16" s="33"/>
      <c r="G16" s="8"/>
      <c r="H16" s="45" t="s">
        <v>357</v>
      </c>
      <c r="I16" s="46">
        <f>((COUNTIF(B2:B100,"&gt;75")-COUNTIF(B2:B100,"&gt;90"))/Count(B2:B100))*100</f>
        <v>21.91780822</v>
      </c>
    </row>
    <row r="17">
      <c r="A17" s="36">
        <v>77.0</v>
      </c>
      <c r="B17" s="36">
        <v>76.0</v>
      </c>
      <c r="C17" s="36" t="s">
        <v>341</v>
      </c>
      <c r="D17" s="36" t="s">
        <v>336</v>
      </c>
      <c r="E17" s="33"/>
      <c r="F17" s="41" t="s">
        <v>358</v>
      </c>
      <c r="G17" s="42">
        <f>countif(D2:D200,"yes")/(count(A2:A200))</f>
        <v>0.1232876712</v>
      </c>
      <c r="H17" s="45" t="s">
        <v>359</v>
      </c>
      <c r="I17" s="46">
        <f>((COUNTIF(B2:B100,"&gt;90")-COUNTIF(B2:B100,"&gt;105"))/Count(B2:B100))*100</f>
        <v>23.28767123</v>
      </c>
    </row>
    <row r="18">
      <c r="A18" s="36">
        <v>77.0</v>
      </c>
      <c r="B18" s="36">
        <v>77.0</v>
      </c>
      <c r="C18" s="36" t="s">
        <v>338</v>
      </c>
      <c r="D18" s="36" t="s">
        <v>336</v>
      </c>
      <c r="E18" s="33"/>
      <c r="G18" s="8"/>
      <c r="H18" s="45" t="s">
        <v>360</v>
      </c>
      <c r="I18" s="46">
        <f>((COUNTIF(B2:B100,"&gt;105")-COUNTIF(B2:B100,"&gt;120"))/Count(B2:B100))*100</f>
        <v>9.589041096</v>
      </c>
    </row>
    <row r="19">
      <c r="A19" s="36">
        <v>77.0</v>
      </c>
      <c r="B19" s="36">
        <v>81.0</v>
      </c>
      <c r="C19" s="40" t="s">
        <v>341</v>
      </c>
      <c r="D19" s="36" t="s">
        <v>336</v>
      </c>
      <c r="E19" s="33"/>
      <c r="G19" s="8"/>
      <c r="H19" s="45" t="s">
        <v>361</v>
      </c>
      <c r="I19" s="46">
        <f>((COUNTIF(B2:B100,"&gt;120")-COUNTIF(B2:B100,"&gt;135"))/Count(B2:B100))*100</f>
        <v>17.80821918</v>
      </c>
    </row>
    <row r="20">
      <c r="A20" s="36">
        <v>77.0</v>
      </c>
      <c r="B20" s="36">
        <v>39.0</v>
      </c>
      <c r="C20" s="36" t="s">
        <v>338</v>
      </c>
      <c r="D20" s="36" t="s">
        <v>336</v>
      </c>
      <c r="E20" s="33"/>
      <c r="G20" s="8"/>
      <c r="H20" s="48" t="s">
        <v>362</v>
      </c>
      <c r="I20" s="49">
        <f>((COUNTIF(B2:B100,"&gt;135")-COUNTIF(B2:B100,"&gt;150"))/Count(B2:B100))*100</f>
        <v>4.109589041</v>
      </c>
    </row>
    <row r="21">
      <c r="A21" s="36">
        <v>77.0</v>
      </c>
      <c r="B21" s="36">
        <v>83.0</v>
      </c>
      <c r="C21" s="36" t="s">
        <v>341</v>
      </c>
      <c r="D21" s="36" t="s">
        <v>336</v>
      </c>
      <c r="E21" s="33"/>
      <c r="G21" s="8"/>
      <c r="H21" s="48" t="s">
        <v>363</v>
      </c>
      <c r="I21" s="49">
        <f>((COUNTIF(B2:B100,"&gt;150")-COUNTIF(B2:B100,"&gt;165"))/Count(B2:B100))*100</f>
        <v>5.479452055</v>
      </c>
    </row>
    <row r="22">
      <c r="A22" s="36">
        <v>77.0</v>
      </c>
      <c r="B22" s="36">
        <v>95.0</v>
      </c>
      <c r="C22" s="36" t="s">
        <v>335</v>
      </c>
      <c r="D22" s="36" t="s">
        <v>336</v>
      </c>
      <c r="E22" s="33"/>
      <c r="G22" s="8"/>
      <c r="H22" s="48" t="s">
        <v>364</v>
      </c>
      <c r="I22" s="49">
        <f>((COUNTIF(B2:B100,"&gt;165")-COUNTIF(B2:B100,"&gt;180"))/Count(B2:B100))*100</f>
        <v>2.739726027</v>
      </c>
    </row>
    <row r="23">
      <c r="A23" s="36">
        <v>77.0</v>
      </c>
      <c r="B23" s="36">
        <v>114.0</v>
      </c>
      <c r="C23" s="36" t="s">
        <v>335</v>
      </c>
      <c r="D23" s="36" t="s">
        <v>366</v>
      </c>
      <c r="E23" s="33"/>
      <c r="G23" s="8"/>
      <c r="H23" s="50" t="s">
        <v>365</v>
      </c>
      <c r="I23" s="51">
        <f>((COUNTIF(B2:B100,"&gt;180")-COUNTIF(B2:B100,"&gt;300"))/Count(B2:B100))*100</f>
        <v>1.369863014</v>
      </c>
    </row>
    <row r="24">
      <c r="A24" s="36"/>
      <c r="B24" s="36"/>
      <c r="C24" s="36"/>
      <c r="D24" s="36"/>
      <c r="E24" s="33"/>
      <c r="I24" s="9">
        <f>SUM(I11:I23)</f>
        <v>100</v>
      </c>
    </row>
    <row r="25">
      <c r="A25" s="36">
        <v>108.0</v>
      </c>
      <c r="B25" s="36">
        <v>126.0</v>
      </c>
      <c r="C25" s="36" t="s">
        <v>353</v>
      </c>
      <c r="D25" s="36" t="s">
        <v>336</v>
      </c>
      <c r="E25" s="33"/>
    </row>
    <row r="26">
      <c r="A26" s="36">
        <v>108.0</v>
      </c>
      <c r="B26" s="36">
        <v>100.0</v>
      </c>
      <c r="C26" s="36" t="s">
        <v>341</v>
      </c>
      <c r="D26" s="36" t="s">
        <v>336</v>
      </c>
      <c r="E26" s="33"/>
    </row>
    <row r="27">
      <c r="A27" s="36">
        <v>108.0</v>
      </c>
      <c r="B27" s="36">
        <v>94.0</v>
      </c>
      <c r="C27" s="36" t="s">
        <v>353</v>
      </c>
      <c r="D27" s="36" t="s">
        <v>366</v>
      </c>
      <c r="E27" s="33"/>
    </row>
    <row r="28">
      <c r="A28" s="36">
        <v>108.0</v>
      </c>
      <c r="B28" s="36">
        <v>131.0</v>
      </c>
      <c r="C28" s="36" t="s">
        <v>350</v>
      </c>
      <c r="D28" s="36" t="s">
        <v>336</v>
      </c>
      <c r="E28" s="33"/>
    </row>
    <row r="29">
      <c r="A29" s="36">
        <v>108.0</v>
      </c>
      <c r="B29" s="36">
        <v>63.0</v>
      </c>
      <c r="C29" s="36" t="s">
        <v>350</v>
      </c>
      <c r="D29" s="36" t="s">
        <v>336</v>
      </c>
      <c r="E29" s="33"/>
    </row>
    <row r="30">
      <c r="A30" s="36">
        <v>108.0</v>
      </c>
      <c r="B30" s="36">
        <v>82.0</v>
      </c>
      <c r="C30" s="36" t="s">
        <v>350</v>
      </c>
      <c r="D30" s="36" t="s">
        <v>336</v>
      </c>
      <c r="E30" s="33"/>
    </row>
    <row r="31">
      <c r="A31" s="36">
        <v>108.0</v>
      </c>
      <c r="B31" s="36">
        <v>131.0</v>
      </c>
      <c r="C31" s="36" t="s">
        <v>341</v>
      </c>
      <c r="D31" s="36" t="s">
        <v>336</v>
      </c>
      <c r="E31" s="33"/>
    </row>
    <row r="32">
      <c r="A32" s="36">
        <v>108.0</v>
      </c>
      <c r="B32" s="36">
        <v>136.0</v>
      </c>
      <c r="C32" s="36" t="s">
        <v>350</v>
      </c>
      <c r="D32" s="36" t="s">
        <v>336</v>
      </c>
      <c r="E32" s="33"/>
    </row>
    <row r="33">
      <c r="A33" s="36">
        <v>108.0</v>
      </c>
      <c r="B33" s="36">
        <v>62.0</v>
      </c>
      <c r="C33" s="40" t="s">
        <v>341</v>
      </c>
      <c r="D33" s="36" t="s">
        <v>366</v>
      </c>
      <c r="E33" s="33"/>
    </row>
    <row r="34">
      <c r="A34" s="36">
        <v>108.0</v>
      </c>
      <c r="B34" s="36">
        <v>156.0</v>
      </c>
      <c r="C34" s="36" t="s">
        <v>341</v>
      </c>
      <c r="D34" s="36" t="s">
        <v>336</v>
      </c>
      <c r="E34" s="33"/>
    </row>
    <row r="35">
      <c r="A35" s="36">
        <v>108.0</v>
      </c>
      <c r="B35" s="36">
        <v>102.0</v>
      </c>
      <c r="C35" s="36" t="s">
        <v>353</v>
      </c>
      <c r="D35" s="36" t="s">
        <v>336</v>
      </c>
      <c r="E35" s="33"/>
      <c r="G35" s="8"/>
    </row>
    <row r="36">
      <c r="A36" s="36"/>
      <c r="B36" s="36"/>
      <c r="C36" s="36"/>
      <c r="D36" s="36"/>
      <c r="E36" s="33"/>
      <c r="G36" s="8"/>
    </row>
    <row r="37">
      <c r="A37" s="36">
        <v>91.0</v>
      </c>
      <c r="B37" s="36">
        <v>84.0</v>
      </c>
      <c r="C37" s="40" t="s">
        <v>341</v>
      </c>
      <c r="D37" s="36" t="s">
        <v>336</v>
      </c>
      <c r="E37" s="33"/>
      <c r="G37" s="8"/>
    </row>
    <row r="38">
      <c r="A38" s="36">
        <v>91.0</v>
      </c>
      <c r="B38" s="36">
        <v>93.0</v>
      </c>
      <c r="C38" s="40" t="s">
        <v>341</v>
      </c>
      <c r="D38" s="36" t="s">
        <v>336</v>
      </c>
      <c r="E38" s="33"/>
      <c r="G38" s="8"/>
    </row>
    <row r="39">
      <c r="A39" s="36">
        <v>91.0</v>
      </c>
      <c r="B39" s="36">
        <v>84.0</v>
      </c>
      <c r="C39" s="40" t="s">
        <v>341</v>
      </c>
      <c r="D39" s="36" t="s">
        <v>336</v>
      </c>
      <c r="E39" s="33"/>
      <c r="G39" s="8"/>
    </row>
    <row r="40">
      <c r="A40" s="36">
        <v>91.0</v>
      </c>
      <c r="B40" s="36">
        <v>79.0</v>
      </c>
      <c r="C40" s="36" t="s">
        <v>341</v>
      </c>
      <c r="D40" s="36" t="s">
        <v>366</v>
      </c>
      <c r="E40" s="33"/>
      <c r="G40" s="8"/>
    </row>
    <row r="41">
      <c r="A41" s="36">
        <v>91.0</v>
      </c>
      <c r="B41" s="36">
        <v>111.0</v>
      </c>
      <c r="C41" s="36" t="s">
        <v>341</v>
      </c>
      <c r="D41" s="36" t="s">
        <v>336</v>
      </c>
      <c r="E41" s="33"/>
      <c r="G41" s="8"/>
    </row>
    <row r="42">
      <c r="A42" s="36">
        <v>91.0</v>
      </c>
      <c r="B42" s="36">
        <v>121.0</v>
      </c>
      <c r="C42" s="36" t="s">
        <v>350</v>
      </c>
      <c r="D42" s="36" t="s">
        <v>336</v>
      </c>
      <c r="E42" s="33"/>
      <c r="G42" s="8"/>
    </row>
    <row r="43">
      <c r="A43" s="36">
        <v>91.0</v>
      </c>
      <c r="B43" s="36">
        <v>72.0</v>
      </c>
      <c r="C43" s="36" t="s">
        <v>341</v>
      </c>
      <c r="D43" s="36" t="s">
        <v>336</v>
      </c>
      <c r="E43" s="33"/>
      <c r="G43" s="8"/>
    </row>
    <row r="44">
      <c r="A44" s="36">
        <v>91.0</v>
      </c>
      <c r="B44" s="36">
        <v>71.0</v>
      </c>
      <c r="C44" s="36" t="s">
        <v>335</v>
      </c>
      <c r="D44" s="36" t="s">
        <v>366</v>
      </c>
      <c r="E44" s="33"/>
      <c r="G44" s="8"/>
    </row>
    <row r="45">
      <c r="A45" s="36">
        <v>91.0</v>
      </c>
      <c r="B45" s="36">
        <v>92.0</v>
      </c>
      <c r="C45" s="36" t="s">
        <v>341</v>
      </c>
      <c r="D45" s="36" t="s">
        <v>366</v>
      </c>
      <c r="E45" s="33"/>
      <c r="G45" s="8"/>
    </row>
    <row r="46">
      <c r="A46" s="36">
        <v>91.0</v>
      </c>
      <c r="B46" s="36">
        <v>96.0</v>
      </c>
      <c r="C46" s="36" t="s">
        <v>341</v>
      </c>
      <c r="D46" s="36" t="s">
        <v>336</v>
      </c>
      <c r="E46" s="33"/>
      <c r="G46" s="8"/>
    </row>
    <row r="47">
      <c r="A47" s="36">
        <v>91.0</v>
      </c>
      <c r="B47" s="36">
        <v>82.0</v>
      </c>
      <c r="C47" s="36" t="s">
        <v>353</v>
      </c>
      <c r="D47" s="36" t="s">
        <v>336</v>
      </c>
      <c r="E47" s="33"/>
      <c r="G47" s="8"/>
    </row>
    <row r="48">
      <c r="A48" s="36"/>
      <c r="B48" s="36"/>
      <c r="C48" s="36"/>
      <c r="D48" s="36"/>
      <c r="E48" s="33"/>
      <c r="G48" s="8"/>
    </row>
    <row r="49">
      <c r="A49" s="36">
        <v>104.0</v>
      </c>
      <c r="B49" s="36">
        <v>120.0</v>
      </c>
      <c r="C49" s="36" t="s">
        <v>335</v>
      </c>
      <c r="D49" s="36" t="s">
        <v>336</v>
      </c>
      <c r="E49" s="33"/>
      <c r="G49" s="8"/>
    </row>
    <row r="50">
      <c r="A50" s="36">
        <v>104.0</v>
      </c>
      <c r="B50" s="36">
        <v>115.0</v>
      </c>
      <c r="C50" s="40" t="s">
        <v>341</v>
      </c>
      <c r="D50" s="36" t="s">
        <v>336</v>
      </c>
      <c r="E50" s="33"/>
      <c r="G50" s="8"/>
    </row>
    <row r="51">
      <c r="A51" s="36">
        <v>104.0</v>
      </c>
      <c r="B51" s="36">
        <v>129.0</v>
      </c>
      <c r="C51" s="36" t="s">
        <v>341</v>
      </c>
      <c r="D51" s="36" t="s">
        <v>336</v>
      </c>
      <c r="E51" s="33"/>
      <c r="G51" s="8"/>
    </row>
    <row r="52">
      <c r="A52" s="36">
        <v>104.0</v>
      </c>
      <c r="B52" s="36">
        <v>85.0</v>
      </c>
      <c r="C52" s="36" t="s">
        <v>338</v>
      </c>
      <c r="D52" s="36" t="s">
        <v>336</v>
      </c>
      <c r="E52" s="33"/>
      <c r="G52" s="8"/>
    </row>
    <row r="53">
      <c r="A53" s="36">
        <v>104.0</v>
      </c>
      <c r="B53" s="36">
        <v>127.0</v>
      </c>
      <c r="C53" s="36" t="s">
        <v>341</v>
      </c>
      <c r="D53" s="36" t="s">
        <v>336</v>
      </c>
      <c r="E53" s="33"/>
      <c r="G53" s="8"/>
    </row>
    <row r="54">
      <c r="A54" s="36">
        <v>104.0</v>
      </c>
      <c r="B54" s="36">
        <v>182.0</v>
      </c>
      <c r="C54" s="36" t="s">
        <v>341</v>
      </c>
      <c r="D54" s="36" t="s">
        <v>336</v>
      </c>
      <c r="E54" s="33"/>
      <c r="G54" s="8"/>
    </row>
    <row r="55">
      <c r="A55" s="36">
        <v>104.0</v>
      </c>
      <c r="B55" s="36">
        <v>154.0</v>
      </c>
      <c r="C55" s="36" t="s">
        <v>353</v>
      </c>
      <c r="D55" s="36" t="s">
        <v>336</v>
      </c>
      <c r="E55" s="33"/>
      <c r="G55" s="8"/>
    </row>
    <row r="56">
      <c r="A56" s="36">
        <v>104.0</v>
      </c>
      <c r="B56" s="36">
        <v>101.0</v>
      </c>
      <c r="C56" s="36" t="s">
        <v>350</v>
      </c>
      <c r="D56" s="36" t="s">
        <v>336</v>
      </c>
      <c r="E56" s="33"/>
      <c r="G56" s="8"/>
    </row>
    <row r="57">
      <c r="A57" s="36">
        <v>104.0</v>
      </c>
      <c r="B57" s="36">
        <v>128.0</v>
      </c>
      <c r="C57" s="36" t="s">
        <v>335</v>
      </c>
      <c r="D57" s="36" t="s">
        <v>336</v>
      </c>
      <c r="E57" s="33"/>
      <c r="G57" s="8"/>
    </row>
    <row r="58">
      <c r="A58" s="36"/>
      <c r="B58" s="36"/>
      <c r="C58" s="36"/>
      <c r="D58" s="36"/>
      <c r="E58" s="33"/>
      <c r="G58" s="8"/>
    </row>
    <row r="59">
      <c r="A59" s="36">
        <v>95.0</v>
      </c>
      <c r="B59" s="36">
        <v>153.0</v>
      </c>
      <c r="C59" s="36" t="s">
        <v>335</v>
      </c>
      <c r="D59" s="36" t="s">
        <v>336</v>
      </c>
      <c r="E59" s="33"/>
      <c r="G59" s="8"/>
    </row>
    <row r="60">
      <c r="A60" s="36">
        <v>95.0</v>
      </c>
      <c r="B60" s="36">
        <v>99.0</v>
      </c>
      <c r="C60" s="36" t="s">
        <v>341</v>
      </c>
      <c r="D60" s="36" t="s">
        <v>336</v>
      </c>
      <c r="E60" s="33"/>
      <c r="G60" s="8"/>
    </row>
    <row r="61">
      <c r="A61" s="36">
        <v>95.0</v>
      </c>
      <c r="B61" s="36">
        <v>135.0</v>
      </c>
      <c r="C61" s="36" t="s">
        <v>338</v>
      </c>
      <c r="D61" s="36" t="s">
        <v>336</v>
      </c>
      <c r="E61" s="33"/>
      <c r="G61" s="8"/>
    </row>
    <row r="62">
      <c r="A62" s="36">
        <v>95.0</v>
      </c>
      <c r="B62" s="36">
        <v>126.0</v>
      </c>
      <c r="C62" s="36" t="s">
        <v>355</v>
      </c>
      <c r="D62" s="36" t="s">
        <v>336</v>
      </c>
      <c r="E62" s="33"/>
      <c r="G62" s="8"/>
    </row>
    <row r="63">
      <c r="A63" s="36">
        <v>95.0</v>
      </c>
      <c r="B63" s="36">
        <v>135.0</v>
      </c>
      <c r="C63" s="36" t="s">
        <v>341</v>
      </c>
      <c r="D63" s="36" t="s">
        <v>336</v>
      </c>
      <c r="E63" s="33"/>
      <c r="G63" s="8"/>
    </row>
    <row r="64">
      <c r="A64" s="36">
        <v>95.0</v>
      </c>
      <c r="B64" s="36">
        <v>103.0</v>
      </c>
      <c r="C64" s="36" t="s">
        <v>338</v>
      </c>
      <c r="D64" s="36" t="s">
        <v>336</v>
      </c>
      <c r="E64" s="33"/>
      <c r="G64" s="8"/>
    </row>
    <row r="65">
      <c r="A65" s="36">
        <v>95.0</v>
      </c>
      <c r="B65" s="36">
        <v>94.0</v>
      </c>
      <c r="C65" s="36" t="s">
        <v>341</v>
      </c>
      <c r="D65" s="36" t="s">
        <v>336</v>
      </c>
      <c r="E65" s="33"/>
      <c r="G65" s="8"/>
    </row>
    <row r="66">
      <c r="A66" s="36">
        <v>95.0</v>
      </c>
      <c r="B66" s="36">
        <v>77.0</v>
      </c>
      <c r="C66" s="36" t="s">
        <v>353</v>
      </c>
      <c r="D66" s="36" t="s">
        <v>336</v>
      </c>
      <c r="E66" s="33"/>
      <c r="G66" s="8"/>
    </row>
    <row r="67">
      <c r="A67" s="36">
        <v>95.0</v>
      </c>
      <c r="B67" s="36">
        <v>82.0</v>
      </c>
      <c r="C67" s="36" t="s">
        <v>341</v>
      </c>
      <c r="D67" s="36" t="s">
        <v>336</v>
      </c>
      <c r="E67" s="33"/>
      <c r="G67" s="8"/>
    </row>
    <row r="68">
      <c r="A68" s="36">
        <v>95.0</v>
      </c>
      <c r="B68" s="36">
        <v>167.0</v>
      </c>
      <c r="C68" s="36" t="s">
        <v>355</v>
      </c>
      <c r="D68" s="36" t="s">
        <v>336</v>
      </c>
      <c r="E68" s="33"/>
      <c r="G68" s="8"/>
    </row>
    <row r="69">
      <c r="A69" s="36">
        <v>95.0</v>
      </c>
      <c r="B69" s="36">
        <v>70.0</v>
      </c>
      <c r="C69" s="36" t="s">
        <v>341</v>
      </c>
      <c r="D69" s="36" t="s">
        <v>336</v>
      </c>
      <c r="E69" s="33"/>
      <c r="G69" s="8"/>
    </row>
    <row r="70">
      <c r="A70" s="36">
        <v>95.0</v>
      </c>
      <c r="B70" s="36">
        <v>167.0</v>
      </c>
      <c r="C70" s="36" t="s">
        <v>341</v>
      </c>
      <c r="D70" s="36" t="s">
        <v>336</v>
      </c>
      <c r="E70" s="33"/>
      <c r="G70" s="8"/>
    </row>
    <row r="71">
      <c r="A71" s="36">
        <v>95.0</v>
      </c>
      <c r="B71" s="36">
        <v>81.0</v>
      </c>
      <c r="C71" s="36" t="s">
        <v>341</v>
      </c>
      <c r="D71" s="36" t="s">
        <v>336</v>
      </c>
      <c r="E71" s="33"/>
      <c r="G71" s="8"/>
    </row>
    <row r="72">
      <c r="A72" s="36"/>
      <c r="B72" s="36"/>
      <c r="C72" s="36"/>
      <c r="D72" s="36"/>
      <c r="E72" s="33"/>
      <c r="G72" s="8"/>
    </row>
    <row r="73">
      <c r="A73" s="36">
        <v>89.0</v>
      </c>
      <c r="B73" s="36">
        <v>84.0</v>
      </c>
      <c r="C73" s="36" t="s">
        <v>353</v>
      </c>
      <c r="D73" s="36" t="s">
        <v>336</v>
      </c>
      <c r="E73" s="33"/>
      <c r="G73" s="8"/>
    </row>
    <row r="74">
      <c r="A74" s="36">
        <v>89.0</v>
      </c>
      <c r="B74" s="36">
        <v>144.0</v>
      </c>
      <c r="C74" s="40" t="s">
        <v>341</v>
      </c>
      <c r="D74" s="36" t="s">
        <v>336</v>
      </c>
      <c r="E74" s="33"/>
      <c r="G74" s="8"/>
    </row>
    <row r="75">
      <c r="A75" s="36">
        <v>89.0</v>
      </c>
      <c r="B75" s="36">
        <v>81.0</v>
      </c>
      <c r="C75" s="36" t="s">
        <v>341</v>
      </c>
      <c r="D75" s="36" t="s">
        <v>336</v>
      </c>
      <c r="E75" s="33"/>
      <c r="G75" s="8"/>
    </row>
    <row r="76">
      <c r="A76" s="36">
        <v>89.0</v>
      </c>
      <c r="B76" s="36">
        <v>84.0</v>
      </c>
      <c r="C76" s="36" t="s">
        <v>335</v>
      </c>
      <c r="D76" s="36" t="s">
        <v>336</v>
      </c>
      <c r="E76" s="33"/>
      <c r="G76" s="8"/>
    </row>
    <row r="77">
      <c r="A77" s="36">
        <v>89.0</v>
      </c>
      <c r="B77" s="36">
        <v>129.0</v>
      </c>
      <c r="C77" s="36" t="s">
        <v>341</v>
      </c>
      <c r="D77" s="36" t="s">
        <v>336</v>
      </c>
      <c r="E77" s="33"/>
      <c r="G77" s="8"/>
    </row>
    <row r="78">
      <c r="A78" s="36">
        <v>89.0</v>
      </c>
      <c r="B78" s="36">
        <v>117.0</v>
      </c>
      <c r="C78" s="36" t="s">
        <v>350</v>
      </c>
      <c r="D78" s="36" t="s">
        <v>336</v>
      </c>
      <c r="E78" s="33"/>
      <c r="G78" s="8"/>
    </row>
    <row r="79">
      <c r="A79" s="36">
        <v>89.0</v>
      </c>
      <c r="B79" s="36">
        <v>75.0</v>
      </c>
      <c r="C79" s="36" t="s">
        <v>341</v>
      </c>
      <c r="D79" s="36" t="s">
        <v>336</v>
      </c>
      <c r="E79" s="33"/>
      <c r="G79" s="8"/>
    </row>
    <row r="80">
      <c r="A80" s="36">
        <v>89.0</v>
      </c>
      <c r="B80" s="36">
        <v>122.0</v>
      </c>
      <c r="C80" s="36" t="s">
        <v>335</v>
      </c>
      <c r="D80" s="36" t="s">
        <v>336</v>
      </c>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116.1388889</v>
      </c>
      <c r="H1" s="6">
        <v>95.8</v>
      </c>
      <c r="J1" s="6" t="s">
        <v>334</v>
      </c>
      <c r="K1" s="10">
        <f>AVERAGE(A2:A200)</f>
        <v>93.75</v>
      </c>
    </row>
    <row r="2">
      <c r="A2" s="36">
        <v>94.0</v>
      </c>
      <c r="B2" s="37">
        <v>126.0</v>
      </c>
      <c r="C2" s="38" t="s">
        <v>341</v>
      </c>
      <c r="D2" s="38" t="s">
        <v>336</v>
      </c>
      <c r="E2" s="33"/>
      <c r="F2" s="34" t="s">
        <v>3</v>
      </c>
      <c r="G2" s="35">
        <f>MEDIAN(B2:B200)</f>
        <v>112</v>
      </c>
      <c r="J2" s="6" t="s">
        <v>337</v>
      </c>
      <c r="K2" s="10">
        <f>count(A2:A203)</f>
        <v>72</v>
      </c>
    </row>
    <row r="3">
      <c r="A3" s="36">
        <v>94.0</v>
      </c>
      <c r="B3" s="39">
        <v>132.0</v>
      </c>
      <c r="C3" s="40" t="s">
        <v>353</v>
      </c>
      <c r="D3" s="40" t="s">
        <v>336</v>
      </c>
      <c r="E3" s="33"/>
      <c r="F3" s="34" t="s">
        <v>339</v>
      </c>
      <c r="G3" s="35">
        <f>STDEV(B2:B200)</f>
        <v>34.15759069</v>
      </c>
    </row>
    <row r="4">
      <c r="A4" s="36">
        <v>94.0</v>
      </c>
      <c r="B4" s="39">
        <v>124.0</v>
      </c>
      <c r="C4" s="40" t="s">
        <v>341</v>
      </c>
      <c r="D4" s="40" t="s">
        <v>366</v>
      </c>
      <c r="E4" s="33"/>
      <c r="F4" s="34" t="s">
        <v>340</v>
      </c>
      <c r="G4" s="35">
        <f>QUARTILE(B2:B200,1)</f>
        <v>92.75</v>
      </c>
      <c r="H4" s="10">
        <f>MIN(B2:B200)</f>
        <v>33</v>
      </c>
    </row>
    <row r="5">
      <c r="A5" s="36">
        <v>94.0</v>
      </c>
      <c r="B5" s="39">
        <v>47.0</v>
      </c>
      <c r="C5" s="40" t="s">
        <v>338</v>
      </c>
      <c r="D5" s="40" t="s">
        <v>336</v>
      </c>
      <c r="E5" s="33"/>
      <c r="F5" s="34" t="s">
        <v>342</v>
      </c>
      <c r="G5" s="35">
        <f>QUARTILE(B2:B200,2)</f>
        <v>112</v>
      </c>
      <c r="H5" s="10">
        <f>MAX(B2:B200)</f>
        <v>205</v>
      </c>
    </row>
    <row r="6">
      <c r="A6" s="36">
        <v>94.0</v>
      </c>
      <c r="B6" s="39">
        <v>91.0</v>
      </c>
      <c r="C6" s="38" t="s">
        <v>341</v>
      </c>
      <c r="D6" s="40" t="s">
        <v>366</v>
      </c>
      <c r="E6" s="33"/>
      <c r="F6" s="34" t="s">
        <v>1</v>
      </c>
      <c r="G6" s="35">
        <f>QUARTILE(B2:B200,3)</f>
        <v>138.5</v>
      </c>
    </row>
    <row r="7">
      <c r="A7" s="36">
        <v>94.0</v>
      </c>
      <c r="B7" s="39">
        <v>148.0</v>
      </c>
      <c r="C7" s="38" t="s">
        <v>341</v>
      </c>
      <c r="D7" s="40" t="s">
        <v>366</v>
      </c>
      <c r="E7" s="52" t="s">
        <v>368</v>
      </c>
      <c r="F7" s="34" t="s">
        <v>343</v>
      </c>
      <c r="G7" s="35">
        <f>QUARTILE(B2:B200,4)</f>
        <v>205</v>
      </c>
    </row>
    <row r="8">
      <c r="A8" s="36">
        <v>94.0</v>
      </c>
      <c r="B8" s="39">
        <v>74.0</v>
      </c>
      <c r="C8" s="40" t="s">
        <v>338</v>
      </c>
      <c r="D8" s="40" t="s">
        <v>366</v>
      </c>
      <c r="E8" s="33"/>
      <c r="F8" s="34" t="s">
        <v>344</v>
      </c>
      <c r="G8" s="35">
        <f>G6-G4</f>
        <v>45.75</v>
      </c>
      <c r="H8" s="34" t="s">
        <v>345</v>
      </c>
      <c r="I8" s="35">
        <f>(3*(G1-G2))/G3</f>
        <v>0.3635111967</v>
      </c>
      <c r="J8" s="34" t="s">
        <v>346</v>
      </c>
      <c r="K8" s="35">
        <f>SUM(I21:I23)</f>
        <v>16.66666667</v>
      </c>
    </row>
    <row r="9">
      <c r="A9" s="36">
        <v>94.0</v>
      </c>
      <c r="B9" s="39">
        <v>93.0</v>
      </c>
      <c r="C9" s="40" t="s">
        <v>353</v>
      </c>
      <c r="D9" s="40" t="s">
        <v>366</v>
      </c>
      <c r="E9" s="33"/>
      <c r="G9" s="8"/>
    </row>
    <row r="10">
      <c r="A10" s="36">
        <v>94.0</v>
      </c>
      <c r="B10" s="39">
        <v>118.0</v>
      </c>
      <c r="C10" s="40" t="s">
        <v>338</v>
      </c>
      <c r="D10" s="40" t="s">
        <v>336</v>
      </c>
      <c r="E10" s="33"/>
      <c r="F10" s="41" t="s">
        <v>338</v>
      </c>
      <c r="G10" s="42">
        <f>(COUNTIF(C2:C200,"edgeguard"))/(count(A2:A200))</f>
        <v>0.1805555556</v>
      </c>
      <c r="H10" s="43" t="s">
        <v>347</v>
      </c>
      <c r="I10" s="44" t="s">
        <v>348</v>
      </c>
    </row>
    <row r="11">
      <c r="A11" s="36"/>
      <c r="B11" s="39"/>
      <c r="C11" s="40"/>
      <c r="D11" s="40"/>
      <c r="E11" s="33"/>
      <c r="F11" s="41" t="s">
        <v>335</v>
      </c>
      <c r="G11" s="42">
        <f>COUNTIF(C2:C200,"ledgeguard")/(count(A2:A200))</f>
        <v>0.2083333333</v>
      </c>
      <c r="H11" s="45" t="s">
        <v>349</v>
      </c>
      <c r="I11" s="46">
        <f>((COUNTIF(B2:B100,"&lt;=15"))/Count(B2:B100))*100</f>
        <v>0</v>
      </c>
    </row>
    <row r="12">
      <c r="A12" s="36">
        <v>104.0</v>
      </c>
      <c r="B12" s="39">
        <v>114.0</v>
      </c>
      <c r="C12" s="40" t="s">
        <v>341</v>
      </c>
      <c r="D12" s="40" t="s">
        <v>366</v>
      </c>
      <c r="E12" s="33"/>
      <c r="F12" s="41" t="s">
        <v>350</v>
      </c>
      <c r="G12" s="42">
        <f>COUNTIF(C2:C200,"reversal")/(count(A2:A200))</f>
        <v>0.05555555556</v>
      </c>
      <c r="H12" s="45" t="s">
        <v>351</v>
      </c>
      <c r="I12" s="46">
        <f>((COUNTIF(B2:B100,"&gt;15")-COUNTIF(B2:B100,"&gt;30"))/Count(B2:B100))*100</f>
        <v>0</v>
      </c>
    </row>
    <row r="13">
      <c r="A13" s="36">
        <v>104.0</v>
      </c>
      <c r="B13" s="39">
        <v>143.0</v>
      </c>
      <c r="C13" s="40" t="s">
        <v>338</v>
      </c>
      <c r="D13" s="40" t="s">
        <v>336</v>
      </c>
      <c r="E13" s="33"/>
      <c r="F13" s="41" t="s">
        <v>341</v>
      </c>
      <c r="G13" s="42">
        <f>COUNTIF(C2:C200,"raw/whiff")/(count(A2:A200))</f>
        <v>0.3333333333</v>
      </c>
      <c r="H13" s="45" t="s">
        <v>352</v>
      </c>
      <c r="I13" s="47">
        <f>((COUNTIF(B2:B100,"&gt;30")-COUNTIF(B2:B100,"&gt;45"))/Count(B2:B100))*100</f>
        <v>1.388888889</v>
      </c>
    </row>
    <row r="14">
      <c r="A14" s="36">
        <v>104.0</v>
      </c>
      <c r="B14" s="36">
        <v>162.0</v>
      </c>
      <c r="C14" s="36" t="s">
        <v>335</v>
      </c>
      <c r="D14" s="36" t="s">
        <v>336</v>
      </c>
      <c r="E14" s="33"/>
      <c r="F14" s="41" t="s">
        <v>353</v>
      </c>
      <c r="G14" s="42">
        <f>COUNTIF(C2:C200,"landing")/(count(A2:A200))</f>
        <v>0.2083333333</v>
      </c>
      <c r="H14" s="45" t="s">
        <v>354</v>
      </c>
      <c r="I14" s="46">
        <f>((COUNTIF(B2:B100,"&gt;45")-COUNTIF(B2:B100,"&gt;60"))/Count(B2:B100))*100</f>
        <v>2.777777778</v>
      </c>
    </row>
    <row r="15">
      <c r="A15" s="36">
        <v>104.0</v>
      </c>
      <c r="B15" s="36">
        <v>120.0</v>
      </c>
      <c r="C15" s="38" t="s">
        <v>341</v>
      </c>
      <c r="D15" s="36" t="s">
        <v>336</v>
      </c>
      <c r="E15" s="33"/>
      <c r="F15" s="41" t="s">
        <v>355</v>
      </c>
      <c r="G15" s="42">
        <f>COUNTIF(C2:C200,"shielding")/(count(A2:A200))</f>
        <v>0.01388888889</v>
      </c>
      <c r="H15" s="45" t="s">
        <v>356</v>
      </c>
      <c r="I15" s="46">
        <f>((COUNTIF(B2:B100,"&gt;60")-COUNTIF(B2:B100,"&gt;75"))/Count(B2:B100))*100</f>
        <v>5.555555556</v>
      </c>
    </row>
    <row r="16">
      <c r="A16" s="36">
        <v>104.0</v>
      </c>
      <c r="B16" s="36">
        <v>105.0</v>
      </c>
      <c r="C16" s="38" t="s">
        <v>341</v>
      </c>
      <c r="D16" s="36" t="s">
        <v>366</v>
      </c>
      <c r="E16" s="33"/>
      <c r="G16" s="8"/>
      <c r="H16" s="45" t="s">
        <v>357</v>
      </c>
      <c r="I16" s="46">
        <f>((COUNTIF(B2:B100,"&gt;75")-COUNTIF(B2:B100,"&gt;90"))/Count(B2:B100))*100</f>
        <v>8.333333333</v>
      </c>
    </row>
    <row r="17">
      <c r="A17" s="36">
        <v>104.0</v>
      </c>
      <c r="B17" s="36">
        <v>108.0</v>
      </c>
      <c r="C17" s="36" t="s">
        <v>350</v>
      </c>
      <c r="D17" s="36" t="s">
        <v>366</v>
      </c>
      <c r="E17" s="33"/>
      <c r="F17" s="41" t="s">
        <v>358</v>
      </c>
      <c r="G17" s="42">
        <f>countif(D2:D200,"yes")/(count(A2:A200))</f>
        <v>0.5416666667</v>
      </c>
      <c r="H17" s="45" t="s">
        <v>359</v>
      </c>
      <c r="I17" s="46">
        <f>((COUNTIF(B2:B100,"&gt;90")-COUNTIF(B2:B100,"&gt;105"))/Count(B2:B100))*100</f>
        <v>20.83333333</v>
      </c>
    </row>
    <row r="18">
      <c r="A18" s="36">
        <v>104.0</v>
      </c>
      <c r="B18" s="36">
        <v>106.0</v>
      </c>
      <c r="C18" s="36" t="s">
        <v>353</v>
      </c>
      <c r="D18" s="36" t="s">
        <v>366</v>
      </c>
      <c r="E18" s="33"/>
      <c r="G18" s="8"/>
      <c r="H18" s="45" t="s">
        <v>360</v>
      </c>
      <c r="I18" s="46">
        <f>((COUNTIF(B2:B100,"&gt;105")-COUNTIF(B2:B100,"&gt;120"))/Count(B2:B100))*100</f>
        <v>23.61111111</v>
      </c>
    </row>
    <row r="19">
      <c r="A19" s="36">
        <v>104.0</v>
      </c>
      <c r="B19" s="36">
        <v>173.0</v>
      </c>
      <c r="C19" s="40" t="s">
        <v>353</v>
      </c>
      <c r="D19" s="36" t="s">
        <v>336</v>
      </c>
      <c r="E19" s="33"/>
      <c r="G19" s="8"/>
      <c r="H19" s="45" t="s">
        <v>361</v>
      </c>
      <c r="I19" s="46">
        <f>((COUNTIF(B2:B100,"&gt;120")-COUNTIF(B2:B100,"&gt;135"))/Count(B2:B100))*100</f>
        <v>8.333333333</v>
      </c>
    </row>
    <row r="20">
      <c r="A20" s="36">
        <v>104.0</v>
      </c>
      <c r="B20" s="36">
        <v>103.0</v>
      </c>
      <c r="C20" s="36" t="s">
        <v>341</v>
      </c>
      <c r="D20" s="36" t="s">
        <v>366</v>
      </c>
      <c r="E20" s="33"/>
      <c r="G20" s="8"/>
      <c r="H20" s="48" t="s">
        <v>362</v>
      </c>
      <c r="I20" s="49">
        <f>((COUNTIF(B2:B100,"&gt;135")-COUNTIF(B2:B100,"&gt;150"))/Count(B2:B100))*100</f>
        <v>12.5</v>
      </c>
    </row>
    <row r="21">
      <c r="A21" s="36">
        <v>104.0</v>
      </c>
      <c r="B21" s="36">
        <v>140.0</v>
      </c>
      <c r="C21" s="36" t="s">
        <v>353</v>
      </c>
      <c r="D21" s="36" t="s">
        <v>336</v>
      </c>
      <c r="E21" s="33"/>
      <c r="G21" s="8"/>
      <c r="H21" s="48" t="s">
        <v>363</v>
      </c>
      <c r="I21" s="49">
        <f>((COUNTIF(B2:B100,"&gt;150")-COUNTIF(B2:B100,"&gt;165"))/Count(B2:B100))*100</f>
        <v>8.333333333</v>
      </c>
    </row>
    <row r="22">
      <c r="A22" s="36">
        <v>104.0</v>
      </c>
      <c r="B22" s="36">
        <v>93.0</v>
      </c>
      <c r="C22" s="36" t="s">
        <v>353</v>
      </c>
      <c r="D22" s="36" t="s">
        <v>366</v>
      </c>
      <c r="E22" s="33"/>
      <c r="G22" s="8"/>
      <c r="H22" s="48" t="s">
        <v>364</v>
      </c>
      <c r="I22" s="49">
        <f>((COUNTIF(B2:B100,"&gt;165")-COUNTIF(B2:B100,"&gt;180"))/Count(B2:B100))*100</f>
        <v>4.166666667</v>
      </c>
    </row>
    <row r="23">
      <c r="A23" s="36"/>
      <c r="B23" s="36"/>
      <c r="C23" s="36"/>
      <c r="D23" s="36"/>
      <c r="E23" s="33"/>
      <c r="G23" s="8"/>
      <c r="H23" s="50" t="s">
        <v>365</v>
      </c>
      <c r="I23" s="51">
        <f>((COUNTIF(B2:B100,"&gt;180")-COUNTIF(B2:B100,"&gt;300"))/Count(B2:B100))*100</f>
        <v>4.166666667</v>
      </c>
    </row>
    <row r="24">
      <c r="A24" s="36">
        <v>103.0</v>
      </c>
      <c r="B24" s="36">
        <v>133.0</v>
      </c>
      <c r="C24" s="36" t="s">
        <v>353</v>
      </c>
      <c r="D24" s="36" t="s">
        <v>336</v>
      </c>
      <c r="E24" s="33"/>
      <c r="I24" s="9">
        <f>SUM(I11:I23)</f>
        <v>100</v>
      </c>
    </row>
    <row r="25">
      <c r="A25" s="36">
        <v>103.0</v>
      </c>
      <c r="B25" s="36">
        <v>171.0</v>
      </c>
      <c r="C25" s="36" t="s">
        <v>341</v>
      </c>
      <c r="D25" s="36" t="s">
        <v>336</v>
      </c>
      <c r="E25" s="33"/>
    </row>
    <row r="26">
      <c r="A26" s="36">
        <v>103.0</v>
      </c>
      <c r="B26" s="36">
        <v>95.0</v>
      </c>
      <c r="C26" s="36" t="s">
        <v>353</v>
      </c>
      <c r="D26" s="36" t="s">
        <v>366</v>
      </c>
      <c r="E26" s="33"/>
    </row>
    <row r="27">
      <c r="A27" s="36">
        <v>103.0</v>
      </c>
      <c r="B27" s="36">
        <v>105.0</v>
      </c>
      <c r="C27" s="36" t="s">
        <v>338</v>
      </c>
      <c r="D27" s="36" t="s">
        <v>366</v>
      </c>
      <c r="E27" s="33"/>
    </row>
    <row r="28">
      <c r="A28" s="36">
        <v>103.0</v>
      </c>
      <c r="B28" s="36">
        <v>71.0</v>
      </c>
      <c r="C28" s="36" t="s">
        <v>338</v>
      </c>
      <c r="D28" s="36" t="s">
        <v>336</v>
      </c>
      <c r="E28" s="33"/>
    </row>
    <row r="29">
      <c r="A29" s="36">
        <v>103.0</v>
      </c>
      <c r="B29" s="36">
        <v>96.0</v>
      </c>
      <c r="C29" s="36" t="s">
        <v>335</v>
      </c>
      <c r="D29" s="36" t="s">
        <v>366</v>
      </c>
      <c r="E29" s="33"/>
    </row>
    <row r="30">
      <c r="A30" s="36">
        <v>103.0</v>
      </c>
      <c r="B30" s="36">
        <v>106.0</v>
      </c>
      <c r="C30" s="36" t="s">
        <v>338</v>
      </c>
      <c r="D30" s="36" t="s">
        <v>366</v>
      </c>
      <c r="E30" s="33"/>
    </row>
    <row r="31">
      <c r="A31" s="36">
        <v>103.0</v>
      </c>
      <c r="B31" s="36">
        <v>205.0</v>
      </c>
      <c r="C31" s="36" t="s">
        <v>335</v>
      </c>
      <c r="D31" s="36" t="s">
        <v>336</v>
      </c>
      <c r="E31" s="33"/>
    </row>
    <row r="32">
      <c r="A32" s="36"/>
      <c r="B32" s="36"/>
      <c r="C32" s="36"/>
      <c r="D32" s="36"/>
      <c r="E32" s="33"/>
    </row>
    <row r="33">
      <c r="A33" s="36">
        <v>98.0</v>
      </c>
      <c r="B33" s="36">
        <v>177.0</v>
      </c>
      <c r="C33" s="40" t="s">
        <v>335</v>
      </c>
      <c r="D33" s="36" t="s">
        <v>336</v>
      </c>
      <c r="E33" s="33"/>
    </row>
    <row r="34">
      <c r="A34" s="36">
        <v>98.0</v>
      </c>
      <c r="B34" s="36">
        <v>87.0</v>
      </c>
      <c r="C34" s="36" t="s">
        <v>338</v>
      </c>
      <c r="D34" s="36" t="s">
        <v>366</v>
      </c>
      <c r="E34" s="33"/>
    </row>
    <row r="35">
      <c r="A35" s="36">
        <v>98.0</v>
      </c>
      <c r="B35" s="36">
        <v>100.0</v>
      </c>
      <c r="C35" s="36" t="s">
        <v>341</v>
      </c>
      <c r="D35" s="36" t="s">
        <v>366</v>
      </c>
      <c r="E35" s="33"/>
      <c r="G35" s="8"/>
    </row>
    <row r="36">
      <c r="A36" s="36">
        <v>98.0</v>
      </c>
      <c r="B36" s="36">
        <v>116.0</v>
      </c>
      <c r="C36" s="36" t="s">
        <v>353</v>
      </c>
      <c r="D36" s="36" t="s">
        <v>336</v>
      </c>
      <c r="E36" s="33"/>
      <c r="G36" s="8"/>
    </row>
    <row r="37">
      <c r="A37" s="36">
        <v>98.0</v>
      </c>
      <c r="B37" s="36">
        <v>151.0</v>
      </c>
      <c r="C37" s="40" t="s">
        <v>335</v>
      </c>
      <c r="D37" s="36" t="s">
        <v>336</v>
      </c>
      <c r="E37" s="33"/>
      <c r="G37" s="8"/>
    </row>
    <row r="38">
      <c r="A38" s="36">
        <v>98.0</v>
      </c>
      <c r="B38" s="36">
        <v>138.0</v>
      </c>
      <c r="C38" s="38" t="s">
        <v>341</v>
      </c>
      <c r="D38" s="36" t="s">
        <v>366</v>
      </c>
      <c r="E38" s="33"/>
      <c r="G38" s="8"/>
    </row>
    <row r="39">
      <c r="A39" s="36">
        <v>98.0</v>
      </c>
      <c r="B39" s="36">
        <v>192.0</v>
      </c>
      <c r="C39" s="40" t="s">
        <v>335</v>
      </c>
      <c r="D39" s="36" t="s">
        <v>336</v>
      </c>
      <c r="E39" s="33"/>
      <c r="G39" s="8"/>
    </row>
    <row r="40">
      <c r="A40" s="36">
        <v>98.0</v>
      </c>
      <c r="B40" s="36">
        <v>91.0</v>
      </c>
      <c r="C40" s="38" t="s">
        <v>341</v>
      </c>
      <c r="D40" s="36" t="s">
        <v>366</v>
      </c>
      <c r="E40" s="33"/>
      <c r="G40" s="8"/>
    </row>
    <row r="41">
      <c r="A41" s="36">
        <v>98.0</v>
      </c>
      <c r="B41" s="36">
        <v>138.0</v>
      </c>
      <c r="C41" s="36" t="s">
        <v>335</v>
      </c>
      <c r="D41" s="36" t="s">
        <v>336</v>
      </c>
      <c r="E41" s="33"/>
      <c r="G41" s="8"/>
    </row>
    <row r="42">
      <c r="A42" s="36">
        <v>98.0</v>
      </c>
      <c r="B42" s="36">
        <v>140.0</v>
      </c>
      <c r="C42" s="36" t="s">
        <v>341</v>
      </c>
      <c r="D42" s="36" t="s">
        <v>336</v>
      </c>
      <c r="E42" s="33"/>
      <c r="G42" s="8"/>
    </row>
    <row r="43">
      <c r="A43" s="36"/>
      <c r="B43" s="36"/>
      <c r="C43" s="36"/>
      <c r="D43" s="36"/>
      <c r="E43" s="33"/>
      <c r="G43" s="8"/>
    </row>
    <row r="44">
      <c r="A44" s="36">
        <v>90.0</v>
      </c>
      <c r="B44" s="36">
        <v>136.0</v>
      </c>
      <c r="C44" s="38" t="s">
        <v>341</v>
      </c>
      <c r="D44" s="36" t="s">
        <v>366</v>
      </c>
      <c r="E44" s="33"/>
      <c r="G44" s="8"/>
    </row>
    <row r="45">
      <c r="A45" s="36">
        <v>90.0</v>
      </c>
      <c r="B45" s="36">
        <v>65.0</v>
      </c>
      <c r="C45" s="36" t="s">
        <v>338</v>
      </c>
      <c r="D45" s="36" t="s">
        <v>366</v>
      </c>
      <c r="E45" s="33"/>
      <c r="G45" s="8"/>
    </row>
    <row r="46">
      <c r="A46" s="36">
        <v>90.0</v>
      </c>
      <c r="B46" s="36">
        <v>107.0</v>
      </c>
      <c r="C46" s="38" t="s">
        <v>341</v>
      </c>
      <c r="D46" s="36" t="s">
        <v>366</v>
      </c>
      <c r="E46" s="33"/>
      <c r="G46" s="8"/>
    </row>
    <row r="47">
      <c r="A47" s="36">
        <v>90.0</v>
      </c>
      <c r="B47" s="36">
        <v>107.0</v>
      </c>
      <c r="C47" s="36" t="s">
        <v>335</v>
      </c>
      <c r="D47" s="36" t="s">
        <v>336</v>
      </c>
      <c r="E47" s="33"/>
      <c r="G47" s="8"/>
    </row>
    <row r="48">
      <c r="A48" s="36">
        <v>90.0</v>
      </c>
      <c r="B48" s="36">
        <v>100.0</v>
      </c>
      <c r="C48" s="38" t="s">
        <v>341</v>
      </c>
      <c r="D48" s="36" t="s">
        <v>336</v>
      </c>
      <c r="E48" s="33"/>
      <c r="G48" s="8"/>
    </row>
    <row r="49">
      <c r="A49" s="36">
        <v>90.0</v>
      </c>
      <c r="B49" s="36">
        <v>196.0</v>
      </c>
      <c r="C49" s="36" t="s">
        <v>341</v>
      </c>
      <c r="D49" s="36" t="s">
        <v>366</v>
      </c>
      <c r="E49" s="33"/>
      <c r="G49" s="8"/>
    </row>
    <row r="50">
      <c r="A50" s="36">
        <v>90.0</v>
      </c>
      <c r="B50" s="36">
        <v>107.0</v>
      </c>
      <c r="C50" s="40" t="s">
        <v>338</v>
      </c>
      <c r="D50" s="36" t="s">
        <v>336</v>
      </c>
      <c r="E50" s="33"/>
      <c r="G50" s="8"/>
    </row>
    <row r="51">
      <c r="A51" s="36">
        <v>90.0</v>
      </c>
      <c r="B51" s="36">
        <v>92.0</v>
      </c>
      <c r="C51" s="36" t="s">
        <v>338</v>
      </c>
      <c r="D51" s="36" t="s">
        <v>366</v>
      </c>
      <c r="E51" s="33"/>
      <c r="G51" s="8"/>
    </row>
    <row r="52">
      <c r="A52" s="36">
        <v>90.0</v>
      </c>
      <c r="B52" s="36">
        <v>162.0</v>
      </c>
      <c r="C52" s="36" t="s">
        <v>335</v>
      </c>
      <c r="D52" s="36" t="s">
        <v>336</v>
      </c>
      <c r="E52" s="33"/>
      <c r="G52" s="8"/>
    </row>
    <row r="53">
      <c r="A53" s="36">
        <v>90.0</v>
      </c>
      <c r="B53" s="36">
        <v>33.0</v>
      </c>
      <c r="C53" s="36" t="s">
        <v>338</v>
      </c>
      <c r="D53" s="36" t="s">
        <v>366</v>
      </c>
      <c r="E53" s="33"/>
      <c r="G53" s="8"/>
    </row>
    <row r="54">
      <c r="A54" s="36">
        <v>90.0</v>
      </c>
      <c r="B54" s="36">
        <v>118.0</v>
      </c>
      <c r="C54" s="36" t="s">
        <v>353</v>
      </c>
      <c r="D54" s="36" t="s">
        <v>336</v>
      </c>
      <c r="E54" s="33"/>
      <c r="G54" s="8"/>
    </row>
    <row r="55">
      <c r="A55" s="36">
        <v>90.0</v>
      </c>
      <c r="B55" s="36">
        <v>153.0</v>
      </c>
      <c r="C55" s="36" t="s">
        <v>353</v>
      </c>
      <c r="D55" s="36" t="s">
        <v>336</v>
      </c>
      <c r="E55" s="33"/>
      <c r="G55" s="8"/>
    </row>
    <row r="56">
      <c r="A56" s="36"/>
      <c r="B56" s="36"/>
      <c r="C56" s="36"/>
      <c r="D56" s="36"/>
      <c r="E56" s="33"/>
      <c r="G56" s="8"/>
    </row>
    <row r="57">
      <c r="A57" s="36">
        <v>82.0</v>
      </c>
      <c r="B57" s="36">
        <v>74.0</v>
      </c>
      <c r="C57" s="36" t="s">
        <v>350</v>
      </c>
      <c r="D57" s="36" t="s">
        <v>336</v>
      </c>
      <c r="E57" s="33"/>
      <c r="G57" s="8"/>
    </row>
    <row r="58">
      <c r="A58" s="36">
        <v>82.0</v>
      </c>
      <c r="B58" s="36">
        <v>110.0</v>
      </c>
      <c r="C58" s="38" t="s">
        <v>341</v>
      </c>
      <c r="D58" s="36" t="s">
        <v>366</v>
      </c>
      <c r="E58" s="33"/>
      <c r="G58" s="8"/>
    </row>
    <row r="59">
      <c r="A59" s="36">
        <v>82.0</v>
      </c>
      <c r="B59" s="36">
        <v>92.0</v>
      </c>
      <c r="C59" s="36" t="s">
        <v>353</v>
      </c>
      <c r="D59" s="36" t="s">
        <v>366</v>
      </c>
      <c r="E59" s="33"/>
      <c r="G59" s="8"/>
    </row>
    <row r="60">
      <c r="A60" s="36">
        <v>82.0</v>
      </c>
      <c r="B60" s="36">
        <v>99.0</v>
      </c>
      <c r="C60" s="36" t="s">
        <v>350</v>
      </c>
      <c r="D60" s="36" t="s">
        <v>366</v>
      </c>
      <c r="E60" s="33"/>
      <c r="G60" s="8"/>
    </row>
    <row r="61">
      <c r="A61" s="36">
        <v>82.0</v>
      </c>
      <c r="B61" s="36">
        <v>119.0</v>
      </c>
      <c r="C61" s="36" t="s">
        <v>335</v>
      </c>
      <c r="D61" s="36" t="s">
        <v>366</v>
      </c>
      <c r="E61" s="33"/>
      <c r="G61" s="8"/>
    </row>
    <row r="62">
      <c r="A62" s="36">
        <v>82.0</v>
      </c>
      <c r="B62" s="36">
        <v>121.0</v>
      </c>
      <c r="C62" s="36" t="s">
        <v>353</v>
      </c>
      <c r="D62" s="36" t="s">
        <v>336</v>
      </c>
      <c r="E62" s="33"/>
      <c r="G62" s="8"/>
    </row>
    <row r="63">
      <c r="A63" s="36">
        <v>82.0</v>
      </c>
      <c r="B63" s="36">
        <v>85.0</v>
      </c>
      <c r="C63" s="36" t="s">
        <v>335</v>
      </c>
      <c r="D63" s="36" t="s">
        <v>366</v>
      </c>
      <c r="E63" s="33"/>
      <c r="G63" s="8"/>
    </row>
    <row r="64">
      <c r="A64" s="36">
        <v>82.0</v>
      </c>
      <c r="B64" s="36">
        <v>88.0</v>
      </c>
      <c r="C64" s="36" t="s">
        <v>341</v>
      </c>
      <c r="D64" s="36" t="s">
        <v>366</v>
      </c>
      <c r="E64" s="33"/>
      <c r="G64" s="8"/>
    </row>
    <row r="65">
      <c r="A65" s="36">
        <v>82.0</v>
      </c>
      <c r="B65" s="36">
        <v>84.0</v>
      </c>
      <c r="C65" s="36" t="s">
        <v>341</v>
      </c>
      <c r="D65" s="36" t="s">
        <v>366</v>
      </c>
      <c r="E65" s="33"/>
      <c r="G65" s="8"/>
    </row>
    <row r="66">
      <c r="A66" s="36">
        <v>82.0</v>
      </c>
      <c r="B66" s="36">
        <v>81.0</v>
      </c>
      <c r="C66" s="36" t="s">
        <v>353</v>
      </c>
      <c r="D66" s="36" t="s">
        <v>366</v>
      </c>
      <c r="E66" s="33"/>
      <c r="G66" s="8"/>
    </row>
    <row r="67">
      <c r="A67" s="36"/>
      <c r="B67" s="36"/>
      <c r="C67" s="36"/>
      <c r="D67" s="36"/>
      <c r="E67" s="33"/>
      <c r="G67" s="8"/>
    </row>
    <row r="68">
      <c r="A68" s="36">
        <v>88.0</v>
      </c>
      <c r="B68" s="36">
        <v>155.0</v>
      </c>
      <c r="C68" s="36" t="s">
        <v>355</v>
      </c>
      <c r="D68" s="36" t="s">
        <v>366</v>
      </c>
      <c r="E68" s="33"/>
      <c r="G68" s="8"/>
    </row>
    <row r="69">
      <c r="A69" s="36">
        <v>88.0</v>
      </c>
      <c r="B69" s="36">
        <v>52.0</v>
      </c>
      <c r="C69" s="36" t="s">
        <v>338</v>
      </c>
      <c r="D69" s="36" t="s">
        <v>336</v>
      </c>
      <c r="E69" s="33"/>
      <c r="G69" s="8"/>
    </row>
    <row r="70">
      <c r="A70" s="36">
        <v>88.0</v>
      </c>
      <c r="B70" s="36">
        <v>83.0</v>
      </c>
      <c r="C70" s="38" t="s">
        <v>341</v>
      </c>
      <c r="D70" s="36" t="s">
        <v>366</v>
      </c>
      <c r="E70" s="33"/>
      <c r="G70" s="8"/>
    </row>
    <row r="71">
      <c r="A71" s="36">
        <v>88.0</v>
      </c>
      <c r="B71" s="36">
        <v>115.0</v>
      </c>
      <c r="C71" s="36" t="s">
        <v>341</v>
      </c>
      <c r="D71" s="36" t="s">
        <v>366</v>
      </c>
      <c r="E71" s="33"/>
      <c r="G71" s="8"/>
    </row>
    <row r="72">
      <c r="A72" s="36">
        <v>88.0</v>
      </c>
      <c r="B72" s="36">
        <v>115.0</v>
      </c>
      <c r="C72" s="36" t="s">
        <v>335</v>
      </c>
      <c r="D72" s="36" t="s">
        <v>336</v>
      </c>
      <c r="E72" s="33"/>
      <c r="G72" s="8"/>
    </row>
    <row r="73">
      <c r="A73" s="36">
        <v>88.0</v>
      </c>
      <c r="B73" s="36">
        <v>110.0</v>
      </c>
      <c r="C73" s="36" t="s">
        <v>353</v>
      </c>
      <c r="D73" s="36" t="s">
        <v>336</v>
      </c>
      <c r="E73" s="33"/>
      <c r="G73" s="8"/>
    </row>
    <row r="74">
      <c r="A74" s="36">
        <v>88.0</v>
      </c>
      <c r="B74" s="36">
        <v>115.0</v>
      </c>
      <c r="C74" s="40" t="s">
        <v>341</v>
      </c>
      <c r="D74" s="36" t="s">
        <v>366</v>
      </c>
      <c r="E74" s="33"/>
      <c r="G74" s="8"/>
    </row>
    <row r="75">
      <c r="A75" s="36">
        <v>88.0</v>
      </c>
      <c r="B75" s="36">
        <v>126.0</v>
      </c>
      <c r="C75" s="36" t="s">
        <v>350</v>
      </c>
      <c r="D75" s="36" t="s">
        <v>366</v>
      </c>
      <c r="E75" s="33"/>
      <c r="G75" s="8"/>
    </row>
    <row r="76">
      <c r="A76" s="36">
        <v>88.0</v>
      </c>
      <c r="B76" s="36">
        <v>152.0</v>
      </c>
      <c r="C76" s="36" t="s">
        <v>335</v>
      </c>
      <c r="D76" s="36" t="s">
        <v>336</v>
      </c>
      <c r="E76" s="33"/>
      <c r="G76" s="8"/>
    </row>
    <row r="77">
      <c r="A77" s="36">
        <v>88.0</v>
      </c>
      <c r="B77" s="36">
        <v>145.0</v>
      </c>
      <c r="C77" s="36" t="s">
        <v>335</v>
      </c>
      <c r="D77" s="36" t="s">
        <v>336</v>
      </c>
      <c r="E77" s="33"/>
      <c r="G77" s="8"/>
    </row>
    <row r="78">
      <c r="A78" s="36">
        <v>88.0</v>
      </c>
      <c r="B78" s="36">
        <v>92.0</v>
      </c>
      <c r="C78" s="36" t="s">
        <v>341</v>
      </c>
      <c r="D78" s="36" t="s">
        <v>366</v>
      </c>
      <c r="E78" s="33"/>
      <c r="G78" s="8"/>
    </row>
    <row r="79">
      <c r="A79" s="36">
        <v>88.0</v>
      </c>
      <c r="B79" s="36">
        <v>141.0</v>
      </c>
      <c r="C79" s="36" t="s">
        <v>335</v>
      </c>
      <c r="D79" s="36" t="s">
        <v>336</v>
      </c>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113.75</v>
      </c>
      <c r="H1" s="6">
        <v>95.8</v>
      </c>
      <c r="J1" s="6" t="s">
        <v>334</v>
      </c>
      <c r="K1" s="10">
        <f>AVERAGE(A2:A200)</f>
        <v>91.625</v>
      </c>
    </row>
    <row r="2">
      <c r="A2" s="36">
        <v>75.0</v>
      </c>
      <c r="B2" s="37">
        <v>113.0</v>
      </c>
      <c r="C2" s="38" t="s">
        <v>338</v>
      </c>
      <c r="D2" s="38" t="s">
        <v>336</v>
      </c>
      <c r="E2" s="33"/>
      <c r="F2" s="34" t="s">
        <v>3</v>
      </c>
      <c r="G2" s="35">
        <f>MEDIAN(B2:B200)</f>
        <v>115</v>
      </c>
      <c r="J2" s="6" t="s">
        <v>337</v>
      </c>
      <c r="K2" s="10">
        <f>count(A2:A203)</f>
        <v>72</v>
      </c>
    </row>
    <row r="3">
      <c r="A3" s="36">
        <v>75.0</v>
      </c>
      <c r="B3" s="39">
        <v>100.0</v>
      </c>
      <c r="C3" s="40" t="s">
        <v>353</v>
      </c>
      <c r="D3" s="40" t="s">
        <v>366</v>
      </c>
      <c r="E3" s="33"/>
      <c r="F3" s="34" t="s">
        <v>339</v>
      </c>
      <c r="G3" s="35">
        <f>STDEV(B2:B200)</f>
        <v>26.74646219</v>
      </c>
    </row>
    <row r="4">
      <c r="A4" s="36">
        <v>75.0</v>
      </c>
      <c r="B4" s="39">
        <v>84.0</v>
      </c>
      <c r="C4" s="40" t="s">
        <v>350</v>
      </c>
      <c r="D4" s="40" t="s">
        <v>366</v>
      </c>
      <c r="E4" s="33"/>
      <c r="F4" s="34" t="s">
        <v>340</v>
      </c>
      <c r="G4" s="35">
        <f>QUARTILE(B2:B200,1)</f>
        <v>93</v>
      </c>
      <c r="H4" s="10">
        <f>MIN(B2:B200)</f>
        <v>55</v>
      </c>
    </row>
    <row r="5">
      <c r="A5" s="36">
        <v>75.0</v>
      </c>
      <c r="B5" s="39">
        <v>98.0</v>
      </c>
      <c r="C5" s="40" t="s">
        <v>353</v>
      </c>
      <c r="D5" s="40" t="s">
        <v>336</v>
      </c>
      <c r="E5" s="33"/>
      <c r="F5" s="34" t="s">
        <v>342</v>
      </c>
      <c r="G5" s="35">
        <f>QUARTILE(B2:B200,2)</f>
        <v>115</v>
      </c>
      <c r="H5" s="10">
        <f>MAX(B2:B200)</f>
        <v>177</v>
      </c>
    </row>
    <row r="6">
      <c r="A6" s="36">
        <v>75.0</v>
      </c>
      <c r="B6" s="39">
        <v>129.0</v>
      </c>
      <c r="C6" s="40" t="s">
        <v>355</v>
      </c>
      <c r="D6" s="40" t="s">
        <v>336</v>
      </c>
      <c r="E6" s="33"/>
      <c r="F6" s="34" t="s">
        <v>1</v>
      </c>
      <c r="G6" s="35">
        <f>QUARTILE(B2:B200,3)</f>
        <v>133</v>
      </c>
    </row>
    <row r="7">
      <c r="A7" s="36">
        <v>75.0</v>
      </c>
      <c r="B7" s="39">
        <v>55.0</v>
      </c>
      <c r="C7" s="40" t="s">
        <v>341</v>
      </c>
      <c r="D7" s="40" t="s">
        <v>366</v>
      </c>
      <c r="E7" s="33"/>
      <c r="F7" s="34" t="s">
        <v>343</v>
      </c>
      <c r="G7" s="35">
        <f>QUARTILE(B2:B200,4)</f>
        <v>177</v>
      </c>
    </row>
    <row r="8">
      <c r="A8" s="36">
        <v>75.0</v>
      </c>
      <c r="B8" s="39">
        <v>118.0</v>
      </c>
      <c r="C8" s="40" t="s">
        <v>341</v>
      </c>
      <c r="D8" s="40" t="s">
        <v>366</v>
      </c>
      <c r="E8" s="33"/>
      <c r="F8" s="34" t="s">
        <v>344</v>
      </c>
      <c r="G8" s="35">
        <f>G6-G4</f>
        <v>40</v>
      </c>
      <c r="H8" s="34" t="s">
        <v>345</v>
      </c>
      <c r="I8" s="35">
        <f>(3*(G1-G2))/G3</f>
        <v>-0.1402054587</v>
      </c>
      <c r="J8" s="34" t="s">
        <v>346</v>
      </c>
      <c r="K8" s="35">
        <f>SUM(I21:I23)</f>
        <v>8.333333333</v>
      </c>
    </row>
    <row r="9">
      <c r="A9" s="36">
        <v>75.0</v>
      </c>
      <c r="B9" s="39">
        <v>112.0</v>
      </c>
      <c r="C9" s="40" t="s">
        <v>341</v>
      </c>
      <c r="D9" s="40" t="s">
        <v>366</v>
      </c>
      <c r="E9" s="33"/>
      <c r="G9" s="8"/>
    </row>
    <row r="10">
      <c r="A10" s="36">
        <v>75.0</v>
      </c>
      <c r="B10" s="39">
        <v>108.0</v>
      </c>
      <c r="C10" s="40" t="s">
        <v>341</v>
      </c>
      <c r="D10" s="40" t="s">
        <v>366</v>
      </c>
      <c r="E10" s="33"/>
      <c r="F10" s="41" t="s">
        <v>338</v>
      </c>
      <c r="G10" s="42">
        <f>(COUNTIF(C2:C200,"edgeguard"))/(count(A2:A200))</f>
        <v>0.1805555556</v>
      </c>
      <c r="H10" s="43" t="s">
        <v>347</v>
      </c>
      <c r="I10" s="44" t="s">
        <v>348</v>
      </c>
    </row>
    <row r="11">
      <c r="A11" s="36"/>
      <c r="B11" s="39"/>
      <c r="C11" s="40"/>
      <c r="D11" s="40"/>
      <c r="E11" s="33"/>
      <c r="F11" s="41" t="s">
        <v>335</v>
      </c>
      <c r="G11" s="42">
        <f>COUNTIF(C2:C200,"ledgeguard")/(count(A2:A200))</f>
        <v>0.125</v>
      </c>
      <c r="H11" s="45" t="s">
        <v>349</v>
      </c>
      <c r="I11" s="46">
        <f>((COUNTIF(B2:B100,"&lt;=15"))/Count(B2:B100))*100</f>
        <v>0</v>
      </c>
    </row>
    <row r="12">
      <c r="A12" s="36">
        <v>97.0</v>
      </c>
      <c r="B12" s="39">
        <v>112.0</v>
      </c>
      <c r="C12" s="40" t="s">
        <v>338</v>
      </c>
      <c r="D12" s="40" t="s">
        <v>336</v>
      </c>
      <c r="E12" s="33"/>
      <c r="F12" s="41" t="s">
        <v>350</v>
      </c>
      <c r="G12" s="42">
        <f>COUNTIF(C2:C200,"reversal")/(count(A2:A200))</f>
        <v>0.06944444444</v>
      </c>
      <c r="H12" s="45" t="s">
        <v>351</v>
      </c>
      <c r="I12" s="46">
        <f>((COUNTIF(B2:B100,"&gt;15")-COUNTIF(B2:B100,"&gt;30"))/Count(B2:B100))*100</f>
        <v>0</v>
      </c>
    </row>
    <row r="13">
      <c r="A13" s="36">
        <v>97.0</v>
      </c>
      <c r="B13" s="39">
        <v>89.0</v>
      </c>
      <c r="C13" s="40" t="s">
        <v>353</v>
      </c>
      <c r="D13" s="40" t="s">
        <v>336</v>
      </c>
      <c r="E13" s="33"/>
      <c r="F13" s="41" t="s">
        <v>341</v>
      </c>
      <c r="G13" s="42">
        <f>COUNTIF(C2:C200,"raw/whiff")/(count(A2:A200))</f>
        <v>0.3472222222</v>
      </c>
      <c r="H13" s="45" t="s">
        <v>352</v>
      </c>
      <c r="I13" s="47">
        <f>((COUNTIF(B2:B100,"&gt;30")-COUNTIF(B2:B100,"&gt;45"))/Count(B2:B100))*100</f>
        <v>0</v>
      </c>
    </row>
    <row r="14">
      <c r="A14" s="36">
        <v>97.0</v>
      </c>
      <c r="B14" s="36">
        <v>85.0</v>
      </c>
      <c r="C14" s="36" t="s">
        <v>338</v>
      </c>
      <c r="D14" s="36" t="s">
        <v>336</v>
      </c>
      <c r="E14" s="33"/>
      <c r="F14" s="41" t="s">
        <v>353</v>
      </c>
      <c r="G14" s="42">
        <f>COUNTIF(C2:C200,"landing")/(count(A2:A200))</f>
        <v>0.2361111111</v>
      </c>
      <c r="H14" s="45" t="s">
        <v>354</v>
      </c>
      <c r="I14" s="46">
        <f>((COUNTIF(B2:B100,"&gt;45")-COUNTIF(B2:B100,"&gt;60"))/Count(B2:B100))*100</f>
        <v>2.777777778</v>
      </c>
    </row>
    <row r="15">
      <c r="A15" s="36">
        <v>97.0</v>
      </c>
      <c r="B15" s="36">
        <v>115.0</v>
      </c>
      <c r="C15" s="36" t="s">
        <v>353</v>
      </c>
      <c r="D15" s="36" t="s">
        <v>336</v>
      </c>
      <c r="E15" s="33"/>
      <c r="F15" s="41" t="s">
        <v>355</v>
      </c>
      <c r="G15" s="42">
        <f>COUNTIF(C2:C200,"shielding")/(count(A2:A200))</f>
        <v>0.02777777778</v>
      </c>
      <c r="H15" s="45" t="s">
        <v>356</v>
      </c>
      <c r="I15" s="46">
        <f>((COUNTIF(B2:B100,"&gt;60")-COUNTIF(B2:B100,"&gt;75"))/Count(B2:B100))*100</f>
        <v>4.166666667</v>
      </c>
    </row>
    <row r="16">
      <c r="A16" s="36">
        <v>97.0</v>
      </c>
      <c r="B16" s="36">
        <v>72.0</v>
      </c>
      <c r="C16" s="36" t="s">
        <v>338</v>
      </c>
      <c r="D16" s="36" t="s">
        <v>336</v>
      </c>
      <c r="E16" s="33"/>
      <c r="G16" s="8"/>
      <c r="H16" s="45" t="s">
        <v>357</v>
      </c>
      <c r="I16" s="46">
        <f>((COUNTIF(B2:B100,"&gt;75")-COUNTIF(B2:B100,"&gt;90"))/Count(B2:B100))*100</f>
        <v>13.88888889</v>
      </c>
    </row>
    <row r="17">
      <c r="A17" s="36">
        <v>97.0</v>
      </c>
      <c r="B17" s="36">
        <v>140.0</v>
      </c>
      <c r="C17" s="36" t="s">
        <v>338</v>
      </c>
      <c r="D17" s="36" t="s">
        <v>336</v>
      </c>
      <c r="E17" s="33"/>
      <c r="F17" s="41" t="s">
        <v>358</v>
      </c>
      <c r="G17" s="42">
        <f>countif(D2:D200,"yes")/(count(A2:A200))</f>
        <v>0.375</v>
      </c>
      <c r="H17" s="45" t="s">
        <v>359</v>
      </c>
      <c r="I17" s="46">
        <f>((COUNTIF(B2:B100,"&gt;90")-COUNTIF(B2:B100,"&gt;105"))/Count(B2:B100))*100</f>
        <v>19.44444444</v>
      </c>
    </row>
    <row r="18">
      <c r="A18" s="36">
        <v>97.0</v>
      </c>
      <c r="B18" s="36">
        <v>91.0</v>
      </c>
      <c r="C18" s="36" t="s">
        <v>338</v>
      </c>
      <c r="D18" s="36" t="s">
        <v>336</v>
      </c>
      <c r="E18" s="33"/>
      <c r="G18" s="8"/>
      <c r="H18" s="45" t="s">
        <v>360</v>
      </c>
      <c r="I18" s="46">
        <f>((COUNTIF(B2:B100,"&gt;105")-COUNTIF(B2:B100,"&gt;120"))/Count(B2:B100))*100</f>
        <v>19.44444444</v>
      </c>
    </row>
    <row r="19">
      <c r="A19" s="36">
        <v>97.0</v>
      </c>
      <c r="B19" s="36">
        <v>98.0</v>
      </c>
      <c r="C19" s="36" t="s">
        <v>353</v>
      </c>
      <c r="D19" s="36" t="s">
        <v>336</v>
      </c>
      <c r="E19" s="33"/>
      <c r="G19" s="8"/>
      <c r="H19" s="45" t="s">
        <v>361</v>
      </c>
      <c r="I19" s="46">
        <f>((COUNTIF(B2:B100,"&gt;120")-COUNTIF(B2:B100,"&gt;135"))/Count(B2:B100))*100</f>
        <v>16.66666667</v>
      </c>
    </row>
    <row r="20">
      <c r="A20" s="36">
        <v>97.0</v>
      </c>
      <c r="B20" s="36">
        <v>96.0</v>
      </c>
      <c r="C20" s="36" t="s">
        <v>353</v>
      </c>
      <c r="D20" s="36" t="s">
        <v>336</v>
      </c>
      <c r="E20" s="33"/>
      <c r="G20" s="8"/>
      <c r="H20" s="48" t="s">
        <v>362</v>
      </c>
      <c r="I20" s="49">
        <f>((COUNTIF(B2:B100,"&gt;135")-COUNTIF(B2:B100,"&gt;150"))/Count(B2:B100))*100</f>
        <v>15.27777778</v>
      </c>
    </row>
    <row r="21">
      <c r="A21" s="36"/>
      <c r="B21" s="36"/>
      <c r="C21" s="36"/>
      <c r="D21" s="36"/>
      <c r="E21" s="33"/>
      <c r="G21" s="8"/>
      <c r="H21" s="48" t="s">
        <v>363</v>
      </c>
      <c r="I21" s="49">
        <f>((COUNTIF(B2:B100,"&gt;150")-COUNTIF(B2:B100,"&gt;165"))/Count(B2:B100))*100</f>
        <v>5.555555556</v>
      </c>
    </row>
    <row r="22">
      <c r="A22" s="36">
        <v>104.0</v>
      </c>
      <c r="B22" s="36">
        <v>91.0</v>
      </c>
      <c r="C22" s="36" t="s">
        <v>341</v>
      </c>
      <c r="D22" s="36" t="s">
        <v>366</v>
      </c>
      <c r="E22" s="33"/>
      <c r="G22" s="8"/>
      <c r="H22" s="48" t="s">
        <v>364</v>
      </c>
      <c r="I22" s="49">
        <f>((COUNTIF(B2:B100,"&gt;165")-COUNTIF(B2:B100,"&gt;180"))/Count(B2:B100))*100</f>
        <v>2.777777778</v>
      </c>
    </row>
    <row r="23">
      <c r="A23" s="36">
        <v>104.0</v>
      </c>
      <c r="B23" s="36">
        <v>82.0</v>
      </c>
      <c r="C23" s="36" t="s">
        <v>338</v>
      </c>
      <c r="D23" s="36" t="s">
        <v>336</v>
      </c>
      <c r="E23" s="33"/>
      <c r="G23" s="8"/>
      <c r="H23" s="50" t="s">
        <v>365</v>
      </c>
      <c r="I23" s="51">
        <f>((COUNTIF(B2:B100,"&gt;180")-COUNTIF(B2:B100,"&gt;300"))/Count(B2:B100))*100</f>
        <v>0</v>
      </c>
    </row>
    <row r="24">
      <c r="A24" s="36">
        <v>104.0</v>
      </c>
      <c r="B24" s="36">
        <v>119.0</v>
      </c>
      <c r="C24" s="36" t="s">
        <v>341</v>
      </c>
      <c r="D24" s="36" t="s">
        <v>366</v>
      </c>
      <c r="E24" s="33"/>
      <c r="I24" s="9">
        <f>SUM(I11:I23)</f>
        <v>100</v>
      </c>
    </row>
    <row r="25">
      <c r="A25" s="36">
        <v>104.0</v>
      </c>
      <c r="B25" s="36">
        <v>154.0</v>
      </c>
      <c r="C25" s="36" t="s">
        <v>350</v>
      </c>
      <c r="D25" s="36" t="s">
        <v>366</v>
      </c>
      <c r="E25" s="33"/>
    </row>
    <row r="26">
      <c r="A26" s="36">
        <v>104.0</v>
      </c>
      <c r="B26" s="36">
        <v>108.0</v>
      </c>
      <c r="C26" s="36" t="s">
        <v>353</v>
      </c>
      <c r="D26" s="36" t="s">
        <v>336</v>
      </c>
      <c r="E26" s="33"/>
    </row>
    <row r="27">
      <c r="A27" s="36">
        <v>104.0</v>
      </c>
      <c r="B27" s="36">
        <v>126.0</v>
      </c>
      <c r="C27" s="36" t="s">
        <v>353</v>
      </c>
      <c r="D27" s="36" t="s">
        <v>336</v>
      </c>
      <c r="E27" s="33"/>
    </row>
    <row r="28">
      <c r="A28" s="36">
        <v>104.0</v>
      </c>
      <c r="B28" s="36">
        <v>177.0</v>
      </c>
      <c r="C28" s="36" t="s">
        <v>341</v>
      </c>
      <c r="D28" s="36" t="s">
        <v>336</v>
      </c>
      <c r="E28" s="33"/>
    </row>
    <row r="29">
      <c r="A29" s="36">
        <v>104.0</v>
      </c>
      <c r="B29" s="36">
        <v>163.0</v>
      </c>
      <c r="C29" s="36" t="s">
        <v>353</v>
      </c>
      <c r="D29" s="36" t="s">
        <v>336</v>
      </c>
      <c r="E29" s="33"/>
    </row>
    <row r="30">
      <c r="A30" s="36">
        <v>104.0</v>
      </c>
      <c r="B30" s="36">
        <v>115.0</v>
      </c>
      <c r="C30" s="36" t="s">
        <v>335</v>
      </c>
      <c r="D30" s="36" t="s">
        <v>336</v>
      </c>
      <c r="E30" s="33"/>
    </row>
    <row r="31">
      <c r="A31" s="36">
        <v>104.0</v>
      </c>
      <c r="B31" s="36">
        <v>168.0</v>
      </c>
      <c r="C31" s="36" t="s">
        <v>341</v>
      </c>
      <c r="D31" s="36" t="s">
        <v>336</v>
      </c>
      <c r="E31" s="33"/>
    </row>
    <row r="32">
      <c r="A32" s="36"/>
      <c r="B32" s="36"/>
      <c r="C32" s="36"/>
      <c r="D32" s="36"/>
      <c r="E32" s="33"/>
    </row>
    <row r="33">
      <c r="A33" s="36">
        <v>103.0</v>
      </c>
      <c r="B33" s="36">
        <v>145.0</v>
      </c>
      <c r="C33" s="36" t="s">
        <v>341</v>
      </c>
      <c r="D33" s="36" t="s">
        <v>366</v>
      </c>
      <c r="E33" s="33"/>
    </row>
    <row r="34">
      <c r="A34" s="36">
        <v>103.0</v>
      </c>
      <c r="B34" s="36">
        <v>143.0</v>
      </c>
      <c r="C34" s="36" t="s">
        <v>353</v>
      </c>
      <c r="D34" s="36" t="s">
        <v>336</v>
      </c>
      <c r="E34" s="33"/>
    </row>
    <row r="35">
      <c r="A35" s="36">
        <v>103.0</v>
      </c>
      <c r="B35" s="36">
        <v>62.0</v>
      </c>
      <c r="C35" s="36" t="s">
        <v>338</v>
      </c>
      <c r="D35" s="36" t="s">
        <v>336</v>
      </c>
      <c r="E35" s="33"/>
      <c r="G35" s="8"/>
    </row>
    <row r="36">
      <c r="A36" s="36">
        <v>103.0</v>
      </c>
      <c r="B36" s="36">
        <v>157.0</v>
      </c>
      <c r="C36" s="36" t="s">
        <v>341</v>
      </c>
      <c r="D36" s="36" t="s">
        <v>336</v>
      </c>
      <c r="E36" s="33"/>
      <c r="G36" s="8"/>
    </row>
    <row r="37">
      <c r="A37" s="36">
        <v>103.0</v>
      </c>
      <c r="B37" s="36">
        <v>138.0</v>
      </c>
      <c r="C37" s="36" t="s">
        <v>338</v>
      </c>
      <c r="D37" s="36" t="s">
        <v>336</v>
      </c>
      <c r="E37" s="33"/>
      <c r="G37" s="8"/>
    </row>
    <row r="38">
      <c r="A38" s="36">
        <v>103.0</v>
      </c>
      <c r="B38" s="36">
        <v>122.0</v>
      </c>
      <c r="C38" s="36" t="s">
        <v>341</v>
      </c>
      <c r="D38" s="36" t="s">
        <v>366</v>
      </c>
      <c r="E38" s="33"/>
      <c r="G38" s="8"/>
    </row>
    <row r="39">
      <c r="A39" s="36">
        <v>103.0</v>
      </c>
      <c r="B39" s="36">
        <v>133.0</v>
      </c>
      <c r="C39" s="36" t="s">
        <v>341</v>
      </c>
      <c r="D39" s="36" t="s">
        <v>366</v>
      </c>
      <c r="E39" s="33"/>
      <c r="G39" s="8"/>
    </row>
    <row r="40">
      <c r="A40" s="36">
        <v>103.0</v>
      </c>
      <c r="B40" s="36">
        <v>86.0</v>
      </c>
      <c r="C40" s="36" t="s">
        <v>338</v>
      </c>
      <c r="D40" s="36" t="s">
        <v>366</v>
      </c>
      <c r="E40" s="33"/>
      <c r="G40" s="8"/>
    </row>
    <row r="41">
      <c r="A41" s="36">
        <v>103.0</v>
      </c>
      <c r="B41" s="36">
        <v>141.0</v>
      </c>
      <c r="C41" s="36" t="s">
        <v>353</v>
      </c>
      <c r="D41" s="36" t="s">
        <v>336</v>
      </c>
      <c r="E41" s="33"/>
      <c r="G41" s="8"/>
    </row>
    <row r="42">
      <c r="A42" s="36">
        <v>103.0</v>
      </c>
      <c r="B42" s="36">
        <v>90.0</v>
      </c>
      <c r="C42" s="36" t="s">
        <v>338</v>
      </c>
      <c r="D42" s="36" t="s">
        <v>336</v>
      </c>
      <c r="E42" s="33"/>
      <c r="G42" s="8"/>
    </row>
    <row r="43">
      <c r="A43" s="36">
        <v>103.0</v>
      </c>
      <c r="B43" s="36">
        <v>127.0</v>
      </c>
      <c r="C43" s="36" t="s">
        <v>353</v>
      </c>
      <c r="D43" s="36" t="s">
        <v>336</v>
      </c>
      <c r="E43" s="33"/>
      <c r="G43" s="8"/>
    </row>
    <row r="44">
      <c r="A44" s="36">
        <v>103.0</v>
      </c>
      <c r="B44" s="36">
        <v>125.0</v>
      </c>
      <c r="C44" s="36" t="s">
        <v>341</v>
      </c>
      <c r="D44" s="36" t="s">
        <v>366</v>
      </c>
      <c r="E44" s="33"/>
      <c r="G44" s="8"/>
    </row>
    <row r="45">
      <c r="A45" s="36"/>
      <c r="B45" s="36"/>
      <c r="C45" s="36"/>
      <c r="D45" s="36"/>
      <c r="E45" s="33"/>
      <c r="G45" s="8"/>
    </row>
    <row r="46">
      <c r="A46" s="36">
        <v>77.0</v>
      </c>
      <c r="B46" s="36">
        <v>82.0</v>
      </c>
      <c r="C46" s="36" t="s">
        <v>355</v>
      </c>
      <c r="D46" s="36" t="s">
        <v>366</v>
      </c>
      <c r="E46" s="33"/>
      <c r="G46" s="8"/>
    </row>
    <row r="47">
      <c r="A47" s="36">
        <v>77.0</v>
      </c>
      <c r="B47" s="36">
        <v>93.0</v>
      </c>
      <c r="C47" s="36" t="s">
        <v>341</v>
      </c>
      <c r="D47" s="36" t="s">
        <v>366</v>
      </c>
      <c r="E47" s="33"/>
      <c r="G47" s="8"/>
    </row>
    <row r="48">
      <c r="A48" s="36">
        <v>77.0</v>
      </c>
      <c r="B48" s="36">
        <v>115.0</v>
      </c>
      <c r="C48" s="36" t="s">
        <v>335</v>
      </c>
      <c r="D48" s="36" t="s">
        <v>336</v>
      </c>
      <c r="E48" s="33"/>
      <c r="G48" s="8"/>
    </row>
    <row r="49">
      <c r="A49" s="36">
        <v>77.0</v>
      </c>
      <c r="B49" s="36">
        <v>99.0</v>
      </c>
      <c r="C49" s="36" t="s">
        <v>341</v>
      </c>
      <c r="D49" s="36" t="s">
        <v>366</v>
      </c>
      <c r="E49" s="33"/>
      <c r="G49" s="8"/>
    </row>
    <row r="50">
      <c r="A50" s="36">
        <v>77.0</v>
      </c>
      <c r="B50" s="36">
        <v>140.0</v>
      </c>
      <c r="C50" s="36" t="s">
        <v>341</v>
      </c>
      <c r="D50" s="36" t="s">
        <v>336</v>
      </c>
      <c r="E50" s="33"/>
      <c r="G50" s="8"/>
    </row>
    <row r="51">
      <c r="A51" s="36">
        <v>77.0</v>
      </c>
      <c r="B51" s="36">
        <v>85.0</v>
      </c>
      <c r="C51" s="36" t="s">
        <v>341</v>
      </c>
      <c r="D51" s="36" t="s">
        <v>366</v>
      </c>
      <c r="E51" s="33"/>
      <c r="G51" s="8"/>
    </row>
    <row r="52">
      <c r="A52" s="36">
        <v>77.0</v>
      </c>
      <c r="B52" s="36">
        <v>124.0</v>
      </c>
      <c r="C52" s="36" t="s">
        <v>341</v>
      </c>
      <c r="D52" s="36" t="s">
        <v>366</v>
      </c>
      <c r="E52" s="33"/>
      <c r="G52" s="8"/>
    </row>
    <row r="53">
      <c r="A53" s="36">
        <v>77.0</v>
      </c>
      <c r="B53" s="36">
        <v>118.0</v>
      </c>
      <c r="C53" s="36" t="s">
        <v>335</v>
      </c>
      <c r="D53" s="36" t="s">
        <v>366</v>
      </c>
      <c r="E53" s="33"/>
      <c r="G53" s="8"/>
    </row>
    <row r="54">
      <c r="A54" s="36">
        <v>77.0</v>
      </c>
      <c r="B54" s="36">
        <v>90.0</v>
      </c>
      <c r="C54" s="36" t="s">
        <v>341</v>
      </c>
      <c r="D54" s="36" t="s">
        <v>366</v>
      </c>
      <c r="E54" s="33"/>
      <c r="G54" s="8"/>
    </row>
    <row r="55">
      <c r="A55" s="36">
        <v>77.0</v>
      </c>
      <c r="B55" s="36">
        <v>93.0</v>
      </c>
      <c r="C55" s="36" t="s">
        <v>338</v>
      </c>
      <c r="D55" s="36" t="s">
        <v>336</v>
      </c>
      <c r="E55" s="33"/>
      <c r="G55" s="8"/>
    </row>
    <row r="56">
      <c r="A56" s="36">
        <v>77.0</v>
      </c>
      <c r="B56" s="36">
        <v>103.0</v>
      </c>
      <c r="C56" s="36" t="s">
        <v>353</v>
      </c>
      <c r="D56" s="36" t="s">
        <v>336</v>
      </c>
      <c r="E56" s="33"/>
      <c r="G56" s="8"/>
    </row>
    <row r="57">
      <c r="A57" s="36"/>
      <c r="B57" s="36"/>
      <c r="C57" s="36"/>
      <c r="D57" s="36"/>
      <c r="E57" s="33"/>
      <c r="G57" s="8"/>
    </row>
    <row r="58">
      <c r="A58" s="36">
        <v>98.0</v>
      </c>
      <c r="B58" s="36">
        <v>139.0</v>
      </c>
      <c r="C58" s="36" t="s">
        <v>341</v>
      </c>
      <c r="D58" s="36" t="s">
        <v>336</v>
      </c>
      <c r="E58" s="33"/>
      <c r="G58" s="8"/>
    </row>
    <row r="59">
      <c r="A59" s="36">
        <v>98.0</v>
      </c>
      <c r="B59" s="36">
        <v>60.0</v>
      </c>
      <c r="C59" s="36" t="s">
        <v>350</v>
      </c>
      <c r="D59" s="36" t="s">
        <v>336</v>
      </c>
      <c r="E59" s="33"/>
      <c r="G59" s="8"/>
    </row>
    <row r="60">
      <c r="A60" s="36">
        <v>98.0</v>
      </c>
      <c r="B60" s="36">
        <v>97.0</v>
      </c>
      <c r="C60" s="36" t="s">
        <v>353</v>
      </c>
      <c r="D60" s="36" t="s">
        <v>336</v>
      </c>
      <c r="E60" s="33"/>
      <c r="G60" s="8"/>
    </row>
    <row r="61">
      <c r="A61" s="36">
        <v>98.0</v>
      </c>
      <c r="B61" s="36">
        <v>99.0</v>
      </c>
      <c r="C61" s="36" t="s">
        <v>335</v>
      </c>
      <c r="D61" s="36" t="s">
        <v>366</v>
      </c>
      <c r="E61" s="33"/>
      <c r="G61" s="8"/>
    </row>
    <row r="62">
      <c r="A62" s="36">
        <v>98.0</v>
      </c>
      <c r="B62" s="36">
        <v>74.0</v>
      </c>
      <c r="C62" s="36" t="s">
        <v>338</v>
      </c>
      <c r="D62" s="36" t="s">
        <v>366</v>
      </c>
      <c r="E62" s="33"/>
      <c r="G62" s="8"/>
    </row>
    <row r="63">
      <c r="A63" s="36">
        <v>98.0</v>
      </c>
      <c r="B63" s="36">
        <v>163.0</v>
      </c>
      <c r="C63" s="36" t="s">
        <v>341</v>
      </c>
      <c r="D63" s="36" t="s">
        <v>336</v>
      </c>
      <c r="E63" s="33"/>
      <c r="G63" s="8"/>
    </row>
    <row r="64">
      <c r="A64" s="36">
        <v>98.0</v>
      </c>
      <c r="B64" s="36">
        <v>131.0</v>
      </c>
      <c r="C64" s="36" t="s">
        <v>350</v>
      </c>
      <c r="D64" s="36" t="s">
        <v>336</v>
      </c>
      <c r="E64" s="33"/>
      <c r="G64" s="8"/>
    </row>
    <row r="65">
      <c r="A65" s="36">
        <v>98.0</v>
      </c>
      <c r="B65" s="36">
        <v>138.0</v>
      </c>
      <c r="C65" s="36" t="s">
        <v>335</v>
      </c>
      <c r="D65" s="36" t="s">
        <v>366</v>
      </c>
      <c r="E65" s="33"/>
      <c r="G65" s="8"/>
    </row>
    <row r="66">
      <c r="A66" s="36">
        <v>98.0</v>
      </c>
      <c r="B66" s="36">
        <v>142.0</v>
      </c>
      <c r="C66" s="36" t="s">
        <v>341</v>
      </c>
      <c r="D66" s="36" t="s">
        <v>336</v>
      </c>
      <c r="E66" s="33"/>
      <c r="G66" s="8"/>
    </row>
    <row r="67">
      <c r="A67" s="36">
        <v>98.0</v>
      </c>
      <c r="B67" s="36">
        <v>112.0</v>
      </c>
      <c r="C67" s="36" t="s">
        <v>353</v>
      </c>
      <c r="D67" s="36" t="s">
        <v>336</v>
      </c>
      <c r="E67" s="33"/>
      <c r="G67" s="8"/>
    </row>
    <row r="68">
      <c r="A68" s="36"/>
      <c r="B68" s="36"/>
      <c r="C68" s="36"/>
      <c r="D68" s="36"/>
      <c r="E68" s="33"/>
      <c r="G68" s="8"/>
    </row>
    <row r="69">
      <c r="A69" s="36">
        <v>86.0</v>
      </c>
      <c r="B69" s="36">
        <v>105.0</v>
      </c>
      <c r="C69" s="36" t="s">
        <v>369</v>
      </c>
      <c r="D69" s="36" t="s">
        <v>336</v>
      </c>
      <c r="E69" s="33"/>
      <c r="G69" s="8"/>
    </row>
    <row r="70">
      <c r="A70" s="36">
        <v>86.0</v>
      </c>
      <c r="B70" s="36">
        <v>140.0</v>
      </c>
      <c r="C70" s="36" t="s">
        <v>350</v>
      </c>
      <c r="D70" s="36" t="s">
        <v>336</v>
      </c>
      <c r="E70" s="33"/>
      <c r="G70" s="8"/>
    </row>
    <row r="71">
      <c r="A71" s="36">
        <v>86.0</v>
      </c>
      <c r="B71" s="36">
        <v>118.0</v>
      </c>
      <c r="C71" s="36" t="s">
        <v>335</v>
      </c>
      <c r="D71" s="36" t="s">
        <v>336</v>
      </c>
      <c r="E71" s="33"/>
      <c r="G71" s="8"/>
    </row>
    <row r="72">
      <c r="A72" s="36">
        <v>86.0</v>
      </c>
      <c r="B72" s="36">
        <v>78.0</v>
      </c>
      <c r="C72" s="36" t="s">
        <v>335</v>
      </c>
      <c r="D72" s="36" t="s">
        <v>366</v>
      </c>
      <c r="E72" s="33"/>
      <c r="G72" s="8"/>
    </row>
    <row r="73">
      <c r="A73" s="36">
        <v>86.0</v>
      </c>
      <c r="B73" s="36">
        <v>119.0</v>
      </c>
      <c r="C73" s="36" t="s">
        <v>353</v>
      </c>
      <c r="D73" s="36" t="s">
        <v>336</v>
      </c>
      <c r="E73" s="33"/>
      <c r="G73" s="8"/>
    </row>
    <row r="74">
      <c r="A74" s="36">
        <v>86.0</v>
      </c>
      <c r="B74" s="36">
        <v>127.0</v>
      </c>
      <c r="C74" s="36" t="s">
        <v>341</v>
      </c>
      <c r="D74" s="36" t="s">
        <v>336</v>
      </c>
      <c r="E74" s="33"/>
      <c r="G74" s="8"/>
    </row>
    <row r="75">
      <c r="A75" s="36">
        <v>86.0</v>
      </c>
      <c r="B75" s="36">
        <v>124.0</v>
      </c>
      <c r="C75" s="36" t="s">
        <v>335</v>
      </c>
      <c r="D75" s="36" t="s">
        <v>336</v>
      </c>
      <c r="E75" s="33"/>
      <c r="G75" s="8"/>
    </row>
    <row r="76">
      <c r="A76" s="36">
        <v>86.0</v>
      </c>
      <c r="B76" s="36">
        <v>95.0</v>
      </c>
      <c r="C76" s="36" t="s">
        <v>353</v>
      </c>
      <c r="D76" s="36" t="s">
        <v>366</v>
      </c>
      <c r="E76" s="33"/>
      <c r="G76" s="8"/>
    </row>
    <row r="77">
      <c r="A77" s="36">
        <v>86.0</v>
      </c>
      <c r="B77" s="36">
        <v>145.0</v>
      </c>
      <c r="C77" s="36" t="s">
        <v>341</v>
      </c>
      <c r="D77" s="36" t="s">
        <v>336</v>
      </c>
      <c r="E77" s="33"/>
      <c r="G77" s="8"/>
    </row>
    <row r="78">
      <c r="A78" s="36">
        <v>86.0</v>
      </c>
      <c r="B78" s="36">
        <v>133.0</v>
      </c>
      <c r="C78" s="36" t="s">
        <v>335</v>
      </c>
      <c r="D78" s="36" t="s">
        <v>336</v>
      </c>
      <c r="E78" s="33"/>
      <c r="G78" s="8"/>
    </row>
    <row r="79">
      <c r="A79" s="36">
        <v>86.0</v>
      </c>
      <c r="B79" s="36">
        <v>122.0</v>
      </c>
      <c r="C79" s="36" t="s">
        <v>341</v>
      </c>
      <c r="D79" s="36" t="s">
        <v>366</v>
      </c>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97.04819277</v>
      </c>
      <c r="H1" s="6">
        <v>95.8</v>
      </c>
      <c r="J1" s="6" t="s">
        <v>334</v>
      </c>
      <c r="K1" s="10">
        <f>AVERAGE(A2:A200)</f>
        <v>92.34939759</v>
      </c>
    </row>
    <row r="2">
      <c r="A2" s="36">
        <v>103.0</v>
      </c>
      <c r="B2" s="37">
        <v>103.0</v>
      </c>
      <c r="C2" s="38" t="s">
        <v>338</v>
      </c>
      <c r="D2" s="38" t="s">
        <v>336</v>
      </c>
      <c r="E2" s="33"/>
      <c r="F2" s="34" t="s">
        <v>3</v>
      </c>
      <c r="G2" s="35">
        <f>MEDIAN(B2:B200)</f>
        <v>101</v>
      </c>
      <c r="J2" s="6" t="s">
        <v>337</v>
      </c>
      <c r="K2" s="10">
        <f>count(A2:A203)</f>
        <v>83</v>
      </c>
    </row>
    <row r="3">
      <c r="A3" s="36">
        <v>103.0</v>
      </c>
      <c r="B3" s="39">
        <v>104.0</v>
      </c>
      <c r="C3" s="40" t="s">
        <v>341</v>
      </c>
      <c r="D3" s="40" t="s">
        <v>336</v>
      </c>
      <c r="E3" s="33"/>
      <c r="F3" s="34" t="s">
        <v>339</v>
      </c>
      <c r="G3" s="35">
        <f>STDEV(B2:B200)</f>
        <v>31.92212461</v>
      </c>
    </row>
    <row r="4">
      <c r="A4" s="36">
        <v>103.0</v>
      </c>
      <c r="B4" s="39">
        <v>89.0</v>
      </c>
      <c r="C4" s="40" t="s">
        <v>338</v>
      </c>
      <c r="D4" s="40" t="s">
        <v>336</v>
      </c>
      <c r="E4" s="33"/>
      <c r="F4" s="34" t="s">
        <v>340</v>
      </c>
      <c r="G4" s="35">
        <f>QUARTILE(B2:B200,1)</f>
        <v>70.5</v>
      </c>
      <c r="H4" s="10">
        <f>MIN(B2:B200)</f>
        <v>17</v>
      </c>
    </row>
    <row r="5">
      <c r="A5" s="36">
        <v>103.0</v>
      </c>
      <c r="B5" s="39">
        <v>123.0</v>
      </c>
      <c r="C5" s="40" t="s">
        <v>341</v>
      </c>
      <c r="D5" s="40" t="s">
        <v>336</v>
      </c>
      <c r="E5" s="33"/>
      <c r="F5" s="34" t="s">
        <v>342</v>
      </c>
      <c r="G5" s="35">
        <f>QUARTILE(B2:B200,2)</f>
        <v>101</v>
      </c>
      <c r="H5" s="10">
        <f>MAX(B2:B200)</f>
        <v>157</v>
      </c>
    </row>
    <row r="6">
      <c r="A6" s="36">
        <v>103.0</v>
      </c>
      <c r="B6" s="39">
        <v>99.0</v>
      </c>
      <c r="C6" s="40" t="s">
        <v>338</v>
      </c>
      <c r="D6" s="40" t="s">
        <v>336</v>
      </c>
      <c r="E6" s="33"/>
      <c r="F6" s="34" t="s">
        <v>1</v>
      </c>
      <c r="G6" s="35">
        <f>QUARTILE(B2:B200,3)</f>
        <v>121.5</v>
      </c>
    </row>
    <row r="7">
      <c r="A7" s="36">
        <v>103.0</v>
      </c>
      <c r="B7" s="39">
        <v>116.0</v>
      </c>
      <c r="C7" s="40" t="s">
        <v>335</v>
      </c>
      <c r="D7" s="40" t="s">
        <v>336</v>
      </c>
      <c r="E7" s="33"/>
      <c r="F7" s="34" t="s">
        <v>343</v>
      </c>
      <c r="G7" s="35">
        <f>QUARTILE(B2:B200,4)</f>
        <v>157</v>
      </c>
    </row>
    <row r="8">
      <c r="A8" s="36">
        <v>103.0</v>
      </c>
      <c r="B8" s="39">
        <v>118.0</v>
      </c>
      <c r="C8" s="40" t="s">
        <v>350</v>
      </c>
      <c r="D8" s="40" t="s">
        <v>336</v>
      </c>
      <c r="E8" s="33"/>
      <c r="F8" s="34" t="s">
        <v>344</v>
      </c>
      <c r="G8" s="35">
        <f>G6-G4</f>
        <v>51</v>
      </c>
      <c r="H8" s="34" t="s">
        <v>345</v>
      </c>
      <c r="I8" s="35">
        <f>(3*(G1-G2))/G3</f>
        <v>-0.3713857343</v>
      </c>
      <c r="J8" s="34" t="s">
        <v>346</v>
      </c>
      <c r="K8" s="35">
        <f>SUM(I21:I23)</f>
        <v>2.409638554</v>
      </c>
    </row>
    <row r="9">
      <c r="A9" s="36">
        <v>103.0</v>
      </c>
      <c r="B9" s="39">
        <v>157.0</v>
      </c>
      <c r="C9" s="40" t="s">
        <v>341</v>
      </c>
      <c r="D9" s="40" t="s">
        <v>336</v>
      </c>
      <c r="E9" s="33"/>
      <c r="G9" s="8"/>
    </row>
    <row r="10">
      <c r="A10" s="36">
        <v>103.0</v>
      </c>
      <c r="B10" s="39">
        <v>65.0</v>
      </c>
      <c r="C10" s="40" t="s">
        <v>338</v>
      </c>
      <c r="D10" s="40" t="s">
        <v>336</v>
      </c>
      <c r="E10" s="33"/>
      <c r="F10" s="41" t="s">
        <v>338</v>
      </c>
      <c r="G10" s="42">
        <f>(COUNTIF(C2:C200,"edgeguard"))/(count(A2:A200))</f>
        <v>0.4096385542</v>
      </c>
      <c r="H10" s="43" t="s">
        <v>347</v>
      </c>
      <c r="I10" s="44" t="s">
        <v>348</v>
      </c>
    </row>
    <row r="11">
      <c r="A11" s="36">
        <v>103.0</v>
      </c>
      <c r="B11" s="39">
        <v>126.0</v>
      </c>
      <c r="C11" s="40" t="s">
        <v>341</v>
      </c>
      <c r="D11" s="40" t="s">
        <v>336</v>
      </c>
      <c r="E11" s="33"/>
      <c r="F11" s="41" t="s">
        <v>335</v>
      </c>
      <c r="G11" s="42">
        <f>COUNTIF(C2:C200,"ledgeguard")/(count(A2:A200))</f>
        <v>0.1325301205</v>
      </c>
      <c r="H11" s="45" t="s">
        <v>349</v>
      </c>
      <c r="I11" s="46">
        <f>((COUNTIF(B2:B100,"&lt;=15"))/Count(B2:B100))*100</f>
        <v>0</v>
      </c>
    </row>
    <row r="12">
      <c r="A12" s="36">
        <v>103.0</v>
      </c>
      <c r="B12" s="39">
        <v>17.0</v>
      </c>
      <c r="C12" s="40" t="s">
        <v>338</v>
      </c>
      <c r="D12" s="40" t="s">
        <v>336</v>
      </c>
      <c r="E12" s="33"/>
      <c r="F12" s="41" t="s">
        <v>350</v>
      </c>
      <c r="G12" s="42">
        <f>COUNTIF(C2:C200,"reversal")/(count(A2:A200))</f>
        <v>0.06024096386</v>
      </c>
      <c r="H12" s="45" t="s">
        <v>351</v>
      </c>
      <c r="I12" s="46">
        <f>((COUNTIF(B2:B100,"&gt;15")-COUNTIF(B2:B100,"&gt;30"))/Count(B2:B100))*100</f>
        <v>2.409638554</v>
      </c>
    </row>
    <row r="13">
      <c r="A13" s="36"/>
      <c r="B13" s="55"/>
      <c r="C13" s="56"/>
      <c r="D13" s="56"/>
      <c r="E13" s="33"/>
      <c r="F13" s="41" t="s">
        <v>341</v>
      </c>
      <c r="G13" s="42">
        <f>COUNTIF(C2:C200,"raw/whiff")/(count(A2:A200))</f>
        <v>0.2771084337</v>
      </c>
      <c r="H13" s="45" t="s">
        <v>352</v>
      </c>
      <c r="I13" s="47">
        <f>((COUNTIF(B2:B100,"&gt;30")-COUNTIF(B2:B100,"&gt;45"))/Count(B2:B100))*100</f>
        <v>0</v>
      </c>
    </row>
    <row r="14">
      <c r="A14" s="36">
        <v>95.0</v>
      </c>
      <c r="B14" s="36">
        <v>106.0</v>
      </c>
      <c r="C14" s="36" t="s">
        <v>350</v>
      </c>
      <c r="D14" s="36" t="s">
        <v>336</v>
      </c>
      <c r="E14" s="33"/>
      <c r="F14" s="41" t="s">
        <v>353</v>
      </c>
      <c r="G14" s="42">
        <f>COUNTIF(C2:C200,"landing")/(count(A2:A200))</f>
        <v>0.09638554217</v>
      </c>
      <c r="H14" s="45" t="s">
        <v>354</v>
      </c>
      <c r="I14" s="46">
        <f>((COUNTIF(B2:B100,"&gt;45")-COUNTIF(B2:B100,"&gt;60"))/Count(B2:B100))*100</f>
        <v>15.6626506</v>
      </c>
    </row>
    <row r="15">
      <c r="A15" s="36">
        <v>95.0</v>
      </c>
      <c r="B15" s="36">
        <v>56.0</v>
      </c>
      <c r="C15" s="36" t="s">
        <v>338</v>
      </c>
      <c r="D15" s="36" t="s">
        <v>336</v>
      </c>
      <c r="E15" s="33"/>
      <c r="F15" s="41" t="s">
        <v>355</v>
      </c>
      <c r="G15" s="42">
        <f>COUNTIF(C2:C200,"shielding")/(count(A2:A200))</f>
        <v>0.02409638554</v>
      </c>
      <c r="H15" s="45" t="s">
        <v>356</v>
      </c>
      <c r="I15" s="46">
        <f>((COUNTIF(B2:B100,"&gt;60")-COUNTIF(B2:B100,"&gt;75"))/Count(B2:B100))*100</f>
        <v>10.84337349</v>
      </c>
    </row>
    <row r="16">
      <c r="A16" s="36">
        <v>95.0</v>
      </c>
      <c r="B16" s="36">
        <v>55.0</v>
      </c>
      <c r="C16" s="36" t="s">
        <v>341</v>
      </c>
      <c r="D16" s="36" t="s">
        <v>336</v>
      </c>
      <c r="E16" s="33"/>
      <c r="G16" s="8"/>
      <c r="H16" s="45" t="s">
        <v>357</v>
      </c>
      <c r="I16" s="46">
        <f>((COUNTIF(B2:B100,"&gt;75")-COUNTIF(B2:B100,"&gt;90"))/Count(B2:B100))*100</f>
        <v>8.43373494</v>
      </c>
    </row>
    <row r="17">
      <c r="A17" s="36">
        <v>95.0</v>
      </c>
      <c r="B17" s="36">
        <v>69.0</v>
      </c>
      <c r="C17" s="36" t="s">
        <v>338</v>
      </c>
      <c r="D17" s="36" t="s">
        <v>336</v>
      </c>
      <c r="E17" s="33"/>
      <c r="F17" s="41" t="s">
        <v>358</v>
      </c>
      <c r="G17" s="42">
        <f>countif(D2:D200,"yes")/(count(A2:A200))</f>
        <v>0.01204819277</v>
      </c>
      <c r="H17" s="45" t="s">
        <v>359</v>
      </c>
      <c r="I17" s="46">
        <f>((COUNTIF(B2:B100,"&gt;90")-COUNTIF(B2:B100,"&gt;105"))/Count(B2:B100))*100</f>
        <v>19.27710843</v>
      </c>
    </row>
    <row r="18">
      <c r="A18" s="36">
        <v>95.0</v>
      </c>
      <c r="B18" s="36">
        <v>97.0</v>
      </c>
      <c r="C18" s="36" t="s">
        <v>338</v>
      </c>
      <c r="D18" s="36" t="s">
        <v>336</v>
      </c>
      <c r="E18" s="33"/>
      <c r="G18" s="8"/>
      <c r="H18" s="45" t="s">
        <v>360</v>
      </c>
      <c r="I18" s="46">
        <f>((COUNTIF(B2:B100,"&gt;105")-COUNTIF(B2:B100,"&gt;120"))/Count(B2:B100))*100</f>
        <v>16.86746988</v>
      </c>
    </row>
    <row r="19">
      <c r="A19" s="36">
        <v>95.0</v>
      </c>
      <c r="B19" s="36">
        <v>132.0</v>
      </c>
      <c r="C19" s="36" t="s">
        <v>353</v>
      </c>
      <c r="D19" s="36" t="s">
        <v>336</v>
      </c>
      <c r="E19" s="33"/>
      <c r="G19" s="8"/>
      <c r="H19" s="45" t="s">
        <v>361</v>
      </c>
      <c r="I19" s="46">
        <f>((COUNTIF(B2:B100,"&gt;120")-COUNTIF(B2:B100,"&gt;135"))/Count(B2:B100))*100</f>
        <v>14.45783133</v>
      </c>
    </row>
    <row r="20">
      <c r="A20" s="36">
        <v>95.0</v>
      </c>
      <c r="B20" s="36">
        <v>70.0</v>
      </c>
      <c r="C20" s="36" t="s">
        <v>338</v>
      </c>
      <c r="D20" s="36" t="s">
        <v>336</v>
      </c>
      <c r="E20" s="33"/>
      <c r="G20" s="8"/>
      <c r="H20" s="48" t="s">
        <v>362</v>
      </c>
      <c r="I20" s="49">
        <f>((COUNTIF(B2:B100,"&gt;135")-COUNTIF(B2:B100,"&gt;150"))/Count(B2:B100))*100</f>
        <v>9.638554217</v>
      </c>
    </row>
    <row r="21">
      <c r="A21" s="36">
        <v>95.0</v>
      </c>
      <c r="B21" s="36">
        <v>140.0</v>
      </c>
      <c r="C21" s="36" t="s">
        <v>338</v>
      </c>
      <c r="D21" s="36" t="s">
        <v>336</v>
      </c>
      <c r="E21" s="33"/>
      <c r="G21" s="8"/>
      <c r="H21" s="48" t="s">
        <v>363</v>
      </c>
      <c r="I21" s="49">
        <f>((COUNTIF(B2:B100,"&gt;150")-COUNTIF(B2:B100,"&gt;165"))/Count(B2:B100))*100</f>
        <v>2.409638554</v>
      </c>
    </row>
    <row r="22">
      <c r="A22" s="36">
        <v>95.0</v>
      </c>
      <c r="B22" s="36">
        <v>132.0</v>
      </c>
      <c r="C22" s="36" t="s">
        <v>341</v>
      </c>
      <c r="D22" s="36" t="s">
        <v>336</v>
      </c>
      <c r="E22" s="33"/>
      <c r="G22" s="8"/>
      <c r="H22" s="48" t="s">
        <v>364</v>
      </c>
      <c r="I22" s="49">
        <f>((COUNTIF(B2:B100,"&gt;165")-COUNTIF(B2:B100,"&gt;180"))/Count(B2:B100))*100</f>
        <v>0</v>
      </c>
    </row>
    <row r="23">
      <c r="A23" s="36">
        <v>95.0</v>
      </c>
      <c r="B23" s="36">
        <v>122.0</v>
      </c>
      <c r="C23" s="36" t="s">
        <v>341</v>
      </c>
      <c r="D23" s="36" t="s">
        <v>336</v>
      </c>
      <c r="E23" s="33"/>
      <c r="G23" s="8"/>
      <c r="H23" s="50" t="s">
        <v>365</v>
      </c>
      <c r="I23" s="51">
        <f>((COUNTIF(B2:B100,"&gt;180")-COUNTIF(B2:B100,"&gt;300"))/Count(B2:B100))*100</f>
        <v>0</v>
      </c>
    </row>
    <row r="24">
      <c r="A24" s="36">
        <v>95.0</v>
      </c>
      <c r="B24" s="36">
        <v>90.0</v>
      </c>
      <c r="C24" s="36" t="s">
        <v>341</v>
      </c>
      <c r="D24" s="36" t="s">
        <v>336</v>
      </c>
      <c r="E24" s="33"/>
      <c r="I24" s="9">
        <f>SUM(I11:I23)</f>
        <v>100</v>
      </c>
    </row>
    <row r="25">
      <c r="A25" s="36"/>
      <c r="B25" s="36"/>
      <c r="C25" s="36"/>
      <c r="D25" s="36"/>
      <c r="E25" s="33"/>
    </row>
    <row r="26">
      <c r="A26" s="36">
        <v>79.0</v>
      </c>
      <c r="B26" s="36">
        <v>99.0</v>
      </c>
      <c r="C26" s="36" t="s">
        <v>338</v>
      </c>
      <c r="D26" s="36" t="s">
        <v>336</v>
      </c>
      <c r="E26" s="33"/>
    </row>
    <row r="27">
      <c r="A27" s="36">
        <v>79.0</v>
      </c>
      <c r="B27" s="36">
        <v>131.0</v>
      </c>
      <c r="C27" s="36" t="s">
        <v>341</v>
      </c>
      <c r="D27" s="36" t="s">
        <v>336</v>
      </c>
      <c r="E27" s="33"/>
    </row>
    <row r="28">
      <c r="A28" s="36">
        <v>79.0</v>
      </c>
      <c r="B28" s="36">
        <v>118.0</v>
      </c>
      <c r="C28" s="36" t="s">
        <v>350</v>
      </c>
      <c r="D28" s="36" t="s">
        <v>336</v>
      </c>
      <c r="E28" s="33"/>
    </row>
    <row r="29">
      <c r="A29" s="36">
        <v>79.0</v>
      </c>
      <c r="B29" s="36">
        <v>64.0</v>
      </c>
      <c r="C29" s="36" t="s">
        <v>335</v>
      </c>
      <c r="D29" s="36" t="s">
        <v>336</v>
      </c>
      <c r="E29" s="33"/>
    </row>
    <row r="30">
      <c r="A30" s="36">
        <v>79.0</v>
      </c>
      <c r="B30" s="36">
        <v>71.0</v>
      </c>
      <c r="C30" s="36" t="s">
        <v>353</v>
      </c>
      <c r="D30" s="36" t="s">
        <v>336</v>
      </c>
      <c r="E30" s="33"/>
    </row>
    <row r="31">
      <c r="A31" s="36">
        <v>79.0</v>
      </c>
      <c r="B31" s="36">
        <v>108.0</v>
      </c>
      <c r="C31" s="36" t="s">
        <v>341</v>
      </c>
      <c r="D31" s="36" t="s">
        <v>336</v>
      </c>
      <c r="E31" s="33"/>
    </row>
    <row r="32">
      <c r="A32" s="36">
        <v>79.0</v>
      </c>
      <c r="B32" s="36">
        <v>91.0</v>
      </c>
      <c r="C32" s="36" t="s">
        <v>355</v>
      </c>
      <c r="D32" s="36" t="s">
        <v>336</v>
      </c>
      <c r="E32" s="33"/>
    </row>
    <row r="33">
      <c r="A33" s="36">
        <v>79.0</v>
      </c>
      <c r="B33" s="36">
        <v>58.0</v>
      </c>
      <c r="C33" s="36" t="s">
        <v>338</v>
      </c>
      <c r="D33" s="36" t="s">
        <v>336</v>
      </c>
      <c r="E33" s="33"/>
    </row>
    <row r="34">
      <c r="A34" s="36">
        <v>79.0</v>
      </c>
      <c r="B34" s="36">
        <v>111.0</v>
      </c>
      <c r="C34" s="36" t="s">
        <v>350</v>
      </c>
      <c r="D34" s="36" t="s">
        <v>336</v>
      </c>
      <c r="E34" s="33"/>
    </row>
    <row r="35">
      <c r="A35" s="36">
        <v>79.0</v>
      </c>
      <c r="B35" s="36">
        <v>28.0</v>
      </c>
      <c r="C35" s="36" t="s">
        <v>338</v>
      </c>
      <c r="D35" s="36" t="s">
        <v>366</v>
      </c>
      <c r="E35" s="33"/>
      <c r="G35" s="8"/>
    </row>
    <row r="36">
      <c r="A36" s="36"/>
      <c r="B36" s="36"/>
      <c r="C36" s="36"/>
      <c r="D36" s="36"/>
      <c r="E36" s="33"/>
      <c r="G36" s="8"/>
    </row>
    <row r="37">
      <c r="A37" s="36">
        <v>91.0</v>
      </c>
      <c r="B37" s="36">
        <v>51.0</v>
      </c>
      <c r="C37" s="36" t="s">
        <v>338</v>
      </c>
      <c r="D37" s="36" t="s">
        <v>336</v>
      </c>
      <c r="E37" s="33"/>
      <c r="G37" s="8"/>
    </row>
    <row r="38">
      <c r="A38" s="36">
        <v>91.0</v>
      </c>
      <c r="B38" s="36">
        <v>140.0</v>
      </c>
      <c r="C38" s="36" t="s">
        <v>338</v>
      </c>
      <c r="D38" s="36" t="s">
        <v>336</v>
      </c>
      <c r="E38" s="33"/>
      <c r="G38" s="8"/>
    </row>
    <row r="39">
      <c r="A39" s="36">
        <v>91.0</v>
      </c>
      <c r="B39" s="36">
        <v>92.0</v>
      </c>
      <c r="C39" s="36" t="s">
        <v>338</v>
      </c>
      <c r="D39" s="36" t="s">
        <v>336</v>
      </c>
      <c r="E39" s="33"/>
      <c r="G39" s="8"/>
    </row>
    <row r="40">
      <c r="A40" s="36">
        <v>91.0</v>
      </c>
      <c r="B40" s="36">
        <v>100.0</v>
      </c>
      <c r="C40" s="36" t="s">
        <v>335</v>
      </c>
      <c r="D40" s="36" t="s">
        <v>336</v>
      </c>
      <c r="E40" s="33"/>
      <c r="G40" s="8"/>
    </row>
    <row r="41">
      <c r="A41" s="36">
        <v>91.0</v>
      </c>
      <c r="B41" s="36">
        <v>56.0</v>
      </c>
      <c r="C41" s="36" t="s">
        <v>338</v>
      </c>
      <c r="D41" s="36" t="s">
        <v>336</v>
      </c>
      <c r="E41" s="33"/>
      <c r="G41" s="8"/>
    </row>
    <row r="42">
      <c r="A42" s="36">
        <v>91.0</v>
      </c>
      <c r="B42" s="36">
        <v>92.0</v>
      </c>
      <c r="C42" s="36" t="s">
        <v>355</v>
      </c>
      <c r="D42" s="36" t="s">
        <v>336</v>
      </c>
      <c r="E42" s="33"/>
      <c r="G42" s="8"/>
    </row>
    <row r="43">
      <c r="A43" s="36">
        <v>91.0</v>
      </c>
      <c r="B43" s="36">
        <v>75.0</v>
      </c>
      <c r="C43" s="36" t="s">
        <v>338</v>
      </c>
      <c r="D43" s="36" t="s">
        <v>336</v>
      </c>
      <c r="E43" s="33"/>
      <c r="G43" s="8"/>
    </row>
    <row r="44">
      <c r="A44" s="36">
        <v>91.0</v>
      </c>
      <c r="B44" s="36">
        <v>117.0</v>
      </c>
      <c r="C44" s="36" t="s">
        <v>335</v>
      </c>
      <c r="D44" s="36" t="s">
        <v>336</v>
      </c>
      <c r="E44" s="33"/>
      <c r="G44" s="8"/>
    </row>
    <row r="45">
      <c r="A45" s="36">
        <v>91.0</v>
      </c>
      <c r="B45" s="36">
        <v>101.0</v>
      </c>
      <c r="C45" s="36" t="s">
        <v>341</v>
      </c>
      <c r="D45" s="36" t="s">
        <v>336</v>
      </c>
      <c r="E45" s="33"/>
      <c r="G45" s="8"/>
    </row>
    <row r="46">
      <c r="A46" s="36">
        <v>91.0</v>
      </c>
      <c r="B46" s="36">
        <v>116.0</v>
      </c>
      <c r="C46" s="36" t="s">
        <v>353</v>
      </c>
      <c r="D46" s="36" t="s">
        <v>336</v>
      </c>
      <c r="E46" s="33"/>
      <c r="G46" s="8"/>
    </row>
    <row r="47">
      <c r="A47" s="36">
        <v>91.0</v>
      </c>
      <c r="B47" s="36">
        <v>146.0</v>
      </c>
      <c r="C47" s="36" t="s">
        <v>335</v>
      </c>
      <c r="D47" s="36" t="s">
        <v>336</v>
      </c>
      <c r="E47" s="33"/>
      <c r="G47" s="8"/>
    </row>
    <row r="48">
      <c r="A48" s="36"/>
      <c r="B48" s="36"/>
      <c r="C48" s="36"/>
      <c r="D48" s="36"/>
      <c r="E48" s="33"/>
      <c r="G48" s="8"/>
    </row>
    <row r="49">
      <c r="A49" s="36">
        <v>104.0</v>
      </c>
      <c r="B49" s="36">
        <v>92.0</v>
      </c>
      <c r="C49" s="36" t="s">
        <v>338</v>
      </c>
      <c r="D49" s="36" t="s">
        <v>336</v>
      </c>
      <c r="E49" s="33"/>
      <c r="G49" s="8"/>
    </row>
    <row r="50">
      <c r="A50" s="36">
        <v>104.0</v>
      </c>
      <c r="B50" s="36">
        <v>49.0</v>
      </c>
      <c r="C50" s="36" t="s">
        <v>338</v>
      </c>
      <c r="D50" s="36" t="s">
        <v>336</v>
      </c>
      <c r="E50" s="33"/>
      <c r="G50" s="8"/>
    </row>
    <row r="51">
      <c r="A51" s="36">
        <v>104.0</v>
      </c>
      <c r="B51" s="36">
        <v>53.0</v>
      </c>
      <c r="C51" s="36" t="s">
        <v>338</v>
      </c>
      <c r="D51" s="36" t="s">
        <v>336</v>
      </c>
      <c r="E51" s="33"/>
      <c r="G51" s="8"/>
    </row>
    <row r="52">
      <c r="A52" s="36">
        <v>104.0</v>
      </c>
      <c r="B52" s="36">
        <v>105.0</v>
      </c>
      <c r="C52" s="36" t="s">
        <v>353</v>
      </c>
      <c r="D52" s="36" t="s">
        <v>336</v>
      </c>
      <c r="E52" s="33"/>
      <c r="G52" s="8"/>
    </row>
    <row r="53">
      <c r="A53" s="36">
        <v>104.0</v>
      </c>
      <c r="B53" s="36">
        <v>73.0</v>
      </c>
      <c r="C53" s="36" t="s">
        <v>338</v>
      </c>
      <c r="D53" s="36" t="s">
        <v>336</v>
      </c>
      <c r="E53" s="33"/>
      <c r="G53" s="8"/>
    </row>
    <row r="54">
      <c r="A54" s="36">
        <v>104.0</v>
      </c>
      <c r="B54" s="36">
        <v>105.0</v>
      </c>
      <c r="C54" s="36" t="s">
        <v>335</v>
      </c>
      <c r="D54" s="36" t="s">
        <v>336</v>
      </c>
      <c r="E54" s="33"/>
      <c r="G54" s="8"/>
    </row>
    <row r="55">
      <c r="A55" s="36">
        <v>104.0</v>
      </c>
      <c r="B55" s="36">
        <v>53.0</v>
      </c>
      <c r="C55" s="36" t="s">
        <v>338</v>
      </c>
      <c r="D55" s="36" t="s">
        <v>336</v>
      </c>
      <c r="E55" s="33"/>
      <c r="G55" s="8"/>
    </row>
    <row r="56">
      <c r="A56" s="36">
        <v>104.0</v>
      </c>
      <c r="B56" s="36">
        <v>50.0</v>
      </c>
      <c r="C56" s="36" t="s">
        <v>338</v>
      </c>
      <c r="D56" s="36" t="s">
        <v>336</v>
      </c>
      <c r="E56" s="33"/>
      <c r="G56" s="8"/>
    </row>
    <row r="57">
      <c r="A57" s="36">
        <v>104.0</v>
      </c>
      <c r="B57" s="36">
        <v>110.0</v>
      </c>
      <c r="C57" s="36" t="s">
        <v>353</v>
      </c>
      <c r="D57" s="36" t="s">
        <v>336</v>
      </c>
      <c r="E57" s="33"/>
      <c r="G57" s="8"/>
    </row>
    <row r="58">
      <c r="A58" s="36">
        <v>104.0</v>
      </c>
      <c r="B58" s="36">
        <v>121.0</v>
      </c>
      <c r="C58" s="36" t="s">
        <v>341</v>
      </c>
      <c r="D58" s="36" t="s">
        <v>336</v>
      </c>
      <c r="E58" s="33"/>
      <c r="G58" s="8"/>
    </row>
    <row r="59">
      <c r="A59" s="36">
        <v>104.0</v>
      </c>
      <c r="B59" s="36">
        <v>96.0</v>
      </c>
      <c r="C59" s="36" t="s">
        <v>341</v>
      </c>
      <c r="D59" s="36" t="s">
        <v>336</v>
      </c>
      <c r="E59" s="33"/>
      <c r="G59" s="8"/>
    </row>
    <row r="60">
      <c r="A60" s="36"/>
      <c r="B60" s="36"/>
      <c r="C60" s="36"/>
      <c r="D60" s="36"/>
      <c r="E60" s="33"/>
      <c r="G60" s="8"/>
    </row>
    <row r="61">
      <c r="A61" s="36">
        <v>94.0</v>
      </c>
      <c r="B61" s="36">
        <v>128.0</v>
      </c>
      <c r="C61" s="36" t="s">
        <v>335</v>
      </c>
      <c r="D61" s="36" t="s">
        <v>336</v>
      </c>
      <c r="E61" s="33"/>
      <c r="G61" s="8"/>
    </row>
    <row r="62">
      <c r="A62" s="36">
        <v>94.0</v>
      </c>
      <c r="B62" s="36">
        <v>46.0</v>
      </c>
      <c r="C62" s="36" t="s">
        <v>338</v>
      </c>
      <c r="D62" s="36" t="s">
        <v>336</v>
      </c>
      <c r="E62" s="33"/>
      <c r="G62" s="8"/>
    </row>
    <row r="63">
      <c r="A63" s="36">
        <v>94.0</v>
      </c>
      <c r="B63" s="36">
        <v>143.0</v>
      </c>
      <c r="C63" s="36" t="s">
        <v>353</v>
      </c>
      <c r="D63" s="36" t="s">
        <v>336</v>
      </c>
      <c r="E63" s="33"/>
      <c r="G63" s="8"/>
    </row>
    <row r="64">
      <c r="A64" s="36">
        <v>94.0</v>
      </c>
      <c r="B64" s="36">
        <v>52.0</v>
      </c>
      <c r="C64" s="36" t="s">
        <v>353</v>
      </c>
      <c r="D64" s="36" t="s">
        <v>336</v>
      </c>
      <c r="E64" s="33"/>
      <c r="G64" s="8"/>
    </row>
    <row r="65">
      <c r="A65" s="36">
        <v>94.0</v>
      </c>
      <c r="B65" s="36">
        <v>155.0</v>
      </c>
      <c r="C65" s="36" t="s">
        <v>335</v>
      </c>
      <c r="D65" s="36" t="s">
        <v>336</v>
      </c>
      <c r="E65" s="33"/>
      <c r="G65" s="8"/>
    </row>
    <row r="66">
      <c r="A66" s="36">
        <v>94.0</v>
      </c>
      <c r="B66" s="36">
        <v>109.0</v>
      </c>
      <c r="C66" s="36" t="s">
        <v>353</v>
      </c>
      <c r="D66" s="36" t="s">
        <v>336</v>
      </c>
      <c r="E66" s="33"/>
      <c r="G66" s="8"/>
    </row>
    <row r="67">
      <c r="A67" s="36">
        <v>94.0</v>
      </c>
      <c r="B67" s="36">
        <v>95.0</v>
      </c>
      <c r="C67" s="36" t="s">
        <v>341</v>
      </c>
      <c r="D67" s="36" t="s">
        <v>336</v>
      </c>
      <c r="E67" s="33"/>
      <c r="G67" s="8"/>
    </row>
    <row r="68">
      <c r="A68" s="36">
        <v>94.0</v>
      </c>
      <c r="B68" s="36">
        <v>54.0</v>
      </c>
      <c r="C68" s="36" t="s">
        <v>338</v>
      </c>
      <c r="D68" s="36" t="s">
        <v>336</v>
      </c>
      <c r="E68" s="33"/>
      <c r="G68" s="8"/>
    </row>
    <row r="69">
      <c r="A69" s="36">
        <v>94.0</v>
      </c>
      <c r="B69" s="36">
        <v>137.0</v>
      </c>
      <c r="C69" s="36" t="s">
        <v>341</v>
      </c>
      <c r="D69" s="36" t="s">
        <v>336</v>
      </c>
      <c r="E69" s="33"/>
      <c r="G69" s="8"/>
    </row>
    <row r="70">
      <c r="A70" s="36"/>
      <c r="B70" s="36"/>
      <c r="C70" s="36"/>
      <c r="D70" s="36"/>
      <c r="E70" s="33"/>
      <c r="G70" s="8"/>
    </row>
    <row r="71">
      <c r="A71" s="36">
        <v>79.0</v>
      </c>
      <c r="B71" s="36">
        <v>78.0</v>
      </c>
      <c r="C71" s="36" t="s">
        <v>335</v>
      </c>
      <c r="D71" s="36" t="s">
        <v>336</v>
      </c>
      <c r="E71" s="33"/>
      <c r="G71" s="8"/>
    </row>
    <row r="72">
      <c r="A72" s="36">
        <v>79.0</v>
      </c>
      <c r="B72" s="36">
        <v>103.0</v>
      </c>
      <c r="C72" s="36" t="s">
        <v>341</v>
      </c>
      <c r="D72" s="36" t="s">
        <v>336</v>
      </c>
      <c r="E72" s="33"/>
      <c r="G72" s="8"/>
    </row>
    <row r="73">
      <c r="A73" s="36">
        <v>79.0</v>
      </c>
      <c r="B73" s="36">
        <v>138.0</v>
      </c>
      <c r="C73" s="36" t="s">
        <v>341</v>
      </c>
      <c r="D73" s="36" t="s">
        <v>336</v>
      </c>
      <c r="E73" s="33"/>
      <c r="G73" s="8"/>
    </row>
    <row r="74">
      <c r="A74" s="36">
        <v>79.0</v>
      </c>
      <c r="B74" s="36">
        <v>130.0</v>
      </c>
      <c r="C74" s="36" t="s">
        <v>350</v>
      </c>
      <c r="D74" s="36" t="s">
        <v>336</v>
      </c>
      <c r="E74" s="33"/>
      <c r="G74" s="8"/>
    </row>
    <row r="75">
      <c r="A75" s="36">
        <v>79.0</v>
      </c>
      <c r="B75" s="36">
        <v>106.0</v>
      </c>
      <c r="C75" s="36" t="s">
        <v>335</v>
      </c>
      <c r="D75" s="36" t="s">
        <v>336</v>
      </c>
      <c r="E75" s="33"/>
      <c r="G75" s="8"/>
    </row>
    <row r="76">
      <c r="A76" s="36">
        <v>79.0</v>
      </c>
      <c r="B76" s="36">
        <v>140.0</v>
      </c>
      <c r="C76" s="36" t="s">
        <v>338</v>
      </c>
      <c r="D76" s="36" t="s">
        <v>336</v>
      </c>
      <c r="E76" s="33"/>
      <c r="G76" s="8"/>
    </row>
    <row r="77">
      <c r="A77" s="36">
        <v>79.0</v>
      </c>
      <c r="B77" s="36">
        <v>126.0</v>
      </c>
      <c r="C77" s="36" t="s">
        <v>338</v>
      </c>
      <c r="D77" s="36" t="s">
        <v>336</v>
      </c>
      <c r="E77" s="33"/>
      <c r="G77" s="8"/>
    </row>
    <row r="78">
      <c r="A78" s="36">
        <v>79.0</v>
      </c>
      <c r="B78" s="36">
        <v>107.0</v>
      </c>
      <c r="C78" s="36" t="s">
        <v>341</v>
      </c>
      <c r="D78" s="36" t="s">
        <v>336</v>
      </c>
      <c r="E78" s="33"/>
      <c r="G78" s="8"/>
    </row>
    <row r="79">
      <c r="A79" s="36">
        <v>79.0</v>
      </c>
      <c r="B79" s="36">
        <v>133.0</v>
      </c>
      <c r="C79" s="36" t="s">
        <v>341</v>
      </c>
      <c r="D79" s="36" t="s">
        <v>336</v>
      </c>
      <c r="E79" s="33"/>
      <c r="G79" s="8"/>
    </row>
    <row r="80">
      <c r="A80" s="36">
        <v>79.0</v>
      </c>
      <c r="B80" s="36">
        <v>114.0</v>
      </c>
      <c r="C80" s="36" t="s">
        <v>338</v>
      </c>
      <c r="D80" s="36" t="s">
        <v>336</v>
      </c>
      <c r="E80" s="33"/>
      <c r="G80" s="8"/>
    </row>
    <row r="81">
      <c r="A81" s="36">
        <v>79.0</v>
      </c>
      <c r="B81" s="36">
        <v>131.0</v>
      </c>
      <c r="C81" s="36" t="s">
        <v>341</v>
      </c>
      <c r="D81" s="36" t="s">
        <v>336</v>
      </c>
      <c r="E81" s="33"/>
      <c r="G81" s="8"/>
    </row>
    <row r="82">
      <c r="A82" s="36"/>
      <c r="B82" s="36"/>
      <c r="C82" s="36"/>
      <c r="D82" s="36"/>
      <c r="E82" s="33"/>
      <c r="G82" s="8"/>
    </row>
    <row r="83">
      <c r="A83" s="36">
        <v>93.0</v>
      </c>
      <c r="B83" s="36">
        <v>117.0</v>
      </c>
      <c r="C83" s="36" t="s">
        <v>341</v>
      </c>
      <c r="D83" s="36" t="s">
        <v>336</v>
      </c>
      <c r="E83" s="33"/>
      <c r="G83" s="8"/>
    </row>
    <row r="84">
      <c r="A84" s="36">
        <v>93.0</v>
      </c>
      <c r="B84" s="36">
        <v>82.0</v>
      </c>
      <c r="C84" s="36" t="s">
        <v>335</v>
      </c>
      <c r="D84" s="36" t="s">
        <v>336</v>
      </c>
      <c r="E84" s="33"/>
      <c r="G84" s="8"/>
    </row>
    <row r="85">
      <c r="A85" s="36">
        <v>93.0</v>
      </c>
      <c r="B85" s="36">
        <v>141.0</v>
      </c>
      <c r="C85" s="36" t="s">
        <v>341</v>
      </c>
      <c r="D85" s="36" t="s">
        <v>336</v>
      </c>
      <c r="E85" s="33"/>
      <c r="G85" s="8"/>
    </row>
    <row r="86">
      <c r="A86" s="36">
        <v>93.0</v>
      </c>
      <c r="B86" s="36">
        <v>54.0</v>
      </c>
      <c r="C86" s="36" t="s">
        <v>338</v>
      </c>
      <c r="D86" s="36" t="s">
        <v>336</v>
      </c>
      <c r="E86" s="33"/>
      <c r="G86" s="8"/>
    </row>
    <row r="87">
      <c r="A87" s="36">
        <v>93.0</v>
      </c>
      <c r="B87" s="36">
        <v>64.0</v>
      </c>
      <c r="C87" s="36" t="s">
        <v>338</v>
      </c>
      <c r="D87" s="36" t="s">
        <v>336</v>
      </c>
      <c r="E87" s="33"/>
      <c r="G87" s="8"/>
    </row>
    <row r="88">
      <c r="A88" s="36">
        <v>93.0</v>
      </c>
      <c r="B88" s="36">
        <v>61.0</v>
      </c>
      <c r="C88" s="36" t="s">
        <v>338</v>
      </c>
      <c r="D88" s="36" t="s">
        <v>336</v>
      </c>
      <c r="E88" s="33"/>
      <c r="G88" s="8"/>
    </row>
    <row r="89">
      <c r="A89" s="36">
        <v>93.0</v>
      </c>
      <c r="B89" s="36">
        <v>76.0</v>
      </c>
      <c r="C89" s="36" t="s">
        <v>341</v>
      </c>
      <c r="D89" s="36" t="s">
        <v>336</v>
      </c>
      <c r="E89" s="33"/>
      <c r="G89" s="8"/>
    </row>
    <row r="90">
      <c r="A90" s="36">
        <v>93.0</v>
      </c>
      <c r="B90" s="36">
        <v>89.0</v>
      </c>
      <c r="C90" s="36" t="s">
        <v>338</v>
      </c>
      <c r="D90" s="36" t="s">
        <v>336</v>
      </c>
      <c r="E90" s="33"/>
      <c r="G90" s="8"/>
    </row>
    <row r="91">
      <c r="A91" s="36">
        <v>93.0</v>
      </c>
      <c r="B91" s="36">
        <v>88.0</v>
      </c>
      <c r="C91" s="36" t="s">
        <v>338</v>
      </c>
      <c r="D91" s="36" t="s">
        <v>336</v>
      </c>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121.3188406</v>
      </c>
      <c r="J1" s="6" t="s">
        <v>334</v>
      </c>
      <c r="K1" s="10">
        <f>AVERAGE(A2:A200)</f>
        <v>90.7826087</v>
      </c>
    </row>
    <row r="2">
      <c r="A2" s="36">
        <v>90.0</v>
      </c>
      <c r="B2" s="57">
        <v>87.0</v>
      </c>
      <c r="C2" s="58" t="s">
        <v>341</v>
      </c>
      <c r="D2" s="58" t="s">
        <v>366</v>
      </c>
      <c r="E2" s="33"/>
      <c r="F2" s="34" t="s">
        <v>3</v>
      </c>
      <c r="G2" s="35">
        <f>MEDIAN(B2:B200)</f>
        <v>123</v>
      </c>
      <c r="J2" s="6" t="s">
        <v>337</v>
      </c>
      <c r="K2" s="10">
        <f>count(A2:A203)</f>
        <v>69</v>
      </c>
    </row>
    <row r="3">
      <c r="A3" s="36">
        <v>90.0</v>
      </c>
      <c r="B3" s="55">
        <v>122.0</v>
      </c>
      <c r="C3" s="56" t="s">
        <v>335</v>
      </c>
      <c r="D3" s="56" t="s">
        <v>366</v>
      </c>
      <c r="E3" s="33"/>
      <c r="F3" s="34" t="s">
        <v>339</v>
      </c>
      <c r="G3" s="35">
        <f>STDEV(B2:B200)</f>
        <v>26.85445124</v>
      </c>
    </row>
    <row r="4">
      <c r="A4" s="36">
        <v>90.0</v>
      </c>
      <c r="B4" s="55">
        <v>95.0</v>
      </c>
      <c r="C4" s="56" t="s">
        <v>341</v>
      </c>
      <c r="D4" s="56" t="s">
        <v>366</v>
      </c>
      <c r="E4" s="33"/>
      <c r="F4" s="34" t="s">
        <v>340</v>
      </c>
      <c r="G4" s="35">
        <f>QUARTILE(B2:B200,1)</f>
        <v>102</v>
      </c>
    </row>
    <row r="5">
      <c r="A5" s="36">
        <v>90.0</v>
      </c>
      <c r="B5" s="55">
        <v>115.0</v>
      </c>
      <c r="C5" s="56" t="s">
        <v>353</v>
      </c>
      <c r="D5" s="56" t="s">
        <v>336</v>
      </c>
      <c r="E5" s="33"/>
      <c r="F5" s="34" t="s">
        <v>342</v>
      </c>
      <c r="G5" s="35">
        <f>QUARTILE(B2:B200,2)</f>
        <v>123</v>
      </c>
    </row>
    <row r="6">
      <c r="A6" s="36">
        <v>90.0</v>
      </c>
      <c r="B6" s="55">
        <v>139.0</v>
      </c>
      <c r="C6" s="56" t="s">
        <v>341</v>
      </c>
      <c r="D6" s="56" t="s">
        <v>366</v>
      </c>
      <c r="E6" s="33"/>
      <c r="F6" s="34" t="s">
        <v>1</v>
      </c>
      <c r="G6" s="35">
        <f>QUARTILE(B2:B200,3)</f>
        <v>139</v>
      </c>
    </row>
    <row r="7">
      <c r="A7" s="36">
        <v>90.0</v>
      </c>
      <c r="B7" s="55">
        <v>129.0</v>
      </c>
      <c r="C7" s="56" t="s">
        <v>341</v>
      </c>
      <c r="D7" s="56" t="s">
        <v>366</v>
      </c>
      <c r="E7" s="33"/>
      <c r="F7" s="34" t="s">
        <v>343</v>
      </c>
      <c r="G7" s="35">
        <f>QUARTILE(B2:B200,4)</f>
        <v>182</v>
      </c>
    </row>
    <row r="8">
      <c r="A8" s="36">
        <v>90.0</v>
      </c>
      <c r="B8" s="55">
        <v>107.0</v>
      </c>
      <c r="C8" s="56" t="s">
        <v>341</v>
      </c>
      <c r="D8" s="56" t="s">
        <v>336</v>
      </c>
      <c r="E8" s="33"/>
      <c r="F8" s="34" t="s">
        <v>344</v>
      </c>
      <c r="G8" s="35">
        <f>G6-G4</f>
        <v>37</v>
      </c>
      <c r="H8" s="34" t="s">
        <v>345</v>
      </c>
      <c r="I8" s="35">
        <f>(3*(G1-G2))/G3</f>
        <v>-0.1878079062</v>
      </c>
      <c r="J8" s="34" t="s">
        <v>346</v>
      </c>
      <c r="K8" s="35">
        <f>SUM(I21:I23)</f>
        <v>14.49275362</v>
      </c>
    </row>
    <row r="9">
      <c r="A9" s="36">
        <v>90.0</v>
      </c>
      <c r="B9" s="55">
        <v>124.0</v>
      </c>
      <c r="C9" s="56" t="s">
        <v>341</v>
      </c>
      <c r="D9" s="56" t="s">
        <v>366</v>
      </c>
      <c r="E9" s="33"/>
      <c r="G9" s="8"/>
    </row>
    <row r="10">
      <c r="A10" s="36">
        <v>90.0</v>
      </c>
      <c r="B10" s="55">
        <v>83.0</v>
      </c>
      <c r="C10" s="56" t="s">
        <v>341</v>
      </c>
      <c r="D10" s="56" t="s">
        <v>366</v>
      </c>
      <c r="E10" s="33"/>
      <c r="F10" s="41" t="s">
        <v>338</v>
      </c>
      <c r="G10" s="42">
        <f>(COUNTIF(C2:C200,"edgeguard"))/(count(A2:A200))</f>
        <v>0.1594202899</v>
      </c>
      <c r="H10" s="43" t="s">
        <v>347</v>
      </c>
      <c r="I10" s="44" t="s">
        <v>348</v>
      </c>
    </row>
    <row r="11">
      <c r="A11" s="36">
        <v>90.0</v>
      </c>
      <c r="B11" s="55">
        <v>105.0</v>
      </c>
      <c r="C11" s="56" t="s">
        <v>338</v>
      </c>
      <c r="D11" s="56" t="s">
        <v>336</v>
      </c>
      <c r="E11" s="33"/>
      <c r="F11" s="41" t="s">
        <v>335</v>
      </c>
      <c r="G11" s="42">
        <f>COUNTIF(C2:C200,"ledgeguard")/(count(A2:A200))</f>
        <v>0.1449275362</v>
      </c>
      <c r="H11" s="45" t="s">
        <v>349</v>
      </c>
      <c r="I11" s="46">
        <f>((COUNTIF(B2:B100,"&lt;=15"))/Count(B2:B100))*100</f>
        <v>0</v>
      </c>
    </row>
    <row r="12">
      <c r="A12" s="36">
        <v>90.0</v>
      </c>
      <c r="B12" s="55">
        <v>147.0</v>
      </c>
      <c r="C12" s="56" t="s">
        <v>341</v>
      </c>
      <c r="D12" s="56" t="s">
        <v>336</v>
      </c>
      <c r="E12" s="33"/>
      <c r="F12" s="41" t="s">
        <v>350</v>
      </c>
      <c r="G12" s="42">
        <f>COUNTIF(C2:C200,"reversal")/(count(A2:A200))</f>
        <v>0.07246376812</v>
      </c>
      <c r="H12" s="45" t="s">
        <v>351</v>
      </c>
      <c r="I12" s="46">
        <f>((COUNTIF(B2:B100,"&gt;15")-COUNTIF(B2:B100,"&gt;30"))/Count(B2:B100))*100</f>
        <v>1.449275362</v>
      </c>
    </row>
    <row r="13">
      <c r="A13" s="36">
        <v>90.0</v>
      </c>
      <c r="B13" s="55">
        <v>86.0</v>
      </c>
      <c r="C13" s="56" t="s">
        <v>341</v>
      </c>
      <c r="D13" s="56" t="s">
        <v>366</v>
      </c>
      <c r="E13" s="33"/>
      <c r="F13" s="41" t="s">
        <v>341</v>
      </c>
      <c r="G13" s="42">
        <f>COUNTIF(C2:C200,"raw/whiff")/(count(A2:A200))</f>
        <v>0.5507246377</v>
      </c>
      <c r="H13" s="45" t="s">
        <v>352</v>
      </c>
      <c r="I13" s="47">
        <f>((COUNTIF(B2:B100,"&gt;30")-COUNTIF(B2:B100,"&gt;45"))/Count(B2:B100))*100</f>
        <v>0</v>
      </c>
    </row>
    <row r="14">
      <c r="A14" s="36"/>
      <c r="B14" s="36"/>
      <c r="C14" s="36"/>
      <c r="D14" s="36"/>
      <c r="E14" s="33"/>
      <c r="F14" s="41" t="s">
        <v>353</v>
      </c>
      <c r="G14" s="42">
        <f>COUNTIF(C2:C200,"landing")/(count(A2:A200))</f>
        <v>0.05797101449</v>
      </c>
      <c r="H14" s="45" t="s">
        <v>354</v>
      </c>
      <c r="I14" s="46">
        <f>((COUNTIF(B2:B100,"&gt;45")-COUNTIF(B2:B100,"&gt;60"))/Count(B2:B100))*100</f>
        <v>0</v>
      </c>
    </row>
    <row r="15">
      <c r="A15" s="36">
        <v>86.0</v>
      </c>
      <c r="B15" s="36">
        <v>142.0</v>
      </c>
      <c r="C15" s="36" t="s">
        <v>335</v>
      </c>
      <c r="D15" s="36" t="s">
        <v>336</v>
      </c>
      <c r="E15" s="33"/>
      <c r="F15" s="41" t="s">
        <v>355</v>
      </c>
      <c r="G15" s="42">
        <f>COUNTIF(C2:C200,"shielding")/(count(A2:A200))</f>
        <v>0.01449275362</v>
      </c>
      <c r="H15" s="45" t="s">
        <v>356</v>
      </c>
      <c r="I15" s="46">
        <f>((COUNTIF(B2:B100,"&gt;60")-COUNTIF(B2:B100,"&gt;75"))/Count(B2:B100))*100</f>
        <v>1.449275362</v>
      </c>
    </row>
    <row r="16">
      <c r="A16" s="36">
        <v>86.0</v>
      </c>
      <c r="B16" s="36">
        <v>130.0</v>
      </c>
      <c r="C16" s="36" t="s">
        <v>350</v>
      </c>
      <c r="D16" s="36" t="s">
        <v>336</v>
      </c>
      <c r="E16" s="33"/>
      <c r="G16" s="8"/>
      <c r="H16" s="45" t="s">
        <v>357</v>
      </c>
      <c r="I16" s="46">
        <f>((COUNTIF(B2:B100,"&gt;75")-COUNTIF(B2:B100,"&gt;90"))/Count(B2:B100))*100</f>
        <v>7.246376812</v>
      </c>
    </row>
    <row r="17">
      <c r="A17" s="36">
        <v>86.0</v>
      </c>
      <c r="B17" s="36">
        <v>135.0</v>
      </c>
      <c r="C17" s="36" t="s">
        <v>341</v>
      </c>
      <c r="D17" s="36" t="s">
        <v>366</v>
      </c>
      <c r="E17" s="33"/>
      <c r="F17" s="41" t="s">
        <v>358</v>
      </c>
      <c r="G17" s="42">
        <f>countif(D2:D200,"yes")/(count(A2:A200))</f>
        <v>0.4637681159</v>
      </c>
      <c r="H17" s="45" t="s">
        <v>359</v>
      </c>
      <c r="I17" s="46">
        <f>((COUNTIF(B2:B100,"&gt;90")-COUNTIF(B2:B100,"&gt;105"))/Count(B2:B100))*100</f>
        <v>18.84057971</v>
      </c>
    </row>
    <row r="18">
      <c r="A18" s="36">
        <v>86.0</v>
      </c>
      <c r="B18" s="36">
        <v>93.0</v>
      </c>
      <c r="C18" s="36" t="s">
        <v>338</v>
      </c>
      <c r="D18" s="36" t="s">
        <v>336</v>
      </c>
      <c r="E18" s="33"/>
      <c r="G18" s="8"/>
      <c r="H18" s="45" t="s">
        <v>360</v>
      </c>
      <c r="I18" s="46">
        <f>((COUNTIF(B2:B100,"&gt;105")-COUNTIF(B2:B100,"&gt;120"))/Count(B2:B100))*100</f>
        <v>13.04347826</v>
      </c>
    </row>
    <row r="19">
      <c r="A19" s="36">
        <v>86.0</v>
      </c>
      <c r="B19" s="36">
        <v>122.0</v>
      </c>
      <c r="C19" s="36" t="s">
        <v>341</v>
      </c>
      <c r="D19" s="36" t="s">
        <v>336</v>
      </c>
      <c r="E19" s="33"/>
      <c r="G19" s="8"/>
      <c r="H19" s="45" t="s">
        <v>361</v>
      </c>
      <c r="I19" s="46">
        <f>((COUNTIF(B2:B100,"&gt;120")-COUNTIF(B2:B100,"&gt;135"))/Count(B2:B100))*100</f>
        <v>28.98550725</v>
      </c>
    </row>
    <row r="20">
      <c r="A20" s="36">
        <v>86.0</v>
      </c>
      <c r="B20" s="36">
        <v>160.0</v>
      </c>
      <c r="C20" s="36" t="s">
        <v>338</v>
      </c>
      <c r="D20" s="36" t="s">
        <v>336</v>
      </c>
      <c r="E20" s="33"/>
      <c r="G20" s="8"/>
      <c r="H20" s="48" t="s">
        <v>362</v>
      </c>
      <c r="I20" s="49">
        <f>((COUNTIF(B2:B100,"&gt;135")-COUNTIF(B2:B100,"&gt;150"))/Count(B2:B100))*100</f>
        <v>14.49275362</v>
      </c>
    </row>
    <row r="21">
      <c r="A21" s="36">
        <v>86.0</v>
      </c>
      <c r="B21" s="36">
        <v>128.0</v>
      </c>
      <c r="C21" s="36" t="s">
        <v>341</v>
      </c>
      <c r="D21" s="36" t="s">
        <v>366</v>
      </c>
      <c r="E21" s="33"/>
      <c r="G21" s="8"/>
      <c r="H21" s="48" t="s">
        <v>363</v>
      </c>
      <c r="I21" s="49">
        <f>((COUNTIF(B2:B100,"&gt;150")-COUNTIF(B2:B100,"&gt;165"))/Count(B2:B100))*100</f>
        <v>11.5942029</v>
      </c>
    </row>
    <row r="22">
      <c r="A22" s="36"/>
      <c r="B22" s="36"/>
      <c r="C22" s="36"/>
      <c r="D22" s="36"/>
      <c r="E22" s="33"/>
      <c r="G22" s="8"/>
      <c r="H22" s="48" t="s">
        <v>364</v>
      </c>
      <c r="I22" s="49">
        <f>((COUNTIF(B2:B100,"&gt;165")-COUNTIF(B2:B100,"&gt;180"))/Count(B2:B100))*100</f>
        <v>1.449275362</v>
      </c>
    </row>
    <row r="23">
      <c r="A23" s="36">
        <v>89.0</v>
      </c>
      <c r="B23" s="36">
        <v>123.0</v>
      </c>
      <c r="C23" s="36" t="s">
        <v>338</v>
      </c>
      <c r="D23" s="36" t="s">
        <v>336</v>
      </c>
      <c r="E23" s="33"/>
      <c r="G23" s="8"/>
      <c r="H23" s="50" t="s">
        <v>365</v>
      </c>
      <c r="I23" s="51">
        <f>((COUNTIF(B2:B100,"&gt;180")-COUNTIF(B2:B100,"&gt;300"))/Count(B2:B100))*100</f>
        <v>1.449275362</v>
      </c>
    </row>
    <row r="24">
      <c r="A24" s="36">
        <v>89.0</v>
      </c>
      <c r="B24" s="36">
        <v>121.0</v>
      </c>
      <c r="C24" s="36" t="s">
        <v>353</v>
      </c>
      <c r="D24" s="36" t="s">
        <v>336</v>
      </c>
      <c r="E24" s="33"/>
      <c r="I24" s="9">
        <f>SUM(I11:I23)</f>
        <v>100</v>
      </c>
    </row>
    <row r="25">
      <c r="A25" s="36">
        <v>89.0</v>
      </c>
      <c r="B25" s="36">
        <v>156.0</v>
      </c>
      <c r="C25" s="36" t="s">
        <v>341</v>
      </c>
      <c r="D25" s="36" t="s">
        <v>336</v>
      </c>
      <c r="E25" s="33"/>
    </row>
    <row r="26">
      <c r="A26" s="36">
        <v>89.0</v>
      </c>
      <c r="B26" s="36">
        <v>99.0</v>
      </c>
      <c r="C26" s="36" t="s">
        <v>338</v>
      </c>
      <c r="D26" s="36" t="s">
        <v>336</v>
      </c>
      <c r="E26" s="33"/>
    </row>
    <row r="27">
      <c r="A27" s="36">
        <v>89.0</v>
      </c>
      <c r="B27" s="36">
        <v>122.0</v>
      </c>
      <c r="C27" s="36" t="s">
        <v>341</v>
      </c>
      <c r="D27" s="36" t="s">
        <v>366</v>
      </c>
      <c r="E27" s="33"/>
    </row>
    <row r="28">
      <c r="A28" s="36">
        <v>89.0</v>
      </c>
      <c r="B28" s="36">
        <v>99.0</v>
      </c>
      <c r="C28" s="36" t="s">
        <v>338</v>
      </c>
      <c r="D28" s="36" t="s">
        <v>336</v>
      </c>
      <c r="E28" s="33"/>
    </row>
    <row r="29">
      <c r="A29" s="36">
        <v>89.0</v>
      </c>
      <c r="B29" s="36">
        <v>132.0</v>
      </c>
      <c r="C29" s="36" t="s">
        <v>341</v>
      </c>
      <c r="D29" s="36" t="s">
        <v>336</v>
      </c>
      <c r="E29" s="33"/>
    </row>
    <row r="30">
      <c r="A30" s="36">
        <v>89.0</v>
      </c>
      <c r="B30" s="36">
        <v>133.0</v>
      </c>
      <c r="C30" s="36" t="s">
        <v>335</v>
      </c>
      <c r="D30" s="36" t="s">
        <v>366</v>
      </c>
      <c r="E30" s="33"/>
    </row>
    <row r="31">
      <c r="A31" s="36">
        <v>89.0</v>
      </c>
      <c r="B31" s="36">
        <v>147.0</v>
      </c>
      <c r="C31" s="36" t="s">
        <v>341</v>
      </c>
      <c r="D31" s="36" t="s">
        <v>336</v>
      </c>
      <c r="E31" s="33"/>
    </row>
    <row r="32">
      <c r="A32" s="36">
        <v>89.0</v>
      </c>
      <c r="B32" s="36">
        <v>102.0</v>
      </c>
      <c r="C32" s="36" t="s">
        <v>341</v>
      </c>
      <c r="D32" s="36" t="s">
        <v>366</v>
      </c>
      <c r="E32" s="33"/>
    </row>
    <row r="33">
      <c r="A33" s="36">
        <v>89.0</v>
      </c>
      <c r="B33" s="36">
        <v>91.0</v>
      </c>
      <c r="C33" s="36" t="s">
        <v>353</v>
      </c>
      <c r="D33" s="36" t="s">
        <v>366</v>
      </c>
      <c r="E33" s="33"/>
    </row>
    <row r="34">
      <c r="A34" s="36">
        <v>89.0</v>
      </c>
      <c r="B34" s="36">
        <v>128.0</v>
      </c>
      <c r="C34" s="36" t="s">
        <v>341</v>
      </c>
      <c r="D34" s="36" t="s">
        <v>366</v>
      </c>
      <c r="E34" s="33"/>
    </row>
    <row r="35">
      <c r="A35" s="36">
        <v>89.0</v>
      </c>
      <c r="B35" s="36">
        <v>139.0</v>
      </c>
      <c r="C35" s="36" t="s">
        <v>341</v>
      </c>
      <c r="D35" s="36" t="s">
        <v>366</v>
      </c>
      <c r="E35" s="33"/>
      <c r="G35" s="8"/>
    </row>
    <row r="36">
      <c r="A36" s="36"/>
      <c r="B36" s="36"/>
      <c r="C36" s="36"/>
      <c r="D36" s="36"/>
      <c r="E36" s="33"/>
      <c r="G36" s="8"/>
    </row>
    <row r="37">
      <c r="A37" s="36">
        <v>103.0</v>
      </c>
      <c r="B37" s="36">
        <v>152.0</v>
      </c>
      <c r="C37" s="36" t="s">
        <v>341</v>
      </c>
      <c r="D37" s="36" t="s">
        <v>336</v>
      </c>
      <c r="E37" s="33"/>
      <c r="G37" s="8"/>
    </row>
    <row r="38">
      <c r="A38" s="36">
        <v>103.0</v>
      </c>
      <c r="B38" s="36">
        <v>97.0</v>
      </c>
      <c r="C38" s="36" t="s">
        <v>338</v>
      </c>
      <c r="D38" s="36" t="s">
        <v>336</v>
      </c>
      <c r="E38" s="33"/>
      <c r="G38" s="8"/>
    </row>
    <row r="39">
      <c r="A39" s="36">
        <v>103.0</v>
      </c>
      <c r="B39" s="36">
        <v>116.0</v>
      </c>
      <c r="C39" s="36" t="s">
        <v>341</v>
      </c>
      <c r="D39" s="36" t="s">
        <v>366</v>
      </c>
      <c r="E39" s="33"/>
      <c r="G39" s="8"/>
    </row>
    <row r="40">
      <c r="A40" s="36">
        <v>103.0</v>
      </c>
      <c r="B40" s="36">
        <v>180.0</v>
      </c>
      <c r="C40" s="36" t="s">
        <v>341</v>
      </c>
      <c r="D40" s="36" t="s">
        <v>336</v>
      </c>
      <c r="E40" s="33"/>
      <c r="G40" s="8"/>
    </row>
    <row r="41">
      <c r="A41" s="36">
        <v>103.0</v>
      </c>
      <c r="B41" s="36">
        <v>129.0</v>
      </c>
      <c r="C41" s="36" t="s">
        <v>335</v>
      </c>
      <c r="D41" s="36" t="s">
        <v>336</v>
      </c>
      <c r="E41" s="33"/>
      <c r="G41" s="8"/>
    </row>
    <row r="42">
      <c r="A42" s="36">
        <v>103.0</v>
      </c>
      <c r="B42" s="36">
        <v>100.0</v>
      </c>
      <c r="C42" s="36" t="s">
        <v>341</v>
      </c>
      <c r="D42" s="36" t="s">
        <v>366</v>
      </c>
      <c r="E42" s="33"/>
      <c r="G42" s="8"/>
    </row>
    <row r="43">
      <c r="A43" s="36">
        <v>103.0</v>
      </c>
      <c r="B43" s="36">
        <v>114.0</v>
      </c>
      <c r="C43" s="36" t="s">
        <v>350</v>
      </c>
      <c r="D43" s="36" t="s">
        <v>366</v>
      </c>
      <c r="E43" s="33"/>
      <c r="G43" s="8"/>
    </row>
    <row r="44">
      <c r="A44" s="36">
        <v>103.0</v>
      </c>
      <c r="B44" s="36">
        <v>157.0</v>
      </c>
      <c r="C44" s="36" t="s">
        <v>341</v>
      </c>
      <c r="D44" s="36" t="s">
        <v>336</v>
      </c>
      <c r="E44" s="33"/>
      <c r="G44" s="8"/>
    </row>
    <row r="45">
      <c r="A45" s="36">
        <v>103.0</v>
      </c>
      <c r="B45" s="36">
        <v>160.0</v>
      </c>
      <c r="C45" s="36" t="s">
        <v>341</v>
      </c>
      <c r="D45" s="36" t="s">
        <v>366</v>
      </c>
      <c r="E45" s="33"/>
      <c r="G45" s="8"/>
    </row>
    <row r="46">
      <c r="A46" s="36">
        <v>103.0</v>
      </c>
      <c r="B46" s="36">
        <v>110.0</v>
      </c>
      <c r="C46" s="36" t="s">
        <v>341</v>
      </c>
      <c r="D46" s="36" t="s">
        <v>366</v>
      </c>
      <c r="E46" s="33"/>
      <c r="G46" s="8"/>
    </row>
    <row r="47">
      <c r="A47" s="36">
        <v>103.0</v>
      </c>
      <c r="B47" s="36">
        <v>85.0</v>
      </c>
      <c r="C47" s="36" t="s">
        <v>338</v>
      </c>
      <c r="D47" s="36" t="s">
        <v>336</v>
      </c>
      <c r="E47" s="33"/>
      <c r="G47" s="8"/>
    </row>
    <row r="48">
      <c r="A48" s="36"/>
      <c r="B48" s="36"/>
      <c r="C48" s="36"/>
      <c r="D48" s="36"/>
      <c r="E48" s="33"/>
      <c r="G48" s="8"/>
    </row>
    <row r="49">
      <c r="A49" s="36">
        <v>98.0</v>
      </c>
      <c r="B49" s="36">
        <v>123.0</v>
      </c>
      <c r="C49" s="36" t="s">
        <v>341</v>
      </c>
      <c r="D49" s="36" t="s">
        <v>366</v>
      </c>
      <c r="E49" s="33"/>
      <c r="G49" s="8"/>
    </row>
    <row r="50">
      <c r="A50" s="36">
        <v>98.0</v>
      </c>
      <c r="B50" s="36">
        <v>182.0</v>
      </c>
      <c r="C50" s="36" t="s">
        <v>341</v>
      </c>
      <c r="D50" s="36" t="s">
        <v>336</v>
      </c>
      <c r="E50" s="33"/>
      <c r="G50" s="8"/>
    </row>
    <row r="51">
      <c r="A51" s="36">
        <v>98.0</v>
      </c>
      <c r="B51" s="36">
        <v>68.0</v>
      </c>
      <c r="C51" s="36" t="s">
        <v>338</v>
      </c>
      <c r="D51" s="36" t="s">
        <v>336</v>
      </c>
      <c r="E51" s="33"/>
      <c r="G51" s="8"/>
    </row>
    <row r="52">
      <c r="A52" s="36">
        <v>98.0</v>
      </c>
      <c r="B52" s="36">
        <v>158.0</v>
      </c>
      <c r="C52" s="36" t="s">
        <v>335</v>
      </c>
      <c r="D52" s="36" t="s">
        <v>336</v>
      </c>
      <c r="E52" s="33"/>
      <c r="G52" s="8"/>
    </row>
    <row r="53">
      <c r="A53" s="36">
        <v>98.0</v>
      </c>
      <c r="B53" s="36">
        <v>151.0</v>
      </c>
      <c r="C53" s="36" t="s">
        <v>341</v>
      </c>
      <c r="D53" s="36" t="s">
        <v>336</v>
      </c>
      <c r="E53" s="33"/>
      <c r="G53" s="8"/>
    </row>
    <row r="54">
      <c r="A54" s="36">
        <v>98.0</v>
      </c>
      <c r="B54" s="36">
        <v>139.0</v>
      </c>
      <c r="C54" s="36" t="s">
        <v>335</v>
      </c>
      <c r="D54" s="36" t="s">
        <v>336</v>
      </c>
      <c r="E54" s="33"/>
      <c r="G54" s="8"/>
    </row>
    <row r="55">
      <c r="A55" s="36"/>
      <c r="B55" s="36"/>
      <c r="C55" s="36"/>
      <c r="D55" s="36"/>
      <c r="E55" s="33"/>
      <c r="G55" s="8"/>
    </row>
    <row r="56">
      <c r="A56" s="36">
        <v>78.0</v>
      </c>
      <c r="B56" s="36">
        <v>130.0</v>
      </c>
      <c r="C56" s="36" t="s">
        <v>350</v>
      </c>
      <c r="D56" s="36" t="s">
        <v>336</v>
      </c>
      <c r="E56" s="33"/>
      <c r="G56" s="8"/>
    </row>
    <row r="57">
      <c r="A57" s="36">
        <v>78.0</v>
      </c>
      <c r="B57" s="36">
        <v>91.0</v>
      </c>
      <c r="C57" s="36" t="s">
        <v>353</v>
      </c>
      <c r="D57" s="36" t="s">
        <v>366</v>
      </c>
      <c r="E57" s="33"/>
      <c r="G57" s="8"/>
    </row>
    <row r="58">
      <c r="A58" s="36">
        <v>78.0</v>
      </c>
      <c r="B58" s="36">
        <v>80.0</v>
      </c>
      <c r="C58" s="36" t="s">
        <v>341</v>
      </c>
      <c r="D58" s="36" t="s">
        <v>336</v>
      </c>
      <c r="E58" s="33"/>
      <c r="G58" s="8"/>
    </row>
    <row r="59">
      <c r="A59" s="36">
        <v>78.0</v>
      </c>
      <c r="B59" s="36">
        <v>138.0</v>
      </c>
      <c r="C59" s="36" t="s">
        <v>335</v>
      </c>
      <c r="D59" s="36" t="s">
        <v>336</v>
      </c>
      <c r="E59" s="33"/>
      <c r="G59" s="8"/>
    </row>
    <row r="60">
      <c r="A60" s="36">
        <v>78.0</v>
      </c>
      <c r="B60" s="36">
        <v>101.0</v>
      </c>
      <c r="C60" s="36" t="s">
        <v>355</v>
      </c>
      <c r="D60" s="36" t="s">
        <v>366</v>
      </c>
      <c r="E60" s="33"/>
      <c r="G60" s="8"/>
    </row>
    <row r="61">
      <c r="A61" s="36">
        <v>78.0</v>
      </c>
      <c r="B61" s="36">
        <v>93.0</v>
      </c>
      <c r="C61" s="36" t="s">
        <v>341</v>
      </c>
      <c r="D61" s="36" t="s">
        <v>366</v>
      </c>
      <c r="E61" s="33"/>
      <c r="G61" s="8"/>
    </row>
    <row r="62">
      <c r="A62" s="36">
        <v>78.0</v>
      </c>
      <c r="B62" s="36">
        <v>123.0</v>
      </c>
      <c r="C62" s="36" t="s">
        <v>335</v>
      </c>
      <c r="D62" s="36" t="s">
        <v>336</v>
      </c>
      <c r="E62" s="33"/>
      <c r="G62" s="8"/>
    </row>
    <row r="63">
      <c r="A63" s="36">
        <v>78.0</v>
      </c>
      <c r="B63" s="36">
        <v>127.0</v>
      </c>
      <c r="C63" s="36" t="s">
        <v>341</v>
      </c>
      <c r="D63" s="36" t="s">
        <v>366</v>
      </c>
      <c r="E63" s="33"/>
      <c r="G63" s="8"/>
    </row>
    <row r="64">
      <c r="A64" s="36">
        <v>78.0</v>
      </c>
      <c r="B64" s="36">
        <v>105.0</v>
      </c>
      <c r="C64" s="36" t="s">
        <v>341</v>
      </c>
      <c r="D64" s="36" t="s">
        <v>366</v>
      </c>
      <c r="E64" s="33"/>
      <c r="G64" s="8"/>
    </row>
    <row r="65">
      <c r="A65" s="36">
        <v>78.0</v>
      </c>
      <c r="B65" s="36">
        <v>150.0</v>
      </c>
      <c r="C65" s="36" t="s">
        <v>335</v>
      </c>
      <c r="D65" s="36" t="s">
        <v>336</v>
      </c>
      <c r="E65" s="33"/>
      <c r="G65" s="8"/>
    </row>
    <row r="66">
      <c r="A66" s="36">
        <v>78.0</v>
      </c>
      <c r="B66" s="36">
        <v>118.0</v>
      </c>
      <c r="C66" s="36" t="s">
        <v>341</v>
      </c>
      <c r="D66" s="36" t="s">
        <v>366</v>
      </c>
      <c r="E66" s="33"/>
      <c r="G66" s="8"/>
    </row>
    <row r="67">
      <c r="A67" s="36"/>
      <c r="B67" s="36"/>
      <c r="C67" s="36"/>
      <c r="D67" s="36"/>
      <c r="E67" s="33"/>
      <c r="G67" s="8"/>
    </row>
    <row r="68">
      <c r="A68" s="36">
        <v>94.0</v>
      </c>
      <c r="B68" s="36">
        <v>110.0</v>
      </c>
      <c r="C68" s="36" t="s">
        <v>341</v>
      </c>
      <c r="D68" s="36" t="s">
        <v>366</v>
      </c>
      <c r="E68" s="33"/>
      <c r="G68" s="8"/>
    </row>
    <row r="69">
      <c r="A69" s="36">
        <v>94.0</v>
      </c>
      <c r="B69" s="36">
        <v>121.0</v>
      </c>
      <c r="C69" s="36" t="s">
        <v>335</v>
      </c>
      <c r="D69" s="36" t="s">
        <v>336</v>
      </c>
      <c r="E69" s="33"/>
      <c r="G69" s="8"/>
    </row>
    <row r="70">
      <c r="A70" s="36">
        <v>94.0</v>
      </c>
      <c r="B70" s="36">
        <v>125.0</v>
      </c>
      <c r="C70" s="36" t="s">
        <v>350</v>
      </c>
      <c r="D70" s="36" t="s">
        <v>336</v>
      </c>
      <c r="E70" s="33"/>
      <c r="G70" s="8"/>
    </row>
    <row r="71">
      <c r="A71" s="36">
        <v>94.0</v>
      </c>
      <c r="B71" s="36">
        <v>155.0</v>
      </c>
      <c r="C71" s="36" t="s">
        <v>341</v>
      </c>
      <c r="D71" s="36" t="s">
        <v>336</v>
      </c>
      <c r="E71" s="33"/>
      <c r="G71" s="8"/>
    </row>
    <row r="72">
      <c r="A72" s="36">
        <v>94.0</v>
      </c>
      <c r="B72" s="36">
        <v>106.0</v>
      </c>
      <c r="C72" s="36" t="s">
        <v>341</v>
      </c>
      <c r="D72" s="36" t="s">
        <v>366</v>
      </c>
      <c r="E72" s="33"/>
      <c r="G72" s="8"/>
    </row>
    <row r="73">
      <c r="A73" s="36">
        <v>94.0</v>
      </c>
      <c r="B73" s="36">
        <v>140.0</v>
      </c>
      <c r="C73" s="36" t="s">
        <v>341</v>
      </c>
      <c r="D73" s="36" t="s">
        <v>366</v>
      </c>
      <c r="E73" s="33"/>
      <c r="G73" s="8"/>
    </row>
    <row r="74">
      <c r="A74" s="36">
        <v>94.0</v>
      </c>
      <c r="B74" s="36">
        <v>30.0</v>
      </c>
      <c r="C74" s="36" t="s">
        <v>338</v>
      </c>
      <c r="D74" s="36" t="s">
        <v>366</v>
      </c>
      <c r="E74" s="33"/>
      <c r="G74" s="8"/>
    </row>
    <row r="75">
      <c r="A75" s="36">
        <v>94.0</v>
      </c>
      <c r="B75" s="36">
        <v>148.0</v>
      </c>
      <c r="C75" s="36" t="s">
        <v>350</v>
      </c>
      <c r="D75" s="36" t="s">
        <v>336</v>
      </c>
      <c r="E75" s="33"/>
      <c r="G75" s="8"/>
    </row>
    <row r="76">
      <c r="A76" s="36">
        <v>94.0</v>
      </c>
      <c r="B76" s="36">
        <v>118.0</v>
      </c>
      <c r="C76" s="36" t="s">
        <v>338</v>
      </c>
      <c r="D76" s="36" t="s">
        <v>336</v>
      </c>
      <c r="E76" s="33"/>
      <c r="G76" s="8"/>
    </row>
    <row r="77">
      <c r="A77" s="36"/>
      <c r="B77" s="36"/>
      <c r="C77" s="36"/>
      <c r="D77" s="36"/>
      <c r="E77" s="33"/>
      <c r="G77" s="8"/>
    </row>
    <row r="78">
      <c r="A78" s="36"/>
      <c r="B78" s="36"/>
      <c r="C78" s="36"/>
      <c r="D78" s="36"/>
      <c r="E78" s="33"/>
      <c r="G78" s="8"/>
    </row>
    <row r="79">
      <c r="A79" s="36"/>
      <c r="B79" s="36"/>
      <c r="C79" s="36"/>
      <c r="D79" s="36"/>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112.4102564</v>
      </c>
      <c r="J1" s="6" t="s">
        <v>334</v>
      </c>
      <c r="K1" s="10">
        <f>AVERAGE(A2:A200)</f>
        <v>91.29487179</v>
      </c>
    </row>
    <row r="2">
      <c r="A2" s="36">
        <v>86.0</v>
      </c>
      <c r="B2" s="36">
        <v>119.0</v>
      </c>
      <c r="C2" s="36" t="s">
        <v>335</v>
      </c>
      <c r="D2" s="36" t="s">
        <v>336</v>
      </c>
      <c r="E2" s="33"/>
      <c r="F2" s="34" t="s">
        <v>3</v>
      </c>
      <c r="G2" s="35">
        <f>MEDIAN(B2:B200)</f>
        <v>116</v>
      </c>
      <c r="J2" s="6" t="s">
        <v>337</v>
      </c>
      <c r="K2" s="10">
        <f>count(A2:A203)</f>
        <v>78</v>
      </c>
    </row>
    <row r="3">
      <c r="A3" s="36">
        <v>86.0</v>
      </c>
      <c r="B3" s="36">
        <v>73.0</v>
      </c>
      <c r="C3" s="36" t="s">
        <v>338</v>
      </c>
      <c r="D3" s="36" t="s">
        <v>336</v>
      </c>
      <c r="E3" s="33"/>
      <c r="F3" s="34" t="s">
        <v>339</v>
      </c>
      <c r="G3" s="35">
        <f>STDEV(B2:B200)</f>
        <v>30.82773077</v>
      </c>
    </row>
    <row r="4">
      <c r="A4" s="36">
        <v>86.0</v>
      </c>
      <c r="B4" s="36">
        <v>117.0</v>
      </c>
      <c r="C4" s="36" t="s">
        <v>335</v>
      </c>
      <c r="D4" s="36" t="s">
        <v>336</v>
      </c>
      <c r="E4" s="33"/>
      <c r="F4" s="34" t="s">
        <v>340</v>
      </c>
      <c r="G4" s="35">
        <f>QUARTILE(B2:B200,1)</f>
        <v>93</v>
      </c>
    </row>
    <row r="5">
      <c r="A5" s="36">
        <v>86.0</v>
      </c>
      <c r="B5" s="36">
        <v>116.0</v>
      </c>
      <c r="C5" s="36" t="s">
        <v>335</v>
      </c>
      <c r="D5" s="36" t="s">
        <v>336</v>
      </c>
      <c r="E5" s="33"/>
      <c r="F5" s="34" t="s">
        <v>342</v>
      </c>
      <c r="G5" s="35">
        <f>QUARTILE(B2:B200,2)</f>
        <v>116</v>
      </c>
    </row>
    <row r="6">
      <c r="A6" s="36">
        <v>86.0</v>
      </c>
      <c r="B6" s="36">
        <v>68.0</v>
      </c>
      <c r="C6" s="36" t="s">
        <v>338</v>
      </c>
      <c r="D6" s="36" t="s">
        <v>336</v>
      </c>
      <c r="E6" s="33"/>
      <c r="F6" s="34" t="s">
        <v>1</v>
      </c>
      <c r="G6" s="35">
        <f>QUARTILE(B2:B200,3)</f>
        <v>131.75</v>
      </c>
    </row>
    <row r="7">
      <c r="A7" s="36">
        <v>86.0</v>
      </c>
      <c r="B7" s="59">
        <v>133.0</v>
      </c>
      <c r="C7" s="38" t="s">
        <v>335</v>
      </c>
      <c r="D7" s="38" t="s">
        <v>336</v>
      </c>
      <c r="E7" s="33"/>
      <c r="F7" s="34" t="s">
        <v>343</v>
      </c>
      <c r="G7" s="35">
        <f>QUARTILE(B2:B200,4)</f>
        <v>199</v>
      </c>
    </row>
    <row r="8">
      <c r="A8" s="36">
        <v>86.0</v>
      </c>
      <c r="B8" s="60">
        <v>134.0</v>
      </c>
      <c r="C8" s="40" t="s">
        <v>341</v>
      </c>
      <c r="D8" s="40" t="s">
        <v>336</v>
      </c>
      <c r="E8" s="33"/>
      <c r="F8" s="34" t="s">
        <v>344</v>
      </c>
      <c r="G8" s="35">
        <f>G6-G4</f>
        <v>38.75</v>
      </c>
      <c r="H8" s="34" t="s">
        <v>345</v>
      </c>
      <c r="I8" s="35">
        <f>(3*(G1-G2))/G3</f>
        <v>-0.3493358253</v>
      </c>
      <c r="J8" s="34" t="s">
        <v>346</v>
      </c>
      <c r="K8" s="35">
        <f>SUM(I21:I23)</f>
        <v>7.692307692</v>
      </c>
    </row>
    <row r="9">
      <c r="A9" s="36">
        <v>86.0</v>
      </c>
      <c r="B9" s="60">
        <v>81.0</v>
      </c>
      <c r="C9" s="36" t="s">
        <v>353</v>
      </c>
      <c r="D9" s="40" t="s">
        <v>336</v>
      </c>
      <c r="E9" s="33"/>
      <c r="G9" s="8"/>
    </row>
    <row r="10">
      <c r="A10" s="36">
        <v>86.0</v>
      </c>
      <c r="B10" s="36">
        <v>122.0</v>
      </c>
      <c r="C10" s="36" t="s">
        <v>341</v>
      </c>
      <c r="D10" s="36" t="s">
        <v>336</v>
      </c>
      <c r="E10" s="33"/>
      <c r="F10" s="41" t="s">
        <v>338</v>
      </c>
      <c r="G10" s="42">
        <f>(COUNTIF(C2:C200,"edgeguard"))/(count(A2:A200))</f>
        <v>0.2692307692</v>
      </c>
      <c r="H10" s="43" t="s">
        <v>347</v>
      </c>
      <c r="I10" s="44" t="s">
        <v>348</v>
      </c>
    </row>
    <row r="11">
      <c r="A11" s="36">
        <v>86.0</v>
      </c>
      <c r="B11" s="36">
        <v>100.0</v>
      </c>
      <c r="C11" s="36" t="s">
        <v>341</v>
      </c>
      <c r="D11" s="36" t="s">
        <v>336</v>
      </c>
      <c r="E11" s="33"/>
      <c r="F11" s="41" t="s">
        <v>335</v>
      </c>
      <c r="G11" s="42">
        <f>COUNTIF(C2:C200,"ledgeguard")/(count(A2:A200))</f>
        <v>0.1538461538</v>
      </c>
      <c r="H11" s="45" t="s">
        <v>349</v>
      </c>
      <c r="I11" s="46">
        <f>((COUNTIF(B2:B100,"&lt;=15"))/Count(B2:B100))*100</f>
        <v>0</v>
      </c>
    </row>
    <row r="12">
      <c r="A12" s="36">
        <v>86.0</v>
      </c>
      <c r="B12" s="36">
        <v>119.0</v>
      </c>
      <c r="C12" s="36" t="s">
        <v>353</v>
      </c>
      <c r="D12" s="36" t="s">
        <v>336</v>
      </c>
      <c r="E12" s="33"/>
      <c r="F12" s="41" t="s">
        <v>350</v>
      </c>
      <c r="G12" s="42">
        <f>COUNTIF(C2:C200,"reversal")/(count(A2:A200))</f>
        <v>0.03846153846</v>
      </c>
      <c r="H12" s="45" t="s">
        <v>351</v>
      </c>
      <c r="I12" s="46">
        <f>((COUNTIF(B2:B100,"&gt;15")-COUNTIF(B2:B100,"&gt;30"))/Count(B2:B100))*100</f>
        <v>1.282051282</v>
      </c>
    </row>
    <row r="13">
      <c r="A13" s="36"/>
      <c r="B13" s="36"/>
      <c r="C13" s="36"/>
      <c r="D13" s="36"/>
      <c r="E13" s="33"/>
      <c r="F13" s="41" t="s">
        <v>341</v>
      </c>
      <c r="G13" s="42">
        <f>COUNTIF(C2:C200,"raw/whiff")/(count(A2:A200))</f>
        <v>0.3461538462</v>
      </c>
      <c r="H13" s="45" t="s">
        <v>352</v>
      </c>
      <c r="I13" s="47">
        <f>((COUNTIF(B2:B100,"&gt;30")-COUNTIF(B2:B100,"&gt;45"))/Count(B2:B100))*100</f>
        <v>0</v>
      </c>
    </row>
    <row r="14">
      <c r="A14" s="36">
        <v>95.0</v>
      </c>
      <c r="B14" s="36">
        <v>149.0</v>
      </c>
      <c r="C14" s="36" t="s">
        <v>341</v>
      </c>
      <c r="D14" s="36" t="s">
        <v>336</v>
      </c>
      <c r="E14" s="33"/>
      <c r="F14" s="41" t="s">
        <v>353</v>
      </c>
      <c r="G14" s="42">
        <f>COUNTIF(C2:C200,"landing")/(count(A2:A200))</f>
        <v>0.1666666667</v>
      </c>
      <c r="H14" s="45" t="s">
        <v>354</v>
      </c>
      <c r="I14" s="46">
        <f>((COUNTIF(B2:B100,"&gt;45")-COUNTIF(B2:B100,"&gt;60"))/Count(B2:B100))*100</f>
        <v>3.846153846</v>
      </c>
    </row>
    <row r="15">
      <c r="A15" s="36">
        <v>95.0</v>
      </c>
      <c r="B15" s="36">
        <v>102.0</v>
      </c>
      <c r="C15" s="36" t="s">
        <v>355</v>
      </c>
      <c r="D15" s="36" t="s">
        <v>336</v>
      </c>
      <c r="E15" s="33"/>
      <c r="F15" s="41" t="s">
        <v>355</v>
      </c>
      <c r="G15" s="42">
        <f>COUNTIF(C2:C200,"shielding")/(count(A2:A200))</f>
        <v>0.02564102564</v>
      </c>
      <c r="H15" s="45" t="s">
        <v>356</v>
      </c>
      <c r="I15" s="46">
        <f>((COUNTIF(B2:B100,"&gt;60")-COUNTIF(B2:B100,"&gt;75"))/Count(B2:B100))*100</f>
        <v>7.692307692</v>
      </c>
    </row>
    <row r="16">
      <c r="A16" s="36">
        <v>95.0</v>
      </c>
      <c r="B16" s="36">
        <v>132.0</v>
      </c>
      <c r="C16" s="36" t="s">
        <v>335</v>
      </c>
      <c r="D16" s="36" t="s">
        <v>336</v>
      </c>
      <c r="E16" s="33"/>
      <c r="G16" s="8"/>
      <c r="H16" s="45" t="s">
        <v>357</v>
      </c>
      <c r="I16" s="46">
        <f>((COUNTIF(B2:B100,"&gt;75")-COUNTIF(B2:B100,"&gt;90"))/Count(B2:B100))*100</f>
        <v>10.25641026</v>
      </c>
    </row>
    <row r="17">
      <c r="A17" s="36">
        <v>95.0</v>
      </c>
      <c r="B17" s="36">
        <v>145.0</v>
      </c>
      <c r="C17" s="36" t="s">
        <v>335</v>
      </c>
      <c r="D17" s="36" t="s">
        <v>336</v>
      </c>
      <c r="E17" s="33"/>
      <c r="F17" s="41" t="s">
        <v>358</v>
      </c>
      <c r="G17" s="42">
        <f>countif(D2:D200,"yes")/(count(A2:A200))</f>
        <v>0.02564102564</v>
      </c>
      <c r="H17" s="45" t="s">
        <v>359</v>
      </c>
      <c r="I17" s="46">
        <f>((COUNTIF(B2:B100,"&gt;90")-COUNTIF(B2:B100,"&gt;105"))/Count(B2:B100))*100</f>
        <v>15.38461538</v>
      </c>
    </row>
    <row r="18">
      <c r="A18" s="36">
        <v>95.0</v>
      </c>
      <c r="B18" s="36">
        <v>146.0</v>
      </c>
      <c r="C18" s="36" t="s">
        <v>341</v>
      </c>
      <c r="D18" s="36" t="s">
        <v>336</v>
      </c>
      <c r="E18" s="33"/>
      <c r="G18" s="8"/>
      <c r="H18" s="45" t="s">
        <v>360</v>
      </c>
      <c r="I18" s="46">
        <f>((COUNTIF(B2:B100,"&gt;105")-COUNTIF(B2:B100,"&gt;120"))/Count(B2:B100))*100</f>
        <v>19.23076923</v>
      </c>
    </row>
    <row r="19">
      <c r="A19" s="36">
        <v>95.0</v>
      </c>
      <c r="B19" s="36">
        <v>153.0</v>
      </c>
      <c r="C19" s="36" t="s">
        <v>341</v>
      </c>
      <c r="D19" s="36" t="s">
        <v>336</v>
      </c>
      <c r="E19" s="33"/>
      <c r="G19" s="8"/>
      <c r="H19" s="45" t="s">
        <v>361</v>
      </c>
      <c r="I19" s="46">
        <f>((COUNTIF(B2:B100,"&gt;120")-COUNTIF(B2:B100,"&gt;135"))/Count(B2:B100))*100</f>
        <v>23.07692308</v>
      </c>
    </row>
    <row r="20">
      <c r="A20" s="36">
        <v>95.0</v>
      </c>
      <c r="B20" s="36">
        <v>135.0</v>
      </c>
      <c r="C20" s="36" t="s">
        <v>353</v>
      </c>
      <c r="D20" s="36" t="s">
        <v>336</v>
      </c>
      <c r="E20" s="33"/>
      <c r="G20" s="8"/>
      <c r="H20" s="48" t="s">
        <v>362</v>
      </c>
      <c r="I20" s="49">
        <f>((COUNTIF(B2:B100,"&gt;135")-COUNTIF(B2:B100,"&gt;150"))/Count(B2:B100))*100</f>
        <v>11.53846154</v>
      </c>
    </row>
    <row r="21">
      <c r="A21" s="36">
        <v>95.0</v>
      </c>
      <c r="B21" s="36">
        <v>132.0</v>
      </c>
      <c r="C21" s="36" t="s">
        <v>335</v>
      </c>
      <c r="D21" s="36" t="s">
        <v>336</v>
      </c>
      <c r="E21" s="33"/>
      <c r="G21" s="8"/>
      <c r="H21" s="48" t="s">
        <v>363</v>
      </c>
      <c r="I21" s="49">
        <f>((COUNTIF(B2:B100,"&gt;150")-COUNTIF(B2:B100,"&gt;165"))/Count(B2:B100))*100</f>
        <v>5.128205128</v>
      </c>
    </row>
    <row r="22">
      <c r="A22" s="36">
        <v>95.0</v>
      </c>
      <c r="B22" s="36">
        <v>52.0</v>
      </c>
      <c r="C22" s="36" t="s">
        <v>338</v>
      </c>
      <c r="D22" s="36" t="s">
        <v>336</v>
      </c>
      <c r="E22" s="33"/>
      <c r="G22" s="8"/>
      <c r="H22" s="48" t="s">
        <v>364</v>
      </c>
      <c r="I22" s="49">
        <f>((COUNTIF(B2:B100,"&gt;165")-COUNTIF(B2:B100,"&gt;180"))/Count(B2:B100))*100</f>
        <v>0</v>
      </c>
    </row>
    <row r="23">
      <c r="A23" s="36">
        <v>95.0</v>
      </c>
      <c r="B23" s="36">
        <v>131.0</v>
      </c>
      <c r="C23" s="36" t="s">
        <v>335</v>
      </c>
      <c r="D23" s="36" t="s">
        <v>336</v>
      </c>
      <c r="E23" s="33"/>
      <c r="G23" s="8"/>
      <c r="H23" s="50" t="s">
        <v>365</v>
      </c>
      <c r="I23" s="51">
        <f>((COUNTIF(B2:B100,"&gt;180")-COUNTIF(B2:B100,"&gt;300"))/Count(B2:B100))*100</f>
        <v>2.564102564</v>
      </c>
    </row>
    <row r="24">
      <c r="A24" s="36"/>
      <c r="B24" s="36"/>
      <c r="C24" s="36"/>
      <c r="D24" s="36"/>
      <c r="E24" s="33"/>
      <c r="I24" s="9">
        <f>SUM(I11:I23)</f>
        <v>100</v>
      </c>
    </row>
    <row r="25">
      <c r="A25" s="36">
        <v>104.0</v>
      </c>
      <c r="B25" s="36">
        <v>125.0</v>
      </c>
      <c r="C25" s="36" t="s">
        <v>353</v>
      </c>
      <c r="D25" s="36" t="s">
        <v>336</v>
      </c>
      <c r="E25" s="33"/>
    </row>
    <row r="26">
      <c r="A26" s="36">
        <v>104.0</v>
      </c>
      <c r="B26" s="36">
        <v>98.0</v>
      </c>
      <c r="C26" s="36" t="s">
        <v>338</v>
      </c>
      <c r="D26" s="36" t="s">
        <v>336</v>
      </c>
      <c r="E26" s="33"/>
    </row>
    <row r="27">
      <c r="A27" s="36">
        <v>104.0</v>
      </c>
      <c r="B27" s="36">
        <v>122.0</v>
      </c>
      <c r="C27" s="36" t="s">
        <v>353</v>
      </c>
      <c r="D27" s="36" t="s">
        <v>336</v>
      </c>
      <c r="E27" s="33"/>
    </row>
    <row r="28">
      <c r="A28" s="36">
        <v>104.0</v>
      </c>
      <c r="B28" s="36">
        <v>141.0</v>
      </c>
      <c r="C28" s="36" t="s">
        <v>341</v>
      </c>
      <c r="D28" s="36" t="s">
        <v>366</v>
      </c>
      <c r="E28" s="33"/>
    </row>
    <row r="29">
      <c r="A29" s="36">
        <v>104.0</v>
      </c>
      <c r="B29" s="36">
        <v>111.0</v>
      </c>
      <c r="C29" s="36" t="s">
        <v>341</v>
      </c>
      <c r="D29" s="36" t="s">
        <v>336</v>
      </c>
      <c r="E29" s="33"/>
    </row>
    <row r="30">
      <c r="A30" s="36">
        <v>104.0</v>
      </c>
      <c r="B30" s="36">
        <v>122.0</v>
      </c>
      <c r="C30" s="36" t="s">
        <v>338</v>
      </c>
      <c r="D30" s="36" t="s">
        <v>336</v>
      </c>
      <c r="E30" s="33"/>
    </row>
    <row r="31">
      <c r="A31" s="36">
        <v>104.0</v>
      </c>
      <c r="B31" s="36">
        <v>199.0</v>
      </c>
      <c r="C31" s="36" t="s">
        <v>341</v>
      </c>
      <c r="D31" s="36" t="s">
        <v>336</v>
      </c>
      <c r="E31" s="33"/>
    </row>
    <row r="32">
      <c r="A32" s="36">
        <v>104.0</v>
      </c>
      <c r="B32" s="36">
        <v>113.0</v>
      </c>
      <c r="C32" s="36" t="s">
        <v>353</v>
      </c>
      <c r="D32" s="36" t="s">
        <v>336</v>
      </c>
      <c r="E32" s="33"/>
    </row>
    <row r="33">
      <c r="A33" s="36">
        <v>104.0</v>
      </c>
      <c r="B33" s="36">
        <v>83.0</v>
      </c>
      <c r="C33" s="36" t="s">
        <v>353</v>
      </c>
      <c r="D33" s="36" t="s">
        <v>336</v>
      </c>
      <c r="E33" s="33"/>
    </row>
    <row r="34">
      <c r="A34" s="36">
        <v>104.0</v>
      </c>
      <c r="B34" s="36">
        <v>156.0</v>
      </c>
      <c r="C34" s="36" t="s">
        <v>338</v>
      </c>
      <c r="D34" s="36" t="s">
        <v>336</v>
      </c>
      <c r="E34" s="33"/>
    </row>
    <row r="35">
      <c r="A35" s="36">
        <v>104.0</v>
      </c>
      <c r="B35" s="36">
        <v>123.0</v>
      </c>
      <c r="C35" s="36" t="s">
        <v>341</v>
      </c>
      <c r="D35" s="36" t="s">
        <v>336</v>
      </c>
      <c r="E35" s="33"/>
      <c r="G35" s="8"/>
    </row>
    <row r="36">
      <c r="A36" s="36"/>
      <c r="B36" s="36"/>
      <c r="C36" s="36"/>
      <c r="D36" s="36"/>
      <c r="E36" s="33"/>
      <c r="G36" s="8"/>
    </row>
    <row r="37">
      <c r="A37" s="36">
        <v>94.0</v>
      </c>
      <c r="B37" s="36">
        <v>92.0</v>
      </c>
      <c r="C37" s="36" t="s">
        <v>338</v>
      </c>
      <c r="D37" s="36" t="s">
        <v>336</v>
      </c>
      <c r="E37" s="33"/>
      <c r="G37" s="8"/>
    </row>
    <row r="38">
      <c r="A38" s="36">
        <v>94.0</v>
      </c>
      <c r="B38" s="36">
        <v>143.0</v>
      </c>
      <c r="C38" s="36" t="s">
        <v>341</v>
      </c>
      <c r="D38" s="36" t="s">
        <v>336</v>
      </c>
      <c r="E38" s="33"/>
      <c r="G38" s="8"/>
    </row>
    <row r="39">
      <c r="A39" s="36">
        <v>94.0</v>
      </c>
      <c r="B39" s="36">
        <v>106.0</v>
      </c>
      <c r="C39" s="36" t="s">
        <v>338</v>
      </c>
      <c r="D39" s="36" t="s">
        <v>336</v>
      </c>
      <c r="E39" s="33"/>
      <c r="G39" s="8"/>
    </row>
    <row r="40">
      <c r="A40" s="36">
        <v>94.0</v>
      </c>
      <c r="B40" s="36">
        <v>150.0</v>
      </c>
      <c r="C40" s="36" t="s">
        <v>353</v>
      </c>
      <c r="D40" s="36" t="s">
        <v>336</v>
      </c>
      <c r="E40" s="33"/>
      <c r="G40" s="8"/>
    </row>
    <row r="41">
      <c r="A41" s="36">
        <v>94.0</v>
      </c>
      <c r="B41" s="36">
        <v>84.0</v>
      </c>
      <c r="C41" s="36" t="s">
        <v>338</v>
      </c>
      <c r="D41" s="36" t="s">
        <v>336</v>
      </c>
      <c r="E41" s="33"/>
      <c r="G41" s="8"/>
    </row>
    <row r="42">
      <c r="A42" s="36">
        <v>94.0</v>
      </c>
      <c r="B42" s="36">
        <v>103.0</v>
      </c>
      <c r="C42" s="36" t="s">
        <v>350</v>
      </c>
      <c r="D42" s="36" t="s">
        <v>336</v>
      </c>
      <c r="E42" s="33"/>
      <c r="G42" s="8"/>
    </row>
    <row r="43">
      <c r="A43" s="36">
        <v>94.0</v>
      </c>
      <c r="B43" s="36">
        <v>125.0</v>
      </c>
      <c r="C43" s="36" t="s">
        <v>341</v>
      </c>
      <c r="D43" s="36" t="s">
        <v>336</v>
      </c>
      <c r="E43" s="33"/>
      <c r="G43" s="8"/>
    </row>
    <row r="44">
      <c r="A44" s="36">
        <v>94.0</v>
      </c>
      <c r="B44" s="36">
        <v>77.0</v>
      </c>
      <c r="C44" s="36" t="s">
        <v>338</v>
      </c>
      <c r="D44" s="36" t="s">
        <v>336</v>
      </c>
      <c r="E44" s="33"/>
      <c r="G44" s="8"/>
    </row>
    <row r="45">
      <c r="A45" s="36">
        <v>94.0</v>
      </c>
      <c r="B45" s="36">
        <v>136.0</v>
      </c>
      <c r="C45" s="36" t="s">
        <v>341</v>
      </c>
      <c r="D45" s="36" t="s">
        <v>336</v>
      </c>
      <c r="E45" s="33"/>
      <c r="G45" s="8"/>
    </row>
    <row r="46">
      <c r="A46" s="36"/>
      <c r="B46" s="36"/>
      <c r="C46" s="36"/>
      <c r="D46" s="36"/>
      <c r="E46" s="33"/>
      <c r="G46" s="8"/>
    </row>
    <row r="47">
      <c r="A47" s="36">
        <v>89.0</v>
      </c>
      <c r="B47" s="36">
        <v>96.0</v>
      </c>
      <c r="C47" s="36" t="s">
        <v>341</v>
      </c>
      <c r="D47" s="36" t="s">
        <v>336</v>
      </c>
      <c r="E47" s="33"/>
      <c r="G47" s="8"/>
    </row>
    <row r="48">
      <c r="A48" s="36">
        <v>89.0</v>
      </c>
      <c r="B48" s="36">
        <v>125.0</v>
      </c>
      <c r="C48" s="36" t="s">
        <v>335</v>
      </c>
      <c r="D48" s="36" t="s">
        <v>336</v>
      </c>
      <c r="E48" s="33"/>
      <c r="G48" s="8"/>
    </row>
    <row r="49">
      <c r="A49" s="36">
        <v>89.0</v>
      </c>
      <c r="B49" s="36">
        <v>123.0</v>
      </c>
      <c r="C49" s="36" t="s">
        <v>353</v>
      </c>
      <c r="D49" s="36" t="s">
        <v>336</v>
      </c>
      <c r="E49" s="33"/>
      <c r="G49" s="8"/>
    </row>
    <row r="50">
      <c r="A50" s="36">
        <v>89.0</v>
      </c>
      <c r="B50" s="36">
        <v>123.0</v>
      </c>
      <c r="C50" s="36" t="s">
        <v>341</v>
      </c>
      <c r="D50" s="36" t="s">
        <v>336</v>
      </c>
      <c r="E50" s="33"/>
      <c r="G50" s="8"/>
    </row>
    <row r="51">
      <c r="A51" s="36">
        <v>89.0</v>
      </c>
      <c r="B51" s="36">
        <v>125.0</v>
      </c>
      <c r="C51" s="36" t="s">
        <v>335</v>
      </c>
      <c r="D51" s="36" t="s">
        <v>336</v>
      </c>
      <c r="E51" s="33"/>
      <c r="G51" s="8"/>
    </row>
    <row r="52">
      <c r="A52" s="36">
        <v>89.0</v>
      </c>
      <c r="B52" s="36">
        <v>115.0</v>
      </c>
      <c r="C52" s="36" t="s">
        <v>350</v>
      </c>
      <c r="D52" s="36" t="s">
        <v>336</v>
      </c>
      <c r="E52" s="33"/>
      <c r="G52" s="8"/>
    </row>
    <row r="53">
      <c r="A53" s="36">
        <v>89.0</v>
      </c>
      <c r="B53" s="36">
        <v>91.0</v>
      </c>
      <c r="C53" s="36" t="s">
        <v>338</v>
      </c>
      <c r="D53" s="36" t="s">
        <v>336</v>
      </c>
      <c r="E53" s="33"/>
      <c r="G53" s="8"/>
    </row>
    <row r="54">
      <c r="A54" s="36">
        <v>89.0</v>
      </c>
      <c r="B54" s="36">
        <v>161.0</v>
      </c>
      <c r="C54" s="36" t="s">
        <v>335</v>
      </c>
      <c r="D54" s="36" t="s">
        <v>336</v>
      </c>
      <c r="E54" s="33"/>
      <c r="G54" s="8"/>
    </row>
    <row r="55">
      <c r="A55" s="36">
        <v>89.0</v>
      </c>
      <c r="B55" s="36">
        <v>106.0</v>
      </c>
      <c r="C55" s="36" t="s">
        <v>341</v>
      </c>
      <c r="D55" s="36" t="s">
        <v>336</v>
      </c>
      <c r="E55" s="33"/>
      <c r="G55" s="8"/>
    </row>
    <row r="56">
      <c r="A56" s="36"/>
      <c r="B56" s="36"/>
      <c r="C56" s="36"/>
      <c r="D56" s="36"/>
      <c r="E56" s="33"/>
      <c r="G56" s="8"/>
    </row>
    <row r="57">
      <c r="A57" s="36">
        <v>77.0</v>
      </c>
      <c r="B57" s="36">
        <v>78.0</v>
      </c>
      <c r="C57" s="36" t="s">
        <v>338</v>
      </c>
      <c r="D57" s="36" t="s">
        <v>336</v>
      </c>
      <c r="E57" s="33"/>
      <c r="G57" s="8"/>
    </row>
    <row r="58">
      <c r="A58" s="36">
        <v>77.0</v>
      </c>
      <c r="B58" s="36">
        <v>86.0</v>
      </c>
      <c r="C58" s="36" t="s">
        <v>353</v>
      </c>
      <c r="D58" s="36" t="s">
        <v>336</v>
      </c>
      <c r="E58" s="33"/>
      <c r="G58" s="8"/>
    </row>
    <row r="59">
      <c r="A59" s="36">
        <v>77.0</v>
      </c>
      <c r="B59" s="36">
        <v>104.0</v>
      </c>
      <c r="C59" s="36" t="s">
        <v>335</v>
      </c>
      <c r="D59" s="36" t="s">
        <v>336</v>
      </c>
      <c r="E59" s="33"/>
      <c r="G59" s="8"/>
    </row>
    <row r="60">
      <c r="A60" s="36">
        <v>77.0</v>
      </c>
      <c r="B60" s="36">
        <v>67.0</v>
      </c>
      <c r="C60" s="36" t="s">
        <v>341</v>
      </c>
      <c r="D60" s="36" t="s">
        <v>366</v>
      </c>
      <c r="E60" s="33"/>
      <c r="G60" s="8"/>
    </row>
    <row r="61">
      <c r="A61" s="36">
        <v>77.0</v>
      </c>
      <c r="B61" s="36">
        <v>116.0</v>
      </c>
      <c r="C61" s="36" t="s">
        <v>341</v>
      </c>
      <c r="D61" s="36" t="s">
        <v>336</v>
      </c>
      <c r="E61" s="33"/>
      <c r="G61" s="8"/>
    </row>
    <row r="62">
      <c r="A62" s="36">
        <v>77.0</v>
      </c>
      <c r="B62" s="36">
        <v>108.0</v>
      </c>
      <c r="C62" s="36" t="s">
        <v>338</v>
      </c>
      <c r="D62" s="36" t="s">
        <v>336</v>
      </c>
      <c r="E62" s="33"/>
      <c r="G62" s="8"/>
    </row>
    <row r="63">
      <c r="A63" s="36">
        <v>77.0</v>
      </c>
      <c r="B63" s="36">
        <v>105.0</v>
      </c>
      <c r="C63" s="36" t="s">
        <v>350</v>
      </c>
      <c r="D63" s="36" t="s">
        <v>336</v>
      </c>
      <c r="E63" s="33"/>
      <c r="G63" s="8"/>
    </row>
    <row r="64">
      <c r="A64" s="36">
        <v>77.0</v>
      </c>
      <c r="B64" s="36">
        <v>117.0</v>
      </c>
      <c r="C64" s="36" t="s">
        <v>338</v>
      </c>
      <c r="D64" s="36" t="s">
        <v>336</v>
      </c>
      <c r="E64" s="33"/>
      <c r="G64" s="8"/>
    </row>
    <row r="65">
      <c r="A65" s="36">
        <v>77.0</v>
      </c>
      <c r="B65" s="36">
        <v>105.0</v>
      </c>
      <c r="C65" s="36" t="s">
        <v>353</v>
      </c>
      <c r="D65" s="36" t="s">
        <v>336</v>
      </c>
      <c r="E65" s="33"/>
      <c r="G65" s="8"/>
    </row>
    <row r="66">
      <c r="A66" s="36"/>
      <c r="B66" s="36"/>
      <c r="C66" s="36"/>
      <c r="D66" s="36"/>
      <c r="E66" s="33"/>
      <c r="G66" s="8"/>
    </row>
    <row r="67">
      <c r="A67" s="36">
        <v>79.0</v>
      </c>
      <c r="B67" s="36">
        <v>150.0</v>
      </c>
      <c r="C67" s="36" t="s">
        <v>341</v>
      </c>
      <c r="D67" s="36" t="s">
        <v>336</v>
      </c>
      <c r="E67" s="33"/>
      <c r="G67" s="8"/>
    </row>
    <row r="68">
      <c r="A68" s="36">
        <v>79.0</v>
      </c>
      <c r="B68" s="36">
        <v>126.0</v>
      </c>
      <c r="C68" s="36" t="s">
        <v>341</v>
      </c>
      <c r="D68" s="36" t="s">
        <v>336</v>
      </c>
      <c r="E68" s="33"/>
      <c r="G68" s="8"/>
    </row>
    <row r="69">
      <c r="A69" s="36">
        <v>79.0</v>
      </c>
      <c r="B69" s="36">
        <v>67.0</v>
      </c>
      <c r="C69" s="36" t="s">
        <v>338</v>
      </c>
      <c r="D69" s="36" t="s">
        <v>336</v>
      </c>
      <c r="E69" s="33"/>
      <c r="G69" s="8"/>
    </row>
    <row r="70">
      <c r="A70" s="36">
        <v>79.0</v>
      </c>
      <c r="B70" s="36">
        <v>138.0</v>
      </c>
      <c r="C70" s="36" t="s">
        <v>341</v>
      </c>
      <c r="D70" s="36" t="s">
        <v>336</v>
      </c>
      <c r="E70" s="33"/>
      <c r="G70" s="8"/>
    </row>
    <row r="71">
      <c r="A71" s="36">
        <v>79.0</v>
      </c>
      <c r="B71" s="36">
        <v>116.0</v>
      </c>
      <c r="C71" s="36" t="s">
        <v>341</v>
      </c>
      <c r="D71" s="36" t="s">
        <v>336</v>
      </c>
      <c r="E71" s="33"/>
      <c r="G71" s="8"/>
    </row>
    <row r="72">
      <c r="A72" s="36">
        <v>79.0</v>
      </c>
      <c r="B72" s="36">
        <v>131.0</v>
      </c>
      <c r="C72" s="36" t="s">
        <v>341</v>
      </c>
      <c r="D72" s="36" t="s">
        <v>336</v>
      </c>
      <c r="E72" s="33"/>
      <c r="G72" s="8"/>
    </row>
    <row r="73">
      <c r="A73" s="36">
        <v>79.0</v>
      </c>
      <c r="B73" s="36">
        <v>113.0</v>
      </c>
      <c r="C73" s="36" t="s">
        <v>341</v>
      </c>
      <c r="D73" s="36" t="s">
        <v>336</v>
      </c>
      <c r="E73" s="33"/>
      <c r="G73" s="8"/>
    </row>
    <row r="74">
      <c r="A74" s="36">
        <v>79.0</v>
      </c>
      <c r="B74" s="36">
        <v>103.0</v>
      </c>
      <c r="C74" s="36" t="s">
        <v>353</v>
      </c>
      <c r="D74" s="36" t="s">
        <v>336</v>
      </c>
      <c r="E74" s="33"/>
      <c r="G74" s="8"/>
    </row>
    <row r="75">
      <c r="A75" s="36">
        <v>79.0</v>
      </c>
      <c r="B75" s="36">
        <v>86.0</v>
      </c>
      <c r="C75" s="36" t="s">
        <v>341</v>
      </c>
      <c r="D75" s="36" t="s">
        <v>336</v>
      </c>
      <c r="E75" s="33"/>
      <c r="G75" s="8"/>
    </row>
    <row r="76">
      <c r="A76" s="36"/>
      <c r="B76" s="36"/>
      <c r="C76" s="36"/>
      <c r="D76" s="36"/>
      <c r="E76" s="33"/>
      <c r="G76" s="8"/>
    </row>
    <row r="77">
      <c r="A77" s="36">
        <v>103.0</v>
      </c>
      <c r="B77" s="36">
        <v>27.0</v>
      </c>
      <c r="C77" s="36" t="s">
        <v>338</v>
      </c>
      <c r="D77" s="36" t="s">
        <v>336</v>
      </c>
      <c r="E77" s="33"/>
      <c r="G77" s="8"/>
    </row>
    <row r="78">
      <c r="A78" s="36">
        <v>103.0</v>
      </c>
      <c r="B78" s="36">
        <v>189.0</v>
      </c>
      <c r="C78" s="36" t="s">
        <v>341</v>
      </c>
      <c r="D78" s="36" t="s">
        <v>336</v>
      </c>
      <c r="E78" s="33"/>
      <c r="G78" s="8"/>
    </row>
    <row r="79">
      <c r="A79" s="36">
        <v>103.0</v>
      </c>
      <c r="B79" s="36">
        <v>89.0</v>
      </c>
      <c r="C79" s="36" t="s">
        <v>338</v>
      </c>
      <c r="D79" s="36" t="s">
        <v>336</v>
      </c>
      <c r="E79" s="33"/>
      <c r="G79" s="8"/>
    </row>
    <row r="80">
      <c r="A80" s="36">
        <v>103.0</v>
      </c>
      <c r="B80" s="36">
        <v>60.0</v>
      </c>
      <c r="C80" s="36" t="s">
        <v>338</v>
      </c>
      <c r="D80" s="36" t="s">
        <v>336</v>
      </c>
      <c r="E80" s="33"/>
      <c r="G80" s="8"/>
    </row>
    <row r="81">
      <c r="A81" s="36">
        <v>103.0</v>
      </c>
      <c r="B81" s="36">
        <v>63.0</v>
      </c>
      <c r="C81" s="36" t="s">
        <v>338</v>
      </c>
      <c r="D81" s="36" t="s">
        <v>336</v>
      </c>
      <c r="E81" s="33"/>
      <c r="G81" s="8"/>
    </row>
    <row r="82">
      <c r="A82" s="36">
        <v>103.0</v>
      </c>
      <c r="B82" s="36">
        <v>113.0</v>
      </c>
      <c r="C82" s="36" t="s">
        <v>355</v>
      </c>
      <c r="D82" s="36" t="s">
        <v>336</v>
      </c>
      <c r="E82" s="33"/>
      <c r="G82" s="8"/>
    </row>
    <row r="83">
      <c r="A83" s="36">
        <v>103.0</v>
      </c>
      <c r="B83" s="36">
        <v>47.0</v>
      </c>
      <c r="C83" s="36" t="s">
        <v>338</v>
      </c>
      <c r="D83" s="36" t="s">
        <v>336</v>
      </c>
      <c r="E83" s="33"/>
      <c r="G83" s="8"/>
    </row>
    <row r="84">
      <c r="A84" s="36">
        <v>103.0</v>
      </c>
      <c r="B84" s="36">
        <v>105.0</v>
      </c>
      <c r="C84" s="36" t="s">
        <v>341</v>
      </c>
      <c r="D84" s="36" t="s">
        <v>336</v>
      </c>
      <c r="E84" s="33"/>
      <c r="G84" s="8"/>
    </row>
    <row r="85">
      <c r="A85" s="36">
        <v>103.0</v>
      </c>
      <c r="B85" s="36">
        <v>75.0</v>
      </c>
      <c r="C85" s="36" t="s">
        <v>338</v>
      </c>
      <c r="D85" s="36" t="s">
        <v>336</v>
      </c>
      <c r="E85" s="33"/>
      <c r="G85" s="8"/>
    </row>
    <row r="86">
      <c r="A86" s="36">
        <v>103.0</v>
      </c>
      <c r="B86" s="36">
        <v>151.0</v>
      </c>
      <c r="C86" s="36" t="s">
        <v>353</v>
      </c>
      <c r="D86" s="36" t="s">
        <v>336</v>
      </c>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97.44927536</v>
      </c>
      <c r="J1" s="6" t="s">
        <v>334</v>
      </c>
      <c r="K1" s="10">
        <f>AVERAGE(A2:A200)</f>
        <v>93.36231884</v>
      </c>
    </row>
    <row r="2">
      <c r="A2" s="36">
        <v>90.0</v>
      </c>
      <c r="B2" s="36">
        <v>105.0</v>
      </c>
      <c r="C2" s="36" t="s">
        <v>338</v>
      </c>
      <c r="D2" s="36" t="s">
        <v>336</v>
      </c>
      <c r="E2" s="33"/>
      <c r="F2" s="34" t="s">
        <v>3</v>
      </c>
      <c r="G2" s="35">
        <f>MEDIAN(B2:B200)</f>
        <v>105</v>
      </c>
      <c r="J2" s="6" t="s">
        <v>337</v>
      </c>
      <c r="K2" s="10">
        <f>count(A2:A203)</f>
        <v>69</v>
      </c>
    </row>
    <row r="3">
      <c r="A3" s="36">
        <v>90.0</v>
      </c>
      <c r="B3" s="36">
        <v>63.0</v>
      </c>
      <c r="C3" s="36" t="s">
        <v>338</v>
      </c>
      <c r="D3" s="36" t="s">
        <v>336</v>
      </c>
      <c r="E3" s="33"/>
      <c r="F3" s="34" t="s">
        <v>339</v>
      </c>
      <c r="G3" s="35">
        <f>STDEV(B2:B200)</f>
        <v>36.32716381</v>
      </c>
    </row>
    <row r="4">
      <c r="A4" s="36">
        <v>90.0</v>
      </c>
      <c r="B4" s="36">
        <v>128.0</v>
      </c>
      <c r="C4" s="36" t="s">
        <v>338</v>
      </c>
      <c r="D4" s="36" t="s">
        <v>336</v>
      </c>
      <c r="E4" s="33"/>
      <c r="F4" s="34" t="s">
        <v>340</v>
      </c>
      <c r="G4" s="35">
        <f>QUARTILE(B2:B200,1)</f>
        <v>72</v>
      </c>
    </row>
    <row r="5">
      <c r="A5" s="36">
        <v>90.0</v>
      </c>
      <c r="B5" s="36">
        <v>36.0</v>
      </c>
      <c r="C5" s="36" t="s">
        <v>338</v>
      </c>
      <c r="D5" s="36" t="s">
        <v>336</v>
      </c>
      <c r="E5" s="33"/>
      <c r="F5" s="34" t="s">
        <v>342</v>
      </c>
      <c r="G5" s="35">
        <f>QUARTILE(B2:B200,2)</f>
        <v>105</v>
      </c>
    </row>
    <row r="6">
      <c r="A6" s="36">
        <v>90.0</v>
      </c>
      <c r="B6" s="36">
        <v>144.0</v>
      </c>
      <c r="C6" s="36" t="s">
        <v>341</v>
      </c>
      <c r="D6" s="36" t="s">
        <v>336</v>
      </c>
      <c r="E6" s="33"/>
      <c r="F6" s="34" t="s">
        <v>1</v>
      </c>
      <c r="G6" s="35">
        <f>QUARTILE(B2:B200,3)</f>
        <v>126</v>
      </c>
    </row>
    <row r="7">
      <c r="A7" s="36">
        <v>90.0</v>
      </c>
      <c r="B7" s="59">
        <v>93.0</v>
      </c>
      <c r="C7" s="38" t="s">
        <v>338</v>
      </c>
      <c r="D7" s="38" t="s">
        <v>336</v>
      </c>
      <c r="E7" s="33"/>
      <c r="F7" s="34" t="s">
        <v>343</v>
      </c>
      <c r="G7" s="35">
        <f>QUARTILE(B2:B200,4)</f>
        <v>146</v>
      </c>
    </row>
    <row r="8">
      <c r="A8" s="36">
        <v>90.0</v>
      </c>
      <c r="B8" s="60">
        <v>108.0</v>
      </c>
      <c r="C8" s="40" t="s">
        <v>353</v>
      </c>
      <c r="D8" s="40" t="s">
        <v>336</v>
      </c>
      <c r="E8" s="33"/>
      <c r="F8" s="34" t="s">
        <v>344</v>
      </c>
      <c r="G8" s="35">
        <f>G6-G4</f>
        <v>54</v>
      </c>
      <c r="H8" s="34" t="s">
        <v>345</v>
      </c>
      <c r="I8" s="35">
        <f>(3*(G1-G2))/G3</f>
        <v>-0.6235602106</v>
      </c>
      <c r="J8" s="34" t="s">
        <v>346</v>
      </c>
      <c r="K8" s="35">
        <f>SUM(I21:I23)</f>
        <v>0</v>
      </c>
    </row>
    <row r="9">
      <c r="A9" s="36">
        <v>90.0</v>
      </c>
      <c r="B9" s="60">
        <v>105.0</v>
      </c>
      <c r="C9" s="36" t="s">
        <v>341</v>
      </c>
      <c r="D9" s="40" t="s">
        <v>336</v>
      </c>
      <c r="E9" s="33"/>
      <c r="G9" s="8"/>
    </row>
    <row r="10">
      <c r="A10" s="36">
        <v>90.0</v>
      </c>
      <c r="B10" s="36">
        <v>138.0</v>
      </c>
      <c r="C10" s="36" t="s">
        <v>353</v>
      </c>
      <c r="D10" s="36" t="s">
        <v>336</v>
      </c>
      <c r="E10" s="33"/>
      <c r="F10" s="41" t="s">
        <v>338</v>
      </c>
      <c r="G10" s="42">
        <f>(COUNTIF(C2:C200,"edgeguard"))/(count(A2:A200))</f>
        <v>0.4492753623</v>
      </c>
      <c r="H10" s="43" t="s">
        <v>347</v>
      </c>
      <c r="I10" s="44" t="s">
        <v>348</v>
      </c>
    </row>
    <row r="11">
      <c r="A11" s="36"/>
      <c r="B11" s="36"/>
      <c r="C11" s="36"/>
      <c r="D11" s="36"/>
      <c r="E11" s="33"/>
      <c r="F11" s="41" t="s">
        <v>335</v>
      </c>
      <c r="G11" s="42">
        <f>COUNTIF(C2:C200,"ledgeguard")/(count(A2:A200))</f>
        <v>0.1884057971</v>
      </c>
      <c r="H11" s="45" t="s">
        <v>349</v>
      </c>
      <c r="I11" s="46">
        <f>((COUNTIF(B2:B100,"&lt;=15"))/Count(B2:B100))*100</f>
        <v>1.449275362</v>
      </c>
    </row>
    <row r="12">
      <c r="A12" s="36">
        <v>79.0</v>
      </c>
      <c r="B12" s="36">
        <v>112.0</v>
      </c>
      <c r="C12" s="36" t="s">
        <v>350</v>
      </c>
      <c r="D12" s="36" t="s">
        <v>336</v>
      </c>
      <c r="E12" s="33"/>
      <c r="F12" s="41" t="s">
        <v>350</v>
      </c>
      <c r="G12" s="42">
        <f>COUNTIF(C2:C200,"reversal")/(count(A2:A200))</f>
        <v>0.08695652174</v>
      </c>
      <c r="H12" s="45" t="s">
        <v>351</v>
      </c>
      <c r="I12" s="46">
        <f>((COUNTIF(B2:B100,"&gt;15")-COUNTIF(B2:B100,"&gt;30"))/Count(B2:B100))*100</f>
        <v>4.347826087</v>
      </c>
    </row>
    <row r="13">
      <c r="A13" s="36">
        <v>79.0</v>
      </c>
      <c r="B13" s="36">
        <v>129.0</v>
      </c>
      <c r="C13" s="36" t="s">
        <v>335</v>
      </c>
      <c r="D13" s="36" t="s">
        <v>336</v>
      </c>
      <c r="E13" s="33"/>
      <c r="F13" s="41" t="s">
        <v>341</v>
      </c>
      <c r="G13" s="42">
        <f>COUNTIF(C2:C200,"raw/whiff")/(count(A2:A200))</f>
        <v>0.1739130435</v>
      </c>
      <c r="H13" s="45" t="s">
        <v>352</v>
      </c>
      <c r="I13" s="47">
        <f>((COUNTIF(B2:B100,"&gt;30")-COUNTIF(B2:B100,"&gt;45"))/Count(B2:B100))*100</f>
        <v>5.797101449</v>
      </c>
    </row>
    <row r="14">
      <c r="A14" s="36">
        <v>79.0</v>
      </c>
      <c r="B14" s="36">
        <v>80.0</v>
      </c>
      <c r="C14" s="36" t="s">
        <v>338</v>
      </c>
      <c r="D14" s="36" t="s">
        <v>336</v>
      </c>
      <c r="E14" s="33"/>
      <c r="F14" s="41" t="s">
        <v>353</v>
      </c>
      <c r="G14" s="42">
        <f>COUNTIF(C2:C200,"landing")/(count(A2:A200))</f>
        <v>0.08695652174</v>
      </c>
      <c r="H14" s="45" t="s">
        <v>354</v>
      </c>
      <c r="I14" s="46">
        <f>((COUNTIF(B2:B100,"&gt;45")-COUNTIF(B2:B100,"&gt;60"))/Count(B2:B100))*100</f>
        <v>5.797101449</v>
      </c>
    </row>
    <row r="15">
      <c r="A15" s="36">
        <v>79.0</v>
      </c>
      <c r="B15" s="36">
        <v>124.0</v>
      </c>
      <c r="C15" s="36" t="s">
        <v>341</v>
      </c>
      <c r="D15" s="36" t="s">
        <v>336</v>
      </c>
      <c r="E15" s="33"/>
      <c r="F15" s="41" t="s">
        <v>355</v>
      </c>
      <c r="G15" s="42">
        <f>COUNTIF(C2:C200,"shielding")/(count(A2:A200))</f>
        <v>0</v>
      </c>
      <c r="H15" s="45" t="s">
        <v>356</v>
      </c>
      <c r="I15" s="46">
        <f>((COUNTIF(B2:B100,"&gt;60")-COUNTIF(B2:B100,"&gt;75"))/Count(B2:B100))*100</f>
        <v>10.14492754</v>
      </c>
    </row>
    <row r="16">
      <c r="A16" s="36">
        <v>79.0</v>
      </c>
      <c r="B16" s="36">
        <v>19.0</v>
      </c>
      <c r="C16" s="36" t="s">
        <v>338</v>
      </c>
      <c r="D16" s="36" t="s">
        <v>336</v>
      </c>
      <c r="E16" s="33"/>
      <c r="G16" s="8"/>
      <c r="H16" s="45" t="s">
        <v>357</v>
      </c>
      <c r="I16" s="46">
        <f>((COUNTIF(B2:B100,"&gt;75")-COUNTIF(B2:B100,"&gt;90"))/Count(B2:B100))*100</f>
        <v>10.14492754</v>
      </c>
    </row>
    <row r="17">
      <c r="A17" s="36">
        <v>79.0</v>
      </c>
      <c r="B17" s="36">
        <v>128.0</v>
      </c>
      <c r="C17" s="36" t="s">
        <v>335</v>
      </c>
      <c r="D17" s="36" t="s">
        <v>336</v>
      </c>
      <c r="E17" s="33"/>
      <c r="F17" s="41" t="s">
        <v>358</v>
      </c>
      <c r="G17" s="42">
        <f>countif(D2:D200,"yes")/(count(A2:A200))</f>
        <v>0.05797101449</v>
      </c>
      <c r="H17" s="45" t="s">
        <v>359</v>
      </c>
      <c r="I17" s="46">
        <f>((COUNTIF(B2:B100,"&gt;90")-COUNTIF(B2:B100,"&gt;105"))/Count(B2:B100))*100</f>
        <v>13.04347826</v>
      </c>
    </row>
    <row r="18">
      <c r="A18" s="36">
        <v>79.0</v>
      </c>
      <c r="B18" s="36">
        <v>55.0</v>
      </c>
      <c r="C18" s="36" t="s">
        <v>338</v>
      </c>
      <c r="D18" s="36" t="s">
        <v>336</v>
      </c>
      <c r="E18" s="33"/>
      <c r="G18" s="8"/>
      <c r="H18" s="45" t="s">
        <v>360</v>
      </c>
      <c r="I18" s="46">
        <f>((COUNTIF(B2:B100,"&gt;105")-COUNTIF(B2:B100,"&gt;120"))/Count(B2:B100))*100</f>
        <v>13.04347826</v>
      </c>
    </row>
    <row r="19">
      <c r="A19" s="36">
        <v>79.0</v>
      </c>
      <c r="B19" s="36">
        <v>102.0</v>
      </c>
      <c r="C19" s="36" t="s">
        <v>350</v>
      </c>
      <c r="D19" s="36" t="s">
        <v>336</v>
      </c>
      <c r="E19" s="33"/>
      <c r="G19" s="8"/>
      <c r="H19" s="45" t="s">
        <v>361</v>
      </c>
      <c r="I19" s="46">
        <f>((COUNTIF(B2:B100,"&gt;120")-COUNTIF(B2:B100,"&gt;135"))/Count(B2:B100))*100</f>
        <v>21.73913043</v>
      </c>
    </row>
    <row r="20">
      <c r="A20" s="36">
        <v>79.0</v>
      </c>
      <c r="B20" s="36">
        <v>103.0</v>
      </c>
      <c r="C20" s="36" t="s">
        <v>341</v>
      </c>
      <c r="D20" s="36" t="s">
        <v>336</v>
      </c>
      <c r="E20" s="33"/>
      <c r="G20" s="8"/>
      <c r="H20" s="48" t="s">
        <v>362</v>
      </c>
      <c r="I20" s="49">
        <f>((COUNTIF(B2:B100,"&gt;135")-COUNTIF(B2:B100,"&gt;150"))/Count(B2:B100))*100</f>
        <v>14.49275362</v>
      </c>
    </row>
    <row r="21">
      <c r="A21" s="36"/>
      <c r="B21" s="36"/>
      <c r="C21" s="36"/>
      <c r="D21" s="36"/>
      <c r="E21" s="33"/>
      <c r="G21" s="8"/>
      <c r="H21" s="48" t="s">
        <v>363</v>
      </c>
      <c r="I21" s="49">
        <f>((COUNTIF(B2:B100,"&gt;150")-COUNTIF(B2:B100,"&gt;165"))/Count(B2:B100))*100</f>
        <v>0</v>
      </c>
    </row>
    <row r="22">
      <c r="A22" s="36">
        <v>104.0</v>
      </c>
      <c r="B22" s="36">
        <v>101.0</v>
      </c>
      <c r="C22" s="36" t="s">
        <v>338</v>
      </c>
      <c r="D22" s="36" t="s">
        <v>336</v>
      </c>
      <c r="E22" s="33"/>
      <c r="G22" s="8"/>
      <c r="H22" s="48" t="s">
        <v>364</v>
      </c>
      <c r="I22" s="49">
        <f>((COUNTIF(B2:B100,"&gt;165")-COUNTIF(B2:B100,"&gt;180"))/Count(B2:B100))*100</f>
        <v>0</v>
      </c>
    </row>
    <row r="23">
      <c r="A23" s="36">
        <v>104.0</v>
      </c>
      <c r="B23" s="36">
        <v>146.0</v>
      </c>
      <c r="C23" s="36" t="s">
        <v>338</v>
      </c>
      <c r="D23" s="36" t="s">
        <v>336</v>
      </c>
      <c r="E23" s="33"/>
      <c r="G23" s="8"/>
      <c r="H23" s="50" t="s">
        <v>365</v>
      </c>
      <c r="I23" s="51">
        <f>((COUNTIF(B2:B100,"&gt;180")-COUNTIF(B2:B100,"&gt;300"))/Count(B2:B100))*100</f>
        <v>0</v>
      </c>
    </row>
    <row r="24">
      <c r="A24" s="36">
        <v>104.0</v>
      </c>
      <c r="B24" s="36">
        <v>52.0</v>
      </c>
      <c r="C24" s="36" t="s">
        <v>350</v>
      </c>
      <c r="D24" s="36" t="s">
        <v>336</v>
      </c>
      <c r="E24" s="33"/>
      <c r="I24" s="9">
        <f>SUM(I11:I23)</f>
        <v>100</v>
      </c>
    </row>
    <row r="25">
      <c r="A25" s="36">
        <v>104.0</v>
      </c>
      <c r="B25" s="36">
        <v>137.0</v>
      </c>
      <c r="C25" s="36" t="s">
        <v>341</v>
      </c>
      <c r="D25" s="36" t="s">
        <v>336</v>
      </c>
      <c r="E25" s="33"/>
    </row>
    <row r="26">
      <c r="A26" s="36">
        <v>104.0</v>
      </c>
      <c r="B26" s="36">
        <v>99.0</v>
      </c>
      <c r="C26" s="36" t="s">
        <v>353</v>
      </c>
      <c r="D26" s="36" t="s">
        <v>336</v>
      </c>
      <c r="E26" s="33"/>
    </row>
    <row r="27">
      <c r="A27" s="36">
        <v>104.0</v>
      </c>
      <c r="B27" s="36">
        <v>63.0</v>
      </c>
      <c r="C27" s="36" t="s">
        <v>353</v>
      </c>
      <c r="D27" s="36" t="s">
        <v>366</v>
      </c>
      <c r="E27" s="33"/>
    </row>
    <row r="28">
      <c r="A28" s="36">
        <v>104.0</v>
      </c>
      <c r="B28" s="36">
        <v>106.0</v>
      </c>
      <c r="C28" s="36" t="s">
        <v>338</v>
      </c>
      <c r="D28" s="36" t="s">
        <v>336</v>
      </c>
      <c r="E28" s="33"/>
    </row>
    <row r="29">
      <c r="A29" s="36">
        <v>104.0</v>
      </c>
      <c r="B29" s="36">
        <v>72.0</v>
      </c>
      <c r="C29" s="36" t="s">
        <v>338</v>
      </c>
      <c r="D29" s="36" t="s">
        <v>336</v>
      </c>
      <c r="E29" s="33"/>
    </row>
    <row r="30">
      <c r="A30" s="36">
        <v>104.0</v>
      </c>
      <c r="B30" s="36">
        <v>113.0</v>
      </c>
      <c r="C30" s="36" t="s">
        <v>335</v>
      </c>
      <c r="D30" s="36" t="s">
        <v>336</v>
      </c>
      <c r="E30" s="33"/>
    </row>
    <row r="31">
      <c r="A31" s="36">
        <v>104.0</v>
      </c>
      <c r="B31" s="36">
        <v>109.0</v>
      </c>
      <c r="C31" s="36" t="s">
        <v>341</v>
      </c>
      <c r="D31" s="36" t="s">
        <v>336</v>
      </c>
      <c r="E31" s="33"/>
    </row>
    <row r="32">
      <c r="A32" s="36"/>
      <c r="B32" s="36"/>
      <c r="C32" s="36"/>
      <c r="D32" s="36"/>
      <c r="E32" s="33"/>
    </row>
    <row r="33">
      <c r="A33" s="36">
        <v>108.0</v>
      </c>
      <c r="B33" s="36">
        <v>128.0</v>
      </c>
      <c r="C33" s="36" t="s">
        <v>341</v>
      </c>
      <c r="D33" s="36" t="s">
        <v>336</v>
      </c>
      <c r="E33" s="33"/>
    </row>
    <row r="34">
      <c r="A34" s="36">
        <v>108.0</v>
      </c>
      <c r="B34" s="36">
        <v>31.0</v>
      </c>
      <c r="C34" s="36" t="s">
        <v>338</v>
      </c>
      <c r="D34" s="36" t="s">
        <v>336</v>
      </c>
      <c r="E34" s="33"/>
    </row>
    <row r="35">
      <c r="A35" s="36">
        <v>108.0</v>
      </c>
      <c r="B35" s="36">
        <v>110.0</v>
      </c>
      <c r="C35" s="36" t="s">
        <v>341</v>
      </c>
      <c r="D35" s="36" t="s">
        <v>336</v>
      </c>
      <c r="E35" s="33"/>
      <c r="G35" s="8"/>
    </row>
    <row r="36">
      <c r="A36" s="36">
        <v>108.0</v>
      </c>
      <c r="B36" s="36">
        <v>126.0</v>
      </c>
      <c r="C36" s="36" t="s">
        <v>353</v>
      </c>
      <c r="D36" s="36" t="s">
        <v>336</v>
      </c>
      <c r="E36" s="33"/>
      <c r="G36" s="8"/>
    </row>
    <row r="37">
      <c r="A37" s="36">
        <v>108.0</v>
      </c>
      <c r="B37" s="36">
        <v>129.0</v>
      </c>
      <c r="C37" s="36" t="s">
        <v>341</v>
      </c>
      <c r="D37" s="36" t="s">
        <v>336</v>
      </c>
      <c r="E37" s="33"/>
      <c r="G37" s="8"/>
    </row>
    <row r="38">
      <c r="A38" s="36">
        <v>108.0</v>
      </c>
      <c r="B38" s="36">
        <v>140.0</v>
      </c>
      <c r="C38" s="36" t="s">
        <v>335</v>
      </c>
      <c r="D38" s="36" t="s">
        <v>336</v>
      </c>
      <c r="E38" s="33"/>
      <c r="G38" s="8"/>
    </row>
    <row r="39">
      <c r="A39" s="36">
        <v>108.0</v>
      </c>
      <c r="B39" s="36">
        <v>141.0</v>
      </c>
      <c r="C39" s="36" t="s">
        <v>338</v>
      </c>
      <c r="D39" s="36" t="s">
        <v>336</v>
      </c>
      <c r="E39" s="33"/>
      <c r="G39" s="8"/>
    </row>
    <row r="40">
      <c r="A40" s="36">
        <v>108.0</v>
      </c>
      <c r="B40" s="36">
        <v>126.0</v>
      </c>
      <c r="C40" s="36" t="s">
        <v>335</v>
      </c>
      <c r="D40" s="36" t="s">
        <v>336</v>
      </c>
      <c r="E40" s="33"/>
      <c r="G40" s="8"/>
    </row>
    <row r="41">
      <c r="A41" s="36">
        <v>108.0</v>
      </c>
      <c r="B41" s="36">
        <v>126.0</v>
      </c>
      <c r="C41" s="36" t="s">
        <v>341</v>
      </c>
      <c r="D41" s="36" t="s">
        <v>336</v>
      </c>
      <c r="E41" s="33"/>
      <c r="G41" s="8"/>
    </row>
    <row r="42">
      <c r="A42" s="36">
        <v>108.0</v>
      </c>
      <c r="B42" s="36">
        <v>66.0</v>
      </c>
      <c r="C42" s="36" t="s">
        <v>353</v>
      </c>
      <c r="D42" s="36" t="s">
        <v>336</v>
      </c>
      <c r="E42" s="33"/>
      <c r="G42" s="8"/>
    </row>
    <row r="43">
      <c r="A43" s="36">
        <v>108.0</v>
      </c>
      <c r="B43" s="36">
        <v>81.0</v>
      </c>
      <c r="C43" s="36" t="s">
        <v>335</v>
      </c>
      <c r="D43" s="36" t="s">
        <v>336</v>
      </c>
      <c r="E43" s="33"/>
      <c r="G43" s="8"/>
    </row>
    <row r="44">
      <c r="A44" s="36"/>
      <c r="B44" s="36"/>
      <c r="C44" s="36"/>
      <c r="D44" s="36"/>
      <c r="E44" s="33"/>
      <c r="G44" s="8"/>
    </row>
    <row r="45">
      <c r="A45" s="36">
        <v>82.0</v>
      </c>
      <c r="B45" s="36">
        <v>132.0</v>
      </c>
      <c r="C45" s="36" t="s">
        <v>335</v>
      </c>
      <c r="D45" s="36" t="s">
        <v>336</v>
      </c>
      <c r="E45" s="33"/>
      <c r="G45" s="8"/>
    </row>
    <row r="46">
      <c r="A46" s="36">
        <v>82.0</v>
      </c>
      <c r="B46" s="36">
        <v>59.0</v>
      </c>
      <c r="C46" s="36" t="s">
        <v>338</v>
      </c>
      <c r="D46" s="36" t="s">
        <v>336</v>
      </c>
      <c r="E46" s="33"/>
      <c r="G46" s="8"/>
    </row>
    <row r="47">
      <c r="A47" s="36">
        <v>82.0</v>
      </c>
      <c r="B47" s="36">
        <v>82.0</v>
      </c>
      <c r="C47" s="36" t="s">
        <v>338</v>
      </c>
      <c r="D47" s="36" t="s">
        <v>336</v>
      </c>
      <c r="E47" s="33"/>
      <c r="G47" s="8"/>
    </row>
    <row r="48">
      <c r="A48" s="36">
        <v>82.0</v>
      </c>
      <c r="B48" s="36">
        <v>117.0</v>
      </c>
      <c r="C48" s="36" t="s">
        <v>338</v>
      </c>
      <c r="D48" s="36" t="s">
        <v>336</v>
      </c>
      <c r="E48" s="33"/>
      <c r="G48" s="8"/>
    </row>
    <row r="49">
      <c r="A49" s="36">
        <v>82.0</v>
      </c>
      <c r="B49" s="36">
        <v>130.0</v>
      </c>
      <c r="C49" s="36" t="s">
        <v>350</v>
      </c>
      <c r="D49" s="36" t="s">
        <v>336</v>
      </c>
      <c r="E49" s="33"/>
      <c r="G49" s="8"/>
    </row>
    <row r="50">
      <c r="A50" s="36">
        <v>82.0</v>
      </c>
      <c r="B50" s="36">
        <v>69.0</v>
      </c>
      <c r="C50" s="36" t="s">
        <v>338</v>
      </c>
      <c r="D50" s="36" t="s">
        <v>366</v>
      </c>
      <c r="E50" s="33"/>
      <c r="G50" s="8"/>
    </row>
    <row r="51">
      <c r="A51" s="36">
        <v>82.0</v>
      </c>
      <c r="B51" s="36">
        <v>60.0</v>
      </c>
      <c r="C51" s="36" t="s">
        <v>335</v>
      </c>
      <c r="D51" s="36" t="s">
        <v>366</v>
      </c>
      <c r="E51" s="33"/>
      <c r="G51" s="8"/>
    </row>
    <row r="52">
      <c r="A52" s="36">
        <v>82.0</v>
      </c>
      <c r="B52" s="36">
        <v>143.0</v>
      </c>
      <c r="C52" s="36" t="s">
        <v>350</v>
      </c>
      <c r="D52" s="36" t="s">
        <v>336</v>
      </c>
      <c r="E52" s="33"/>
      <c r="G52" s="8"/>
    </row>
    <row r="53">
      <c r="A53" s="36"/>
      <c r="B53" s="36"/>
      <c r="C53" s="36"/>
      <c r="D53" s="36"/>
      <c r="E53" s="33"/>
      <c r="G53" s="8"/>
    </row>
    <row r="54">
      <c r="A54" s="36">
        <v>89.0</v>
      </c>
      <c r="B54" s="36">
        <v>143.0</v>
      </c>
      <c r="C54" s="36" t="s">
        <v>335</v>
      </c>
      <c r="D54" s="36" t="s">
        <v>336</v>
      </c>
      <c r="E54" s="33"/>
      <c r="G54" s="8"/>
    </row>
    <row r="55">
      <c r="A55" s="36">
        <v>89.0</v>
      </c>
      <c r="B55" s="36">
        <v>28.0</v>
      </c>
      <c r="C55" s="36" t="s">
        <v>338</v>
      </c>
      <c r="D55" s="36" t="s">
        <v>336</v>
      </c>
      <c r="E55" s="33"/>
      <c r="G55" s="8"/>
    </row>
    <row r="56">
      <c r="A56" s="36">
        <v>89.0</v>
      </c>
      <c r="B56" s="36">
        <v>31.0</v>
      </c>
      <c r="C56" s="36" t="s">
        <v>338</v>
      </c>
      <c r="D56" s="36" t="s">
        <v>336</v>
      </c>
      <c r="E56" s="33"/>
      <c r="G56" s="8"/>
    </row>
    <row r="57">
      <c r="A57" s="36">
        <v>89.0</v>
      </c>
      <c r="B57" s="36">
        <v>126.0</v>
      </c>
      <c r="C57" s="36" t="s">
        <v>341</v>
      </c>
      <c r="D57" s="36" t="s">
        <v>336</v>
      </c>
      <c r="E57" s="33"/>
      <c r="G57" s="8"/>
    </row>
    <row r="58">
      <c r="A58" s="36">
        <v>89.0</v>
      </c>
      <c r="B58" s="36">
        <v>145.0</v>
      </c>
      <c r="C58" s="36" t="s">
        <v>335</v>
      </c>
      <c r="D58" s="36" t="s">
        <v>336</v>
      </c>
      <c r="E58" s="33"/>
      <c r="G58" s="8"/>
    </row>
    <row r="59">
      <c r="A59" s="36">
        <v>89.0</v>
      </c>
      <c r="B59" s="36">
        <v>88.0</v>
      </c>
      <c r="C59" s="36" t="s">
        <v>338</v>
      </c>
      <c r="D59" s="36" t="s">
        <v>336</v>
      </c>
      <c r="E59" s="33"/>
      <c r="G59" s="8"/>
    </row>
    <row r="60">
      <c r="A60" s="36">
        <v>89.0</v>
      </c>
      <c r="B60" s="36">
        <v>29.0</v>
      </c>
      <c r="C60" s="36" t="s">
        <v>338</v>
      </c>
      <c r="D60" s="36" t="s">
        <v>366</v>
      </c>
      <c r="E60" s="33"/>
      <c r="G60" s="8"/>
    </row>
    <row r="61">
      <c r="A61" s="36">
        <v>89.0</v>
      </c>
      <c r="B61" s="36">
        <v>80.0</v>
      </c>
      <c r="C61" s="36" t="s">
        <v>338</v>
      </c>
      <c r="D61" s="36" t="s">
        <v>336</v>
      </c>
      <c r="E61" s="33"/>
      <c r="G61" s="8"/>
    </row>
    <row r="62">
      <c r="A62" s="36">
        <v>89.0</v>
      </c>
      <c r="B62" s="36">
        <v>124.0</v>
      </c>
      <c r="C62" s="36" t="s">
        <v>341</v>
      </c>
      <c r="D62" s="36" t="s">
        <v>336</v>
      </c>
      <c r="E62" s="33"/>
      <c r="G62" s="8"/>
    </row>
    <row r="63">
      <c r="A63" s="36"/>
      <c r="B63" s="36"/>
      <c r="C63" s="36"/>
      <c r="D63" s="36"/>
      <c r="E63" s="33"/>
      <c r="G63" s="8"/>
    </row>
    <row r="64">
      <c r="A64" s="36">
        <v>100.0</v>
      </c>
      <c r="B64" s="36">
        <v>83.0</v>
      </c>
      <c r="C64" s="36" t="s">
        <v>338</v>
      </c>
      <c r="D64" s="36" t="s">
        <v>336</v>
      </c>
      <c r="E64" s="33"/>
      <c r="G64" s="8"/>
    </row>
    <row r="65">
      <c r="A65" s="36">
        <v>100.0</v>
      </c>
      <c r="B65" s="36">
        <v>91.0</v>
      </c>
      <c r="C65" s="36" t="s">
        <v>335</v>
      </c>
      <c r="D65" s="36" t="s">
        <v>336</v>
      </c>
      <c r="E65" s="33"/>
      <c r="G65" s="8"/>
    </row>
    <row r="66">
      <c r="A66" s="36">
        <v>100.0</v>
      </c>
      <c r="B66" s="36">
        <v>101.0</v>
      </c>
      <c r="C66" s="36" t="s">
        <v>338</v>
      </c>
      <c r="D66" s="36" t="s">
        <v>336</v>
      </c>
      <c r="E66" s="33"/>
      <c r="G66" s="8"/>
    </row>
    <row r="67">
      <c r="A67" s="36">
        <v>100.0</v>
      </c>
      <c r="B67" s="36">
        <v>126.0</v>
      </c>
      <c r="C67" s="36" t="s">
        <v>350</v>
      </c>
      <c r="D67" s="36" t="s">
        <v>336</v>
      </c>
      <c r="E67" s="33"/>
      <c r="G67" s="8"/>
    </row>
    <row r="68">
      <c r="A68" s="36">
        <v>100.0</v>
      </c>
      <c r="B68" s="36">
        <v>74.0</v>
      </c>
      <c r="C68" s="36" t="s">
        <v>338</v>
      </c>
      <c r="D68" s="36" t="s">
        <v>336</v>
      </c>
      <c r="E68" s="33"/>
      <c r="G68" s="8"/>
    </row>
    <row r="69">
      <c r="A69" s="36"/>
      <c r="B69" s="36"/>
      <c r="C69" s="36"/>
      <c r="D69" s="36"/>
      <c r="E69" s="33"/>
      <c r="G69" s="8"/>
    </row>
    <row r="70">
      <c r="A70" s="36">
        <v>92.0</v>
      </c>
      <c r="B70" s="36">
        <v>3.0</v>
      </c>
      <c r="C70" s="36" t="s">
        <v>338</v>
      </c>
      <c r="D70" s="36" t="s">
        <v>336</v>
      </c>
      <c r="E70" s="33"/>
      <c r="G70" s="8"/>
    </row>
    <row r="71">
      <c r="A71" s="36">
        <v>92.0</v>
      </c>
      <c r="B71" s="36">
        <v>109.0</v>
      </c>
      <c r="C71" s="36" t="s">
        <v>338</v>
      </c>
      <c r="D71" s="36" t="s">
        <v>336</v>
      </c>
      <c r="E71" s="33"/>
      <c r="G71" s="8"/>
    </row>
    <row r="72">
      <c r="A72" s="36">
        <v>92.0</v>
      </c>
      <c r="B72" s="36">
        <v>107.0</v>
      </c>
      <c r="C72" s="36" t="s">
        <v>338</v>
      </c>
      <c r="D72" s="36" t="s">
        <v>336</v>
      </c>
      <c r="E72" s="33"/>
      <c r="G72" s="8"/>
    </row>
    <row r="73">
      <c r="A73" s="36">
        <v>92.0</v>
      </c>
      <c r="B73" s="36">
        <v>90.0</v>
      </c>
      <c r="C73" s="36" t="s">
        <v>370</v>
      </c>
      <c r="D73" s="36" t="s">
        <v>336</v>
      </c>
      <c r="E73" s="33"/>
      <c r="G73" s="8"/>
    </row>
    <row r="74">
      <c r="A74" s="36">
        <v>92.0</v>
      </c>
      <c r="B74" s="36">
        <v>65.0</v>
      </c>
      <c r="C74" s="36" t="s">
        <v>338</v>
      </c>
      <c r="D74" s="36" t="s">
        <v>336</v>
      </c>
      <c r="E74" s="33"/>
      <c r="G74" s="8"/>
    </row>
    <row r="75">
      <c r="A75" s="36">
        <v>92.0</v>
      </c>
      <c r="B75" s="36">
        <v>144.0</v>
      </c>
      <c r="C75" s="36" t="s">
        <v>335</v>
      </c>
      <c r="D75" s="36" t="s">
        <v>336</v>
      </c>
      <c r="E75" s="33"/>
      <c r="G75" s="8"/>
    </row>
    <row r="76">
      <c r="A76" s="36">
        <v>92.0</v>
      </c>
      <c r="B76" s="36">
        <v>126.0</v>
      </c>
      <c r="C76" s="36" t="s">
        <v>335</v>
      </c>
      <c r="D76" s="36" t="s">
        <v>336</v>
      </c>
      <c r="E76" s="33"/>
      <c r="G76" s="8"/>
    </row>
    <row r="77">
      <c r="A77" s="36">
        <v>92.0</v>
      </c>
      <c r="B77" s="36">
        <v>45.0</v>
      </c>
      <c r="C77" s="36" t="s">
        <v>338</v>
      </c>
      <c r="D77" s="36" t="s">
        <v>336</v>
      </c>
      <c r="E77" s="33"/>
      <c r="G77" s="8"/>
    </row>
    <row r="78">
      <c r="A78" s="36"/>
      <c r="B78" s="36"/>
      <c r="C78" s="36"/>
      <c r="D78" s="36"/>
      <c r="E78" s="33"/>
      <c r="G78" s="8"/>
    </row>
    <row r="79">
      <c r="A79" s="36"/>
      <c r="B79" s="36"/>
      <c r="C79" s="36"/>
      <c r="D79" s="36"/>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104.1168831</v>
      </c>
      <c r="J1" s="6" t="s">
        <v>334</v>
      </c>
      <c r="K1" s="10">
        <f>AVERAGE(A2:A200)</f>
        <v>94.06493506</v>
      </c>
    </row>
    <row r="2">
      <c r="A2" s="36">
        <v>94.0</v>
      </c>
      <c r="B2" s="36">
        <v>78.0</v>
      </c>
      <c r="C2" s="36" t="s">
        <v>338</v>
      </c>
      <c r="D2" s="36" t="s">
        <v>336</v>
      </c>
      <c r="E2" s="33"/>
      <c r="F2" s="34" t="s">
        <v>3</v>
      </c>
      <c r="G2" s="35">
        <f>MEDIAN(B2:B200)</f>
        <v>107</v>
      </c>
      <c r="J2" s="6" t="s">
        <v>337</v>
      </c>
      <c r="K2" s="10">
        <f>count(A2:A203)</f>
        <v>77</v>
      </c>
    </row>
    <row r="3">
      <c r="A3" s="36">
        <v>94.0</v>
      </c>
      <c r="B3" s="36">
        <v>162.0</v>
      </c>
      <c r="C3" s="36" t="s">
        <v>335</v>
      </c>
      <c r="D3" s="36" t="s">
        <v>336</v>
      </c>
      <c r="E3" s="33"/>
      <c r="F3" s="34" t="s">
        <v>339</v>
      </c>
      <c r="G3" s="35">
        <f>STDEV(B2:B200)</f>
        <v>31.30914362</v>
      </c>
    </row>
    <row r="4">
      <c r="A4" s="36">
        <v>94.0</v>
      </c>
      <c r="B4" s="36">
        <v>97.0</v>
      </c>
      <c r="C4" s="36" t="s">
        <v>338</v>
      </c>
      <c r="D4" s="36" t="s">
        <v>336</v>
      </c>
      <c r="E4" s="33"/>
      <c r="F4" s="34" t="s">
        <v>340</v>
      </c>
      <c r="G4" s="35">
        <f>QUARTILE(B2:B200,1)</f>
        <v>87</v>
      </c>
    </row>
    <row r="5">
      <c r="A5" s="36">
        <v>94.0</v>
      </c>
      <c r="B5" s="36">
        <v>117.0</v>
      </c>
      <c r="C5" s="36" t="s">
        <v>341</v>
      </c>
      <c r="D5" s="36" t="s">
        <v>336</v>
      </c>
      <c r="E5" s="33"/>
      <c r="F5" s="34" t="s">
        <v>342</v>
      </c>
      <c r="G5" s="35">
        <f>QUARTILE(B2:B200,2)</f>
        <v>107</v>
      </c>
    </row>
    <row r="6">
      <c r="A6" s="36">
        <v>94.0</v>
      </c>
      <c r="B6" s="36">
        <v>162.0</v>
      </c>
      <c r="C6" s="36" t="s">
        <v>350</v>
      </c>
      <c r="D6" s="36" t="s">
        <v>336</v>
      </c>
      <c r="E6" s="33"/>
      <c r="F6" s="34" t="s">
        <v>1</v>
      </c>
      <c r="G6" s="35">
        <f>QUARTILE(B2:B200,3)</f>
        <v>126</v>
      </c>
    </row>
    <row r="7">
      <c r="A7" s="36">
        <v>94.0</v>
      </c>
      <c r="B7" s="59">
        <v>126.0</v>
      </c>
      <c r="C7" s="38" t="s">
        <v>341</v>
      </c>
      <c r="D7" s="38" t="s">
        <v>336</v>
      </c>
      <c r="E7" s="33"/>
      <c r="F7" s="34" t="s">
        <v>343</v>
      </c>
      <c r="G7" s="35">
        <f>QUARTILE(B2:B200,4)</f>
        <v>182</v>
      </c>
    </row>
    <row r="8">
      <c r="A8" s="36">
        <v>94.0</v>
      </c>
      <c r="B8" s="60">
        <v>127.0</v>
      </c>
      <c r="C8" s="40" t="s">
        <v>341</v>
      </c>
      <c r="D8" s="40" t="s">
        <v>366</v>
      </c>
      <c r="E8" s="33"/>
      <c r="F8" s="34" t="s">
        <v>344</v>
      </c>
      <c r="G8" s="35">
        <f>G6-G4</f>
        <v>39</v>
      </c>
      <c r="H8" s="34" t="s">
        <v>345</v>
      </c>
      <c r="I8" s="35">
        <f>(3*(G1-G2))/G3</f>
        <v>-0.2762563791</v>
      </c>
      <c r="J8" s="34" t="s">
        <v>346</v>
      </c>
      <c r="K8" s="35">
        <f>SUM(I21:I23)</f>
        <v>7.792207792</v>
      </c>
    </row>
    <row r="9">
      <c r="A9" s="36">
        <v>94.0</v>
      </c>
      <c r="B9" s="60">
        <v>101.0</v>
      </c>
      <c r="C9" s="36" t="s">
        <v>341</v>
      </c>
      <c r="D9" s="40" t="s">
        <v>366</v>
      </c>
      <c r="E9" s="33"/>
      <c r="G9" s="8"/>
    </row>
    <row r="10">
      <c r="A10" s="36">
        <v>94.0</v>
      </c>
      <c r="B10" s="36">
        <v>158.0</v>
      </c>
      <c r="C10" s="36" t="s">
        <v>335</v>
      </c>
      <c r="D10" s="36" t="s">
        <v>336</v>
      </c>
      <c r="E10" s="33"/>
      <c r="F10" s="41" t="s">
        <v>338</v>
      </c>
      <c r="G10" s="42">
        <f>(COUNTIF(C2:C200,"edgeguard"))/(count(A2:A200))</f>
        <v>0.2077922078</v>
      </c>
      <c r="H10" s="43" t="s">
        <v>347</v>
      </c>
      <c r="I10" s="44" t="s">
        <v>348</v>
      </c>
    </row>
    <row r="11">
      <c r="A11" s="36">
        <v>94.0</v>
      </c>
      <c r="B11" s="36">
        <v>76.0</v>
      </c>
      <c r="C11" s="36" t="s">
        <v>338</v>
      </c>
      <c r="D11" s="36" t="s">
        <v>336</v>
      </c>
      <c r="E11" s="33"/>
      <c r="F11" s="41" t="s">
        <v>335</v>
      </c>
      <c r="G11" s="42">
        <f>COUNTIF(C2:C200,"ledgeguard")/(count(A2:A200))</f>
        <v>0.2207792208</v>
      </c>
      <c r="H11" s="45" t="s">
        <v>349</v>
      </c>
      <c r="I11" s="46">
        <f>((COUNTIF(B2:B100,"&lt;=15"))/Count(B2:B100))*100</f>
        <v>1.298701299</v>
      </c>
    </row>
    <row r="12">
      <c r="A12" s="36">
        <v>94.0</v>
      </c>
      <c r="B12" s="36">
        <v>60.0</v>
      </c>
      <c r="C12" s="36" t="s">
        <v>338</v>
      </c>
      <c r="D12" s="36" t="s">
        <v>336</v>
      </c>
      <c r="E12" s="33"/>
      <c r="F12" s="41" t="s">
        <v>350</v>
      </c>
      <c r="G12" s="42">
        <f>COUNTIF(C2:C200,"reversal")/(count(A2:A200))</f>
        <v>0.07792207792</v>
      </c>
      <c r="H12" s="45" t="s">
        <v>351</v>
      </c>
      <c r="I12" s="46">
        <f>((COUNTIF(B2:B100,"&gt;15")-COUNTIF(B2:B100,"&gt;30"))/Count(B2:B100))*100</f>
        <v>0</v>
      </c>
    </row>
    <row r="13">
      <c r="A13" s="36">
        <v>94.0</v>
      </c>
      <c r="B13" s="36">
        <v>83.0</v>
      </c>
      <c r="C13" s="36" t="s">
        <v>338</v>
      </c>
      <c r="D13" s="36" t="s">
        <v>336</v>
      </c>
      <c r="E13" s="33"/>
      <c r="F13" s="41" t="s">
        <v>341</v>
      </c>
      <c r="G13" s="42">
        <f>COUNTIF(C2:C200,"raw/whiff")/(count(A2:A200))</f>
        <v>0.4155844156</v>
      </c>
      <c r="H13" s="45" t="s">
        <v>352</v>
      </c>
      <c r="I13" s="47">
        <f>((COUNTIF(B2:B100,"&gt;30")-COUNTIF(B2:B100,"&gt;45"))/Count(B2:B100))*100</f>
        <v>3.896103896</v>
      </c>
    </row>
    <row r="14">
      <c r="A14" s="36">
        <v>94.0</v>
      </c>
      <c r="B14" s="36">
        <v>126.0</v>
      </c>
      <c r="C14" s="36" t="s">
        <v>341</v>
      </c>
      <c r="D14" s="36" t="s">
        <v>336</v>
      </c>
      <c r="E14" s="33"/>
      <c r="F14" s="41" t="s">
        <v>353</v>
      </c>
      <c r="G14" s="42">
        <f>COUNTIF(C2:C200,"landing")/(count(A2:A200))</f>
        <v>0.05194805195</v>
      </c>
      <c r="H14" s="45" t="s">
        <v>354</v>
      </c>
      <c r="I14" s="46">
        <f>((COUNTIF(B2:B100,"&gt;45")-COUNTIF(B2:B100,"&gt;60"))/Count(B2:B100))*100</f>
        <v>3.896103896</v>
      </c>
    </row>
    <row r="15">
      <c r="A15" s="36"/>
      <c r="B15" s="36"/>
      <c r="C15" s="36"/>
      <c r="D15" s="36"/>
      <c r="E15" s="33"/>
      <c r="F15" s="41" t="s">
        <v>355</v>
      </c>
      <c r="G15" s="42">
        <f>COUNTIF(C2:C200,"shielding")/(count(A2:A200))</f>
        <v>0.02597402597</v>
      </c>
      <c r="H15" s="45" t="s">
        <v>356</v>
      </c>
      <c r="I15" s="46">
        <f>((COUNTIF(B2:B100,"&gt;60")-COUNTIF(B2:B100,"&gt;75"))/Count(B2:B100))*100</f>
        <v>5.194805195</v>
      </c>
    </row>
    <row r="16">
      <c r="A16" s="36">
        <v>95.0</v>
      </c>
      <c r="B16" s="36">
        <v>96.0</v>
      </c>
      <c r="C16" s="36" t="s">
        <v>341</v>
      </c>
      <c r="D16" s="36" t="s">
        <v>336</v>
      </c>
      <c r="E16" s="33"/>
      <c r="G16" s="8"/>
      <c r="H16" s="45" t="s">
        <v>357</v>
      </c>
      <c r="I16" s="46">
        <f>((COUNTIF(B2:B100,"&gt;75")-COUNTIF(B2:B100,"&gt;90"))/Count(B2:B100))*100</f>
        <v>19.48051948</v>
      </c>
    </row>
    <row r="17">
      <c r="A17" s="36">
        <v>95.0</v>
      </c>
      <c r="B17" s="36">
        <v>113.0</v>
      </c>
      <c r="C17" s="36" t="s">
        <v>341</v>
      </c>
      <c r="D17" s="36" t="s">
        <v>366</v>
      </c>
      <c r="E17" s="33"/>
      <c r="F17" s="41" t="s">
        <v>358</v>
      </c>
      <c r="G17" s="42">
        <f>countif(D2:D200,"yes")/(count(A2:A200))</f>
        <v>0.2727272727</v>
      </c>
      <c r="H17" s="45" t="s">
        <v>359</v>
      </c>
      <c r="I17" s="46">
        <f>((COUNTIF(B2:B100,"&gt;90")-COUNTIF(B2:B100,"&gt;105"))/Count(B2:B100))*100</f>
        <v>15.58441558</v>
      </c>
    </row>
    <row r="18">
      <c r="A18" s="36">
        <v>95.0</v>
      </c>
      <c r="B18" s="36">
        <v>151.0</v>
      </c>
      <c r="C18" s="36" t="s">
        <v>341</v>
      </c>
      <c r="D18" s="36" t="s">
        <v>336</v>
      </c>
      <c r="E18" s="33"/>
      <c r="G18" s="8"/>
      <c r="H18" s="45" t="s">
        <v>360</v>
      </c>
      <c r="I18" s="46">
        <f>((COUNTIF(B2:B100,"&gt;105")-COUNTIF(B2:B100,"&gt;120"))/Count(B2:B100))*100</f>
        <v>19.48051948</v>
      </c>
    </row>
    <row r="19">
      <c r="A19" s="36">
        <v>95.0</v>
      </c>
      <c r="B19" s="36">
        <v>127.0</v>
      </c>
      <c r="C19" s="36" t="s">
        <v>341</v>
      </c>
      <c r="D19" s="36" t="s">
        <v>366</v>
      </c>
      <c r="E19" s="33"/>
      <c r="G19" s="8"/>
      <c r="H19" s="45" t="s">
        <v>361</v>
      </c>
      <c r="I19" s="46">
        <f>((COUNTIF(B2:B100,"&gt;120")-COUNTIF(B2:B100,"&gt;135"))/Count(B2:B100))*100</f>
        <v>19.48051948</v>
      </c>
    </row>
    <row r="20">
      <c r="A20" s="36">
        <v>95.0</v>
      </c>
      <c r="B20" s="36">
        <v>108.0</v>
      </c>
      <c r="C20" s="36" t="s">
        <v>341</v>
      </c>
      <c r="D20" s="36" t="s">
        <v>336</v>
      </c>
      <c r="E20" s="33"/>
      <c r="G20" s="8"/>
      <c r="H20" s="48" t="s">
        <v>362</v>
      </c>
      <c r="I20" s="49">
        <f>((COUNTIF(B2:B100,"&gt;135")-COUNTIF(B2:B100,"&gt;150"))/Count(B2:B100))*100</f>
        <v>3.896103896</v>
      </c>
    </row>
    <row r="21">
      <c r="A21" s="36">
        <v>95.0</v>
      </c>
      <c r="B21" s="36">
        <v>126.0</v>
      </c>
      <c r="C21" s="36" t="s">
        <v>335</v>
      </c>
      <c r="D21" s="36" t="s">
        <v>336</v>
      </c>
      <c r="E21" s="33"/>
      <c r="G21" s="8"/>
      <c r="H21" s="48" t="s">
        <v>363</v>
      </c>
      <c r="I21" s="49">
        <f>((COUNTIF(B2:B100,"&gt;150")-COUNTIF(B2:B100,"&gt;165"))/Count(B2:B100))*100</f>
        <v>6.493506494</v>
      </c>
    </row>
    <row r="22">
      <c r="A22" s="36">
        <v>95.0</v>
      </c>
      <c r="B22" s="36">
        <v>130.0</v>
      </c>
      <c r="C22" s="36" t="s">
        <v>335</v>
      </c>
      <c r="D22" s="36" t="s">
        <v>336</v>
      </c>
      <c r="E22" s="33"/>
      <c r="G22" s="8"/>
      <c r="H22" s="48" t="s">
        <v>364</v>
      </c>
      <c r="I22" s="49">
        <f>((COUNTIF(B2:B100,"&gt;165")-COUNTIF(B2:B100,"&gt;180"))/Count(B2:B100))*100</f>
        <v>0</v>
      </c>
    </row>
    <row r="23">
      <c r="A23" s="36">
        <v>95.0</v>
      </c>
      <c r="B23" s="36">
        <v>85.0</v>
      </c>
      <c r="C23" s="36" t="s">
        <v>341</v>
      </c>
      <c r="D23" s="36" t="s">
        <v>366</v>
      </c>
      <c r="E23" s="33"/>
      <c r="G23" s="8"/>
      <c r="H23" s="50" t="s">
        <v>365</v>
      </c>
      <c r="I23" s="51">
        <f>((COUNTIF(B2:B100,"&gt;180")-COUNTIF(B2:B100,"&gt;300"))/Count(B2:B100))*100</f>
        <v>1.298701299</v>
      </c>
    </row>
    <row r="24">
      <c r="A24" s="36">
        <v>95.0</v>
      </c>
      <c r="B24" s="36">
        <v>148.0</v>
      </c>
      <c r="C24" s="36" t="s">
        <v>353</v>
      </c>
      <c r="D24" s="36" t="s">
        <v>336</v>
      </c>
      <c r="E24" s="33"/>
      <c r="I24" s="9">
        <f>SUM(I11:I23)</f>
        <v>100</v>
      </c>
    </row>
    <row r="25">
      <c r="A25" s="36">
        <v>95.0</v>
      </c>
      <c r="B25" s="36">
        <v>120.0</v>
      </c>
      <c r="C25" s="36" t="s">
        <v>341</v>
      </c>
      <c r="D25" s="36" t="s">
        <v>366</v>
      </c>
      <c r="E25" s="33"/>
    </row>
    <row r="26">
      <c r="A26" s="36">
        <v>95.0</v>
      </c>
      <c r="B26" s="36">
        <v>131.0</v>
      </c>
      <c r="C26" s="36" t="s">
        <v>341</v>
      </c>
      <c r="D26" s="36" t="s">
        <v>336</v>
      </c>
      <c r="E26" s="33"/>
    </row>
    <row r="27">
      <c r="A27" s="36"/>
      <c r="B27" s="36"/>
      <c r="C27" s="36"/>
      <c r="D27" s="36"/>
      <c r="E27" s="33"/>
    </row>
    <row r="28">
      <c r="A28" s="36">
        <v>104.0</v>
      </c>
      <c r="B28" s="36">
        <v>110.0</v>
      </c>
      <c r="C28" s="36" t="s">
        <v>341</v>
      </c>
      <c r="D28" s="36" t="s">
        <v>366</v>
      </c>
      <c r="E28" s="33"/>
    </row>
    <row r="29">
      <c r="A29" s="36">
        <v>104.0</v>
      </c>
      <c r="B29" s="36">
        <v>110.0</v>
      </c>
      <c r="C29" s="36" t="s">
        <v>341</v>
      </c>
      <c r="D29" s="36" t="s">
        <v>366</v>
      </c>
      <c r="E29" s="33"/>
    </row>
    <row r="30">
      <c r="A30" s="36">
        <v>104.0</v>
      </c>
      <c r="B30" s="36">
        <v>102.0</v>
      </c>
      <c r="C30" s="36" t="s">
        <v>353</v>
      </c>
      <c r="D30" s="36" t="s">
        <v>336</v>
      </c>
      <c r="E30" s="33"/>
    </row>
    <row r="31">
      <c r="A31" s="36">
        <v>104.0</v>
      </c>
      <c r="B31" s="36">
        <v>138.0</v>
      </c>
      <c r="C31" s="36" t="s">
        <v>335</v>
      </c>
      <c r="D31" s="36" t="s">
        <v>336</v>
      </c>
      <c r="E31" s="33"/>
    </row>
    <row r="32">
      <c r="A32" s="36">
        <v>104.0</v>
      </c>
      <c r="B32" s="36">
        <v>121.0</v>
      </c>
      <c r="C32" s="36" t="s">
        <v>335</v>
      </c>
      <c r="D32" s="36" t="s">
        <v>366</v>
      </c>
      <c r="E32" s="33"/>
    </row>
    <row r="33">
      <c r="A33" s="36">
        <v>104.0</v>
      </c>
      <c r="B33" s="36">
        <v>75.0</v>
      </c>
      <c r="C33" s="36" t="s">
        <v>338</v>
      </c>
      <c r="D33" s="36" t="s">
        <v>336</v>
      </c>
      <c r="E33" s="33"/>
    </row>
    <row r="34">
      <c r="A34" s="36">
        <v>104.0</v>
      </c>
      <c r="B34" s="36">
        <v>80.0</v>
      </c>
      <c r="C34" s="36" t="s">
        <v>338</v>
      </c>
      <c r="D34" s="36" t="s">
        <v>336</v>
      </c>
      <c r="E34" s="33"/>
    </row>
    <row r="35">
      <c r="A35" s="36">
        <v>104.0</v>
      </c>
      <c r="B35" s="36">
        <v>92.0</v>
      </c>
      <c r="C35" s="36" t="s">
        <v>335</v>
      </c>
      <c r="D35" s="36" t="s">
        <v>366</v>
      </c>
      <c r="E35" s="33"/>
      <c r="G35" s="8"/>
    </row>
    <row r="36">
      <c r="A36" s="36">
        <v>104.0</v>
      </c>
      <c r="B36" s="36">
        <v>90.0</v>
      </c>
      <c r="C36" s="36" t="s">
        <v>335</v>
      </c>
      <c r="D36" s="36" t="s">
        <v>336</v>
      </c>
      <c r="E36" s="33"/>
      <c r="G36" s="8"/>
    </row>
    <row r="37">
      <c r="A37" s="36">
        <v>104.0</v>
      </c>
      <c r="B37" s="36">
        <v>85.0</v>
      </c>
      <c r="C37" s="36" t="s">
        <v>335</v>
      </c>
      <c r="D37" s="36" t="s">
        <v>336</v>
      </c>
      <c r="E37" s="33"/>
      <c r="G37" s="8"/>
    </row>
    <row r="38">
      <c r="A38" s="36">
        <v>104.0</v>
      </c>
      <c r="B38" s="36">
        <v>112.0</v>
      </c>
      <c r="C38" s="36" t="s">
        <v>335</v>
      </c>
      <c r="D38" s="36" t="s">
        <v>336</v>
      </c>
      <c r="E38" s="33"/>
      <c r="G38" s="8"/>
    </row>
    <row r="39">
      <c r="A39" s="36">
        <v>104.0</v>
      </c>
      <c r="B39" s="36">
        <v>57.0</v>
      </c>
      <c r="C39" s="36" t="s">
        <v>338</v>
      </c>
      <c r="D39" s="36" t="s">
        <v>336</v>
      </c>
      <c r="E39" s="33"/>
      <c r="G39" s="8"/>
    </row>
    <row r="40">
      <c r="A40" s="36">
        <v>104.0</v>
      </c>
      <c r="B40" s="36">
        <v>125.0</v>
      </c>
      <c r="C40" s="36" t="s">
        <v>341</v>
      </c>
      <c r="D40" s="36" t="s">
        <v>336</v>
      </c>
      <c r="E40" s="33"/>
      <c r="G40" s="8"/>
    </row>
    <row r="41">
      <c r="A41" s="36"/>
      <c r="B41" s="36"/>
      <c r="C41" s="36"/>
      <c r="D41" s="36"/>
      <c r="E41" s="33"/>
      <c r="G41" s="8"/>
    </row>
    <row r="42">
      <c r="A42" s="36">
        <v>98.0</v>
      </c>
      <c r="B42" s="36">
        <v>182.0</v>
      </c>
      <c r="C42" s="36" t="s">
        <v>341</v>
      </c>
      <c r="D42" s="36" t="s">
        <v>336</v>
      </c>
      <c r="E42" s="33"/>
      <c r="G42" s="8"/>
    </row>
    <row r="43">
      <c r="A43" s="36">
        <v>98.0</v>
      </c>
      <c r="B43" s="36">
        <v>87.0</v>
      </c>
      <c r="C43" s="36" t="s">
        <v>335</v>
      </c>
      <c r="D43" s="36" t="s">
        <v>366</v>
      </c>
      <c r="E43" s="33"/>
      <c r="G43" s="8"/>
    </row>
    <row r="44">
      <c r="A44" s="36">
        <v>98.0</v>
      </c>
      <c r="B44" s="36">
        <v>157.0</v>
      </c>
      <c r="C44" s="36" t="s">
        <v>350</v>
      </c>
      <c r="D44" s="36" t="s">
        <v>336</v>
      </c>
      <c r="E44" s="33"/>
      <c r="G44" s="8"/>
    </row>
    <row r="45">
      <c r="A45" s="36">
        <v>98.0</v>
      </c>
      <c r="B45" s="36">
        <v>42.0</v>
      </c>
      <c r="C45" s="36" t="s">
        <v>338</v>
      </c>
      <c r="D45" s="36" t="s">
        <v>336</v>
      </c>
      <c r="E45" s="33"/>
      <c r="G45" s="8"/>
    </row>
    <row r="46">
      <c r="A46" s="36">
        <v>98.0</v>
      </c>
      <c r="B46" s="36">
        <v>108.0</v>
      </c>
      <c r="C46" s="36" t="s">
        <v>350</v>
      </c>
      <c r="D46" s="36" t="s">
        <v>366</v>
      </c>
      <c r="E46" s="33"/>
      <c r="G46" s="8"/>
    </row>
    <row r="47">
      <c r="A47" s="36">
        <v>98.0</v>
      </c>
      <c r="B47" s="36">
        <v>122.0</v>
      </c>
      <c r="C47" s="36" t="s">
        <v>341</v>
      </c>
      <c r="D47" s="36" t="s">
        <v>336</v>
      </c>
      <c r="E47" s="33"/>
      <c r="G47" s="8"/>
    </row>
    <row r="48">
      <c r="A48" s="36">
        <v>98.0</v>
      </c>
      <c r="B48" s="36">
        <v>100.0</v>
      </c>
      <c r="C48" s="36" t="s">
        <v>341</v>
      </c>
      <c r="D48" s="36" t="s">
        <v>366</v>
      </c>
      <c r="E48" s="33"/>
      <c r="G48" s="8"/>
    </row>
    <row r="49">
      <c r="A49" s="36">
        <v>98.0</v>
      </c>
      <c r="B49" s="36">
        <v>45.0</v>
      </c>
      <c r="C49" s="36" t="s">
        <v>341</v>
      </c>
      <c r="D49" s="36" t="s">
        <v>366</v>
      </c>
      <c r="E49" s="33"/>
      <c r="G49" s="8"/>
    </row>
    <row r="50">
      <c r="A50" s="36">
        <v>98.0</v>
      </c>
      <c r="B50" s="36">
        <v>89.0</v>
      </c>
      <c r="C50" s="36" t="s">
        <v>335</v>
      </c>
      <c r="D50" s="36" t="s">
        <v>336</v>
      </c>
      <c r="E50" s="33"/>
      <c r="G50" s="8"/>
    </row>
    <row r="51">
      <c r="A51" s="36">
        <v>98.0</v>
      </c>
      <c r="B51" s="36">
        <v>119.0</v>
      </c>
      <c r="C51" s="36" t="s">
        <v>341</v>
      </c>
      <c r="D51" s="36" t="s">
        <v>366</v>
      </c>
      <c r="E51" s="33"/>
      <c r="G51" s="8"/>
    </row>
    <row r="52">
      <c r="A52" s="36"/>
      <c r="B52" s="36"/>
      <c r="C52" s="36"/>
      <c r="D52" s="36"/>
      <c r="E52" s="33"/>
      <c r="G52" s="8"/>
    </row>
    <row r="53">
      <c r="A53" s="36">
        <v>94.0</v>
      </c>
      <c r="B53" s="36">
        <v>89.0</v>
      </c>
      <c r="C53" s="36" t="s">
        <v>338</v>
      </c>
      <c r="D53" s="36" t="s">
        <v>336</v>
      </c>
      <c r="E53" s="33"/>
      <c r="G53" s="8"/>
    </row>
    <row r="54">
      <c r="A54" s="36">
        <v>94.0</v>
      </c>
      <c r="B54" s="36">
        <v>119.0</v>
      </c>
      <c r="C54" s="36" t="s">
        <v>338</v>
      </c>
      <c r="D54" s="36" t="s">
        <v>336</v>
      </c>
      <c r="E54" s="33"/>
      <c r="G54" s="8"/>
    </row>
    <row r="55">
      <c r="A55" s="36">
        <v>94.0</v>
      </c>
      <c r="B55" s="36">
        <v>107.0</v>
      </c>
      <c r="C55" s="36" t="s">
        <v>353</v>
      </c>
      <c r="D55" s="36" t="s">
        <v>336</v>
      </c>
      <c r="E55" s="33"/>
      <c r="G55" s="8"/>
    </row>
    <row r="56">
      <c r="A56" s="36">
        <v>94.0</v>
      </c>
      <c r="B56" s="36">
        <v>111.0</v>
      </c>
      <c r="C56" s="36" t="s">
        <v>341</v>
      </c>
      <c r="D56" s="36" t="s">
        <v>336</v>
      </c>
      <c r="E56" s="33"/>
      <c r="G56" s="8"/>
    </row>
    <row r="57">
      <c r="A57" s="36">
        <v>94.0</v>
      </c>
      <c r="B57" s="36">
        <v>0.0</v>
      </c>
      <c r="C57" s="36" t="s">
        <v>338</v>
      </c>
      <c r="D57" s="36" t="s">
        <v>366</v>
      </c>
      <c r="E57" s="33"/>
      <c r="G57" s="8"/>
    </row>
    <row r="58">
      <c r="A58" s="36">
        <v>94.0</v>
      </c>
      <c r="B58" s="36">
        <v>74.0</v>
      </c>
      <c r="C58" s="36" t="s">
        <v>335</v>
      </c>
      <c r="D58" s="36" t="s">
        <v>336</v>
      </c>
      <c r="E58" s="33"/>
      <c r="G58" s="8"/>
    </row>
    <row r="59">
      <c r="A59" s="36">
        <v>94.0</v>
      </c>
      <c r="B59" s="36">
        <v>93.0</v>
      </c>
      <c r="C59" s="36" t="s">
        <v>338</v>
      </c>
      <c r="D59" s="36" t="s">
        <v>336</v>
      </c>
      <c r="E59" s="33"/>
      <c r="G59" s="8"/>
    </row>
    <row r="60">
      <c r="A60" s="36">
        <v>94.0</v>
      </c>
      <c r="B60" s="36">
        <v>93.0</v>
      </c>
      <c r="C60" s="36" t="s">
        <v>341</v>
      </c>
      <c r="D60" s="36" t="s">
        <v>366</v>
      </c>
      <c r="E60" s="33"/>
      <c r="G60" s="8"/>
    </row>
    <row r="61">
      <c r="A61" s="36"/>
      <c r="B61" s="36"/>
      <c r="C61" s="36"/>
      <c r="D61" s="36"/>
      <c r="E61" s="33"/>
      <c r="G61" s="8"/>
    </row>
    <row r="62">
      <c r="A62" s="36">
        <v>77.0</v>
      </c>
      <c r="B62" s="36">
        <v>87.0</v>
      </c>
      <c r="C62" s="36" t="s">
        <v>350</v>
      </c>
      <c r="D62" s="36" t="s">
        <v>336</v>
      </c>
      <c r="E62" s="33"/>
      <c r="G62" s="8"/>
    </row>
    <row r="63">
      <c r="A63" s="36">
        <v>77.0</v>
      </c>
      <c r="B63" s="36">
        <v>105.0</v>
      </c>
      <c r="C63" s="36" t="s">
        <v>335</v>
      </c>
      <c r="D63" s="36" t="s">
        <v>336</v>
      </c>
      <c r="E63" s="33"/>
      <c r="G63" s="8"/>
    </row>
    <row r="64">
      <c r="A64" s="36">
        <v>77.0</v>
      </c>
      <c r="B64" s="36">
        <v>90.0</v>
      </c>
      <c r="C64" s="36" t="s">
        <v>341</v>
      </c>
      <c r="D64" s="36" t="s">
        <v>366</v>
      </c>
      <c r="E64" s="33"/>
      <c r="G64" s="8"/>
    </row>
    <row r="65">
      <c r="A65" s="36">
        <v>77.0</v>
      </c>
      <c r="B65" s="36">
        <v>135.0</v>
      </c>
      <c r="C65" s="36" t="s">
        <v>341</v>
      </c>
      <c r="D65" s="36" t="s">
        <v>336</v>
      </c>
      <c r="E65" s="33"/>
      <c r="G65" s="8"/>
    </row>
    <row r="66">
      <c r="A66" s="36">
        <v>77.0</v>
      </c>
      <c r="B66" s="36">
        <v>84.0</v>
      </c>
      <c r="C66" s="36" t="s">
        <v>335</v>
      </c>
      <c r="D66" s="36" t="s">
        <v>366</v>
      </c>
      <c r="E66" s="33"/>
      <c r="G66" s="8"/>
    </row>
    <row r="67">
      <c r="A67" s="36">
        <v>77.0</v>
      </c>
      <c r="B67" s="36">
        <v>125.0</v>
      </c>
      <c r="C67" s="36" t="s">
        <v>335</v>
      </c>
      <c r="D67" s="36" t="s">
        <v>336</v>
      </c>
      <c r="E67" s="33"/>
      <c r="G67" s="8"/>
    </row>
    <row r="68">
      <c r="A68" s="36">
        <v>77.0</v>
      </c>
      <c r="B68" s="36">
        <v>50.0</v>
      </c>
      <c r="C68" s="36" t="s">
        <v>355</v>
      </c>
      <c r="D68" s="36" t="s">
        <v>336</v>
      </c>
      <c r="E68" s="33"/>
      <c r="G68" s="8"/>
    </row>
    <row r="69">
      <c r="A69" s="36">
        <v>77.0</v>
      </c>
      <c r="B69" s="36">
        <v>111.0</v>
      </c>
      <c r="C69" s="36" t="s">
        <v>341</v>
      </c>
      <c r="D69" s="36" t="s">
        <v>336</v>
      </c>
      <c r="E69" s="33"/>
      <c r="G69" s="8"/>
    </row>
    <row r="70">
      <c r="A70" s="36">
        <v>77.0</v>
      </c>
      <c r="B70" s="36">
        <v>95.0</v>
      </c>
      <c r="C70" s="36" t="s">
        <v>350</v>
      </c>
      <c r="D70" s="36" t="s">
        <v>366</v>
      </c>
      <c r="E70" s="33"/>
      <c r="G70" s="8"/>
    </row>
    <row r="71">
      <c r="A71" s="36">
        <v>77.0</v>
      </c>
      <c r="B71" s="36">
        <v>87.0</v>
      </c>
      <c r="C71" s="36" t="s">
        <v>338</v>
      </c>
      <c r="D71" s="36" t="s">
        <v>336</v>
      </c>
      <c r="E71" s="33"/>
      <c r="G71" s="8"/>
    </row>
    <row r="72">
      <c r="A72" s="36">
        <v>77.0</v>
      </c>
      <c r="B72" s="36">
        <v>92.0</v>
      </c>
      <c r="C72" s="36" t="s">
        <v>341</v>
      </c>
      <c r="D72" s="36" t="s">
        <v>336</v>
      </c>
      <c r="E72" s="33"/>
      <c r="G72" s="8"/>
    </row>
    <row r="73">
      <c r="A73" s="36"/>
      <c r="B73" s="36"/>
      <c r="C73" s="36"/>
      <c r="D73" s="36"/>
      <c r="E73" s="33"/>
      <c r="G73" s="8"/>
    </row>
    <row r="74">
      <c r="A74" s="36">
        <v>95.0</v>
      </c>
      <c r="B74" s="36">
        <v>98.0</v>
      </c>
      <c r="C74" s="36" t="s">
        <v>355</v>
      </c>
      <c r="D74" s="36" t="s">
        <v>336</v>
      </c>
      <c r="E74" s="33"/>
      <c r="G74" s="8"/>
    </row>
    <row r="75">
      <c r="A75" s="36">
        <v>95.0</v>
      </c>
      <c r="B75" s="36">
        <v>62.0</v>
      </c>
      <c r="C75" s="36" t="s">
        <v>341</v>
      </c>
      <c r="D75" s="36" t="s">
        <v>336</v>
      </c>
      <c r="E75" s="33"/>
      <c r="G75" s="8"/>
    </row>
    <row r="76">
      <c r="A76" s="36">
        <v>95.0</v>
      </c>
      <c r="B76" s="36">
        <v>43.0</v>
      </c>
      <c r="C76" s="36" t="s">
        <v>338</v>
      </c>
      <c r="D76" s="36" t="s">
        <v>336</v>
      </c>
      <c r="E76" s="33"/>
      <c r="G76" s="8"/>
    </row>
    <row r="77">
      <c r="A77" s="36">
        <v>95.0</v>
      </c>
      <c r="B77" s="36">
        <v>118.0</v>
      </c>
      <c r="C77" s="36" t="s">
        <v>338</v>
      </c>
      <c r="D77" s="36" t="s">
        <v>336</v>
      </c>
      <c r="E77" s="33"/>
      <c r="G77" s="8"/>
    </row>
    <row r="78">
      <c r="A78" s="36">
        <v>95.0</v>
      </c>
      <c r="B78" s="36">
        <v>113.0</v>
      </c>
      <c r="C78" s="36" t="s">
        <v>341</v>
      </c>
      <c r="D78" s="36" t="s">
        <v>336</v>
      </c>
      <c r="E78" s="33"/>
      <c r="G78" s="8"/>
    </row>
    <row r="79">
      <c r="A79" s="36">
        <v>95.0</v>
      </c>
      <c r="B79" s="36">
        <v>127.0</v>
      </c>
      <c r="C79" s="36" t="s">
        <v>341</v>
      </c>
      <c r="D79" s="36" t="s">
        <v>336</v>
      </c>
      <c r="E79" s="33"/>
      <c r="G79" s="8"/>
    </row>
    <row r="80">
      <c r="A80" s="36">
        <v>95.0</v>
      </c>
      <c r="B80" s="36">
        <v>90.0</v>
      </c>
      <c r="C80" s="36" t="s">
        <v>350</v>
      </c>
      <c r="D80" s="36" t="s">
        <v>366</v>
      </c>
      <c r="E80" s="33"/>
      <c r="G80" s="8"/>
    </row>
    <row r="81">
      <c r="A81" s="36">
        <v>95.0</v>
      </c>
      <c r="B81" s="36">
        <v>69.0</v>
      </c>
      <c r="C81" s="36" t="s">
        <v>335</v>
      </c>
      <c r="D81" s="36" t="s">
        <v>336</v>
      </c>
      <c r="E81" s="33"/>
      <c r="G81" s="8"/>
    </row>
    <row r="82">
      <c r="A82" s="36">
        <v>95.0</v>
      </c>
      <c r="B82" s="36">
        <v>128.0</v>
      </c>
      <c r="C82" s="36" t="s">
        <v>341</v>
      </c>
      <c r="D82" s="36" t="s">
        <v>336</v>
      </c>
      <c r="E82" s="33"/>
      <c r="G82" s="8"/>
    </row>
    <row r="83">
      <c r="A83" s="36">
        <v>95.0</v>
      </c>
      <c r="B83" s="36">
        <v>128.0</v>
      </c>
      <c r="C83" s="36" t="s">
        <v>353</v>
      </c>
      <c r="D83" s="36" t="s">
        <v>336</v>
      </c>
      <c r="E83" s="33"/>
      <c r="G83" s="8"/>
    </row>
    <row r="84">
      <c r="A84" s="36">
        <v>95.0</v>
      </c>
      <c r="B84" s="36">
        <v>138.0</v>
      </c>
      <c r="C84" s="36" t="s">
        <v>341</v>
      </c>
      <c r="D84" s="36" t="s">
        <v>336</v>
      </c>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108.6375</v>
      </c>
      <c r="J1" s="6" t="s">
        <v>334</v>
      </c>
      <c r="K1" s="10">
        <f>AVERAGE(A2:A200)</f>
        <v>92.7625</v>
      </c>
    </row>
    <row r="2">
      <c r="A2" s="36">
        <v>89.0</v>
      </c>
      <c r="B2" s="36">
        <v>154.0</v>
      </c>
      <c r="C2" s="36" t="s">
        <v>335</v>
      </c>
      <c r="D2" s="36" t="s">
        <v>336</v>
      </c>
      <c r="E2" s="33"/>
      <c r="F2" s="34" t="s">
        <v>3</v>
      </c>
      <c r="G2" s="35">
        <f>MEDIAN(B2:B200)</f>
        <v>113</v>
      </c>
      <c r="J2" s="6" t="s">
        <v>337</v>
      </c>
      <c r="K2" s="10">
        <f>count(A2:A203)</f>
        <v>80</v>
      </c>
    </row>
    <row r="3">
      <c r="A3" s="36">
        <v>89.0</v>
      </c>
      <c r="B3" s="36">
        <v>108.0</v>
      </c>
      <c r="C3" s="36" t="s">
        <v>341</v>
      </c>
      <c r="D3" s="36" t="s">
        <v>366</v>
      </c>
      <c r="E3" s="33"/>
      <c r="F3" s="34" t="s">
        <v>339</v>
      </c>
      <c r="G3" s="35">
        <f>STDEV(B2:B200)</f>
        <v>28.72225959</v>
      </c>
    </row>
    <row r="4">
      <c r="A4" s="36">
        <v>89.0</v>
      </c>
      <c r="B4" s="36">
        <v>70.0</v>
      </c>
      <c r="C4" s="36" t="s">
        <v>335</v>
      </c>
      <c r="D4" s="36" t="s">
        <v>366</v>
      </c>
      <c r="E4" s="33"/>
      <c r="F4" s="34" t="s">
        <v>340</v>
      </c>
      <c r="G4" s="35">
        <f>QUARTILE(B2:B200,1)</f>
        <v>89</v>
      </c>
    </row>
    <row r="5">
      <c r="A5" s="36">
        <v>89.0</v>
      </c>
      <c r="B5" s="36">
        <v>117.0</v>
      </c>
      <c r="C5" s="36" t="s">
        <v>341</v>
      </c>
      <c r="D5" s="36" t="s">
        <v>336</v>
      </c>
      <c r="E5" s="33"/>
      <c r="F5" s="34" t="s">
        <v>342</v>
      </c>
      <c r="G5" s="35">
        <f>QUARTILE(B2:B200,2)</f>
        <v>113</v>
      </c>
    </row>
    <row r="6">
      <c r="A6" s="36">
        <v>89.0</v>
      </c>
      <c r="B6" s="36">
        <v>127.0</v>
      </c>
      <c r="C6" s="36" t="s">
        <v>341</v>
      </c>
      <c r="D6" s="36" t="s">
        <v>336</v>
      </c>
      <c r="E6" s="33"/>
      <c r="F6" s="34" t="s">
        <v>1</v>
      </c>
      <c r="G6" s="35">
        <f>QUARTILE(B2:B200,3)</f>
        <v>125.25</v>
      </c>
    </row>
    <row r="7">
      <c r="A7" s="36">
        <v>89.0</v>
      </c>
      <c r="B7" s="59">
        <v>133.0</v>
      </c>
      <c r="C7" s="38" t="s">
        <v>341</v>
      </c>
      <c r="D7" s="38" t="s">
        <v>336</v>
      </c>
      <c r="E7" s="33"/>
      <c r="F7" s="34" t="s">
        <v>343</v>
      </c>
      <c r="G7" s="35">
        <f>QUARTILE(B2:B200,4)</f>
        <v>184</v>
      </c>
    </row>
    <row r="8">
      <c r="A8" s="36">
        <v>89.0</v>
      </c>
      <c r="B8" s="60">
        <v>155.0</v>
      </c>
      <c r="C8" s="40" t="s">
        <v>341</v>
      </c>
      <c r="D8" s="40" t="s">
        <v>366</v>
      </c>
      <c r="E8" s="33"/>
      <c r="F8" s="34" t="s">
        <v>344</v>
      </c>
      <c r="G8" s="35">
        <f>G6-G4</f>
        <v>36.25</v>
      </c>
      <c r="H8" s="34" t="s">
        <v>345</v>
      </c>
      <c r="I8" s="35">
        <f>(3*(G1-G2))/G3</f>
        <v>-0.4556570474</v>
      </c>
      <c r="J8" s="34" t="s">
        <v>346</v>
      </c>
      <c r="K8" s="35">
        <f>SUM(I21:I23)</f>
        <v>7.5</v>
      </c>
    </row>
    <row r="9">
      <c r="A9" s="36">
        <v>89.0</v>
      </c>
      <c r="B9" s="60">
        <v>128.0</v>
      </c>
      <c r="C9" s="36" t="s">
        <v>341</v>
      </c>
      <c r="D9" s="40" t="s">
        <v>366</v>
      </c>
      <c r="E9" s="33"/>
      <c r="G9" s="8"/>
    </row>
    <row r="10">
      <c r="A10" s="36">
        <v>89.0</v>
      </c>
      <c r="B10" s="36">
        <v>125.0</v>
      </c>
      <c r="C10" s="36" t="s">
        <v>335</v>
      </c>
      <c r="D10" s="36" t="s">
        <v>366</v>
      </c>
      <c r="E10" s="33"/>
      <c r="F10" s="41" t="s">
        <v>338</v>
      </c>
      <c r="G10" s="42">
        <f>(COUNTIF(C2:C200,"edgeguard"))/(count(A2:A200))</f>
        <v>0.0875</v>
      </c>
      <c r="H10" s="43" t="s">
        <v>347</v>
      </c>
      <c r="I10" s="44" t="s">
        <v>348</v>
      </c>
    </row>
    <row r="11">
      <c r="A11" s="36">
        <v>89.0</v>
      </c>
      <c r="B11" s="36">
        <v>184.0</v>
      </c>
      <c r="C11" s="36" t="s">
        <v>350</v>
      </c>
      <c r="D11" s="36" t="s">
        <v>336</v>
      </c>
      <c r="E11" s="33"/>
      <c r="F11" s="41" t="s">
        <v>335</v>
      </c>
      <c r="G11" s="42">
        <f>COUNTIF(C2:C200,"ledgeguard")/(count(A2:A200))</f>
        <v>0.225</v>
      </c>
      <c r="H11" s="45" t="s">
        <v>349</v>
      </c>
      <c r="I11" s="46">
        <f>((COUNTIF(B2:B100,"&lt;=15"))/Count(B2:B100))*100</f>
        <v>0</v>
      </c>
    </row>
    <row r="12">
      <c r="A12" s="36">
        <v>89.0</v>
      </c>
      <c r="B12" s="36">
        <v>116.0</v>
      </c>
      <c r="C12" s="36" t="s">
        <v>353</v>
      </c>
      <c r="D12" s="36" t="s">
        <v>336</v>
      </c>
      <c r="E12" s="33"/>
      <c r="F12" s="41" t="s">
        <v>350</v>
      </c>
      <c r="G12" s="42">
        <f>COUNTIF(C2:C200,"reversal")/(count(A2:A200))</f>
        <v>0.05</v>
      </c>
      <c r="H12" s="45" t="s">
        <v>351</v>
      </c>
      <c r="I12" s="46">
        <f>((COUNTIF(B2:B100,"&gt;15")-COUNTIF(B2:B100,"&gt;30"))/Count(B2:B100))*100</f>
        <v>0</v>
      </c>
    </row>
    <row r="13">
      <c r="A13" s="36"/>
      <c r="B13" s="36"/>
      <c r="C13" s="36"/>
      <c r="D13" s="36"/>
      <c r="E13" s="33"/>
      <c r="F13" s="41" t="s">
        <v>341</v>
      </c>
      <c r="G13" s="42">
        <f>COUNTIF(C2:C200,"raw/whiff")/(count(A2:A200))</f>
        <v>0.5375</v>
      </c>
      <c r="H13" s="45" t="s">
        <v>352</v>
      </c>
      <c r="I13" s="47">
        <f>((COUNTIF(B2:B100,"&gt;30")-COUNTIF(B2:B100,"&gt;45"))/Count(B2:B100))*100</f>
        <v>1.25</v>
      </c>
    </row>
    <row r="14">
      <c r="A14" s="36">
        <v>78.0</v>
      </c>
      <c r="B14" s="36">
        <v>51.0</v>
      </c>
      <c r="C14" s="36" t="s">
        <v>335</v>
      </c>
      <c r="D14" s="36" t="s">
        <v>366</v>
      </c>
      <c r="E14" s="33"/>
      <c r="F14" s="41" t="s">
        <v>353</v>
      </c>
      <c r="G14" s="42">
        <f>COUNTIF(C2:C200,"landing")/(count(A2:A200))</f>
        <v>0.0875</v>
      </c>
      <c r="H14" s="45" t="s">
        <v>354</v>
      </c>
      <c r="I14" s="46">
        <f>((COUNTIF(B2:B100,"&gt;45")-COUNTIF(B2:B100,"&gt;60"))/Count(B2:B100))*100</f>
        <v>5</v>
      </c>
    </row>
    <row r="15">
      <c r="A15" s="36">
        <v>78.0</v>
      </c>
      <c r="B15" s="36">
        <v>138.0</v>
      </c>
      <c r="C15" s="36" t="s">
        <v>341</v>
      </c>
      <c r="D15" s="36" t="s">
        <v>336</v>
      </c>
      <c r="E15" s="33"/>
      <c r="F15" s="41" t="s">
        <v>355</v>
      </c>
      <c r="G15" s="42">
        <f>COUNTIF(C2:C200,"shielding")/(count(A2:A200))</f>
        <v>0.0125</v>
      </c>
      <c r="H15" s="45" t="s">
        <v>356</v>
      </c>
      <c r="I15" s="46">
        <f>((COUNTIF(B2:B100,"&gt;60")-COUNTIF(B2:B100,"&gt;75"))/Count(B2:B100))*100</f>
        <v>7.5</v>
      </c>
    </row>
    <row r="16">
      <c r="A16" s="36">
        <v>78.0</v>
      </c>
      <c r="B16" s="36">
        <v>125.0</v>
      </c>
      <c r="C16" s="36" t="s">
        <v>341</v>
      </c>
      <c r="D16" s="36" t="s">
        <v>336</v>
      </c>
      <c r="E16" s="33"/>
      <c r="G16" s="8"/>
      <c r="H16" s="45" t="s">
        <v>357</v>
      </c>
      <c r="I16" s="46">
        <f>((COUNTIF(B2:B100,"&gt;75")-COUNTIF(B2:B100,"&gt;90"))/Count(B2:B100))*100</f>
        <v>12.5</v>
      </c>
    </row>
    <row r="17">
      <c r="A17" s="36">
        <v>78.0</v>
      </c>
      <c r="B17" s="36">
        <v>114.0</v>
      </c>
      <c r="C17" s="36" t="s">
        <v>341</v>
      </c>
      <c r="D17" s="36" t="s">
        <v>336</v>
      </c>
      <c r="E17" s="33"/>
      <c r="F17" s="41" t="s">
        <v>358</v>
      </c>
      <c r="G17" s="42">
        <f>countif(D2:D200,"yes")/(count(A2:A200))</f>
        <v>0.5375</v>
      </c>
      <c r="H17" s="45" t="s">
        <v>359</v>
      </c>
      <c r="I17" s="46">
        <f>((COUNTIF(B2:B100,"&gt;90")-COUNTIF(B2:B100,"&gt;105"))/Count(B2:B100))*100</f>
        <v>16.25</v>
      </c>
    </row>
    <row r="18">
      <c r="A18" s="36">
        <v>78.0</v>
      </c>
      <c r="B18" s="36">
        <v>89.0</v>
      </c>
      <c r="C18" s="36" t="s">
        <v>341</v>
      </c>
      <c r="D18" s="36" t="s">
        <v>366</v>
      </c>
      <c r="E18" s="33"/>
      <c r="G18" s="8"/>
      <c r="H18" s="45" t="s">
        <v>360</v>
      </c>
      <c r="I18" s="46">
        <f>((COUNTIF(B2:B100,"&gt;105")-COUNTIF(B2:B100,"&gt;120"))/Count(B2:B100))*100</f>
        <v>20</v>
      </c>
    </row>
    <row r="19">
      <c r="A19" s="36">
        <v>78.0</v>
      </c>
      <c r="B19" s="36">
        <v>85.0</v>
      </c>
      <c r="C19" s="36" t="s">
        <v>341</v>
      </c>
      <c r="D19" s="36" t="s">
        <v>366</v>
      </c>
      <c r="E19" s="33"/>
      <c r="G19" s="8"/>
      <c r="H19" s="45" t="s">
        <v>361</v>
      </c>
      <c r="I19" s="46">
        <f>((COUNTIF(B2:B100,"&gt;120")-COUNTIF(B2:B100,"&gt;135"))/Count(B2:B100))*100</f>
        <v>23.75</v>
      </c>
    </row>
    <row r="20">
      <c r="A20" s="36">
        <v>78.0</v>
      </c>
      <c r="B20" s="36">
        <v>87.0</v>
      </c>
      <c r="C20" s="36" t="s">
        <v>335</v>
      </c>
      <c r="D20" s="36" t="s">
        <v>366</v>
      </c>
      <c r="E20" s="33"/>
      <c r="G20" s="8"/>
      <c r="H20" s="48" t="s">
        <v>362</v>
      </c>
      <c r="I20" s="49">
        <f>((COUNTIF(B2:B100,"&gt;135")-COUNTIF(B2:B100,"&gt;150"))/Count(B2:B100))*100</f>
        <v>6.25</v>
      </c>
    </row>
    <row r="21">
      <c r="A21" s="36">
        <v>78.0</v>
      </c>
      <c r="B21" s="36">
        <v>40.0</v>
      </c>
      <c r="C21" s="36" t="s">
        <v>341</v>
      </c>
      <c r="D21" s="36" t="s">
        <v>366</v>
      </c>
      <c r="E21" s="33"/>
      <c r="G21" s="8"/>
      <c r="H21" s="48" t="s">
        <v>363</v>
      </c>
      <c r="I21" s="49">
        <f>((COUNTIF(B2:B100,"&gt;150")-COUNTIF(B2:B100,"&gt;165"))/Count(B2:B100))*100</f>
        <v>5</v>
      </c>
    </row>
    <row r="22">
      <c r="A22" s="36"/>
      <c r="B22" s="36"/>
      <c r="C22" s="36"/>
      <c r="D22" s="36"/>
      <c r="E22" s="33"/>
      <c r="G22" s="8"/>
      <c r="H22" s="48" t="s">
        <v>364</v>
      </c>
      <c r="I22" s="49">
        <f>((COUNTIF(B2:B100,"&gt;165")-COUNTIF(B2:B100,"&gt;180"))/Count(B2:B100))*100</f>
        <v>1.25</v>
      </c>
    </row>
    <row r="23">
      <c r="A23" s="36">
        <v>90.0</v>
      </c>
      <c r="B23" s="36">
        <v>123.0</v>
      </c>
      <c r="C23" s="36" t="s">
        <v>335</v>
      </c>
      <c r="D23" s="36" t="s">
        <v>366</v>
      </c>
      <c r="E23" s="33"/>
      <c r="G23" s="8"/>
      <c r="H23" s="50" t="s">
        <v>365</v>
      </c>
      <c r="I23" s="51">
        <f>((COUNTIF(B2:B100,"&gt;180")-COUNTIF(B2:B100,"&gt;300"))/Count(B2:B100))*100</f>
        <v>1.25</v>
      </c>
    </row>
    <row r="24">
      <c r="A24" s="36">
        <v>90.0</v>
      </c>
      <c r="B24" s="36">
        <v>103.0</v>
      </c>
      <c r="C24" s="36" t="s">
        <v>353</v>
      </c>
      <c r="D24" s="36" t="s">
        <v>336</v>
      </c>
      <c r="E24" s="33"/>
      <c r="I24" s="9">
        <f>SUM(I11:I23)</f>
        <v>100</v>
      </c>
    </row>
    <row r="25">
      <c r="A25" s="36">
        <v>90.0</v>
      </c>
      <c r="B25" s="36">
        <v>120.0</v>
      </c>
      <c r="C25" s="36" t="s">
        <v>341</v>
      </c>
      <c r="D25" s="36" t="s">
        <v>366</v>
      </c>
      <c r="E25" s="33"/>
    </row>
    <row r="26">
      <c r="A26" s="36">
        <v>90.0</v>
      </c>
      <c r="B26" s="36">
        <v>127.0</v>
      </c>
      <c r="C26" s="36" t="s">
        <v>353</v>
      </c>
      <c r="D26" s="36" t="s">
        <v>336</v>
      </c>
      <c r="E26" s="33"/>
    </row>
    <row r="27">
      <c r="A27" s="36">
        <v>90.0</v>
      </c>
      <c r="B27" s="36">
        <v>100.0</v>
      </c>
      <c r="C27" s="36" t="s">
        <v>353</v>
      </c>
      <c r="D27" s="36" t="s">
        <v>336</v>
      </c>
      <c r="E27" s="33"/>
    </row>
    <row r="28">
      <c r="A28" s="36">
        <v>90.0</v>
      </c>
      <c r="B28" s="36">
        <v>130.0</v>
      </c>
      <c r="C28" s="36" t="s">
        <v>341</v>
      </c>
      <c r="D28" s="36" t="s">
        <v>366</v>
      </c>
      <c r="E28" s="33"/>
    </row>
    <row r="29">
      <c r="A29" s="36">
        <v>90.0</v>
      </c>
      <c r="B29" s="36">
        <v>105.0</v>
      </c>
      <c r="C29" s="36" t="s">
        <v>341</v>
      </c>
      <c r="D29" s="36" t="s">
        <v>366</v>
      </c>
      <c r="E29" s="33"/>
    </row>
    <row r="30">
      <c r="A30" s="36">
        <v>90.0</v>
      </c>
      <c r="B30" s="36">
        <v>151.0</v>
      </c>
      <c r="C30" s="36" t="s">
        <v>341</v>
      </c>
      <c r="D30" s="36" t="s">
        <v>336</v>
      </c>
      <c r="E30" s="33"/>
    </row>
    <row r="31">
      <c r="A31" s="36">
        <v>90.0</v>
      </c>
      <c r="B31" s="36">
        <v>109.0</v>
      </c>
      <c r="C31" s="36" t="s">
        <v>335</v>
      </c>
      <c r="D31" s="36" t="s">
        <v>366</v>
      </c>
      <c r="E31" s="33"/>
    </row>
    <row r="32">
      <c r="A32" s="36">
        <v>90.0</v>
      </c>
      <c r="B32" s="36">
        <v>80.0</v>
      </c>
      <c r="C32" s="36" t="s">
        <v>341</v>
      </c>
      <c r="D32" s="36" t="s">
        <v>366</v>
      </c>
      <c r="E32" s="33"/>
    </row>
    <row r="33">
      <c r="A33" s="36"/>
      <c r="B33" s="36"/>
      <c r="C33" s="36"/>
      <c r="D33" s="36"/>
      <c r="E33" s="33"/>
    </row>
    <row r="34">
      <c r="A34" s="36">
        <v>98.0</v>
      </c>
      <c r="B34" s="36">
        <v>92.0</v>
      </c>
      <c r="C34" s="36" t="s">
        <v>341</v>
      </c>
      <c r="D34" s="36" t="s">
        <v>366</v>
      </c>
      <c r="E34" s="33"/>
    </row>
    <row r="35">
      <c r="A35" s="36">
        <v>98.0</v>
      </c>
      <c r="B35" s="36">
        <v>56.0</v>
      </c>
      <c r="C35" s="36" t="s">
        <v>335</v>
      </c>
      <c r="D35" s="36" t="s">
        <v>366</v>
      </c>
      <c r="E35" s="33"/>
      <c r="G35" s="8"/>
    </row>
    <row r="36">
      <c r="A36" s="36">
        <v>98.0</v>
      </c>
      <c r="B36" s="36">
        <v>136.0</v>
      </c>
      <c r="C36" s="36" t="s">
        <v>350</v>
      </c>
      <c r="D36" s="36" t="s">
        <v>336</v>
      </c>
      <c r="E36" s="33"/>
      <c r="G36" s="8"/>
    </row>
    <row r="37">
      <c r="A37" s="36">
        <v>98.0</v>
      </c>
      <c r="B37" s="36">
        <v>73.0</v>
      </c>
      <c r="C37" s="36" t="s">
        <v>338</v>
      </c>
      <c r="D37" s="36" t="s">
        <v>336</v>
      </c>
      <c r="E37" s="33"/>
      <c r="G37" s="8"/>
    </row>
    <row r="38">
      <c r="A38" s="36">
        <v>98.0</v>
      </c>
      <c r="B38" s="36">
        <v>125.0</v>
      </c>
      <c r="C38" s="36" t="s">
        <v>341</v>
      </c>
      <c r="D38" s="36" t="s">
        <v>366</v>
      </c>
      <c r="E38" s="33"/>
      <c r="G38" s="8"/>
    </row>
    <row r="39">
      <c r="A39" s="36">
        <v>98.0</v>
      </c>
      <c r="B39" s="36">
        <v>94.0</v>
      </c>
      <c r="C39" s="36" t="s">
        <v>338</v>
      </c>
      <c r="D39" s="36" t="s">
        <v>336</v>
      </c>
      <c r="E39" s="33"/>
      <c r="G39" s="8"/>
    </row>
    <row r="40">
      <c r="A40" s="36">
        <v>98.0</v>
      </c>
      <c r="B40" s="36">
        <v>66.0</v>
      </c>
      <c r="C40" s="36" t="s">
        <v>335</v>
      </c>
      <c r="D40" s="36" t="s">
        <v>366</v>
      </c>
      <c r="E40" s="33"/>
      <c r="G40" s="8"/>
    </row>
    <row r="41">
      <c r="A41" s="36">
        <v>98.0</v>
      </c>
      <c r="B41" s="36">
        <v>103.0</v>
      </c>
      <c r="C41" s="36" t="s">
        <v>338</v>
      </c>
      <c r="D41" s="36" t="s">
        <v>336</v>
      </c>
      <c r="E41" s="33"/>
      <c r="G41" s="8"/>
    </row>
    <row r="42">
      <c r="A42" s="36">
        <v>98.0</v>
      </c>
      <c r="B42" s="36">
        <v>141.0</v>
      </c>
      <c r="C42" s="36" t="s">
        <v>341</v>
      </c>
      <c r="D42" s="36" t="s">
        <v>366</v>
      </c>
      <c r="E42" s="33"/>
      <c r="G42" s="8"/>
    </row>
    <row r="43">
      <c r="A43" s="36">
        <v>98.0</v>
      </c>
      <c r="B43" s="36">
        <v>126.0</v>
      </c>
      <c r="C43" s="36" t="s">
        <v>355</v>
      </c>
      <c r="D43" s="36" t="s">
        <v>336</v>
      </c>
      <c r="E43" s="33"/>
      <c r="G43" s="8"/>
    </row>
    <row r="44">
      <c r="A44" s="36">
        <v>98.0</v>
      </c>
      <c r="B44" s="36">
        <v>76.0</v>
      </c>
      <c r="C44" s="36" t="s">
        <v>335</v>
      </c>
      <c r="D44" s="36" t="s">
        <v>366</v>
      </c>
      <c r="E44" s="33"/>
      <c r="G44" s="8"/>
    </row>
    <row r="45">
      <c r="A45" s="36">
        <v>98.0</v>
      </c>
      <c r="B45" s="36">
        <v>145.0</v>
      </c>
      <c r="C45" s="36" t="s">
        <v>335</v>
      </c>
      <c r="D45" s="36" t="s">
        <v>336</v>
      </c>
      <c r="E45" s="33"/>
      <c r="G45" s="8"/>
    </row>
    <row r="46">
      <c r="A46" s="36"/>
      <c r="B46" s="36"/>
      <c r="C46" s="36"/>
      <c r="D46" s="36"/>
      <c r="E46" s="33"/>
      <c r="G46" s="8"/>
    </row>
    <row r="47">
      <c r="A47" s="36">
        <v>91.0</v>
      </c>
      <c r="B47" s="36">
        <v>87.0</v>
      </c>
      <c r="C47" s="36" t="s">
        <v>338</v>
      </c>
      <c r="D47" s="36" t="s">
        <v>336</v>
      </c>
      <c r="E47" s="33"/>
      <c r="G47" s="8"/>
    </row>
    <row r="48">
      <c r="A48" s="36">
        <v>91.0</v>
      </c>
      <c r="B48" s="36">
        <v>113.0</v>
      </c>
      <c r="C48" s="36" t="s">
        <v>341</v>
      </c>
      <c r="D48" s="36" t="s">
        <v>336</v>
      </c>
      <c r="E48" s="33"/>
      <c r="G48" s="8"/>
    </row>
    <row r="49">
      <c r="A49" s="36">
        <v>91.0</v>
      </c>
      <c r="B49" s="36">
        <v>66.0</v>
      </c>
      <c r="C49" s="36" t="s">
        <v>341</v>
      </c>
      <c r="D49" s="36" t="s">
        <v>366</v>
      </c>
      <c r="E49" s="33"/>
      <c r="G49" s="8"/>
    </row>
    <row r="50">
      <c r="A50" s="36">
        <v>91.0</v>
      </c>
      <c r="B50" s="36">
        <v>79.0</v>
      </c>
      <c r="C50" s="36" t="s">
        <v>338</v>
      </c>
      <c r="D50" s="36" t="s">
        <v>336</v>
      </c>
      <c r="E50" s="33"/>
      <c r="G50" s="8"/>
    </row>
    <row r="51">
      <c r="A51" s="36">
        <v>91.0</v>
      </c>
      <c r="B51" s="36">
        <v>60.0</v>
      </c>
      <c r="C51" s="36" t="s">
        <v>335</v>
      </c>
      <c r="D51" s="36" t="s">
        <v>366</v>
      </c>
      <c r="E51" s="33"/>
      <c r="G51" s="8"/>
    </row>
    <row r="52">
      <c r="A52" s="36">
        <v>91.0</v>
      </c>
      <c r="B52" s="36">
        <v>119.0</v>
      </c>
      <c r="C52" s="36" t="s">
        <v>335</v>
      </c>
      <c r="D52" s="36" t="s">
        <v>336</v>
      </c>
      <c r="E52" s="33"/>
      <c r="G52" s="8"/>
    </row>
    <row r="53">
      <c r="A53" s="36">
        <v>91.0</v>
      </c>
      <c r="B53" s="36">
        <v>98.0</v>
      </c>
      <c r="C53" s="36" t="s">
        <v>341</v>
      </c>
      <c r="D53" s="36" t="s">
        <v>366</v>
      </c>
      <c r="E53" s="33"/>
      <c r="G53" s="8"/>
    </row>
    <row r="54">
      <c r="A54" s="36">
        <v>91.0</v>
      </c>
      <c r="B54" s="36">
        <v>77.0</v>
      </c>
      <c r="C54" s="36" t="s">
        <v>341</v>
      </c>
      <c r="D54" s="36" t="s">
        <v>366</v>
      </c>
      <c r="E54" s="33"/>
      <c r="G54" s="8"/>
    </row>
    <row r="55">
      <c r="A55" s="36">
        <v>91.0</v>
      </c>
      <c r="B55" s="36">
        <v>123.0</v>
      </c>
      <c r="C55" s="36" t="s">
        <v>341</v>
      </c>
      <c r="D55" s="36" t="s">
        <v>366</v>
      </c>
      <c r="E55" s="33"/>
      <c r="G55" s="8"/>
    </row>
    <row r="56">
      <c r="A56" s="36"/>
      <c r="B56" s="36"/>
      <c r="C56" s="36"/>
      <c r="D56" s="36"/>
      <c r="E56" s="33"/>
      <c r="G56" s="8"/>
    </row>
    <row r="57">
      <c r="A57" s="36">
        <v>94.0</v>
      </c>
      <c r="B57" s="36">
        <v>61.0</v>
      </c>
      <c r="C57" s="36" t="s">
        <v>338</v>
      </c>
      <c r="D57" s="36" t="s">
        <v>366</v>
      </c>
      <c r="E57" s="33"/>
      <c r="G57" s="8"/>
    </row>
    <row r="58">
      <c r="A58" s="36">
        <v>94.0</v>
      </c>
      <c r="B58" s="36">
        <v>113.0</v>
      </c>
      <c r="C58" s="36" t="s">
        <v>341</v>
      </c>
      <c r="D58" s="36" t="s">
        <v>366</v>
      </c>
      <c r="E58" s="33"/>
      <c r="G58" s="8"/>
    </row>
    <row r="59">
      <c r="A59" s="36">
        <v>94.0</v>
      </c>
      <c r="B59" s="36">
        <v>99.0</v>
      </c>
      <c r="C59" s="36" t="s">
        <v>353</v>
      </c>
      <c r="D59" s="36" t="s">
        <v>336</v>
      </c>
      <c r="E59" s="33"/>
      <c r="G59" s="8"/>
    </row>
    <row r="60">
      <c r="A60" s="36">
        <v>94.0</v>
      </c>
      <c r="B60" s="36">
        <v>108.0</v>
      </c>
      <c r="C60" s="36" t="s">
        <v>335</v>
      </c>
      <c r="D60" s="36" t="s">
        <v>336</v>
      </c>
      <c r="E60" s="33"/>
      <c r="G60" s="8"/>
    </row>
    <row r="61">
      <c r="A61" s="36">
        <v>94.0</v>
      </c>
      <c r="B61" s="36">
        <v>118.0</v>
      </c>
      <c r="C61" s="36" t="s">
        <v>335</v>
      </c>
      <c r="D61" s="36" t="s">
        <v>366</v>
      </c>
      <c r="E61" s="33"/>
      <c r="G61" s="8"/>
    </row>
    <row r="62">
      <c r="A62" s="36">
        <v>94.0</v>
      </c>
      <c r="B62" s="36">
        <v>122.0</v>
      </c>
      <c r="C62" s="36" t="s">
        <v>341</v>
      </c>
      <c r="D62" s="36" t="s">
        <v>336</v>
      </c>
      <c r="E62" s="33"/>
      <c r="G62" s="8"/>
    </row>
    <row r="63">
      <c r="A63" s="36">
        <v>94.0</v>
      </c>
      <c r="B63" s="36">
        <v>107.0</v>
      </c>
      <c r="C63" s="36" t="s">
        <v>341</v>
      </c>
      <c r="D63" s="36" t="s">
        <v>366</v>
      </c>
      <c r="E63" s="33"/>
      <c r="G63" s="8"/>
    </row>
    <row r="64">
      <c r="A64" s="36">
        <v>94.0</v>
      </c>
      <c r="B64" s="36">
        <v>125.0</v>
      </c>
      <c r="C64" s="36" t="s">
        <v>341</v>
      </c>
      <c r="D64" s="36" t="s">
        <v>336</v>
      </c>
      <c r="E64" s="33"/>
      <c r="G64" s="8"/>
    </row>
    <row r="65">
      <c r="A65" s="36">
        <v>94.0</v>
      </c>
      <c r="B65" s="36">
        <v>115.0</v>
      </c>
      <c r="C65" s="36" t="s">
        <v>341</v>
      </c>
      <c r="D65" s="36" t="s">
        <v>366</v>
      </c>
      <c r="E65" s="33"/>
      <c r="G65" s="8"/>
    </row>
    <row r="66">
      <c r="A66" s="36"/>
      <c r="B66" s="36"/>
      <c r="C66" s="36"/>
      <c r="D66" s="36"/>
      <c r="E66" s="33"/>
      <c r="G66" s="8"/>
    </row>
    <row r="67">
      <c r="A67" s="36">
        <v>107.0</v>
      </c>
      <c r="B67" s="36">
        <v>124.0</v>
      </c>
      <c r="C67" s="36" t="s">
        <v>341</v>
      </c>
      <c r="D67" s="36" t="s">
        <v>336</v>
      </c>
      <c r="E67" s="33"/>
      <c r="G67" s="8"/>
    </row>
    <row r="68">
      <c r="A68" s="36">
        <v>107.0</v>
      </c>
      <c r="B68" s="36">
        <v>67.0</v>
      </c>
      <c r="C68" s="36" t="s">
        <v>335</v>
      </c>
      <c r="D68" s="36" t="s">
        <v>366</v>
      </c>
      <c r="E68" s="33"/>
      <c r="G68" s="8"/>
    </row>
    <row r="69">
      <c r="A69" s="36">
        <v>107.0</v>
      </c>
      <c r="B69" s="36">
        <v>132.0</v>
      </c>
      <c r="C69" s="36" t="s">
        <v>341</v>
      </c>
      <c r="D69" s="36" t="s">
        <v>366</v>
      </c>
      <c r="E69" s="33"/>
      <c r="G69" s="8"/>
    </row>
    <row r="70">
      <c r="A70" s="36">
        <v>107.0</v>
      </c>
      <c r="B70" s="36">
        <v>97.0</v>
      </c>
      <c r="C70" s="36" t="s">
        <v>338</v>
      </c>
      <c r="D70" s="36" t="s">
        <v>336</v>
      </c>
      <c r="E70" s="33"/>
      <c r="G70" s="8"/>
    </row>
    <row r="71">
      <c r="A71" s="36">
        <v>107.0</v>
      </c>
      <c r="B71" s="36">
        <v>97.0</v>
      </c>
      <c r="C71" s="36" t="s">
        <v>353</v>
      </c>
      <c r="D71" s="36" t="s">
        <v>366</v>
      </c>
      <c r="E71" s="33"/>
      <c r="G71" s="8"/>
    </row>
    <row r="72">
      <c r="A72" s="36">
        <v>107.0</v>
      </c>
      <c r="B72" s="36">
        <v>79.0</v>
      </c>
      <c r="C72" s="36" t="s">
        <v>353</v>
      </c>
      <c r="D72" s="36" t="s">
        <v>366</v>
      </c>
      <c r="E72" s="33"/>
      <c r="G72" s="8"/>
    </row>
    <row r="73">
      <c r="A73" s="36">
        <v>107.0</v>
      </c>
      <c r="B73" s="36">
        <v>107.0</v>
      </c>
      <c r="C73" s="36" t="s">
        <v>341</v>
      </c>
      <c r="D73" s="36" t="s">
        <v>366</v>
      </c>
      <c r="E73" s="33"/>
      <c r="G73" s="8"/>
    </row>
    <row r="74">
      <c r="A74" s="36">
        <v>107.0</v>
      </c>
      <c r="B74" s="36">
        <v>142.0</v>
      </c>
      <c r="C74" s="36" t="s">
        <v>341</v>
      </c>
      <c r="D74" s="36" t="s">
        <v>366</v>
      </c>
      <c r="E74" s="33"/>
      <c r="G74" s="8"/>
    </row>
    <row r="75">
      <c r="A75" s="36">
        <v>107.0</v>
      </c>
      <c r="B75" s="36">
        <v>120.0</v>
      </c>
      <c r="C75" s="36" t="s">
        <v>341</v>
      </c>
      <c r="D75" s="36" t="s">
        <v>366</v>
      </c>
      <c r="E75" s="33"/>
      <c r="G75" s="8"/>
    </row>
    <row r="76">
      <c r="A76" s="36">
        <v>107.0</v>
      </c>
      <c r="B76" s="36">
        <v>124.0</v>
      </c>
      <c r="C76" s="36" t="s">
        <v>341</v>
      </c>
      <c r="D76" s="36" t="s">
        <v>336</v>
      </c>
      <c r="E76" s="33"/>
      <c r="G76" s="8"/>
    </row>
    <row r="77">
      <c r="A77" s="36">
        <v>107.0</v>
      </c>
      <c r="B77" s="36">
        <v>134.0</v>
      </c>
      <c r="C77" s="36" t="s">
        <v>341</v>
      </c>
      <c r="D77" s="36" t="s">
        <v>336</v>
      </c>
      <c r="E77" s="33"/>
      <c r="G77" s="8"/>
    </row>
    <row r="78">
      <c r="A78" s="36"/>
      <c r="B78" s="36"/>
      <c r="C78" s="36"/>
      <c r="D78" s="36"/>
      <c r="E78" s="33"/>
      <c r="G78" s="8"/>
    </row>
    <row r="79">
      <c r="A79" s="36">
        <v>90.0</v>
      </c>
      <c r="B79" s="36">
        <v>160.0</v>
      </c>
      <c r="C79" s="36" t="s">
        <v>350</v>
      </c>
      <c r="D79" s="36" t="s">
        <v>336</v>
      </c>
      <c r="E79" s="33"/>
      <c r="G79" s="8"/>
    </row>
    <row r="80">
      <c r="A80" s="36">
        <v>90.0</v>
      </c>
      <c r="B80" s="36">
        <v>114.0</v>
      </c>
      <c r="C80" s="36" t="s">
        <v>341</v>
      </c>
      <c r="D80" s="36" t="s">
        <v>336</v>
      </c>
      <c r="E80" s="33"/>
      <c r="G80" s="8"/>
    </row>
    <row r="81">
      <c r="A81" s="36">
        <v>90.0</v>
      </c>
      <c r="B81" s="36">
        <v>89.0</v>
      </c>
      <c r="C81" s="36" t="s">
        <v>341</v>
      </c>
      <c r="D81" s="36" t="s">
        <v>366</v>
      </c>
      <c r="E81" s="33"/>
      <c r="G81" s="8"/>
    </row>
    <row r="82">
      <c r="A82" s="36">
        <v>90.0</v>
      </c>
      <c r="B82" s="36">
        <v>122.0</v>
      </c>
      <c r="C82" s="36" t="s">
        <v>341</v>
      </c>
      <c r="D82" s="36" t="s">
        <v>336</v>
      </c>
      <c r="E82" s="33"/>
      <c r="G82" s="8"/>
    </row>
    <row r="83">
      <c r="A83" s="36">
        <v>90.0</v>
      </c>
      <c r="B83" s="36">
        <v>103.0</v>
      </c>
      <c r="C83" s="36" t="s">
        <v>341</v>
      </c>
      <c r="D83" s="36" t="s">
        <v>336</v>
      </c>
      <c r="E83" s="33"/>
      <c r="G83" s="8"/>
    </row>
    <row r="84">
      <c r="A84" s="36">
        <v>90.0</v>
      </c>
      <c r="B84" s="36">
        <v>102.0</v>
      </c>
      <c r="C84" s="36" t="s">
        <v>341</v>
      </c>
      <c r="D84" s="36" t="s">
        <v>366</v>
      </c>
      <c r="E84" s="33"/>
      <c r="G84" s="8"/>
    </row>
    <row r="85">
      <c r="A85" s="36">
        <v>90.0</v>
      </c>
      <c r="B85" s="36">
        <v>126.0</v>
      </c>
      <c r="C85" s="36" t="s">
        <v>335</v>
      </c>
      <c r="D85" s="36" t="s">
        <v>336</v>
      </c>
      <c r="E85" s="33"/>
      <c r="G85" s="8"/>
    </row>
    <row r="86">
      <c r="A86" s="36">
        <v>90.0</v>
      </c>
      <c r="B86" s="36">
        <v>101.0</v>
      </c>
      <c r="C86" s="36" t="s">
        <v>350</v>
      </c>
      <c r="D86" s="36" t="s">
        <v>336</v>
      </c>
      <c r="E86" s="33"/>
      <c r="G86" s="8"/>
    </row>
    <row r="87">
      <c r="A87" s="36">
        <v>90.0</v>
      </c>
      <c r="B87" s="36">
        <v>58.0</v>
      </c>
      <c r="C87" s="36" t="s">
        <v>341</v>
      </c>
      <c r="D87" s="36" t="s">
        <v>366</v>
      </c>
      <c r="E87" s="33"/>
      <c r="G87" s="8"/>
    </row>
    <row r="88">
      <c r="A88" s="36">
        <v>90.0</v>
      </c>
      <c r="B88" s="36">
        <v>176.0</v>
      </c>
      <c r="C88" s="36" t="s">
        <v>335</v>
      </c>
      <c r="D88" s="36" t="s">
        <v>366</v>
      </c>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110</v>
      </c>
      <c r="J1" s="6" t="s">
        <v>334</v>
      </c>
      <c r="K1" s="10">
        <f>AVERAGE(A2:A200)</f>
        <v>90.775</v>
      </c>
    </row>
    <row r="2">
      <c r="A2" s="36">
        <v>86.0</v>
      </c>
      <c r="B2" s="36">
        <v>128.0</v>
      </c>
      <c r="C2" s="36" t="s">
        <v>341</v>
      </c>
      <c r="D2" s="36" t="s">
        <v>336</v>
      </c>
      <c r="E2" s="33"/>
      <c r="F2" s="34" t="s">
        <v>3</v>
      </c>
      <c r="G2" s="35">
        <f>MEDIAN(B2:B200)</f>
        <v>111.5</v>
      </c>
      <c r="J2" s="6" t="s">
        <v>337</v>
      </c>
      <c r="K2" s="10">
        <f>count(A2:A203)</f>
        <v>80</v>
      </c>
    </row>
    <row r="3">
      <c r="A3" s="36">
        <v>86.0</v>
      </c>
      <c r="B3" s="36">
        <v>78.0</v>
      </c>
      <c r="C3" s="36" t="s">
        <v>341</v>
      </c>
      <c r="D3" s="36" t="s">
        <v>366</v>
      </c>
      <c r="E3" s="33"/>
      <c r="F3" s="34" t="s">
        <v>339</v>
      </c>
      <c r="G3" s="35">
        <f>STDEV(B2:B200)</f>
        <v>25.85255172</v>
      </c>
    </row>
    <row r="4">
      <c r="A4" s="36">
        <v>86.0</v>
      </c>
      <c r="B4" s="36">
        <v>143.0</v>
      </c>
      <c r="C4" s="36" t="s">
        <v>341</v>
      </c>
      <c r="D4" s="36" t="s">
        <v>336</v>
      </c>
      <c r="E4" s="33"/>
      <c r="F4" s="34" t="s">
        <v>340</v>
      </c>
      <c r="G4" s="35">
        <f>QUARTILE(B2:B200,1)</f>
        <v>94.75</v>
      </c>
    </row>
    <row r="5">
      <c r="A5" s="36">
        <v>86.0</v>
      </c>
      <c r="B5" s="36">
        <v>86.0</v>
      </c>
      <c r="C5" s="36" t="s">
        <v>341</v>
      </c>
      <c r="D5" s="36" t="s">
        <v>366</v>
      </c>
      <c r="E5" s="33"/>
      <c r="F5" s="34" t="s">
        <v>342</v>
      </c>
      <c r="G5" s="35">
        <f>QUARTILE(B2:B200,2)</f>
        <v>111.5</v>
      </c>
    </row>
    <row r="6">
      <c r="A6" s="36">
        <v>86.0</v>
      </c>
      <c r="B6" s="36">
        <v>134.0</v>
      </c>
      <c r="C6" s="36" t="s">
        <v>341</v>
      </c>
      <c r="D6" s="36" t="s">
        <v>336</v>
      </c>
      <c r="E6" s="33"/>
      <c r="F6" s="34" t="s">
        <v>1</v>
      </c>
      <c r="G6" s="35">
        <f>QUARTILE(B2:B200,3)</f>
        <v>129.5</v>
      </c>
    </row>
    <row r="7">
      <c r="A7" s="36">
        <v>86.0</v>
      </c>
      <c r="B7" s="59">
        <v>118.0</v>
      </c>
      <c r="C7" s="38" t="s">
        <v>335</v>
      </c>
      <c r="D7" s="38" t="s">
        <v>336</v>
      </c>
      <c r="E7" s="33"/>
      <c r="F7" s="34" t="s">
        <v>343</v>
      </c>
      <c r="G7" s="35">
        <f>QUARTILE(B2:B200,4)</f>
        <v>162</v>
      </c>
    </row>
    <row r="8">
      <c r="A8" s="36">
        <v>86.0</v>
      </c>
      <c r="B8" s="60">
        <v>132.0</v>
      </c>
      <c r="C8" s="40" t="s">
        <v>355</v>
      </c>
      <c r="D8" s="40" t="s">
        <v>336</v>
      </c>
      <c r="E8" s="33"/>
      <c r="F8" s="34" t="s">
        <v>344</v>
      </c>
      <c r="G8" s="35">
        <f>G6-G4</f>
        <v>34.75</v>
      </c>
      <c r="H8" s="34" t="s">
        <v>345</v>
      </c>
      <c r="I8" s="35">
        <f>(3*(G1-G2))/G3</f>
        <v>-0.1740640556</v>
      </c>
      <c r="J8" s="34" t="s">
        <v>346</v>
      </c>
      <c r="K8" s="35">
        <f>SUM(I21:I23)</f>
        <v>3.75</v>
      </c>
    </row>
    <row r="9">
      <c r="A9" s="36">
        <v>86.0</v>
      </c>
      <c r="B9" s="60">
        <v>123.0</v>
      </c>
      <c r="C9" s="36" t="s">
        <v>353</v>
      </c>
      <c r="D9" s="40" t="s">
        <v>366</v>
      </c>
      <c r="E9" s="33"/>
      <c r="G9" s="8"/>
    </row>
    <row r="10">
      <c r="A10" s="36">
        <v>86.0</v>
      </c>
      <c r="B10" s="36">
        <v>95.0</v>
      </c>
      <c r="C10" s="36" t="s">
        <v>341</v>
      </c>
      <c r="D10" s="36" t="s">
        <v>336</v>
      </c>
      <c r="E10" s="33"/>
      <c r="F10" s="41" t="s">
        <v>338</v>
      </c>
      <c r="G10" s="42">
        <f>(COUNTIF(C2:C200,"edgeguard"))/(count(A2:A200))</f>
        <v>0.225</v>
      </c>
      <c r="H10" s="43" t="s">
        <v>347</v>
      </c>
      <c r="I10" s="44" t="s">
        <v>348</v>
      </c>
    </row>
    <row r="11">
      <c r="A11" s="36">
        <v>86.0</v>
      </c>
      <c r="B11" s="36">
        <v>106.0</v>
      </c>
      <c r="C11" s="36" t="s">
        <v>338</v>
      </c>
      <c r="D11" s="36" t="s">
        <v>336</v>
      </c>
      <c r="E11" s="33"/>
      <c r="F11" s="41" t="s">
        <v>335</v>
      </c>
      <c r="G11" s="42">
        <f>COUNTIF(C2:C200,"ledgeguard")/(count(A2:A200))</f>
        <v>0.1125</v>
      </c>
      <c r="H11" s="45" t="s">
        <v>349</v>
      </c>
      <c r="I11" s="46">
        <f>((COUNTIF(B2:B100,"&lt;=15"))/Count(B2:B100))*100</f>
        <v>0</v>
      </c>
    </row>
    <row r="12">
      <c r="A12" s="36"/>
      <c r="B12" s="36"/>
      <c r="C12" s="36"/>
      <c r="D12" s="36"/>
      <c r="E12" s="33"/>
      <c r="F12" s="41" t="s">
        <v>350</v>
      </c>
      <c r="G12" s="42">
        <f>COUNTIF(C2:C200,"reversal")/(count(A2:A200))</f>
        <v>0.0625</v>
      </c>
      <c r="H12" s="45" t="s">
        <v>351</v>
      </c>
      <c r="I12" s="46">
        <f>((COUNTIF(B2:B100,"&gt;15")-COUNTIF(B2:B100,"&gt;30"))/Count(B2:B100))*100</f>
        <v>0</v>
      </c>
    </row>
    <row r="13">
      <c r="A13" s="36">
        <v>91.0</v>
      </c>
      <c r="B13" s="36">
        <v>96.0</v>
      </c>
      <c r="C13" s="36" t="s">
        <v>350</v>
      </c>
      <c r="D13" s="36" t="s">
        <v>366</v>
      </c>
      <c r="E13" s="33"/>
      <c r="F13" s="41" t="s">
        <v>341</v>
      </c>
      <c r="G13" s="42">
        <f>COUNTIF(C2:C200,"raw/whiff")/(count(A2:A200))</f>
        <v>0.3625</v>
      </c>
      <c r="H13" s="45" t="s">
        <v>352</v>
      </c>
      <c r="I13" s="47">
        <f>((COUNTIF(B2:B100,"&gt;30")-COUNTIF(B2:B100,"&gt;45"))/Count(B2:B100))*100</f>
        <v>1.25</v>
      </c>
    </row>
    <row r="14">
      <c r="A14" s="36">
        <v>91.0</v>
      </c>
      <c r="B14" s="36">
        <v>109.0</v>
      </c>
      <c r="C14" s="36" t="s">
        <v>353</v>
      </c>
      <c r="D14" s="36" t="s">
        <v>336</v>
      </c>
      <c r="E14" s="33"/>
      <c r="F14" s="41" t="s">
        <v>353</v>
      </c>
      <c r="G14" s="42">
        <f>COUNTIF(C2:C200,"landing")/(count(A2:A200))</f>
        <v>0.1625</v>
      </c>
      <c r="H14" s="45" t="s">
        <v>354</v>
      </c>
      <c r="I14" s="46">
        <f>((COUNTIF(B2:B100,"&gt;45")-COUNTIF(B2:B100,"&gt;60"))/Count(B2:B100))*100</f>
        <v>3.75</v>
      </c>
    </row>
    <row r="15">
      <c r="A15" s="36">
        <v>91.0</v>
      </c>
      <c r="B15" s="36">
        <v>112.0</v>
      </c>
      <c r="C15" s="36" t="s">
        <v>353</v>
      </c>
      <c r="D15" s="36" t="s">
        <v>336</v>
      </c>
      <c r="E15" s="33"/>
      <c r="F15" s="41" t="s">
        <v>355</v>
      </c>
      <c r="G15" s="42">
        <f>COUNTIF(C2:C200,"shielding")/(count(A2:A200))</f>
        <v>0.075</v>
      </c>
      <c r="H15" s="45" t="s">
        <v>356</v>
      </c>
      <c r="I15" s="46">
        <f>((COUNTIF(B2:B100,"&gt;60")-COUNTIF(B2:B100,"&gt;75"))/Count(B2:B100))*100</f>
        <v>6.25</v>
      </c>
    </row>
    <row r="16">
      <c r="A16" s="36">
        <v>91.0</v>
      </c>
      <c r="B16" s="36">
        <v>105.0</v>
      </c>
      <c r="C16" s="36" t="s">
        <v>353</v>
      </c>
      <c r="D16" s="36" t="s">
        <v>336</v>
      </c>
      <c r="E16" s="33"/>
      <c r="G16" s="8"/>
      <c r="H16" s="45" t="s">
        <v>357</v>
      </c>
      <c r="I16" s="46">
        <f>((COUNTIF(B2:B100,"&gt;75")-COUNTIF(B2:B100,"&gt;90"))/Count(B2:B100))*100</f>
        <v>10</v>
      </c>
    </row>
    <row r="17">
      <c r="A17" s="36">
        <v>91.0</v>
      </c>
      <c r="B17" s="36">
        <v>72.0</v>
      </c>
      <c r="C17" s="36" t="s">
        <v>353</v>
      </c>
      <c r="D17" s="36" t="s">
        <v>336</v>
      </c>
      <c r="E17" s="33"/>
      <c r="F17" s="41" t="s">
        <v>358</v>
      </c>
      <c r="G17" s="42">
        <f>countif(D2:D200,"yes")/(count(A2:A200))</f>
        <v>0.2125</v>
      </c>
      <c r="H17" s="45" t="s">
        <v>359</v>
      </c>
      <c r="I17" s="46">
        <f>((COUNTIF(B2:B100,"&gt;90")-COUNTIF(B2:B100,"&gt;105"))/Count(B2:B100))*100</f>
        <v>20</v>
      </c>
    </row>
    <row r="18">
      <c r="A18" s="36">
        <v>91.0</v>
      </c>
      <c r="B18" s="36">
        <v>117.0</v>
      </c>
      <c r="C18" s="36" t="s">
        <v>341</v>
      </c>
      <c r="D18" s="36" t="s">
        <v>336</v>
      </c>
      <c r="E18" s="33"/>
      <c r="G18" s="8"/>
      <c r="H18" s="45" t="s">
        <v>360</v>
      </c>
      <c r="I18" s="46">
        <f>((COUNTIF(B2:B100,"&gt;105")-COUNTIF(B2:B100,"&gt;120"))/Count(B2:B100))*100</f>
        <v>20</v>
      </c>
    </row>
    <row r="19">
      <c r="A19" s="36">
        <v>91.0</v>
      </c>
      <c r="B19" s="36">
        <v>131.0</v>
      </c>
      <c r="C19" s="36" t="s">
        <v>338</v>
      </c>
      <c r="D19" s="36" t="s">
        <v>336</v>
      </c>
      <c r="E19" s="33"/>
      <c r="G19" s="8"/>
      <c r="H19" s="45" t="s">
        <v>361</v>
      </c>
      <c r="I19" s="46">
        <f>((COUNTIF(B2:B100,"&gt;120")-COUNTIF(B2:B100,"&gt;135"))/Count(B2:B100))*100</f>
        <v>25</v>
      </c>
    </row>
    <row r="20">
      <c r="A20" s="36">
        <v>91.0</v>
      </c>
      <c r="B20" s="36">
        <v>65.0</v>
      </c>
      <c r="C20" s="36" t="s">
        <v>341</v>
      </c>
      <c r="D20" s="36" t="s">
        <v>366</v>
      </c>
      <c r="E20" s="33"/>
      <c r="G20" s="8"/>
      <c r="H20" s="48" t="s">
        <v>362</v>
      </c>
      <c r="I20" s="49">
        <f>((COUNTIF(B2:B100,"&gt;135")-COUNTIF(B2:B100,"&gt;150"))/Count(B2:B100))*100</f>
        <v>10</v>
      </c>
    </row>
    <row r="21">
      <c r="A21" s="36"/>
      <c r="B21" s="36"/>
      <c r="C21" s="36"/>
      <c r="D21" s="36"/>
      <c r="E21" s="33"/>
      <c r="G21" s="8"/>
      <c r="H21" s="48" t="s">
        <v>363</v>
      </c>
      <c r="I21" s="49">
        <f>((COUNTIF(B2:B100,"&gt;150")-COUNTIF(B2:B100,"&gt;165"))/Count(B2:B100))*100</f>
        <v>3.75</v>
      </c>
    </row>
    <row r="22">
      <c r="A22" s="36">
        <v>94.0</v>
      </c>
      <c r="B22" s="36">
        <v>121.0</v>
      </c>
      <c r="C22" s="36" t="s">
        <v>355</v>
      </c>
      <c r="D22" s="36" t="s">
        <v>336</v>
      </c>
      <c r="E22" s="33"/>
      <c r="G22" s="8"/>
      <c r="H22" s="48" t="s">
        <v>364</v>
      </c>
      <c r="I22" s="49">
        <f>((COUNTIF(B2:B100,"&gt;165")-COUNTIF(B2:B100,"&gt;180"))/Count(B2:B100))*100</f>
        <v>0</v>
      </c>
    </row>
    <row r="23">
      <c r="A23" s="36">
        <v>94.0</v>
      </c>
      <c r="B23" s="36">
        <v>98.0</v>
      </c>
      <c r="C23" s="36" t="s">
        <v>341</v>
      </c>
      <c r="D23" s="36" t="s">
        <v>336</v>
      </c>
      <c r="E23" s="33"/>
      <c r="G23" s="8"/>
      <c r="H23" s="50" t="s">
        <v>365</v>
      </c>
      <c r="I23" s="51">
        <f>((COUNTIF(B2:B100,"&gt;180")-COUNTIF(B2:B100,"&gt;300"))/Count(B2:B100))*100</f>
        <v>0</v>
      </c>
    </row>
    <row r="24">
      <c r="A24" s="36">
        <v>94.0</v>
      </c>
      <c r="B24" s="36">
        <v>45.0</v>
      </c>
      <c r="C24" s="36" t="s">
        <v>338</v>
      </c>
      <c r="D24" s="36" t="s">
        <v>336</v>
      </c>
      <c r="E24" s="33"/>
      <c r="I24" s="9">
        <f>SUM(I11:I23)</f>
        <v>100</v>
      </c>
    </row>
    <row r="25">
      <c r="A25" s="36">
        <v>94.0</v>
      </c>
      <c r="B25" s="36">
        <v>105.0</v>
      </c>
      <c r="C25" s="36" t="s">
        <v>338</v>
      </c>
      <c r="D25" s="36" t="s">
        <v>336</v>
      </c>
      <c r="E25" s="33"/>
    </row>
    <row r="26">
      <c r="A26" s="36">
        <v>94.0</v>
      </c>
      <c r="B26" s="36">
        <v>109.0</v>
      </c>
      <c r="C26" s="36" t="s">
        <v>355</v>
      </c>
      <c r="D26" s="36" t="s">
        <v>336</v>
      </c>
      <c r="E26" s="33"/>
    </row>
    <row r="27">
      <c r="A27" s="36">
        <v>94.0</v>
      </c>
      <c r="B27" s="36">
        <v>92.0</v>
      </c>
      <c r="C27" s="36" t="s">
        <v>353</v>
      </c>
      <c r="D27" s="36" t="s">
        <v>336</v>
      </c>
      <c r="E27" s="33"/>
    </row>
    <row r="28">
      <c r="A28" s="36">
        <v>94.0</v>
      </c>
      <c r="B28" s="36">
        <v>104.0</v>
      </c>
      <c r="C28" s="36" t="s">
        <v>338</v>
      </c>
      <c r="D28" s="36" t="s">
        <v>336</v>
      </c>
      <c r="E28" s="33"/>
    </row>
    <row r="29">
      <c r="A29" s="36">
        <v>94.0</v>
      </c>
      <c r="B29" s="36">
        <v>145.0</v>
      </c>
      <c r="C29" s="36" t="s">
        <v>350</v>
      </c>
      <c r="D29" s="36" t="s">
        <v>336</v>
      </c>
      <c r="E29" s="33"/>
    </row>
    <row r="30">
      <c r="A30" s="36">
        <v>94.0</v>
      </c>
      <c r="B30" s="36">
        <v>135.0</v>
      </c>
      <c r="C30" s="36" t="s">
        <v>338</v>
      </c>
      <c r="D30" s="36" t="s">
        <v>336</v>
      </c>
      <c r="E30" s="33"/>
    </row>
    <row r="31">
      <c r="A31" s="36">
        <v>94.0</v>
      </c>
      <c r="B31" s="36">
        <v>115.0</v>
      </c>
      <c r="C31" s="36" t="s">
        <v>338</v>
      </c>
      <c r="D31" s="36" t="s">
        <v>336</v>
      </c>
      <c r="E31" s="33"/>
    </row>
    <row r="32">
      <c r="A32" s="36">
        <v>94.0</v>
      </c>
      <c r="B32" s="36">
        <v>78.0</v>
      </c>
      <c r="C32" s="36" t="s">
        <v>338</v>
      </c>
      <c r="D32" s="36" t="s">
        <v>336</v>
      </c>
      <c r="E32" s="33"/>
    </row>
    <row r="33">
      <c r="A33" s="36"/>
      <c r="B33" s="36"/>
      <c r="C33" s="36"/>
      <c r="D33" s="36"/>
      <c r="E33" s="33"/>
    </row>
    <row r="34">
      <c r="A34" s="36">
        <v>89.0</v>
      </c>
      <c r="B34" s="36">
        <v>94.0</v>
      </c>
      <c r="C34" s="36" t="s">
        <v>353</v>
      </c>
      <c r="D34" s="36" t="s">
        <v>366</v>
      </c>
      <c r="E34" s="33"/>
    </row>
    <row r="35">
      <c r="A35" s="36">
        <v>89.0</v>
      </c>
      <c r="B35" s="36">
        <v>151.0</v>
      </c>
      <c r="C35" s="36" t="s">
        <v>353</v>
      </c>
      <c r="D35" s="36" t="s">
        <v>336</v>
      </c>
      <c r="E35" s="33"/>
      <c r="G35" s="8"/>
    </row>
    <row r="36">
      <c r="A36" s="36">
        <v>89.0</v>
      </c>
      <c r="B36" s="36">
        <v>53.0</v>
      </c>
      <c r="C36" s="36" t="s">
        <v>341</v>
      </c>
      <c r="D36" s="36" t="s">
        <v>366</v>
      </c>
      <c r="E36" s="33"/>
      <c r="G36" s="8"/>
    </row>
    <row r="37">
      <c r="A37" s="36">
        <v>89.0</v>
      </c>
      <c r="B37" s="36">
        <v>142.0</v>
      </c>
      <c r="C37" s="36" t="s">
        <v>335</v>
      </c>
      <c r="D37" s="36" t="s">
        <v>336</v>
      </c>
      <c r="E37" s="33"/>
      <c r="G37" s="8"/>
    </row>
    <row r="38">
      <c r="A38" s="36">
        <v>89.0</v>
      </c>
      <c r="B38" s="36">
        <v>131.0</v>
      </c>
      <c r="C38" s="36" t="s">
        <v>338</v>
      </c>
      <c r="D38" s="36" t="s">
        <v>336</v>
      </c>
      <c r="E38" s="33"/>
      <c r="G38" s="8"/>
    </row>
    <row r="39">
      <c r="A39" s="36">
        <v>89.0</v>
      </c>
      <c r="B39" s="36">
        <v>125.0</v>
      </c>
      <c r="C39" s="36" t="s">
        <v>335</v>
      </c>
      <c r="D39" s="36" t="s">
        <v>336</v>
      </c>
      <c r="E39" s="33"/>
      <c r="G39" s="8"/>
    </row>
    <row r="40">
      <c r="A40" s="36">
        <v>89.0</v>
      </c>
      <c r="B40" s="36">
        <v>144.0</v>
      </c>
      <c r="C40" s="36" t="s">
        <v>341</v>
      </c>
      <c r="D40" s="36" t="s">
        <v>336</v>
      </c>
      <c r="E40" s="33"/>
      <c r="G40" s="8"/>
    </row>
    <row r="41">
      <c r="A41" s="36">
        <v>89.0</v>
      </c>
      <c r="B41" s="36">
        <v>104.0</v>
      </c>
      <c r="C41" s="36" t="s">
        <v>341</v>
      </c>
      <c r="D41" s="36" t="s">
        <v>336</v>
      </c>
      <c r="E41" s="33"/>
      <c r="G41" s="8"/>
    </row>
    <row r="42">
      <c r="A42" s="36">
        <v>89.0</v>
      </c>
      <c r="B42" s="36">
        <v>97.0</v>
      </c>
      <c r="C42" s="36" t="s">
        <v>341</v>
      </c>
      <c r="D42" s="36" t="s">
        <v>336</v>
      </c>
      <c r="E42" s="33"/>
      <c r="G42" s="8"/>
    </row>
    <row r="43">
      <c r="A43" s="36">
        <v>89.0</v>
      </c>
      <c r="B43" s="36">
        <v>132.0</v>
      </c>
      <c r="C43" s="36" t="s">
        <v>335</v>
      </c>
      <c r="D43" s="36" t="s">
        <v>336</v>
      </c>
      <c r="E43" s="33"/>
      <c r="G43" s="8"/>
    </row>
    <row r="44">
      <c r="A44" s="36">
        <v>89.0</v>
      </c>
      <c r="B44" s="36">
        <v>127.0</v>
      </c>
      <c r="C44" s="36" t="s">
        <v>341</v>
      </c>
      <c r="D44" s="36" t="s">
        <v>336</v>
      </c>
      <c r="E44" s="33"/>
      <c r="G44" s="8"/>
    </row>
    <row r="45">
      <c r="A45" s="36">
        <v>89.0</v>
      </c>
      <c r="B45" s="36">
        <v>113.0</v>
      </c>
      <c r="C45" s="36" t="s">
        <v>350</v>
      </c>
      <c r="D45" s="36" t="s">
        <v>366</v>
      </c>
      <c r="E45" s="33"/>
      <c r="G45" s="8"/>
    </row>
    <row r="46">
      <c r="A46" s="36">
        <v>89.0</v>
      </c>
      <c r="B46" s="36">
        <v>92.0</v>
      </c>
      <c r="C46" s="36" t="s">
        <v>335</v>
      </c>
      <c r="D46" s="36" t="s">
        <v>336</v>
      </c>
      <c r="E46" s="33"/>
      <c r="G46" s="8"/>
    </row>
    <row r="47">
      <c r="A47" s="36">
        <v>89.0</v>
      </c>
      <c r="B47" s="36">
        <v>129.0</v>
      </c>
      <c r="C47" s="36" t="s">
        <v>335</v>
      </c>
      <c r="D47" s="36" t="s">
        <v>336</v>
      </c>
      <c r="E47" s="33"/>
      <c r="G47" s="8"/>
    </row>
    <row r="48">
      <c r="A48" s="36">
        <v>89.0</v>
      </c>
      <c r="B48" s="36">
        <v>113.0</v>
      </c>
      <c r="C48" s="36" t="s">
        <v>350</v>
      </c>
      <c r="D48" s="36" t="s">
        <v>366</v>
      </c>
      <c r="E48" s="33"/>
      <c r="G48" s="8"/>
    </row>
    <row r="49">
      <c r="A49" s="36"/>
      <c r="B49" s="36"/>
      <c r="C49" s="36"/>
      <c r="D49" s="36"/>
      <c r="E49" s="33"/>
      <c r="G49" s="8"/>
    </row>
    <row r="50">
      <c r="A50" s="36">
        <v>90.0</v>
      </c>
      <c r="B50" s="36">
        <v>113.0</v>
      </c>
      <c r="C50" s="36" t="s">
        <v>353</v>
      </c>
      <c r="D50" s="36" t="s">
        <v>366</v>
      </c>
      <c r="E50" s="33"/>
      <c r="G50" s="8"/>
    </row>
    <row r="51">
      <c r="A51" s="36">
        <v>90.0</v>
      </c>
      <c r="B51" s="36">
        <v>85.0</v>
      </c>
      <c r="C51" s="36" t="s">
        <v>335</v>
      </c>
      <c r="D51" s="36" t="s">
        <v>366</v>
      </c>
      <c r="E51" s="33"/>
      <c r="G51" s="8"/>
    </row>
    <row r="52">
      <c r="A52" s="36">
        <v>90.0</v>
      </c>
      <c r="B52" s="36">
        <v>127.0</v>
      </c>
      <c r="C52" s="36" t="s">
        <v>335</v>
      </c>
      <c r="D52" s="36" t="s">
        <v>336</v>
      </c>
      <c r="E52" s="33"/>
      <c r="G52" s="8"/>
    </row>
    <row r="53">
      <c r="A53" s="36">
        <v>90.0</v>
      </c>
      <c r="B53" s="36">
        <v>117.0</v>
      </c>
      <c r="C53" s="36" t="s">
        <v>353</v>
      </c>
      <c r="D53" s="36" t="s">
        <v>366</v>
      </c>
      <c r="E53" s="33"/>
      <c r="G53" s="8"/>
    </row>
    <row r="54">
      <c r="A54" s="36">
        <v>90.0</v>
      </c>
      <c r="B54" s="36">
        <v>122.0</v>
      </c>
      <c r="C54" s="36" t="s">
        <v>338</v>
      </c>
      <c r="D54" s="36" t="s">
        <v>336</v>
      </c>
      <c r="E54" s="33"/>
      <c r="G54" s="8"/>
    </row>
    <row r="55">
      <c r="A55" s="36">
        <v>90.0</v>
      </c>
      <c r="B55" s="36">
        <v>132.0</v>
      </c>
      <c r="C55" s="36" t="s">
        <v>341</v>
      </c>
      <c r="D55" s="36" t="s">
        <v>336</v>
      </c>
      <c r="E55" s="33"/>
      <c r="G55" s="8"/>
    </row>
    <row r="56">
      <c r="A56" s="36">
        <v>90.0</v>
      </c>
      <c r="B56" s="36">
        <v>140.0</v>
      </c>
      <c r="C56" s="36" t="s">
        <v>341</v>
      </c>
      <c r="D56" s="36" t="s">
        <v>336</v>
      </c>
      <c r="E56" s="33"/>
      <c r="G56" s="8"/>
    </row>
    <row r="57">
      <c r="A57" s="36">
        <v>90.0</v>
      </c>
      <c r="B57" s="36">
        <v>69.0</v>
      </c>
      <c r="C57" s="36" t="s">
        <v>338</v>
      </c>
      <c r="D57" s="36" t="s">
        <v>336</v>
      </c>
      <c r="E57" s="33"/>
      <c r="G57" s="8"/>
    </row>
    <row r="58">
      <c r="A58" s="36"/>
      <c r="B58" s="36"/>
      <c r="C58" s="36"/>
      <c r="D58" s="36"/>
      <c r="E58" s="33"/>
      <c r="G58" s="8"/>
    </row>
    <row r="59">
      <c r="A59" s="36">
        <v>77.0</v>
      </c>
      <c r="B59" s="36">
        <v>89.0</v>
      </c>
      <c r="C59" s="36" t="s">
        <v>353</v>
      </c>
      <c r="D59" s="36" t="s">
        <v>336</v>
      </c>
      <c r="E59" s="33"/>
      <c r="G59" s="8"/>
    </row>
    <row r="60">
      <c r="A60" s="36">
        <v>77.0</v>
      </c>
      <c r="B60" s="36">
        <v>102.0</v>
      </c>
      <c r="C60" s="36" t="s">
        <v>338</v>
      </c>
      <c r="D60" s="36" t="s">
        <v>336</v>
      </c>
      <c r="E60" s="33"/>
      <c r="G60" s="8"/>
    </row>
    <row r="61">
      <c r="A61" s="36">
        <v>77.0</v>
      </c>
      <c r="B61" s="36">
        <v>87.0</v>
      </c>
      <c r="C61" s="36" t="s">
        <v>338</v>
      </c>
      <c r="D61" s="36" t="s">
        <v>366</v>
      </c>
      <c r="E61" s="33"/>
      <c r="G61" s="8"/>
    </row>
    <row r="62">
      <c r="A62" s="36">
        <v>77.0</v>
      </c>
      <c r="B62" s="36">
        <v>60.0</v>
      </c>
      <c r="C62" s="36" t="s">
        <v>353</v>
      </c>
      <c r="D62" s="36" t="s">
        <v>336</v>
      </c>
      <c r="E62" s="33"/>
      <c r="G62" s="8"/>
    </row>
    <row r="63">
      <c r="A63" s="36">
        <v>77.0</v>
      </c>
      <c r="B63" s="36">
        <v>71.0</v>
      </c>
      <c r="C63" s="36" t="s">
        <v>341</v>
      </c>
      <c r="D63" s="36" t="s">
        <v>366</v>
      </c>
      <c r="E63" s="33"/>
      <c r="G63" s="8"/>
    </row>
    <row r="64">
      <c r="A64" s="36">
        <v>77.0</v>
      </c>
      <c r="B64" s="36">
        <v>100.0</v>
      </c>
      <c r="C64" s="36" t="s">
        <v>355</v>
      </c>
      <c r="D64" s="36" t="s">
        <v>336</v>
      </c>
      <c r="E64" s="33"/>
      <c r="G64" s="8"/>
    </row>
    <row r="65">
      <c r="A65" s="36">
        <v>77.0</v>
      </c>
      <c r="B65" s="36">
        <v>76.0</v>
      </c>
      <c r="C65" s="36" t="s">
        <v>338</v>
      </c>
      <c r="D65" s="36" t="s">
        <v>336</v>
      </c>
      <c r="E65" s="33"/>
      <c r="G65" s="8"/>
    </row>
    <row r="66">
      <c r="A66" s="36">
        <v>77.0</v>
      </c>
      <c r="B66" s="36">
        <v>133.0</v>
      </c>
      <c r="C66" s="36" t="s">
        <v>355</v>
      </c>
      <c r="D66" s="36" t="s">
        <v>336</v>
      </c>
      <c r="E66" s="33"/>
      <c r="G66" s="8"/>
    </row>
    <row r="67">
      <c r="A67" s="36">
        <v>77.0</v>
      </c>
      <c r="B67" s="36">
        <v>103.0</v>
      </c>
      <c r="C67" s="36" t="s">
        <v>338</v>
      </c>
      <c r="D67" s="36" t="s">
        <v>336</v>
      </c>
      <c r="E67" s="33"/>
      <c r="G67" s="8"/>
    </row>
    <row r="68">
      <c r="A68" s="36"/>
      <c r="B68" s="36"/>
      <c r="C68" s="36"/>
      <c r="D68" s="36"/>
      <c r="E68" s="33"/>
      <c r="G68" s="8"/>
    </row>
    <row r="69">
      <c r="A69" s="36">
        <v>101.0</v>
      </c>
      <c r="B69" s="36">
        <v>129.0</v>
      </c>
      <c r="C69" s="36" t="s">
        <v>341</v>
      </c>
      <c r="D69" s="36" t="s">
        <v>336</v>
      </c>
      <c r="E69" s="33"/>
      <c r="G69" s="8"/>
    </row>
    <row r="70">
      <c r="A70" s="36">
        <v>101.0</v>
      </c>
      <c r="B70" s="36">
        <v>152.0</v>
      </c>
      <c r="C70" s="36" t="s">
        <v>355</v>
      </c>
      <c r="D70" s="36" t="s">
        <v>336</v>
      </c>
      <c r="E70" s="33"/>
      <c r="G70" s="8"/>
    </row>
    <row r="71">
      <c r="A71" s="36">
        <v>101.0</v>
      </c>
      <c r="B71" s="36">
        <v>76.0</v>
      </c>
      <c r="C71" s="36" t="s">
        <v>338</v>
      </c>
      <c r="D71" s="36" t="s">
        <v>336</v>
      </c>
      <c r="E71" s="33"/>
      <c r="G71" s="8"/>
    </row>
    <row r="72">
      <c r="A72" s="36">
        <v>101.0</v>
      </c>
      <c r="B72" s="36">
        <v>128.0</v>
      </c>
      <c r="C72" s="36" t="s">
        <v>341</v>
      </c>
      <c r="D72" s="36" t="s">
        <v>336</v>
      </c>
      <c r="E72" s="33"/>
      <c r="G72" s="8"/>
    </row>
    <row r="73">
      <c r="A73" s="36">
        <v>101.0</v>
      </c>
      <c r="B73" s="36">
        <v>104.0</v>
      </c>
      <c r="C73" s="36" t="s">
        <v>341</v>
      </c>
      <c r="D73" s="36" t="s">
        <v>336</v>
      </c>
      <c r="E73" s="33"/>
      <c r="G73" s="8"/>
    </row>
    <row r="74">
      <c r="A74" s="36">
        <v>101.0</v>
      </c>
      <c r="B74" s="36">
        <v>106.0</v>
      </c>
      <c r="C74" s="36" t="s">
        <v>341</v>
      </c>
      <c r="D74" s="36" t="s">
        <v>366</v>
      </c>
      <c r="E74" s="33"/>
      <c r="G74" s="8"/>
    </row>
    <row r="75">
      <c r="A75" s="36">
        <v>101.0</v>
      </c>
      <c r="B75" s="36">
        <v>110.0</v>
      </c>
      <c r="C75" s="36" t="s">
        <v>341</v>
      </c>
      <c r="D75" s="36" t="s">
        <v>336</v>
      </c>
      <c r="E75" s="33"/>
      <c r="G75" s="8"/>
    </row>
    <row r="76">
      <c r="A76" s="36">
        <v>101.0</v>
      </c>
      <c r="B76" s="36">
        <v>133.0</v>
      </c>
      <c r="C76" s="36" t="s">
        <v>335</v>
      </c>
      <c r="D76" s="36" t="s">
        <v>336</v>
      </c>
      <c r="E76" s="33"/>
      <c r="G76" s="8"/>
    </row>
    <row r="77">
      <c r="A77" s="36">
        <v>101.0</v>
      </c>
      <c r="B77" s="36">
        <v>55.0</v>
      </c>
      <c r="C77" s="36" t="s">
        <v>338</v>
      </c>
      <c r="D77" s="36" t="s">
        <v>336</v>
      </c>
      <c r="E77" s="33"/>
      <c r="G77" s="8"/>
    </row>
    <row r="78">
      <c r="A78" s="36">
        <v>101.0</v>
      </c>
      <c r="B78" s="36">
        <v>102.0</v>
      </c>
      <c r="C78" s="36" t="s">
        <v>338</v>
      </c>
      <c r="D78" s="36" t="s">
        <v>336</v>
      </c>
      <c r="E78" s="33"/>
      <c r="G78" s="8"/>
    </row>
    <row r="79">
      <c r="A79" s="36"/>
      <c r="B79" s="36"/>
      <c r="C79" s="36"/>
      <c r="D79" s="36"/>
      <c r="E79" s="33"/>
      <c r="G79" s="8"/>
    </row>
    <row r="80">
      <c r="A80" s="36">
        <v>98.0</v>
      </c>
      <c r="B80" s="36">
        <v>126.0</v>
      </c>
      <c r="C80" s="36" t="s">
        <v>341</v>
      </c>
      <c r="D80" s="36" t="s">
        <v>336</v>
      </c>
      <c r="E80" s="33"/>
      <c r="G80" s="8"/>
    </row>
    <row r="81">
      <c r="A81" s="36">
        <v>98.0</v>
      </c>
      <c r="B81" s="36">
        <v>147.0</v>
      </c>
      <c r="C81" s="36" t="s">
        <v>353</v>
      </c>
      <c r="D81" s="36" t="s">
        <v>336</v>
      </c>
      <c r="E81" s="33"/>
      <c r="G81" s="8"/>
    </row>
    <row r="82">
      <c r="A82" s="36">
        <v>98.0</v>
      </c>
      <c r="B82" s="36">
        <v>118.0</v>
      </c>
      <c r="C82" s="36" t="s">
        <v>341</v>
      </c>
      <c r="D82" s="36" t="s">
        <v>336</v>
      </c>
      <c r="E82" s="33"/>
      <c r="G82" s="8"/>
    </row>
    <row r="83">
      <c r="A83" s="36">
        <v>98.0</v>
      </c>
      <c r="B83" s="36">
        <v>148.0</v>
      </c>
      <c r="C83" s="36" t="s">
        <v>341</v>
      </c>
      <c r="D83" s="36" t="s">
        <v>336</v>
      </c>
      <c r="E83" s="33"/>
      <c r="G83" s="8"/>
    </row>
    <row r="84">
      <c r="A84" s="36">
        <v>98.0</v>
      </c>
      <c r="B84" s="36">
        <v>108.0</v>
      </c>
      <c r="C84" s="36" t="s">
        <v>350</v>
      </c>
      <c r="D84" s="36" t="s">
        <v>366</v>
      </c>
      <c r="E84" s="33"/>
      <c r="G84" s="8"/>
    </row>
    <row r="85">
      <c r="A85" s="36">
        <v>98.0</v>
      </c>
      <c r="B85" s="36">
        <v>142.0</v>
      </c>
      <c r="C85" s="36" t="s">
        <v>341</v>
      </c>
      <c r="D85" s="36" t="s">
        <v>336</v>
      </c>
      <c r="E85" s="33"/>
      <c r="G85" s="8"/>
    </row>
    <row r="86">
      <c r="A86" s="36">
        <v>98.0</v>
      </c>
      <c r="B86" s="36">
        <v>73.0</v>
      </c>
      <c r="C86" s="36" t="s">
        <v>341</v>
      </c>
      <c r="D86" s="36" t="s">
        <v>366</v>
      </c>
      <c r="E86" s="33"/>
      <c r="G86" s="8"/>
    </row>
    <row r="87">
      <c r="A87" s="36">
        <v>98.0</v>
      </c>
      <c r="B87" s="36">
        <v>162.0</v>
      </c>
      <c r="C87" s="36" t="s">
        <v>341</v>
      </c>
      <c r="D87" s="36" t="s">
        <v>336</v>
      </c>
      <c r="E87" s="33"/>
      <c r="G87" s="8"/>
    </row>
    <row r="88">
      <c r="A88" s="36">
        <v>98.0</v>
      </c>
      <c r="B88" s="36">
        <v>111.0</v>
      </c>
      <c r="C88" s="36" t="s">
        <v>341</v>
      </c>
      <c r="D88" s="36" t="s">
        <v>336</v>
      </c>
      <c r="E88" s="33"/>
      <c r="G88" s="8"/>
    </row>
    <row r="89">
      <c r="A89" s="36"/>
      <c r="B89" s="36"/>
      <c r="C89" s="36"/>
      <c r="D89" s="36"/>
      <c r="E89" s="33"/>
      <c r="G89" s="8"/>
    </row>
    <row r="90">
      <c r="A90" s="36"/>
      <c r="B90" s="36"/>
      <c r="C90" s="36"/>
      <c r="D90" s="36"/>
      <c r="E90" s="33"/>
      <c r="G90" s="8"/>
    </row>
    <row r="91">
      <c r="A91" s="36"/>
      <c r="B91" s="36"/>
      <c r="C91" s="36"/>
      <c r="D91" s="36"/>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109.5903614</v>
      </c>
      <c r="J1" s="6" t="s">
        <v>334</v>
      </c>
      <c r="K1" s="10">
        <f>AVERAGE(A2:A200)</f>
        <v>93.81927711</v>
      </c>
    </row>
    <row r="2">
      <c r="A2" s="36">
        <v>108.0</v>
      </c>
      <c r="B2" s="36">
        <v>180.0</v>
      </c>
      <c r="C2" s="36" t="s">
        <v>335</v>
      </c>
      <c r="D2" s="36" t="s">
        <v>336</v>
      </c>
      <c r="E2" s="33"/>
      <c r="F2" s="34" t="s">
        <v>3</v>
      </c>
      <c r="G2" s="35">
        <f>MEDIAN(B2:B200)</f>
        <v>116</v>
      </c>
      <c r="J2" s="6" t="s">
        <v>337</v>
      </c>
      <c r="K2" s="10">
        <f>count(A2:A203)</f>
        <v>83</v>
      </c>
    </row>
    <row r="3">
      <c r="A3" s="36">
        <v>108.0</v>
      </c>
      <c r="B3" s="36">
        <v>123.0</v>
      </c>
      <c r="C3" s="36" t="s">
        <v>341</v>
      </c>
      <c r="D3" s="36" t="s">
        <v>336</v>
      </c>
      <c r="E3" s="33"/>
      <c r="F3" s="34" t="s">
        <v>339</v>
      </c>
      <c r="G3" s="35">
        <f>STDEV(B2:B200)</f>
        <v>36.93007108</v>
      </c>
    </row>
    <row r="4">
      <c r="A4" s="36">
        <v>108.0</v>
      </c>
      <c r="B4" s="36">
        <v>149.0</v>
      </c>
      <c r="C4" s="36" t="s">
        <v>341</v>
      </c>
      <c r="D4" s="36" t="s">
        <v>336</v>
      </c>
      <c r="E4" s="33"/>
      <c r="F4" s="34" t="s">
        <v>340</v>
      </c>
      <c r="G4" s="35">
        <f>QUARTILE(B2:B200,1)</f>
        <v>82</v>
      </c>
    </row>
    <row r="5">
      <c r="A5" s="36">
        <v>108.0</v>
      </c>
      <c r="B5" s="36">
        <v>190.0</v>
      </c>
      <c r="C5" s="36" t="s">
        <v>341</v>
      </c>
      <c r="D5" s="36" t="s">
        <v>336</v>
      </c>
      <c r="E5" s="33"/>
      <c r="F5" s="34" t="s">
        <v>342</v>
      </c>
      <c r="G5" s="35">
        <f>QUARTILE(B2:B200,2)</f>
        <v>116</v>
      </c>
    </row>
    <row r="6">
      <c r="A6" s="36">
        <v>108.0</v>
      </c>
      <c r="B6" s="36">
        <v>91.0</v>
      </c>
      <c r="C6" s="36" t="s">
        <v>335</v>
      </c>
      <c r="D6" s="36" t="s">
        <v>336</v>
      </c>
      <c r="E6" s="33"/>
      <c r="F6" s="34" t="s">
        <v>1</v>
      </c>
      <c r="G6" s="35">
        <f>QUARTILE(B2:B200,3)</f>
        <v>133</v>
      </c>
    </row>
    <row r="7">
      <c r="A7" s="36">
        <v>108.0</v>
      </c>
      <c r="B7" s="59">
        <v>119.0</v>
      </c>
      <c r="C7" s="38" t="s">
        <v>338</v>
      </c>
      <c r="D7" s="38" t="s">
        <v>336</v>
      </c>
      <c r="E7" s="33"/>
      <c r="F7" s="34" t="s">
        <v>343</v>
      </c>
      <c r="G7" s="35">
        <f>QUARTILE(B2:B200,4)</f>
        <v>190</v>
      </c>
    </row>
    <row r="8">
      <c r="A8" s="36">
        <v>108.0</v>
      </c>
      <c r="B8" s="60">
        <v>49.0</v>
      </c>
      <c r="C8" s="40" t="s">
        <v>341</v>
      </c>
      <c r="D8" s="40" t="s">
        <v>366</v>
      </c>
      <c r="E8" s="33"/>
      <c r="F8" s="34" t="s">
        <v>344</v>
      </c>
      <c r="G8" s="35">
        <f>G6-G4</f>
        <v>51</v>
      </c>
      <c r="H8" s="34" t="s">
        <v>345</v>
      </c>
      <c r="I8" s="35">
        <f>(3*(G1-G2))/G3</f>
        <v>-0.5206845018</v>
      </c>
      <c r="J8" s="34" t="s">
        <v>346</v>
      </c>
      <c r="K8" s="35">
        <f>SUM(I21:I23)</f>
        <v>9.638554217</v>
      </c>
    </row>
    <row r="9">
      <c r="A9" s="36">
        <v>108.0</v>
      </c>
      <c r="B9" s="60">
        <v>146.0</v>
      </c>
      <c r="C9" s="36" t="s">
        <v>335</v>
      </c>
      <c r="D9" s="40" t="s">
        <v>336</v>
      </c>
      <c r="E9" s="33"/>
      <c r="G9" s="8"/>
    </row>
    <row r="10">
      <c r="A10" s="36">
        <v>108.0</v>
      </c>
      <c r="B10" s="36">
        <v>56.0</v>
      </c>
      <c r="C10" s="36" t="s">
        <v>338</v>
      </c>
      <c r="D10" s="36" t="s">
        <v>336</v>
      </c>
      <c r="E10" s="33"/>
      <c r="F10" s="41" t="s">
        <v>338</v>
      </c>
      <c r="G10" s="42">
        <f>(COUNTIF(C2:C200,"edgeguard"))/(count(A2:A200))</f>
        <v>0.2409638554</v>
      </c>
      <c r="H10" s="43" t="s">
        <v>347</v>
      </c>
      <c r="I10" s="44" t="s">
        <v>348</v>
      </c>
    </row>
    <row r="11">
      <c r="A11" s="36">
        <v>108.0</v>
      </c>
      <c r="B11" s="36">
        <v>129.0</v>
      </c>
      <c r="C11" s="36" t="s">
        <v>341</v>
      </c>
      <c r="D11" s="36" t="s">
        <v>336</v>
      </c>
      <c r="E11" s="33"/>
      <c r="F11" s="41" t="s">
        <v>335</v>
      </c>
      <c r="G11" s="42">
        <f>COUNTIF(C2:C200,"ledgeguard")/(count(A2:A200))</f>
        <v>0.2289156627</v>
      </c>
      <c r="H11" s="45" t="s">
        <v>349</v>
      </c>
      <c r="I11" s="46">
        <f>((COUNTIF(B2:B100,"&lt;=15"))/Count(B2:B100))*100</f>
        <v>1.204819277</v>
      </c>
    </row>
    <row r="12">
      <c r="A12" s="36">
        <v>108.0</v>
      </c>
      <c r="B12" s="36">
        <v>132.0</v>
      </c>
      <c r="C12" s="36" t="s">
        <v>335</v>
      </c>
      <c r="D12" s="36" t="s">
        <v>336</v>
      </c>
      <c r="E12" s="33"/>
      <c r="F12" s="41" t="s">
        <v>350</v>
      </c>
      <c r="G12" s="42">
        <f>COUNTIF(C2:C200,"reversal")/(count(A2:A200))</f>
        <v>0.06024096386</v>
      </c>
      <c r="H12" s="45" t="s">
        <v>351</v>
      </c>
      <c r="I12" s="46">
        <f>((COUNTIF(B2:B100,"&gt;15")-COUNTIF(B2:B100,"&gt;30"))/Count(B2:B100))*100</f>
        <v>0</v>
      </c>
    </row>
    <row r="13">
      <c r="A13" s="36"/>
      <c r="B13" s="36"/>
      <c r="C13" s="36"/>
      <c r="D13" s="36"/>
      <c r="E13" s="33"/>
      <c r="F13" s="41" t="s">
        <v>341</v>
      </c>
      <c r="G13" s="42">
        <f>COUNTIF(C2:C200,"raw/whiff")/(count(A2:A200))</f>
        <v>0.3614457831</v>
      </c>
      <c r="H13" s="45" t="s">
        <v>352</v>
      </c>
      <c r="I13" s="47">
        <f>((COUNTIF(B2:B100,"&gt;30")-COUNTIF(B2:B100,"&gt;45"))/Count(B2:B100))*100</f>
        <v>3.614457831</v>
      </c>
    </row>
    <row r="14">
      <c r="A14" s="36">
        <v>98.0</v>
      </c>
      <c r="B14" s="36">
        <v>100.0</v>
      </c>
      <c r="C14" s="36" t="s">
        <v>338</v>
      </c>
      <c r="D14" s="36" t="s">
        <v>336</v>
      </c>
      <c r="E14" s="33"/>
      <c r="F14" s="41" t="s">
        <v>353</v>
      </c>
      <c r="G14" s="42">
        <f>COUNTIF(C2:C200,"landing")/(count(A2:A200))</f>
        <v>0.09638554217</v>
      </c>
      <c r="H14" s="45" t="s">
        <v>354</v>
      </c>
      <c r="I14" s="46">
        <f>((COUNTIF(B2:B100,"&gt;45")-COUNTIF(B2:B100,"&gt;60"))/Count(B2:B100))*100</f>
        <v>7.228915663</v>
      </c>
    </row>
    <row r="15">
      <c r="A15" s="36">
        <v>98.0</v>
      </c>
      <c r="B15" s="36">
        <v>110.0</v>
      </c>
      <c r="C15" s="36" t="s">
        <v>335</v>
      </c>
      <c r="D15" s="36" t="s">
        <v>336</v>
      </c>
      <c r="E15" s="33"/>
      <c r="F15" s="41" t="s">
        <v>355</v>
      </c>
      <c r="G15" s="42">
        <f>COUNTIF(C2:C200,"shielding")/(count(A2:A200))</f>
        <v>0.01204819277</v>
      </c>
      <c r="H15" s="45" t="s">
        <v>356</v>
      </c>
      <c r="I15" s="46">
        <f>((COUNTIF(B2:B100,"&gt;60")-COUNTIF(B2:B100,"&gt;75"))/Count(B2:B100))*100</f>
        <v>8.43373494</v>
      </c>
    </row>
    <row r="16">
      <c r="A16" s="36">
        <v>98.0</v>
      </c>
      <c r="B16" s="36">
        <v>85.0</v>
      </c>
      <c r="C16" s="36" t="s">
        <v>353</v>
      </c>
      <c r="D16" s="36" t="s">
        <v>336</v>
      </c>
      <c r="E16" s="33"/>
      <c r="G16" s="8"/>
      <c r="H16" s="45" t="s">
        <v>357</v>
      </c>
      <c r="I16" s="46">
        <f>((COUNTIF(B2:B100,"&gt;75")-COUNTIF(B2:B100,"&gt;90"))/Count(B2:B100))*100</f>
        <v>9.638554217</v>
      </c>
    </row>
    <row r="17">
      <c r="A17" s="36">
        <v>98.0</v>
      </c>
      <c r="B17" s="36">
        <v>131.0</v>
      </c>
      <c r="C17" s="36" t="s">
        <v>335</v>
      </c>
      <c r="D17" s="36" t="s">
        <v>336</v>
      </c>
      <c r="E17" s="33"/>
      <c r="F17" s="41" t="s">
        <v>358</v>
      </c>
      <c r="G17" s="42">
        <f>countif(D2:D200,"yes")/(count(A2:A200))</f>
        <v>0.09638554217</v>
      </c>
      <c r="H17" s="45" t="s">
        <v>359</v>
      </c>
      <c r="I17" s="46">
        <f>((COUNTIF(B2:B100,"&gt;90")-COUNTIF(B2:B100,"&gt;105"))/Count(B2:B100))*100</f>
        <v>12.04819277</v>
      </c>
    </row>
    <row r="18">
      <c r="A18" s="36">
        <v>98.0</v>
      </c>
      <c r="B18" s="36">
        <v>65.0</v>
      </c>
      <c r="C18" s="36" t="s">
        <v>338</v>
      </c>
      <c r="D18" s="36" t="s">
        <v>336</v>
      </c>
      <c r="E18" s="33"/>
      <c r="G18" s="8"/>
      <c r="H18" s="45" t="s">
        <v>360</v>
      </c>
      <c r="I18" s="46">
        <f>((COUNTIF(B2:B100,"&gt;105")-COUNTIF(B2:B100,"&gt;120"))/Count(B2:B100))*100</f>
        <v>12.04819277</v>
      </c>
    </row>
    <row r="19">
      <c r="A19" s="36">
        <v>98.0</v>
      </c>
      <c r="B19" s="36">
        <v>143.0</v>
      </c>
      <c r="C19" s="36" t="s">
        <v>350</v>
      </c>
      <c r="D19" s="36" t="s">
        <v>336</v>
      </c>
      <c r="E19" s="33"/>
      <c r="G19" s="8"/>
      <c r="H19" s="45" t="s">
        <v>361</v>
      </c>
      <c r="I19" s="46">
        <f>((COUNTIF(B2:B100,"&gt;120")-COUNTIF(B2:B100,"&gt;135"))/Count(B2:B100))*100</f>
        <v>21.68674699</v>
      </c>
    </row>
    <row r="20">
      <c r="A20" s="36">
        <v>98.0</v>
      </c>
      <c r="B20" s="36">
        <v>67.0</v>
      </c>
      <c r="C20" s="36" t="s">
        <v>341</v>
      </c>
      <c r="D20" s="36" t="s">
        <v>366</v>
      </c>
      <c r="E20" s="33"/>
      <c r="G20" s="8"/>
      <c r="H20" s="48" t="s">
        <v>362</v>
      </c>
      <c r="I20" s="49">
        <f>((COUNTIF(B2:B100,"&gt;135")-COUNTIF(B2:B100,"&gt;150"))/Count(B2:B100))*100</f>
        <v>14.45783133</v>
      </c>
    </row>
    <row r="21">
      <c r="A21" s="36">
        <v>98.0</v>
      </c>
      <c r="B21" s="36">
        <v>157.0</v>
      </c>
      <c r="C21" s="36" t="s">
        <v>338</v>
      </c>
      <c r="D21" s="36" t="s">
        <v>336</v>
      </c>
      <c r="E21" s="33"/>
      <c r="G21" s="8"/>
      <c r="H21" s="48" t="s">
        <v>363</v>
      </c>
      <c r="I21" s="49">
        <f>((COUNTIF(B2:B100,"&gt;150")-COUNTIF(B2:B100,"&gt;165"))/Count(B2:B100))*100</f>
        <v>3.614457831</v>
      </c>
    </row>
    <row r="22">
      <c r="A22" s="36">
        <v>98.0</v>
      </c>
      <c r="B22" s="36">
        <v>82.0</v>
      </c>
      <c r="C22" s="36" t="s">
        <v>335</v>
      </c>
      <c r="D22" s="36" t="s">
        <v>336</v>
      </c>
      <c r="E22" s="33"/>
      <c r="G22" s="8"/>
      <c r="H22" s="48" t="s">
        <v>364</v>
      </c>
      <c r="I22" s="49">
        <f>((COUNTIF(B2:B100,"&gt;165")-COUNTIF(B2:B100,"&gt;180"))/Count(B2:B100))*100</f>
        <v>4.819277108</v>
      </c>
    </row>
    <row r="23">
      <c r="A23" s="36"/>
      <c r="B23" s="36"/>
      <c r="C23" s="36"/>
      <c r="D23" s="36"/>
      <c r="E23" s="33"/>
      <c r="G23" s="8"/>
      <c r="H23" s="50" t="s">
        <v>365</v>
      </c>
      <c r="I23" s="51">
        <f>((COUNTIF(B2:B100,"&gt;180")-COUNTIF(B2:B100,"&gt;300"))/Count(B2:B100))*100</f>
        <v>1.204819277</v>
      </c>
    </row>
    <row r="24">
      <c r="A24" s="36">
        <v>98.0</v>
      </c>
      <c r="B24" s="36">
        <v>150.0</v>
      </c>
      <c r="C24" s="36" t="s">
        <v>335</v>
      </c>
      <c r="D24" s="36" t="s">
        <v>336</v>
      </c>
      <c r="E24" s="33"/>
      <c r="I24" s="9">
        <f>SUM(I11:I23)</f>
        <v>100</v>
      </c>
    </row>
    <row r="25">
      <c r="A25" s="36">
        <v>98.0</v>
      </c>
      <c r="B25" s="36">
        <v>82.0</v>
      </c>
      <c r="C25" s="36" t="s">
        <v>353</v>
      </c>
      <c r="D25" s="36" t="s">
        <v>336</v>
      </c>
      <c r="E25" s="33"/>
    </row>
    <row r="26">
      <c r="A26" s="36">
        <v>98.0</v>
      </c>
      <c r="B26" s="36">
        <v>93.0</v>
      </c>
      <c r="C26" s="36" t="s">
        <v>341</v>
      </c>
      <c r="D26" s="36" t="s">
        <v>336</v>
      </c>
      <c r="E26" s="33"/>
    </row>
    <row r="27">
      <c r="A27" s="36">
        <v>98.0</v>
      </c>
      <c r="B27" s="36">
        <v>52.0</v>
      </c>
      <c r="C27" s="36" t="s">
        <v>355</v>
      </c>
      <c r="D27" s="36" t="s">
        <v>366</v>
      </c>
      <c r="E27" s="33"/>
    </row>
    <row r="28">
      <c r="A28" s="36">
        <v>98.0</v>
      </c>
      <c r="B28" s="36">
        <v>140.0</v>
      </c>
      <c r="C28" s="36" t="s">
        <v>341</v>
      </c>
      <c r="D28" s="36" t="s">
        <v>336</v>
      </c>
      <c r="E28" s="33"/>
    </row>
    <row r="29">
      <c r="A29" s="36">
        <v>98.0</v>
      </c>
      <c r="B29" s="36">
        <v>166.0</v>
      </c>
      <c r="C29" s="36" t="s">
        <v>341</v>
      </c>
      <c r="D29" s="36" t="s">
        <v>336</v>
      </c>
      <c r="E29" s="33"/>
    </row>
    <row r="30">
      <c r="A30" s="36">
        <v>98.0</v>
      </c>
      <c r="B30" s="36">
        <v>97.0</v>
      </c>
      <c r="C30" s="36" t="s">
        <v>338</v>
      </c>
      <c r="D30" s="36" t="s">
        <v>336</v>
      </c>
      <c r="E30" s="33"/>
    </row>
    <row r="31">
      <c r="A31" s="36">
        <v>98.0</v>
      </c>
      <c r="B31" s="36">
        <v>127.0</v>
      </c>
      <c r="C31" s="36" t="s">
        <v>335</v>
      </c>
      <c r="D31" s="36" t="s">
        <v>336</v>
      </c>
      <c r="E31" s="33"/>
    </row>
    <row r="32">
      <c r="A32" s="36">
        <v>98.0</v>
      </c>
      <c r="B32" s="36">
        <v>132.0</v>
      </c>
      <c r="C32" s="36" t="s">
        <v>335</v>
      </c>
      <c r="D32" s="36" t="s">
        <v>336</v>
      </c>
      <c r="E32" s="33"/>
    </row>
    <row r="33">
      <c r="A33" s="36">
        <v>98.0</v>
      </c>
      <c r="B33" s="36">
        <v>83.0</v>
      </c>
      <c r="C33" s="36" t="s">
        <v>341</v>
      </c>
      <c r="D33" s="36" t="s">
        <v>366</v>
      </c>
      <c r="E33" s="33"/>
    </row>
    <row r="34">
      <c r="A34" s="36">
        <v>98.0</v>
      </c>
      <c r="B34" s="36">
        <v>138.0</v>
      </c>
      <c r="C34" s="36" t="s">
        <v>335</v>
      </c>
      <c r="D34" s="36" t="s">
        <v>336</v>
      </c>
      <c r="E34" s="33"/>
    </row>
    <row r="35">
      <c r="A35" s="36"/>
      <c r="B35" s="36"/>
      <c r="C35" s="36"/>
      <c r="D35" s="36"/>
      <c r="E35" s="33"/>
      <c r="G35" s="8"/>
    </row>
    <row r="36">
      <c r="A36" s="36">
        <v>90.0</v>
      </c>
      <c r="B36" s="36">
        <v>76.0</v>
      </c>
      <c r="C36" s="36" t="s">
        <v>338</v>
      </c>
      <c r="D36" s="36" t="s">
        <v>336</v>
      </c>
      <c r="E36" s="33"/>
      <c r="G36" s="8"/>
    </row>
    <row r="37">
      <c r="A37" s="36">
        <v>90.0</v>
      </c>
      <c r="B37" s="36">
        <v>128.0</v>
      </c>
      <c r="C37" s="36" t="s">
        <v>341</v>
      </c>
      <c r="D37" s="36" t="s">
        <v>336</v>
      </c>
      <c r="E37" s="33"/>
      <c r="G37" s="8"/>
    </row>
    <row r="38">
      <c r="A38" s="36">
        <v>90.0</v>
      </c>
      <c r="B38" s="36">
        <v>45.0</v>
      </c>
      <c r="C38" s="36" t="s">
        <v>338</v>
      </c>
      <c r="D38" s="36" t="s">
        <v>336</v>
      </c>
      <c r="E38" s="33"/>
      <c r="G38" s="8"/>
    </row>
    <row r="39">
      <c r="A39" s="36">
        <v>90.0</v>
      </c>
      <c r="B39" s="36">
        <v>123.0</v>
      </c>
      <c r="C39" s="36" t="s">
        <v>335</v>
      </c>
      <c r="D39" s="36" t="s">
        <v>336</v>
      </c>
      <c r="E39" s="33"/>
      <c r="G39" s="8"/>
    </row>
    <row r="40">
      <c r="A40" s="36">
        <v>90.0</v>
      </c>
      <c r="B40" s="36">
        <v>91.0</v>
      </c>
      <c r="C40" s="36" t="s">
        <v>353</v>
      </c>
      <c r="D40" s="36" t="s">
        <v>336</v>
      </c>
      <c r="E40" s="33"/>
      <c r="G40" s="8"/>
    </row>
    <row r="41">
      <c r="A41" s="36">
        <v>90.0</v>
      </c>
      <c r="B41" s="36">
        <v>13.0</v>
      </c>
      <c r="C41" s="36" t="s">
        <v>341</v>
      </c>
      <c r="D41" s="36" t="s">
        <v>366</v>
      </c>
      <c r="E41" s="33"/>
      <c r="G41" s="8"/>
    </row>
    <row r="42">
      <c r="A42" s="36">
        <v>90.0</v>
      </c>
      <c r="B42" s="36">
        <v>97.0</v>
      </c>
      <c r="C42" s="36" t="s">
        <v>341</v>
      </c>
      <c r="D42" s="36" t="s">
        <v>336</v>
      </c>
      <c r="E42" s="33"/>
      <c r="G42" s="8"/>
    </row>
    <row r="43">
      <c r="A43" s="36">
        <v>90.0</v>
      </c>
      <c r="B43" s="36">
        <v>146.0</v>
      </c>
      <c r="C43" s="36" t="s">
        <v>341</v>
      </c>
      <c r="D43" s="36" t="s">
        <v>336</v>
      </c>
      <c r="E43" s="33"/>
      <c r="G43" s="8"/>
    </row>
    <row r="44">
      <c r="A44" s="36">
        <v>90.0</v>
      </c>
      <c r="B44" s="36">
        <v>139.0</v>
      </c>
      <c r="C44" s="36" t="s">
        <v>341</v>
      </c>
      <c r="D44" s="36" t="s">
        <v>336</v>
      </c>
      <c r="E44" s="33"/>
      <c r="G44" s="8"/>
    </row>
    <row r="45">
      <c r="A45" s="36">
        <v>90.0</v>
      </c>
      <c r="B45" s="36">
        <v>131.0</v>
      </c>
      <c r="C45" s="36" t="s">
        <v>350</v>
      </c>
      <c r="D45" s="36" t="s">
        <v>336</v>
      </c>
      <c r="E45" s="33"/>
      <c r="G45" s="8"/>
    </row>
    <row r="46">
      <c r="A46" s="36">
        <v>90.0</v>
      </c>
      <c r="B46" s="36">
        <v>59.0</v>
      </c>
      <c r="C46" s="36" t="s">
        <v>353</v>
      </c>
      <c r="D46" s="36" t="s">
        <v>336</v>
      </c>
      <c r="E46" s="33"/>
      <c r="G46" s="8"/>
    </row>
    <row r="47">
      <c r="A47" s="36"/>
      <c r="B47" s="36"/>
      <c r="C47" s="36"/>
      <c r="D47" s="36"/>
      <c r="E47" s="33"/>
      <c r="G47" s="8"/>
    </row>
    <row r="48">
      <c r="A48" s="36">
        <v>88.0</v>
      </c>
      <c r="B48" s="36">
        <v>65.0</v>
      </c>
      <c r="C48" s="36" t="s">
        <v>341</v>
      </c>
      <c r="D48" s="36" t="s">
        <v>336</v>
      </c>
      <c r="E48" s="33"/>
      <c r="G48" s="8"/>
    </row>
    <row r="49">
      <c r="A49" s="36">
        <v>88.0</v>
      </c>
      <c r="B49" s="36">
        <v>43.0</v>
      </c>
      <c r="C49" s="36" t="s">
        <v>350</v>
      </c>
      <c r="D49" s="36" t="s">
        <v>336</v>
      </c>
      <c r="E49" s="33"/>
      <c r="G49" s="8"/>
    </row>
    <row r="50">
      <c r="A50" s="36">
        <v>88.0</v>
      </c>
      <c r="B50" s="36">
        <v>143.0</v>
      </c>
      <c r="C50" s="36" t="s">
        <v>341</v>
      </c>
      <c r="D50" s="36" t="s">
        <v>336</v>
      </c>
      <c r="E50" s="33"/>
      <c r="G50" s="8"/>
    </row>
    <row r="51">
      <c r="A51" s="36">
        <v>88.0</v>
      </c>
      <c r="B51" s="36">
        <v>93.0</v>
      </c>
      <c r="C51" s="36" t="s">
        <v>341</v>
      </c>
      <c r="D51" s="36" t="s">
        <v>366</v>
      </c>
      <c r="E51" s="33"/>
      <c r="G51" s="8"/>
    </row>
    <row r="52">
      <c r="A52" s="36">
        <v>88.0</v>
      </c>
      <c r="B52" s="36">
        <v>147.0</v>
      </c>
      <c r="C52" s="36" t="s">
        <v>335</v>
      </c>
      <c r="D52" s="36" t="s">
        <v>336</v>
      </c>
      <c r="E52" s="33"/>
      <c r="G52" s="8"/>
    </row>
    <row r="53">
      <c r="A53" s="36">
        <v>88.0</v>
      </c>
      <c r="B53" s="36">
        <v>113.0</v>
      </c>
      <c r="C53" s="36" t="s">
        <v>338</v>
      </c>
      <c r="D53" s="36" t="s">
        <v>336</v>
      </c>
      <c r="E53" s="33"/>
      <c r="G53" s="8"/>
    </row>
    <row r="54">
      <c r="A54" s="36">
        <v>88.0</v>
      </c>
      <c r="B54" s="36">
        <v>129.0</v>
      </c>
      <c r="C54" s="36" t="s">
        <v>341</v>
      </c>
      <c r="D54" s="36" t="s">
        <v>336</v>
      </c>
      <c r="E54" s="33"/>
      <c r="G54" s="8"/>
    </row>
    <row r="55">
      <c r="A55" s="36">
        <v>88.0</v>
      </c>
      <c r="B55" s="36">
        <v>134.0</v>
      </c>
      <c r="C55" s="36" t="s">
        <v>341</v>
      </c>
      <c r="D55" s="36" t="s">
        <v>336</v>
      </c>
      <c r="E55" s="33"/>
      <c r="G55" s="8"/>
    </row>
    <row r="56">
      <c r="A56" s="36">
        <v>88.0</v>
      </c>
      <c r="B56" s="36">
        <v>162.0</v>
      </c>
      <c r="C56" s="36" t="s">
        <v>341</v>
      </c>
      <c r="D56" s="36" t="s">
        <v>336</v>
      </c>
      <c r="E56" s="33"/>
      <c r="G56" s="8"/>
    </row>
    <row r="57">
      <c r="A57" s="36">
        <v>88.0</v>
      </c>
      <c r="B57" s="36">
        <v>154.0</v>
      </c>
      <c r="C57" s="36" t="s">
        <v>353</v>
      </c>
      <c r="D57" s="36" t="s">
        <v>336</v>
      </c>
      <c r="E57" s="33"/>
      <c r="G57" s="8"/>
    </row>
    <row r="58">
      <c r="A58" s="36"/>
      <c r="B58" s="36"/>
      <c r="C58" s="36"/>
      <c r="D58" s="36"/>
      <c r="E58" s="33"/>
      <c r="G58" s="8"/>
    </row>
    <row r="59">
      <c r="A59" s="36">
        <v>103.0</v>
      </c>
      <c r="B59" s="36">
        <v>124.0</v>
      </c>
      <c r="C59" s="36" t="s">
        <v>338</v>
      </c>
      <c r="D59" s="36" t="s">
        <v>336</v>
      </c>
      <c r="E59" s="33"/>
      <c r="G59" s="8"/>
    </row>
    <row r="60">
      <c r="A60" s="36">
        <v>103.0</v>
      </c>
      <c r="B60" s="36">
        <v>69.0</v>
      </c>
      <c r="C60" s="36" t="s">
        <v>341</v>
      </c>
      <c r="D60" s="36" t="s">
        <v>366</v>
      </c>
      <c r="E60" s="33"/>
      <c r="G60" s="8"/>
    </row>
    <row r="61">
      <c r="A61" s="36">
        <v>103.0</v>
      </c>
      <c r="B61" s="36">
        <v>99.0</v>
      </c>
      <c r="C61" s="36" t="s">
        <v>338</v>
      </c>
      <c r="D61" s="36" t="s">
        <v>336</v>
      </c>
      <c r="E61" s="33"/>
      <c r="G61" s="8"/>
    </row>
    <row r="62">
      <c r="A62" s="36">
        <v>103.0</v>
      </c>
      <c r="B62" s="36">
        <v>60.0</v>
      </c>
      <c r="C62" s="36" t="s">
        <v>338</v>
      </c>
      <c r="D62" s="36" t="s">
        <v>336</v>
      </c>
      <c r="E62" s="33"/>
      <c r="G62" s="8"/>
    </row>
    <row r="63">
      <c r="A63" s="36">
        <v>103.0</v>
      </c>
      <c r="B63" s="36">
        <v>170.0</v>
      </c>
      <c r="C63" s="36" t="s">
        <v>341</v>
      </c>
      <c r="D63" s="36" t="s">
        <v>336</v>
      </c>
      <c r="E63" s="33"/>
      <c r="G63" s="8"/>
    </row>
    <row r="64">
      <c r="A64" s="36">
        <v>103.0</v>
      </c>
      <c r="B64" s="36">
        <v>51.0</v>
      </c>
      <c r="C64" s="36" t="s">
        <v>341</v>
      </c>
      <c r="D64" s="36" t="s">
        <v>366</v>
      </c>
      <c r="E64" s="33"/>
      <c r="G64" s="8"/>
    </row>
    <row r="65">
      <c r="A65" s="36">
        <v>103.0</v>
      </c>
      <c r="B65" s="36">
        <v>120.0</v>
      </c>
      <c r="C65" s="36" t="s">
        <v>338</v>
      </c>
      <c r="D65" s="36" t="s">
        <v>336</v>
      </c>
      <c r="E65" s="33"/>
      <c r="G65" s="8"/>
    </row>
    <row r="66">
      <c r="A66" s="36">
        <v>103.0</v>
      </c>
      <c r="B66" s="36">
        <v>108.0</v>
      </c>
      <c r="C66" s="36" t="s">
        <v>335</v>
      </c>
      <c r="D66" s="36" t="s">
        <v>336</v>
      </c>
      <c r="E66" s="33"/>
      <c r="G66" s="8"/>
    </row>
    <row r="67">
      <c r="A67" s="36">
        <v>103.0</v>
      </c>
      <c r="B67" s="36">
        <v>103.0</v>
      </c>
      <c r="C67" s="36" t="s">
        <v>338</v>
      </c>
      <c r="D67" s="36" t="s">
        <v>336</v>
      </c>
      <c r="E67" s="33"/>
      <c r="G67" s="8"/>
    </row>
    <row r="68">
      <c r="A68" s="36"/>
      <c r="B68" s="36"/>
      <c r="C68" s="36"/>
      <c r="D68" s="36"/>
      <c r="E68" s="33"/>
      <c r="G68" s="8"/>
    </row>
    <row r="69">
      <c r="A69" s="36">
        <v>75.0</v>
      </c>
      <c r="B69" s="36">
        <v>88.0</v>
      </c>
      <c r="C69" s="36" t="s">
        <v>350</v>
      </c>
      <c r="D69" s="36" t="s">
        <v>336</v>
      </c>
      <c r="E69" s="33"/>
      <c r="G69" s="8"/>
    </row>
    <row r="70">
      <c r="A70" s="36">
        <v>75.0</v>
      </c>
      <c r="B70" s="36">
        <v>119.0</v>
      </c>
      <c r="C70" s="36" t="s">
        <v>341</v>
      </c>
      <c r="D70" s="36" t="s">
        <v>336</v>
      </c>
      <c r="E70" s="33"/>
      <c r="G70" s="8"/>
    </row>
    <row r="71">
      <c r="A71" s="36">
        <v>75.0</v>
      </c>
      <c r="B71" s="36">
        <v>116.0</v>
      </c>
      <c r="C71" s="36" t="s">
        <v>353</v>
      </c>
      <c r="D71" s="36" t="s">
        <v>336</v>
      </c>
      <c r="E71" s="33"/>
      <c r="G71" s="8"/>
    </row>
    <row r="72">
      <c r="A72" s="36">
        <v>75.0</v>
      </c>
      <c r="B72" s="36">
        <v>80.0</v>
      </c>
      <c r="C72" s="36" t="s">
        <v>338</v>
      </c>
      <c r="D72" s="36" t="s">
        <v>336</v>
      </c>
      <c r="E72" s="33"/>
      <c r="G72" s="8"/>
    </row>
    <row r="73">
      <c r="A73" s="36">
        <v>75.0</v>
      </c>
      <c r="B73" s="36">
        <v>113.0</v>
      </c>
      <c r="C73" s="36" t="s">
        <v>341</v>
      </c>
      <c r="D73" s="36" t="s">
        <v>336</v>
      </c>
      <c r="E73" s="33"/>
      <c r="G73" s="8"/>
    </row>
    <row r="74">
      <c r="A74" s="36">
        <v>75.0</v>
      </c>
      <c r="B74" s="36">
        <v>81.0</v>
      </c>
      <c r="C74" s="36" t="s">
        <v>335</v>
      </c>
      <c r="D74" s="36" t="s">
        <v>336</v>
      </c>
      <c r="E74" s="33"/>
      <c r="G74" s="8"/>
    </row>
    <row r="75">
      <c r="A75" s="36">
        <v>75.0</v>
      </c>
      <c r="B75" s="36">
        <v>127.0</v>
      </c>
      <c r="C75" s="36" t="s">
        <v>341</v>
      </c>
      <c r="D75" s="36" t="s">
        <v>336</v>
      </c>
      <c r="E75" s="33"/>
      <c r="G75" s="8"/>
    </row>
    <row r="76">
      <c r="A76" s="36">
        <v>75.0</v>
      </c>
      <c r="B76" s="36">
        <v>68.0</v>
      </c>
      <c r="C76" s="36" t="s">
        <v>338</v>
      </c>
      <c r="D76" s="36" t="s">
        <v>336</v>
      </c>
      <c r="E76" s="33"/>
      <c r="G76" s="8"/>
    </row>
    <row r="77">
      <c r="A77" s="36">
        <v>75.0</v>
      </c>
      <c r="B77" s="36">
        <v>95.0</v>
      </c>
      <c r="C77" s="36" t="s">
        <v>341</v>
      </c>
      <c r="D77" s="36" t="s">
        <v>336</v>
      </c>
      <c r="E77" s="33"/>
      <c r="G77" s="8"/>
    </row>
    <row r="78">
      <c r="A78" s="36">
        <v>75.0</v>
      </c>
      <c r="B78" s="36">
        <v>107.0</v>
      </c>
      <c r="C78" s="36" t="s">
        <v>341</v>
      </c>
      <c r="D78" s="36" t="s">
        <v>336</v>
      </c>
      <c r="E78" s="33"/>
      <c r="G78" s="8"/>
    </row>
    <row r="79">
      <c r="A79" s="36"/>
      <c r="B79" s="36"/>
      <c r="C79" s="36"/>
      <c r="D79" s="36"/>
      <c r="E79" s="33"/>
      <c r="G79" s="8"/>
    </row>
    <row r="80">
      <c r="A80" s="36">
        <v>91.0</v>
      </c>
      <c r="B80" s="36">
        <v>132.0</v>
      </c>
      <c r="C80" s="36" t="s">
        <v>338</v>
      </c>
      <c r="D80" s="36" t="s">
        <v>336</v>
      </c>
      <c r="E80" s="33"/>
      <c r="G80" s="8"/>
    </row>
    <row r="81">
      <c r="A81" s="36">
        <v>91.0</v>
      </c>
      <c r="B81" s="36">
        <v>74.0</v>
      </c>
      <c r="C81" s="36" t="s">
        <v>338</v>
      </c>
      <c r="D81" s="36" t="s">
        <v>336</v>
      </c>
      <c r="E81" s="33"/>
      <c r="G81" s="8"/>
    </row>
    <row r="82">
      <c r="A82" s="36">
        <v>91.0</v>
      </c>
      <c r="B82" s="36">
        <v>128.0</v>
      </c>
      <c r="C82" s="36" t="s">
        <v>335</v>
      </c>
      <c r="D82" s="36" t="s">
        <v>336</v>
      </c>
      <c r="E82" s="33"/>
      <c r="G82" s="8"/>
    </row>
    <row r="83">
      <c r="A83" s="36">
        <v>91.0</v>
      </c>
      <c r="B83" s="36">
        <v>66.0</v>
      </c>
      <c r="C83" s="36" t="s">
        <v>350</v>
      </c>
      <c r="D83" s="36" t="s">
        <v>336</v>
      </c>
      <c r="E83" s="33"/>
      <c r="G83" s="8"/>
    </row>
    <row r="84">
      <c r="A84" s="36">
        <v>91.0</v>
      </c>
      <c r="B84" s="36">
        <v>132.0</v>
      </c>
      <c r="C84" s="36" t="s">
        <v>353</v>
      </c>
      <c r="D84" s="36" t="s">
        <v>336</v>
      </c>
      <c r="E84" s="33"/>
      <c r="G84" s="8"/>
    </row>
    <row r="85">
      <c r="A85" s="36">
        <v>91.0</v>
      </c>
      <c r="B85" s="36">
        <v>112.0</v>
      </c>
      <c r="C85" s="36" t="s">
        <v>338</v>
      </c>
      <c r="D85" s="36" t="s">
        <v>336</v>
      </c>
      <c r="E85" s="33"/>
      <c r="G85" s="8"/>
    </row>
    <row r="86">
      <c r="A86" s="36">
        <v>91.0</v>
      </c>
      <c r="B86" s="36">
        <v>121.0</v>
      </c>
      <c r="C86" s="36" t="s">
        <v>338</v>
      </c>
      <c r="D86" s="36" t="s">
        <v>336</v>
      </c>
      <c r="E86" s="33"/>
      <c r="G86" s="8"/>
    </row>
    <row r="87">
      <c r="A87" s="36">
        <v>91.0</v>
      </c>
      <c r="B87" s="36">
        <v>147.0</v>
      </c>
      <c r="C87" s="36" t="s">
        <v>335</v>
      </c>
      <c r="D87" s="36" t="s">
        <v>336</v>
      </c>
      <c r="E87" s="33"/>
      <c r="G87" s="8"/>
    </row>
    <row r="88">
      <c r="A88" s="36">
        <v>91.0</v>
      </c>
      <c r="B88" s="36">
        <v>148.0</v>
      </c>
      <c r="C88" s="36" t="s">
        <v>341</v>
      </c>
      <c r="D88" s="36" t="s">
        <v>336</v>
      </c>
      <c r="E88" s="33"/>
      <c r="G88" s="8"/>
    </row>
    <row r="89">
      <c r="A89" s="36">
        <v>91.0</v>
      </c>
      <c r="B89" s="36">
        <v>44.0</v>
      </c>
      <c r="C89" s="36" t="s">
        <v>335</v>
      </c>
      <c r="D89" s="36" t="s">
        <v>336</v>
      </c>
      <c r="E89" s="33"/>
      <c r="G89" s="8"/>
    </row>
    <row r="90">
      <c r="A90" s="36">
        <v>91.0</v>
      </c>
      <c r="B90" s="36">
        <v>170.0</v>
      </c>
      <c r="C90" s="36" t="s">
        <v>335</v>
      </c>
      <c r="D90" s="36" t="s">
        <v>336</v>
      </c>
      <c r="E90" s="33"/>
      <c r="G90" s="8"/>
    </row>
    <row r="91">
      <c r="A91" s="36">
        <v>91.0</v>
      </c>
      <c r="B91" s="36">
        <v>129.0</v>
      </c>
      <c r="C91" s="36" t="s">
        <v>353</v>
      </c>
      <c r="D91" s="36" t="s">
        <v>336</v>
      </c>
      <c r="E91" s="52" t="s">
        <v>336</v>
      </c>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91.4025974</v>
      </c>
      <c r="J1" s="6" t="s">
        <v>334</v>
      </c>
      <c r="K1" s="10">
        <f>AVERAGE(A2:A200)</f>
        <v>94.48051948</v>
      </c>
    </row>
    <row r="2">
      <c r="A2" s="36">
        <v>82.0</v>
      </c>
      <c r="B2" s="36">
        <v>39.0</v>
      </c>
      <c r="C2" s="36" t="s">
        <v>353</v>
      </c>
      <c r="D2" s="36" t="s">
        <v>366</v>
      </c>
      <c r="E2" s="33"/>
      <c r="F2" s="34" t="s">
        <v>3</v>
      </c>
      <c r="G2" s="35">
        <f>MEDIAN(B2:B200)</f>
        <v>98</v>
      </c>
      <c r="J2" s="6" t="s">
        <v>337</v>
      </c>
      <c r="K2" s="10">
        <f>count(A2:A203)</f>
        <v>77</v>
      </c>
    </row>
    <row r="3">
      <c r="A3" s="36">
        <v>82.0</v>
      </c>
      <c r="B3" s="36">
        <v>14.0</v>
      </c>
      <c r="C3" s="36" t="s">
        <v>338</v>
      </c>
      <c r="D3" s="36" t="s">
        <v>336</v>
      </c>
      <c r="E3" s="33"/>
      <c r="F3" s="34" t="s">
        <v>339</v>
      </c>
      <c r="G3" s="35">
        <f>STDEV(B2:B200)</f>
        <v>43.68134003</v>
      </c>
    </row>
    <row r="4">
      <c r="A4" s="36">
        <v>82.0</v>
      </c>
      <c r="B4" s="36">
        <v>101.0</v>
      </c>
      <c r="C4" s="36" t="s">
        <v>338</v>
      </c>
      <c r="D4" s="36" t="s">
        <v>336</v>
      </c>
      <c r="E4" s="33"/>
      <c r="F4" s="34" t="s">
        <v>340</v>
      </c>
      <c r="G4" s="35">
        <f>QUARTILE(B2:B200,1)</f>
        <v>54</v>
      </c>
    </row>
    <row r="5">
      <c r="A5" s="36">
        <v>82.0</v>
      </c>
      <c r="B5" s="36">
        <v>117.0</v>
      </c>
      <c r="C5" s="36" t="s">
        <v>341</v>
      </c>
      <c r="D5" s="36" t="s">
        <v>336</v>
      </c>
      <c r="E5" s="33"/>
      <c r="F5" s="34" t="s">
        <v>342</v>
      </c>
      <c r="G5" s="35">
        <f>QUARTILE(B2:B200,2)</f>
        <v>98</v>
      </c>
    </row>
    <row r="6">
      <c r="A6" s="36">
        <v>82.0</v>
      </c>
      <c r="B6" s="36">
        <v>93.0</v>
      </c>
      <c r="C6" s="36" t="s">
        <v>338</v>
      </c>
      <c r="D6" s="36" t="s">
        <v>336</v>
      </c>
      <c r="E6" s="33"/>
      <c r="F6" s="34" t="s">
        <v>1</v>
      </c>
      <c r="G6" s="35">
        <f>QUARTILE(B2:B200,3)</f>
        <v>127</v>
      </c>
    </row>
    <row r="7">
      <c r="A7" s="36">
        <v>82.0</v>
      </c>
      <c r="B7" s="59">
        <v>61.0</v>
      </c>
      <c r="C7" s="38" t="s">
        <v>338</v>
      </c>
      <c r="D7" s="38" t="s">
        <v>336</v>
      </c>
      <c r="E7" s="33"/>
      <c r="F7" s="34" t="s">
        <v>343</v>
      </c>
      <c r="G7" s="35">
        <f>QUARTILE(B2:B200,4)</f>
        <v>174</v>
      </c>
    </row>
    <row r="8">
      <c r="A8" s="36">
        <v>82.0</v>
      </c>
      <c r="B8" s="60">
        <v>111.0</v>
      </c>
      <c r="C8" s="40" t="s">
        <v>341</v>
      </c>
      <c r="D8" s="40" t="s">
        <v>336</v>
      </c>
      <c r="E8" s="33"/>
      <c r="F8" s="34" t="s">
        <v>344</v>
      </c>
      <c r="G8" s="35">
        <f>G6-G4</f>
        <v>73</v>
      </c>
      <c r="H8" s="34" t="s">
        <v>345</v>
      </c>
      <c r="I8" s="35">
        <f>(3*(G1-G2))/G3</f>
        <v>-0.4531044098</v>
      </c>
      <c r="J8" s="34" t="s">
        <v>346</v>
      </c>
      <c r="K8" s="35">
        <f>SUM(I21:I23)</f>
        <v>7.792207792</v>
      </c>
    </row>
    <row r="9">
      <c r="A9" s="36">
        <v>82.0</v>
      </c>
      <c r="B9" s="60">
        <v>34.0</v>
      </c>
      <c r="C9" s="36" t="s">
        <v>338</v>
      </c>
      <c r="D9" s="40" t="s">
        <v>336</v>
      </c>
      <c r="E9" s="33"/>
      <c r="G9" s="8"/>
    </row>
    <row r="10">
      <c r="A10" s="36">
        <v>82.0</v>
      </c>
      <c r="B10" s="36">
        <v>138.0</v>
      </c>
      <c r="C10" s="36" t="s">
        <v>341</v>
      </c>
      <c r="D10" s="36" t="s">
        <v>336</v>
      </c>
      <c r="E10" s="33"/>
      <c r="F10" s="41" t="s">
        <v>338</v>
      </c>
      <c r="G10" s="42">
        <f>(COUNTIF(C2:C200,"edgeguard"))/(count(A2:A200))</f>
        <v>0.5454545455</v>
      </c>
      <c r="H10" s="43" t="s">
        <v>347</v>
      </c>
      <c r="I10" s="44" t="s">
        <v>348</v>
      </c>
    </row>
    <row r="11">
      <c r="A11" s="36">
        <v>82.0</v>
      </c>
      <c r="B11" s="36">
        <v>95.0</v>
      </c>
      <c r="C11" s="36" t="s">
        <v>353</v>
      </c>
      <c r="D11" s="36" t="s">
        <v>336</v>
      </c>
      <c r="E11" s="33"/>
      <c r="F11" s="41" t="s">
        <v>335</v>
      </c>
      <c r="G11" s="42">
        <f>COUNTIF(C2:C200,"ledgeguard")/(count(A2:A200))</f>
        <v>0.03896103896</v>
      </c>
      <c r="H11" s="45" t="s">
        <v>349</v>
      </c>
      <c r="I11" s="46">
        <f>((COUNTIF(B2:B100,"&lt;=15"))/Count(B2:B100))*100</f>
        <v>5.194805195</v>
      </c>
    </row>
    <row r="12">
      <c r="A12" s="36">
        <v>82.0</v>
      </c>
      <c r="B12" s="36">
        <v>0.0</v>
      </c>
      <c r="C12" s="36" t="s">
        <v>341</v>
      </c>
      <c r="D12" s="36" t="s">
        <v>366</v>
      </c>
      <c r="E12" s="33"/>
      <c r="F12" s="41" t="s">
        <v>350</v>
      </c>
      <c r="G12" s="42">
        <f>COUNTIF(C2:C200,"reversal")/(count(A2:A200))</f>
        <v>0.01298701299</v>
      </c>
      <c r="H12" s="45" t="s">
        <v>351</v>
      </c>
      <c r="I12" s="46">
        <f>((COUNTIF(B2:B100,"&gt;15")-COUNTIF(B2:B100,"&gt;30"))/Count(B2:B100))*100</f>
        <v>2.597402597</v>
      </c>
    </row>
    <row r="13">
      <c r="A13" s="36">
        <v>82.0</v>
      </c>
      <c r="B13" s="36">
        <v>54.0</v>
      </c>
      <c r="C13" s="36" t="s">
        <v>341</v>
      </c>
      <c r="D13" s="36" t="s">
        <v>366</v>
      </c>
      <c r="E13" s="33"/>
      <c r="F13" s="41" t="s">
        <v>341</v>
      </c>
      <c r="G13" s="42">
        <f>COUNTIF(C2:C200,"raw/whiff")/(count(A2:A200))</f>
        <v>0.3506493506</v>
      </c>
      <c r="H13" s="45" t="s">
        <v>352</v>
      </c>
      <c r="I13" s="47">
        <f>((COUNTIF(B2:B100,"&gt;30")-COUNTIF(B2:B100,"&gt;45"))/Count(B2:B100))*100</f>
        <v>11.68831169</v>
      </c>
    </row>
    <row r="14">
      <c r="A14" s="36">
        <v>82.0</v>
      </c>
      <c r="B14" s="36">
        <v>98.0</v>
      </c>
      <c r="C14" s="36" t="s">
        <v>338</v>
      </c>
      <c r="D14" s="36" t="s">
        <v>336</v>
      </c>
      <c r="E14" s="33"/>
      <c r="F14" s="41" t="s">
        <v>353</v>
      </c>
      <c r="G14" s="42">
        <f>COUNTIF(C2:C200,"landing")/(count(A2:A200))</f>
        <v>0.05194805195</v>
      </c>
      <c r="H14" s="45" t="s">
        <v>354</v>
      </c>
      <c r="I14" s="46">
        <f>((COUNTIF(B2:B100,"&gt;45")-COUNTIF(B2:B100,"&gt;60"))/Count(B2:B100))*100</f>
        <v>6.493506494</v>
      </c>
    </row>
    <row r="15">
      <c r="A15" s="36"/>
      <c r="B15" s="36"/>
      <c r="C15" s="36"/>
      <c r="D15" s="36"/>
      <c r="E15" s="33"/>
      <c r="F15" s="41" t="s">
        <v>355</v>
      </c>
      <c r="G15" s="42">
        <f>COUNTIF(C2:C200,"shielding")/(count(A2:A200))</f>
        <v>0</v>
      </c>
      <c r="H15" s="45" t="s">
        <v>356</v>
      </c>
      <c r="I15" s="46">
        <f>((COUNTIF(B2:B100,"&gt;60")-COUNTIF(B2:B100,"&gt;75"))/Count(B2:B100))*100</f>
        <v>15.58441558</v>
      </c>
    </row>
    <row r="16">
      <c r="A16" s="36">
        <v>98.0</v>
      </c>
      <c r="B16" s="36">
        <v>110.0</v>
      </c>
      <c r="C16" s="36" t="s">
        <v>341</v>
      </c>
      <c r="D16" s="36" t="s">
        <v>336</v>
      </c>
      <c r="E16" s="33"/>
      <c r="G16" s="8"/>
      <c r="H16" s="45" t="s">
        <v>357</v>
      </c>
      <c r="I16" s="46">
        <f>((COUNTIF(B2:B100,"&gt;75")-COUNTIF(B2:B100,"&gt;90"))/Count(B2:B100))*100</f>
        <v>3.896103896</v>
      </c>
    </row>
    <row r="17">
      <c r="A17" s="36">
        <v>98.0</v>
      </c>
      <c r="B17" s="36">
        <v>51.0</v>
      </c>
      <c r="C17" s="36" t="s">
        <v>338</v>
      </c>
      <c r="D17" s="36" t="s">
        <v>336</v>
      </c>
      <c r="E17" s="33"/>
      <c r="F17" s="41" t="s">
        <v>358</v>
      </c>
      <c r="G17" s="42">
        <f>countif(D2:D200,"yes")/(count(A2:A200))</f>
        <v>0.1688311688</v>
      </c>
      <c r="H17" s="45" t="s">
        <v>359</v>
      </c>
      <c r="I17" s="46">
        <f>((COUNTIF(B2:B100,"&gt;90")-COUNTIF(B2:B100,"&gt;105"))/Count(B2:B100))*100</f>
        <v>12.98701299</v>
      </c>
    </row>
    <row r="18">
      <c r="A18" s="36">
        <v>98.0</v>
      </c>
      <c r="B18" s="36">
        <v>71.0</v>
      </c>
      <c r="C18" s="36" t="s">
        <v>341</v>
      </c>
      <c r="D18" s="36" t="s">
        <v>366</v>
      </c>
      <c r="E18" s="33"/>
      <c r="G18" s="8"/>
      <c r="H18" s="45" t="s">
        <v>360</v>
      </c>
      <c r="I18" s="46">
        <f>((COUNTIF(B2:B100,"&gt;105")-COUNTIF(B2:B100,"&gt;120"))/Count(B2:B100))*100</f>
        <v>12.98701299</v>
      </c>
    </row>
    <row r="19">
      <c r="A19" s="36">
        <v>98.0</v>
      </c>
      <c r="B19" s="36">
        <v>173.0</v>
      </c>
      <c r="C19" s="36" t="s">
        <v>341</v>
      </c>
      <c r="D19" s="36" t="s">
        <v>336</v>
      </c>
      <c r="E19" s="33"/>
      <c r="G19" s="8"/>
      <c r="H19" s="45" t="s">
        <v>361</v>
      </c>
      <c r="I19" s="46">
        <f>((COUNTIF(B2:B100,"&gt;120")-COUNTIF(B2:B100,"&gt;135"))/Count(B2:B100))*100</f>
        <v>9.090909091</v>
      </c>
    </row>
    <row r="20">
      <c r="A20" s="36">
        <v>98.0</v>
      </c>
      <c r="B20" s="36">
        <v>105.0</v>
      </c>
      <c r="C20" s="36" t="s">
        <v>338</v>
      </c>
      <c r="D20" s="36" t="s">
        <v>336</v>
      </c>
      <c r="E20" s="33"/>
      <c r="G20" s="8"/>
      <c r="H20" s="48" t="s">
        <v>362</v>
      </c>
      <c r="I20" s="49">
        <f>((COUNTIF(B2:B100,"&gt;135")-COUNTIF(B2:B100,"&gt;150"))/Count(B2:B100))*100</f>
        <v>11.68831169</v>
      </c>
    </row>
    <row r="21">
      <c r="A21" s="36">
        <v>98.0</v>
      </c>
      <c r="B21" s="36">
        <v>67.0</v>
      </c>
      <c r="C21" s="36" t="s">
        <v>338</v>
      </c>
      <c r="D21" s="36" t="s">
        <v>336</v>
      </c>
      <c r="E21" s="33"/>
      <c r="G21" s="8"/>
      <c r="H21" s="48" t="s">
        <v>363</v>
      </c>
      <c r="I21" s="49">
        <f>((COUNTIF(B2:B100,"&gt;150")-COUNTIF(B2:B100,"&gt;165"))/Count(B2:B100))*100</f>
        <v>5.194805195</v>
      </c>
    </row>
    <row r="22">
      <c r="A22" s="36">
        <v>98.0</v>
      </c>
      <c r="B22" s="36">
        <v>144.0</v>
      </c>
      <c r="C22" s="36" t="s">
        <v>341</v>
      </c>
      <c r="D22" s="36" t="s">
        <v>336</v>
      </c>
      <c r="E22" s="33"/>
      <c r="G22" s="8"/>
      <c r="H22" s="48" t="s">
        <v>364</v>
      </c>
      <c r="I22" s="49">
        <f>((COUNTIF(B2:B100,"&gt;165")-COUNTIF(B2:B100,"&gt;180"))/Count(B2:B100))*100</f>
        <v>2.597402597</v>
      </c>
    </row>
    <row r="23">
      <c r="A23" s="36">
        <v>98.0</v>
      </c>
      <c r="B23" s="36">
        <v>101.0</v>
      </c>
      <c r="C23" s="36" t="s">
        <v>338</v>
      </c>
      <c r="D23" s="36" t="s">
        <v>336</v>
      </c>
      <c r="E23" s="33"/>
      <c r="G23" s="8"/>
      <c r="H23" s="50" t="s">
        <v>365</v>
      </c>
      <c r="I23" s="51">
        <f>((COUNTIF(B2:B100,"&gt;180")-COUNTIF(B2:B100,"&gt;300"))/Count(B2:B100))*100</f>
        <v>0</v>
      </c>
    </row>
    <row r="24">
      <c r="A24" s="36">
        <v>98.0</v>
      </c>
      <c r="B24" s="36">
        <v>41.0</v>
      </c>
      <c r="C24" s="36" t="s">
        <v>341</v>
      </c>
      <c r="D24" s="36" t="s">
        <v>366</v>
      </c>
      <c r="E24" s="33"/>
      <c r="I24" s="9">
        <f>SUM(I11:I23)</f>
        <v>100</v>
      </c>
    </row>
    <row r="25">
      <c r="A25" s="36">
        <v>98.0</v>
      </c>
      <c r="B25" s="36">
        <v>136.0</v>
      </c>
      <c r="C25" s="36" t="s">
        <v>338</v>
      </c>
      <c r="D25" s="36" t="s">
        <v>336</v>
      </c>
      <c r="E25" s="33"/>
    </row>
    <row r="26">
      <c r="A26" s="36">
        <v>98.0</v>
      </c>
      <c r="B26" s="36">
        <v>78.0</v>
      </c>
      <c r="C26" s="36" t="s">
        <v>338</v>
      </c>
      <c r="D26" s="36" t="s">
        <v>336</v>
      </c>
      <c r="E26" s="33"/>
    </row>
    <row r="27">
      <c r="A27" s="36">
        <v>98.0</v>
      </c>
      <c r="B27" s="36">
        <v>140.0</v>
      </c>
      <c r="C27" s="36" t="s">
        <v>335</v>
      </c>
      <c r="D27" s="36" t="s">
        <v>336</v>
      </c>
      <c r="E27" s="33"/>
    </row>
    <row r="28">
      <c r="A28" s="36"/>
      <c r="B28" s="36"/>
      <c r="C28" s="36"/>
      <c r="D28" s="36"/>
      <c r="E28" s="33"/>
    </row>
    <row r="29">
      <c r="A29" s="36">
        <v>93.0</v>
      </c>
      <c r="B29" s="36">
        <v>125.0</v>
      </c>
      <c r="C29" s="36" t="s">
        <v>341</v>
      </c>
      <c r="D29" s="36" t="s">
        <v>336</v>
      </c>
      <c r="E29" s="33"/>
    </row>
    <row r="30">
      <c r="A30" s="36">
        <v>93.0</v>
      </c>
      <c r="B30" s="36">
        <v>72.0</v>
      </c>
      <c r="C30" s="36" t="s">
        <v>338</v>
      </c>
      <c r="D30" s="36" t="s">
        <v>336</v>
      </c>
      <c r="E30" s="33"/>
    </row>
    <row r="31">
      <c r="A31" s="36">
        <v>93.0</v>
      </c>
      <c r="B31" s="36">
        <v>129.0</v>
      </c>
      <c r="C31" s="36" t="s">
        <v>338</v>
      </c>
      <c r="D31" s="36" t="s">
        <v>336</v>
      </c>
      <c r="E31" s="33"/>
    </row>
    <row r="32">
      <c r="A32" s="36">
        <v>93.0</v>
      </c>
      <c r="B32" s="36">
        <v>109.0</v>
      </c>
      <c r="C32" s="36" t="s">
        <v>335</v>
      </c>
      <c r="D32" s="36" t="s">
        <v>336</v>
      </c>
      <c r="E32" s="33"/>
    </row>
    <row r="33">
      <c r="A33" s="36">
        <v>93.0</v>
      </c>
      <c r="B33" s="36">
        <v>144.0</v>
      </c>
      <c r="C33" s="36" t="s">
        <v>341</v>
      </c>
      <c r="D33" s="36" t="s">
        <v>336</v>
      </c>
      <c r="E33" s="33"/>
    </row>
    <row r="34">
      <c r="A34" s="36">
        <v>93.0</v>
      </c>
      <c r="B34" s="36">
        <v>102.0</v>
      </c>
      <c r="C34" s="36" t="s">
        <v>338</v>
      </c>
      <c r="D34" s="36" t="s">
        <v>336</v>
      </c>
      <c r="E34" s="33"/>
    </row>
    <row r="35">
      <c r="A35" s="36">
        <v>93.0</v>
      </c>
      <c r="B35" s="36">
        <v>110.0</v>
      </c>
      <c r="C35" s="36" t="s">
        <v>338</v>
      </c>
      <c r="D35" s="36" t="s">
        <v>336</v>
      </c>
      <c r="E35" s="33"/>
      <c r="G35" s="8"/>
    </row>
    <row r="36">
      <c r="A36" s="36">
        <v>93.0</v>
      </c>
      <c r="B36" s="36">
        <v>127.0</v>
      </c>
      <c r="C36" s="36" t="s">
        <v>338</v>
      </c>
      <c r="D36" s="36" t="s">
        <v>336</v>
      </c>
      <c r="E36" s="33"/>
      <c r="G36" s="8"/>
    </row>
    <row r="37">
      <c r="A37" s="36">
        <v>93.0</v>
      </c>
      <c r="B37" s="36">
        <v>159.0</v>
      </c>
      <c r="C37" s="36" t="s">
        <v>341</v>
      </c>
      <c r="D37" s="36" t="s">
        <v>336</v>
      </c>
      <c r="E37" s="33"/>
      <c r="G37" s="8"/>
    </row>
    <row r="38">
      <c r="A38" s="36">
        <v>93.0</v>
      </c>
      <c r="B38" s="36">
        <v>27.0</v>
      </c>
      <c r="C38" s="36" t="s">
        <v>341</v>
      </c>
      <c r="D38" s="36" t="s">
        <v>366</v>
      </c>
      <c r="E38" s="33"/>
      <c r="G38" s="8"/>
    </row>
    <row r="39">
      <c r="A39" s="36">
        <v>93.0</v>
      </c>
      <c r="B39" s="36">
        <v>104.0</v>
      </c>
      <c r="C39" s="36" t="s">
        <v>338</v>
      </c>
      <c r="D39" s="36" t="s">
        <v>336</v>
      </c>
      <c r="E39" s="33"/>
      <c r="G39" s="8"/>
    </row>
    <row r="40">
      <c r="A40" s="36"/>
      <c r="B40" s="36"/>
      <c r="C40" s="36"/>
      <c r="D40" s="36"/>
      <c r="E40" s="33"/>
      <c r="G40" s="8"/>
    </row>
    <row r="41">
      <c r="A41" s="36">
        <v>106.0</v>
      </c>
      <c r="B41" s="36">
        <v>161.0</v>
      </c>
      <c r="C41" s="36" t="s">
        <v>341</v>
      </c>
      <c r="D41" s="36" t="s">
        <v>336</v>
      </c>
      <c r="E41" s="33"/>
      <c r="G41" s="8"/>
    </row>
    <row r="42">
      <c r="A42" s="36">
        <v>106.0</v>
      </c>
      <c r="B42" s="36">
        <v>44.0</v>
      </c>
      <c r="C42" s="36" t="s">
        <v>338</v>
      </c>
      <c r="D42" s="36" t="s">
        <v>336</v>
      </c>
      <c r="E42" s="33"/>
      <c r="G42" s="8"/>
    </row>
    <row r="43">
      <c r="A43" s="36">
        <v>106.0</v>
      </c>
      <c r="B43" s="36">
        <v>174.0</v>
      </c>
      <c r="C43" s="36" t="s">
        <v>341</v>
      </c>
      <c r="D43" s="36" t="s">
        <v>336</v>
      </c>
      <c r="E43" s="33"/>
      <c r="G43" s="8"/>
    </row>
    <row r="44">
      <c r="A44" s="36">
        <v>106.0</v>
      </c>
      <c r="B44" s="36">
        <v>163.0</v>
      </c>
      <c r="C44" s="36" t="s">
        <v>341</v>
      </c>
      <c r="D44" s="36" t="s">
        <v>336</v>
      </c>
      <c r="E44" s="33"/>
      <c r="G44" s="8"/>
    </row>
    <row r="45">
      <c r="A45" s="36">
        <v>106.0</v>
      </c>
      <c r="B45" s="36">
        <v>89.0</v>
      </c>
      <c r="C45" s="36" t="s">
        <v>338</v>
      </c>
      <c r="D45" s="36" t="s">
        <v>336</v>
      </c>
      <c r="E45" s="33"/>
      <c r="G45" s="8"/>
    </row>
    <row r="46">
      <c r="A46" s="36">
        <v>106.0</v>
      </c>
      <c r="B46" s="36">
        <v>47.0</v>
      </c>
      <c r="C46" s="36" t="s">
        <v>341</v>
      </c>
      <c r="D46" s="36" t="s">
        <v>366</v>
      </c>
      <c r="E46" s="33"/>
      <c r="G46" s="8"/>
    </row>
    <row r="47">
      <c r="A47" s="36">
        <v>106.0</v>
      </c>
      <c r="B47" s="36">
        <v>38.0</v>
      </c>
      <c r="C47" s="36" t="s">
        <v>350</v>
      </c>
      <c r="D47" s="36" t="s">
        <v>366</v>
      </c>
      <c r="E47" s="33"/>
      <c r="G47" s="8"/>
    </row>
    <row r="48">
      <c r="A48" s="36">
        <v>106.0</v>
      </c>
      <c r="B48" s="36">
        <v>131.0</v>
      </c>
      <c r="C48" s="36" t="s">
        <v>341</v>
      </c>
      <c r="D48" s="36" t="s">
        <v>336</v>
      </c>
      <c r="E48" s="33"/>
      <c r="G48" s="8"/>
    </row>
    <row r="49">
      <c r="A49" s="36">
        <v>106.0</v>
      </c>
      <c r="B49" s="36">
        <v>106.0</v>
      </c>
      <c r="C49" s="36" t="s">
        <v>338</v>
      </c>
      <c r="D49" s="36" t="s">
        <v>336</v>
      </c>
      <c r="E49" s="33"/>
      <c r="G49" s="8"/>
    </row>
    <row r="50">
      <c r="A50" s="36"/>
      <c r="B50" s="36"/>
      <c r="C50" s="36"/>
      <c r="D50" s="36"/>
      <c r="E50" s="33"/>
      <c r="G50" s="8"/>
    </row>
    <row r="51">
      <c r="A51" s="36">
        <v>108.0</v>
      </c>
      <c r="B51" s="36">
        <v>74.0</v>
      </c>
      <c r="C51" s="36" t="s">
        <v>338</v>
      </c>
      <c r="D51" s="36" t="s">
        <v>336</v>
      </c>
      <c r="E51" s="33"/>
      <c r="G51" s="8"/>
    </row>
    <row r="52">
      <c r="A52" s="36">
        <v>108.0</v>
      </c>
      <c r="B52" s="36">
        <v>138.0</v>
      </c>
      <c r="C52" s="36" t="s">
        <v>341</v>
      </c>
      <c r="D52" s="36" t="s">
        <v>336</v>
      </c>
      <c r="E52" s="33"/>
      <c r="G52" s="8"/>
    </row>
    <row r="53">
      <c r="A53" s="36">
        <v>108.0</v>
      </c>
      <c r="B53" s="36">
        <v>38.0</v>
      </c>
      <c r="C53" s="36" t="s">
        <v>341</v>
      </c>
      <c r="D53" s="36" t="s">
        <v>366</v>
      </c>
      <c r="E53" s="33"/>
      <c r="G53" s="8"/>
    </row>
    <row r="54">
      <c r="A54" s="36">
        <v>108.0</v>
      </c>
      <c r="B54" s="36">
        <v>51.0</v>
      </c>
      <c r="C54" s="36" t="s">
        <v>338</v>
      </c>
      <c r="D54" s="36" t="s">
        <v>336</v>
      </c>
      <c r="E54" s="33"/>
      <c r="G54" s="8"/>
    </row>
    <row r="55">
      <c r="A55" s="36">
        <v>108.0</v>
      </c>
      <c r="B55" s="36">
        <v>147.0</v>
      </c>
      <c r="C55" s="36" t="s">
        <v>353</v>
      </c>
      <c r="D55" s="36" t="s">
        <v>336</v>
      </c>
      <c r="E55" s="33"/>
      <c r="G55" s="8"/>
    </row>
    <row r="56">
      <c r="A56" s="36">
        <v>108.0</v>
      </c>
      <c r="B56" s="36">
        <v>72.0</v>
      </c>
      <c r="C56" s="36" t="s">
        <v>338</v>
      </c>
      <c r="D56" s="36" t="s">
        <v>336</v>
      </c>
      <c r="E56" s="33"/>
      <c r="G56" s="8"/>
    </row>
    <row r="57">
      <c r="A57" s="36">
        <v>108.0</v>
      </c>
      <c r="B57" s="36">
        <v>73.0</v>
      </c>
      <c r="C57" s="36" t="s">
        <v>338</v>
      </c>
      <c r="D57" s="36" t="s">
        <v>336</v>
      </c>
      <c r="E57" s="33"/>
      <c r="G57" s="8"/>
    </row>
    <row r="58">
      <c r="A58" s="36">
        <v>108.0</v>
      </c>
      <c r="B58" s="36">
        <v>137.0</v>
      </c>
      <c r="C58" s="36" t="s">
        <v>338</v>
      </c>
      <c r="D58" s="36" t="s">
        <v>336</v>
      </c>
      <c r="E58" s="33"/>
      <c r="G58" s="8"/>
    </row>
    <row r="59">
      <c r="A59" s="36"/>
      <c r="B59" s="36"/>
      <c r="C59" s="36"/>
      <c r="D59" s="36"/>
      <c r="E59" s="33"/>
      <c r="G59" s="8"/>
    </row>
    <row r="60">
      <c r="A60" s="36">
        <v>90.0</v>
      </c>
      <c r="B60" s="36">
        <v>35.0</v>
      </c>
      <c r="C60" s="36" t="s">
        <v>338</v>
      </c>
      <c r="D60" s="36" t="s">
        <v>336</v>
      </c>
      <c r="E60" s="33"/>
      <c r="G60" s="8"/>
    </row>
    <row r="61">
      <c r="A61" s="36">
        <v>90.0</v>
      </c>
      <c r="B61" s="36">
        <v>82.0</v>
      </c>
      <c r="C61" s="36" t="s">
        <v>338</v>
      </c>
      <c r="D61" s="36" t="s">
        <v>336</v>
      </c>
      <c r="E61" s="33"/>
      <c r="G61" s="8"/>
    </row>
    <row r="62">
      <c r="A62" s="36">
        <v>90.0</v>
      </c>
      <c r="B62" s="36">
        <v>39.0</v>
      </c>
      <c r="C62" s="36" t="s">
        <v>353</v>
      </c>
      <c r="D62" s="36" t="s">
        <v>366</v>
      </c>
      <c r="E62" s="33"/>
      <c r="G62" s="8"/>
    </row>
    <row r="63">
      <c r="A63" s="36">
        <v>90.0</v>
      </c>
      <c r="B63" s="36">
        <v>52.0</v>
      </c>
      <c r="C63" s="36" t="s">
        <v>338</v>
      </c>
      <c r="D63" s="36" t="s">
        <v>336</v>
      </c>
      <c r="E63" s="33"/>
      <c r="G63" s="8"/>
    </row>
    <row r="64">
      <c r="A64" s="36">
        <v>90.0</v>
      </c>
      <c r="B64" s="36">
        <v>14.0</v>
      </c>
      <c r="C64" s="36" t="s">
        <v>338</v>
      </c>
      <c r="D64" s="36" t="s">
        <v>336</v>
      </c>
      <c r="E64" s="33"/>
      <c r="G64" s="8"/>
    </row>
    <row r="65">
      <c r="A65" s="36">
        <v>90.0</v>
      </c>
      <c r="B65" s="36">
        <v>71.0</v>
      </c>
      <c r="C65" s="36" t="s">
        <v>338</v>
      </c>
      <c r="D65" s="36" t="s">
        <v>336</v>
      </c>
      <c r="E65" s="33"/>
      <c r="G65" s="8"/>
    </row>
    <row r="66">
      <c r="A66" s="36">
        <v>90.0</v>
      </c>
      <c r="B66" s="36">
        <v>91.0</v>
      </c>
      <c r="C66" s="36" t="s">
        <v>338</v>
      </c>
      <c r="D66" s="36" t="s">
        <v>336</v>
      </c>
      <c r="E66" s="33"/>
      <c r="G66" s="8"/>
    </row>
    <row r="67">
      <c r="A67" s="36"/>
      <c r="B67" s="36"/>
      <c r="C67" s="36"/>
      <c r="D67" s="36"/>
      <c r="E67" s="33"/>
      <c r="G67" s="8"/>
    </row>
    <row r="68">
      <c r="A68" s="36">
        <v>94.0</v>
      </c>
      <c r="B68" s="36">
        <v>104.0</v>
      </c>
      <c r="C68" s="36" t="s">
        <v>338</v>
      </c>
      <c r="D68" s="36" t="s">
        <v>336</v>
      </c>
      <c r="E68" s="33"/>
      <c r="G68" s="8"/>
    </row>
    <row r="69">
      <c r="A69" s="36">
        <v>94.0</v>
      </c>
      <c r="B69" s="36">
        <v>69.0</v>
      </c>
      <c r="C69" s="36" t="s">
        <v>338</v>
      </c>
      <c r="D69" s="36" t="s">
        <v>336</v>
      </c>
      <c r="E69" s="33"/>
      <c r="G69" s="8"/>
    </row>
    <row r="70">
      <c r="A70" s="36">
        <v>94.0</v>
      </c>
      <c r="B70" s="36">
        <v>39.0</v>
      </c>
      <c r="C70" s="36" t="s">
        <v>341</v>
      </c>
      <c r="D70" s="36" t="s">
        <v>366</v>
      </c>
      <c r="E70" s="33"/>
      <c r="G70" s="8"/>
    </row>
    <row r="71">
      <c r="A71" s="36">
        <v>94.0</v>
      </c>
      <c r="B71" s="36">
        <v>117.0</v>
      </c>
      <c r="C71" s="36" t="s">
        <v>338</v>
      </c>
      <c r="D71" s="36" t="s">
        <v>336</v>
      </c>
      <c r="E71" s="33"/>
      <c r="G71" s="8"/>
    </row>
    <row r="72">
      <c r="A72" s="36">
        <v>94.0</v>
      </c>
      <c r="B72" s="36">
        <v>75.0</v>
      </c>
      <c r="C72" s="36" t="s">
        <v>338</v>
      </c>
      <c r="D72" s="36" t="s">
        <v>336</v>
      </c>
      <c r="E72" s="33"/>
      <c r="G72" s="8"/>
    </row>
    <row r="73">
      <c r="A73" s="36">
        <v>94.0</v>
      </c>
      <c r="B73" s="36">
        <v>75.0</v>
      </c>
      <c r="C73" s="36" t="s">
        <v>338</v>
      </c>
      <c r="D73" s="36" t="s">
        <v>336</v>
      </c>
      <c r="E73" s="33"/>
      <c r="G73" s="8"/>
    </row>
    <row r="74">
      <c r="A74" s="36">
        <v>94.0</v>
      </c>
      <c r="B74" s="36">
        <v>115.0</v>
      </c>
      <c r="C74" s="36" t="s">
        <v>338</v>
      </c>
      <c r="D74" s="36" t="s">
        <v>336</v>
      </c>
      <c r="E74" s="33"/>
      <c r="G74" s="8"/>
    </row>
    <row r="75">
      <c r="A75" s="36">
        <v>94.0</v>
      </c>
      <c r="B75" s="36">
        <v>69.0</v>
      </c>
      <c r="C75" s="36" t="s">
        <v>338</v>
      </c>
      <c r="D75" s="36" t="s">
        <v>336</v>
      </c>
      <c r="E75" s="33"/>
      <c r="G75" s="8"/>
    </row>
    <row r="76">
      <c r="A76" s="36"/>
      <c r="B76" s="36"/>
      <c r="C76" s="36"/>
      <c r="D76" s="36"/>
      <c r="E76" s="33"/>
      <c r="G76" s="8"/>
    </row>
    <row r="77">
      <c r="A77" s="36">
        <v>90.0</v>
      </c>
      <c r="B77" s="36">
        <v>134.0</v>
      </c>
      <c r="C77" s="36" t="s">
        <v>335</v>
      </c>
      <c r="D77" s="36" t="s">
        <v>336</v>
      </c>
      <c r="E77" s="33"/>
      <c r="G77" s="8"/>
    </row>
    <row r="78">
      <c r="A78" s="36">
        <v>90.0</v>
      </c>
      <c r="B78" s="36">
        <v>141.0</v>
      </c>
      <c r="C78" s="36" t="s">
        <v>341</v>
      </c>
      <c r="D78" s="36" t="s">
        <v>336</v>
      </c>
      <c r="E78" s="33"/>
      <c r="G78" s="8"/>
    </row>
    <row r="79">
      <c r="A79" s="36">
        <v>90.0</v>
      </c>
      <c r="B79" s="36">
        <v>0.0</v>
      </c>
      <c r="C79" s="36" t="s">
        <v>338</v>
      </c>
      <c r="D79" s="36" t="s">
        <v>366</v>
      </c>
      <c r="E79" s="33"/>
      <c r="G79" s="8"/>
    </row>
    <row r="80">
      <c r="A80" s="36">
        <v>90.0</v>
      </c>
      <c r="B80" s="36">
        <v>155.0</v>
      </c>
      <c r="C80" s="36" t="s">
        <v>341</v>
      </c>
      <c r="D80" s="36" t="s">
        <v>336</v>
      </c>
      <c r="E80" s="33"/>
      <c r="G80" s="8"/>
    </row>
    <row r="81">
      <c r="A81" s="36">
        <v>90.0</v>
      </c>
      <c r="B81" s="36">
        <v>122.0</v>
      </c>
      <c r="C81" s="36" t="s">
        <v>341</v>
      </c>
      <c r="D81" s="36" t="s">
        <v>336</v>
      </c>
      <c r="E81" s="33"/>
      <c r="G81" s="8"/>
    </row>
    <row r="82">
      <c r="A82" s="36">
        <v>90.0</v>
      </c>
      <c r="B82" s="36">
        <v>112.0</v>
      </c>
      <c r="C82" s="36" t="s">
        <v>338</v>
      </c>
      <c r="D82" s="36" t="s">
        <v>336</v>
      </c>
      <c r="E82" s="33"/>
      <c r="G82" s="8"/>
    </row>
    <row r="83">
      <c r="A83" s="36">
        <v>90.0</v>
      </c>
      <c r="B83" s="36">
        <v>131.0</v>
      </c>
      <c r="C83" s="36" t="s">
        <v>341</v>
      </c>
      <c r="D83" s="36" t="s">
        <v>336</v>
      </c>
      <c r="E83" s="33"/>
      <c r="G83" s="8"/>
    </row>
    <row r="84">
      <c r="A84" s="36">
        <v>90.0</v>
      </c>
      <c r="B84" s="36">
        <v>24.0</v>
      </c>
      <c r="C84" s="36" t="s">
        <v>341</v>
      </c>
      <c r="D84" s="36" t="s">
        <v>366</v>
      </c>
      <c r="E84" s="33"/>
      <c r="G84" s="8"/>
    </row>
    <row r="85">
      <c r="A85" s="36">
        <v>90.0</v>
      </c>
      <c r="B85" s="36">
        <v>109.0</v>
      </c>
      <c r="C85" s="36" t="s">
        <v>338</v>
      </c>
      <c r="D85" s="36" t="s">
        <v>336</v>
      </c>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108.8478261</v>
      </c>
      <c r="J1" s="6" t="s">
        <v>334</v>
      </c>
      <c r="K1" s="10">
        <f>AVERAGE(A2:A200)</f>
        <v>93.67391304</v>
      </c>
    </row>
    <row r="2">
      <c r="A2" s="36">
        <v>92.0</v>
      </c>
      <c r="B2" s="36">
        <v>153.0</v>
      </c>
      <c r="C2" s="36" t="s">
        <v>338</v>
      </c>
      <c r="D2" s="36" t="s">
        <v>336</v>
      </c>
      <c r="E2" s="33"/>
      <c r="F2" s="34" t="s">
        <v>3</v>
      </c>
      <c r="G2" s="35">
        <f>MEDIAN(B2:B200)</f>
        <v>118.5</v>
      </c>
      <c r="J2" s="6" t="s">
        <v>337</v>
      </c>
      <c r="K2" s="10">
        <f>count(A2:A203)</f>
        <v>92</v>
      </c>
    </row>
    <row r="3">
      <c r="A3" s="36">
        <v>92.0</v>
      </c>
      <c r="B3" s="36">
        <v>39.0</v>
      </c>
      <c r="C3" s="36" t="s">
        <v>341</v>
      </c>
      <c r="D3" s="36" t="s">
        <v>366</v>
      </c>
      <c r="E3" s="33"/>
      <c r="F3" s="34" t="s">
        <v>339</v>
      </c>
      <c r="G3" s="35">
        <f>STDEV(B2:B200)</f>
        <v>41.00762051</v>
      </c>
    </row>
    <row r="4">
      <c r="A4" s="36">
        <v>92.0</v>
      </c>
      <c r="B4" s="36">
        <v>119.0</v>
      </c>
      <c r="C4" s="36" t="s">
        <v>341</v>
      </c>
      <c r="D4" s="36" t="s">
        <v>336</v>
      </c>
      <c r="E4" s="33"/>
      <c r="F4" s="34" t="s">
        <v>340</v>
      </c>
      <c r="G4" s="35">
        <f>QUARTILE(B2:B200,1)</f>
        <v>78.75</v>
      </c>
    </row>
    <row r="5">
      <c r="A5" s="36">
        <v>92.0</v>
      </c>
      <c r="B5" s="36">
        <v>163.0</v>
      </c>
      <c r="C5" s="36" t="s">
        <v>341</v>
      </c>
      <c r="D5" s="36" t="s">
        <v>336</v>
      </c>
      <c r="E5" s="33"/>
      <c r="F5" s="34" t="s">
        <v>342</v>
      </c>
      <c r="G5" s="35">
        <f>QUARTILE(B2:B200,2)</f>
        <v>118.5</v>
      </c>
    </row>
    <row r="6">
      <c r="A6" s="36">
        <v>92.0</v>
      </c>
      <c r="B6" s="36">
        <v>58.0</v>
      </c>
      <c r="C6" s="36" t="s">
        <v>355</v>
      </c>
      <c r="D6" s="36" t="s">
        <v>366</v>
      </c>
      <c r="E6" s="33"/>
      <c r="F6" s="34" t="s">
        <v>1</v>
      </c>
      <c r="G6" s="35">
        <f>QUARTILE(B2:B200,3)</f>
        <v>137.75</v>
      </c>
    </row>
    <row r="7">
      <c r="A7" s="36">
        <v>92.0</v>
      </c>
      <c r="B7" s="59">
        <v>103.0</v>
      </c>
      <c r="C7" s="38" t="s">
        <v>338</v>
      </c>
      <c r="D7" s="38" t="s">
        <v>336</v>
      </c>
      <c r="E7" s="33"/>
      <c r="F7" s="34" t="s">
        <v>343</v>
      </c>
      <c r="G7" s="35">
        <f>QUARTILE(B2:B200,4)</f>
        <v>188</v>
      </c>
    </row>
    <row r="8">
      <c r="A8" s="36">
        <v>92.0</v>
      </c>
      <c r="B8" s="60">
        <v>164.0</v>
      </c>
      <c r="C8" s="40" t="s">
        <v>341</v>
      </c>
      <c r="D8" s="40" t="s">
        <v>336</v>
      </c>
      <c r="E8" s="33"/>
      <c r="F8" s="34" t="s">
        <v>344</v>
      </c>
      <c r="G8" s="35">
        <f>G6-G4</f>
        <v>59</v>
      </c>
      <c r="H8" s="34" t="s">
        <v>345</v>
      </c>
      <c r="I8" s="35">
        <f>(3*(G1-G2))/G3</f>
        <v>-0.7061253829</v>
      </c>
      <c r="J8" s="34" t="s">
        <v>346</v>
      </c>
      <c r="K8" s="35">
        <f>SUM(I21:I23)</f>
        <v>16.48351648</v>
      </c>
    </row>
    <row r="9">
      <c r="A9" s="36">
        <v>92.0</v>
      </c>
      <c r="B9" s="60">
        <v>98.0</v>
      </c>
      <c r="C9" s="36" t="s">
        <v>335</v>
      </c>
      <c r="D9" s="40" t="s">
        <v>336</v>
      </c>
      <c r="E9" s="33"/>
      <c r="G9" s="8"/>
    </row>
    <row r="10">
      <c r="A10" s="36">
        <v>92.0</v>
      </c>
      <c r="B10" s="36">
        <v>154.0</v>
      </c>
      <c r="C10" s="36" t="s">
        <v>341</v>
      </c>
      <c r="D10" s="36" t="s">
        <v>336</v>
      </c>
      <c r="E10" s="33"/>
      <c r="F10" s="41" t="s">
        <v>338</v>
      </c>
      <c r="G10" s="42">
        <f>(COUNTIF(C2:C200,"edgeguard"))/(count(A2:A200))</f>
        <v>0.1630434783</v>
      </c>
      <c r="H10" s="43" t="s">
        <v>347</v>
      </c>
      <c r="I10" s="44" t="s">
        <v>348</v>
      </c>
    </row>
    <row r="11">
      <c r="A11" s="36"/>
      <c r="B11" s="36"/>
      <c r="C11" s="36"/>
      <c r="D11" s="36"/>
      <c r="E11" s="33"/>
      <c r="F11" s="41" t="s">
        <v>335</v>
      </c>
      <c r="G11" s="42">
        <f>COUNTIF(C2:C200,"ledgeguard")/(count(A2:A200))</f>
        <v>0.1413043478</v>
      </c>
      <c r="H11" s="45" t="s">
        <v>349</v>
      </c>
      <c r="I11" s="46">
        <f>((COUNTIF(B2:B100,"&lt;=15"))/Count(B2:B100))*100</f>
        <v>1.098901099</v>
      </c>
    </row>
    <row r="12">
      <c r="A12" s="36">
        <v>81.0</v>
      </c>
      <c r="B12" s="36">
        <v>144.0</v>
      </c>
      <c r="C12" s="36" t="s">
        <v>335</v>
      </c>
      <c r="D12" s="36" t="s">
        <v>366</v>
      </c>
      <c r="E12" s="33"/>
      <c r="F12" s="41" t="s">
        <v>350</v>
      </c>
      <c r="G12" s="42">
        <f>COUNTIF(C2:C200,"reversal")/(count(A2:A200))</f>
        <v>0.08695652174</v>
      </c>
      <c r="H12" s="45" t="s">
        <v>351</v>
      </c>
      <c r="I12" s="46">
        <f>((COUNTIF(B2:B100,"&gt;15")-COUNTIF(B2:B100,"&gt;30"))/Count(B2:B100))*100</f>
        <v>2.197802198</v>
      </c>
    </row>
    <row r="13">
      <c r="A13" s="36">
        <v>81.0</v>
      </c>
      <c r="B13" s="36">
        <v>81.0</v>
      </c>
      <c r="C13" s="36" t="s">
        <v>341</v>
      </c>
      <c r="D13" s="36" t="s">
        <v>336</v>
      </c>
      <c r="E13" s="33"/>
      <c r="F13" s="41" t="s">
        <v>341</v>
      </c>
      <c r="G13" s="42">
        <f>COUNTIF(C2:C200,"raw/whiff")/(count(A2:A200))</f>
        <v>0.4673913043</v>
      </c>
      <c r="H13" s="45" t="s">
        <v>352</v>
      </c>
      <c r="I13" s="47">
        <f>((COUNTIF(B2:B100,"&gt;30")-COUNTIF(B2:B100,"&gt;45"))/Count(B2:B100))*100</f>
        <v>7.692307692</v>
      </c>
    </row>
    <row r="14">
      <c r="A14" s="36">
        <v>81.0</v>
      </c>
      <c r="B14" s="36">
        <v>151.0</v>
      </c>
      <c r="C14" s="36" t="s">
        <v>341</v>
      </c>
      <c r="D14" s="36" t="s">
        <v>336</v>
      </c>
      <c r="E14" s="33"/>
      <c r="F14" s="41" t="s">
        <v>353</v>
      </c>
      <c r="G14" s="42">
        <f>COUNTIF(C2:C200,"landing")/(count(A2:A200))</f>
        <v>0.1086956522</v>
      </c>
      <c r="H14" s="45" t="s">
        <v>354</v>
      </c>
      <c r="I14" s="46">
        <f>((COUNTIF(B2:B100,"&gt;45")-COUNTIF(B2:B100,"&gt;60"))/Count(B2:B100))*100</f>
        <v>4.395604396</v>
      </c>
    </row>
    <row r="15">
      <c r="A15" s="36">
        <v>81.0</v>
      </c>
      <c r="B15" s="36">
        <v>10.0</v>
      </c>
      <c r="C15" s="36" t="s">
        <v>350</v>
      </c>
      <c r="D15" s="36" t="s">
        <v>336</v>
      </c>
      <c r="E15" s="33"/>
      <c r="F15" s="41" t="s">
        <v>355</v>
      </c>
      <c r="G15" s="42">
        <f>COUNTIF(C2:C200,"shielding")/(count(A2:A200))</f>
        <v>0.03260869565</v>
      </c>
      <c r="H15" s="45" t="s">
        <v>356</v>
      </c>
      <c r="I15" s="46">
        <f>((COUNTIF(B2:B100,"&gt;60")-COUNTIF(B2:B100,"&gt;75"))/Count(B2:B100))*100</f>
        <v>4.395604396</v>
      </c>
    </row>
    <row r="16">
      <c r="A16" s="36">
        <v>81.0</v>
      </c>
      <c r="B16" s="36">
        <v>111.0</v>
      </c>
      <c r="C16" s="36" t="s">
        <v>335</v>
      </c>
      <c r="D16" s="36" t="s">
        <v>366</v>
      </c>
      <c r="E16" s="33"/>
      <c r="G16" s="8"/>
      <c r="H16" s="45" t="s">
        <v>357</v>
      </c>
      <c r="I16" s="46">
        <f>((COUNTIF(B2:B100,"&gt;75")-COUNTIF(B2:B100,"&gt;90"))/Count(B2:B100))*100</f>
        <v>10.98901099</v>
      </c>
    </row>
    <row r="17">
      <c r="A17" s="36">
        <v>81.0</v>
      </c>
      <c r="B17" s="36">
        <v>121.0</v>
      </c>
      <c r="C17" s="36" t="s">
        <v>338</v>
      </c>
      <c r="D17" s="36" t="s">
        <v>336</v>
      </c>
      <c r="E17" s="33"/>
      <c r="F17" s="41" t="s">
        <v>358</v>
      </c>
      <c r="G17" s="42">
        <f>countif(D2:D200,"yes")/(count(A2:A200))</f>
        <v>0.347826087</v>
      </c>
      <c r="H17" s="45" t="s">
        <v>359</v>
      </c>
      <c r="I17" s="46">
        <f>((COUNTIF(B2:B100,"&gt;90")-COUNTIF(B2:B100,"&gt;105"))/Count(B2:B100))*100</f>
        <v>7.692307692</v>
      </c>
    </row>
    <row r="18">
      <c r="A18" s="36">
        <v>81.0</v>
      </c>
      <c r="B18" s="36">
        <v>72.0</v>
      </c>
      <c r="C18" s="36" t="s">
        <v>350</v>
      </c>
      <c r="D18" s="36" t="s">
        <v>366</v>
      </c>
      <c r="E18" s="33"/>
      <c r="G18" s="8"/>
      <c r="H18" s="45" t="s">
        <v>360</v>
      </c>
      <c r="I18" s="46">
        <f>((COUNTIF(B2:B100,"&gt;105")-COUNTIF(B2:B100,"&gt;120"))/Count(B2:B100))*100</f>
        <v>13.18681319</v>
      </c>
    </row>
    <row r="19">
      <c r="A19" s="36">
        <v>81.0</v>
      </c>
      <c r="B19" s="36">
        <v>32.0</v>
      </c>
      <c r="C19" s="36" t="s">
        <v>341</v>
      </c>
      <c r="D19" s="36" t="s">
        <v>366</v>
      </c>
      <c r="E19" s="33"/>
      <c r="G19" s="8"/>
      <c r="H19" s="45" t="s">
        <v>361</v>
      </c>
      <c r="I19" s="46">
        <f>((COUNTIF(B2:B100,"&gt;120")-COUNTIF(B2:B100,"&gt;135"))/Count(B2:B100))*100</f>
        <v>18.68131868</v>
      </c>
    </row>
    <row r="20">
      <c r="A20" s="36">
        <v>81.0</v>
      </c>
      <c r="B20" s="36">
        <v>128.0</v>
      </c>
      <c r="C20" s="36" t="s">
        <v>341</v>
      </c>
      <c r="D20" s="36" t="s">
        <v>336</v>
      </c>
      <c r="E20" s="33"/>
      <c r="G20" s="8"/>
      <c r="H20" s="48" t="s">
        <v>362</v>
      </c>
      <c r="I20" s="49">
        <f>((COUNTIF(B2:B100,"&gt;135")-COUNTIF(B2:B100,"&gt;150"))/Count(B2:B100))*100</f>
        <v>13.18681319</v>
      </c>
    </row>
    <row r="21">
      <c r="A21" s="36">
        <v>81.0</v>
      </c>
      <c r="B21" s="36">
        <v>39.0</v>
      </c>
      <c r="C21" s="36" t="s">
        <v>341</v>
      </c>
      <c r="D21" s="36" t="s">
        <v>366</v>
      </c>
      <c r="E21" s="33"/>
      <c r="G21" s="8"/>
      <c r="H21" s="48" t="s">
        <v>363</v>
      </c>
      <c r="I21" s="49">
        <f>((COUNTIF(B2:B100,"&gt;150")-COUNTIF(B2:B100,"&gt;165"))/Count(B2:B100))*100</f>
        <v>13.18681319</v>
      </c>
    </row>
    <row r="22">
      <c r="A22" s="36"/>
      <c r="B22" s="36"/>
      <c r="C22" s="36"/>
      <c r="D22" s="36"/>
      <c r="E22" s="33"/>
      <c r="G22" s="8"/>
      <c r="H22" s="48" t="s">
        <v>364</v>
      </c>
      <c r="I22" s="49">
        <f>((COUNTIF(B2:B100,"&gt;165")-COUNTIF(B2:B100,"&gt;180"))/Count(B2:B100))*100</f>
        <v>2.197802198</v>
      </c>
    </row>
    <row r="23">
      <c r="A23" s="36">
        <v>103.0</v>
      </c>
      <c r="B23" s="36">
        <v>156.0</v>
      </c>
      <c r="C23" s="36" t="s">
        <v>350</v>
      </c>
      <c r="D23" s="36" t="s">
        <v>366</v>
      </c>
      <c r="E23" s="33"/>
      <c r="G23" s="8"/>
      <c r="H23" s="50" t="s">
        <v>365</v>
      </c>
      <c r="I23" s="51">
        <f>((COUNTIF(B2:B100,"&gt;180")-COUNTIF(B2:B100,"&gt;300"))/Count(B2:B100))*100</f>
        <v>1.098901099</v>
      </c>
    </row>
    <row r="24">
      <c r="A24" s="36">
        <v>103.0</v>
      </c>
      <c r="B24" s="36">
        <v>112.0</v>
      </c>
      <c r="C24" s="36" t="s">
        <v>338</v>
      </c>
      <c r="D24" s="36" t="s">
        <v>336</v>
      </c>
      <c r="E24" s="33"/>
      <c r="I24" s="9">
        <f>SUM(I11:I23)</f>
        <v>100</v>
      </c>
    </row>
    <row r="25">
      <c r="A25" s="36">
        <v>103.0</v>
      </c>
      <c r="B25" s="36">
        <v>126.0</v>
      </c>
      <c r="C25" s="36" t="s">
        <v>341</v>
      </c>
      <c r="D25" s="36" t="s">
        <v>336</v>
      </c>
      <c r="E25" s="33"/>
    </row>
    <row r="26">
      <c r="A26" s="36">
        <v>103.0</v>
      </c>
      <c r="B26" s="36">
        <v>30.0</v>
      </c>
      <c r="C26" s="36" t="s">
        <v>353</v>
      </c>
      <c r="D26" s="36" t="s">
        <v>366</v>
      </c>
      <c r="E26" s="33"/>
    </row>
    <row r="27">
      <c r="A27" s="36">
        <v>103.0</v>
      </c>
      <c r="B27" s="36">
        <v>188.0</v>
      </c>
      <c r="C27" s="36" t="s">
        <v>353</v>
      </c>
      <c r="D27" s="36" t="s">
        <v>336</v>
      </c>
      <c r="E27" s="33"/>
    </row>
    <row r="28">
      <c r="A28" s="36">
        <v>103.0</v>
      </c>
      <c r="B28" s="36">
        <v>78.0</v>
      </c>
      <c r="C28" s="36" t="s">
        <v>338</v>
      </c>
      <c r="D28" s="36" t="s">
        <v>336</v>
      </c>
      <c r="E28" s="33"/>
    </row>
    <row r="29">
      <c r="A29" s="36">
        <v>103.0</v>
      </c>
      <c r="B29" s="36">
        <v>107.0</v>
      </c>
      <c r="C29" s="36" t="s">
        <v>338</v>
      </c>
      <c r="D29" s="36" t="s">
        <v>336</v>
      </c>
      <c r="E29" s="33"/>
    </row>
    <row r="30">
      <c r="A30" s="36">
        <v>103.0</v>
      </c>
      <c r="B30" s="36">
        <v>143.0</v>
      </c>
      <c r="C30" s="36" t="s">
        <v>335</v>
      </c>
      <c r="D30" s="36" t="s">
        <v>336</v>
      </c>
      <c r="E30" s="33"/>
    </row>
    <row r="31">
      <c r="A31" s="36">
        <v>103.0</v>
      </c>
      <c r="B31" s="36">
        <v>64.0</v>
      </c>
      <c r="C31" s="36" t="s">
        <v>341</v>
      </c>
      <c r="D31" s="36" t="s">
        <v>366</v>
      </c>
      <c r="E31" s="33"/>
    </row>
    <row r="32">
      <c r="A32" s="36">
        <v>103.0</v>
      </c>
      <c r="B32" s="36">
        <v>88.0</v>
      </c>
      <c r="C32" s="36" t="s">
        <v>353</v>
      </c>
      <c r="D32" s="36" t="s">
        <v>366</v>
      </c>
      <c r="E32" s="33"/>
    </row>
    <row r="33">
      <c r="A33" s="36"/>
      <c r="B33" s="36"/>
      <c r="C33" s="36"/>
      <c r="D33" s="36"/>
      <c r="E33" s="33"/>
    </row>
    <row r="34">
      <c r="A34" s="36">
        <v>98.0</v>
      </c>
      <c r="B34" s="36">
        <v>128.0</v>
      </c>
      <c r="C34" s="36" t="s">
        <v>335</v>
      </c>
      <c r="D34" s="36" t="s">
        <v>336</v>
      </c>
      <c r="E34" s="33"/>
    </row>
    <row r="35">
      <c r="A35" s="36">
        <v>98.0</v>
      </c>
      <c r="B35" s="36">
        <v>132.0</v>
      </c>
      <c r="C35" s="36" t="s">
        <v>341</v>
      </c>
      <c r="D35" s="36" t="s">
        <v>336</v>
      </c>
      <c r="E35" s="33"/>
      <c r="G35" s="8"/>
    </row>
    <row r="36">
      <c r="A36" s="36">
        <v>98.0</v>
      </c>
      <c r="B36" s="36">
        <v>40.0</v>
      </c>
      <c r="C36" s="36" t="s">
        <v>353</v>
      </c>
      <c r="D36" s="36" t="s">
        <v>366</v>
      </c>
      <c r="E36" s="33"/>
      <c r="G36" s="8"/>
    </row>
    <row r="37">
      <c r="A37" s="36">
        <v>98.0</v>
      </c>
      <c r="B37" s="36">
        <v>126.0</v>
      </c>
      <c r="C37" s="36" t="s">
        <v>335</v>
      </c>
      <c r="D37" s="36" t="s">
        <v>336</v>
      </c>
      <c r="E37" s="33"/>
      <c r="G37" s="8"/>
    </row>
    <row r="38">
      <c r="A38" s="36">
        <v>98.0</v>
      </c>
      <c r="B38" s="36">
        <v>158.0</v>
      </c>
      <c r="C38" s="36" t="s">
        <v>341</v>
      </c>
      <c r="D38" s="36" t="s">
        <v>336</v>
      </c>
      <c r="E38" s="33"/>
      <c r="G38" s="8"/>
    </row>
    <row r="39">
      <c r="A39" s="36">
        <v>98.0</v>
      </c>
      <c r="B39" s="36">
        <v>54.0</v>
      </c>
      <c r="C39" s="36" t="s">
        <v>341</v>
      </c>
      <c r="D39" s="36" t="s">
        <v>366</v>
      </c>
      <c r="E39" s="33"/>
      <c r="G39" s="8"/>
    </row>
    <row r="40">
      <c r="A40" s="36">
        <v>98.0</v>
      </c>
      <c r="B40" s="36">
        <v>154.0</v>
      </c>
      <c r="C40" s="36" t="s">
        <v>341</v>
      </c>
      <c r="D40" s="36" t="s">
        <v>336</v>
      </c>
      <c r="E40" s="33"/>
      <c r="G40" s="8"/>
    </row>
    <row r="41">
      <c r="A41" s="36">
        <v>98.0</v>
      </c>
      <c r="B41" s="36">
        <v>137.0</v>
      </c>
      <c r="C41" s="36" t="s">
        <v>341</v>
      </c>
      <c r="D41" s="36" t="s">
        <v>336</v>
      </c>
      <c r="E41" s="33"/>
      <c r="G41" s="8"/>
    </row>
    <row r="42">
      <c r="A42" s="36">
        <v>98.0</v>
      </c>
      <c r="B42" s="36">
        <v>157.0</v>
      </c>
      <c r="C42" s="36" t="s">
        <v>353</v>
      </c>
      <c r="D42" s="36" t="s">
        <v>336</v>
      </c>
      <c r="E42" s="33"/>
      <c r="G42" s="8"/>
    </row>
    <row r="43">
      <c r="A43" s="36">
        <v>98.0</v>
      </c>
      <c r="B43" s="36">
        <v>83.0</v>
      </c>
      <c r="C43" s="36" t="s">
        <v>350</v>
      </c>
      <c r="D43" s="36" t="s">
        <v>366</v>
      </c>
      <c r="E43" s="33"/>
      <c r="G43" s="8"/>
    </row>
    <row r="44">
      <c r="A44" s="36"/>
      <c r="B44" s="36"/>
      <c r="C44" s="36"/>
      <c r="D44" s="36"/>
      <c r="E44" s="33"/>
      <c r="G44" s="8"/>
    </row>
    <row r="45">
      <c r="A45" s="36">
        <v>95.0</v>
      </c>
      <c r="B45" s="36">
        <v>114.0</v>
      </c>
      <c r="C45" s="36" t="s">
        <v>341</v>
      </c>
      <c r="D45" s="36" t="s">
        <v>336</v>
      </c>
      <c r="E45" s="33"/>
      <c r="G45" s="8"/>
    </row>
    <row r="46">
      <c r="A46" s="36">
        <v>95.0</v>
      </c>
      <c r="B46" s="36">
        <v>145.0</v>
      </c>
      <c r="C46" s="36" t="s">
        <v>341</v>
      </c>
      <c r="D46" s="36" t="s">
        <v>336</v>
      </c>
      <c r="E46" s="33"/>
      <c r="G46" s="8"/>
    </row>
    <row r="47">
      <c r="A47" s="36">
        <v>95.0</v>
      </c>
      <c r="B47" s="36">
        <v>108.0</v>
      </c>
      <c r="C47" s="36" t="s">
        <v>338</v>
      </c>
      <c r="D47" s="36" t="s">
        <v>366</v>
      </c>
      <c r="E47" s="33"/>
      <c r="G47" s="8"/>
    </row>
    <row r="48">
      <c r="A48" s="36">
        <v>95.0</v>
      </c>
      <c r="B48" s="36">
        <v>43.0</v>
      </c>
      <c r="C48" s="36" t="s">
        <v>341</v>
      </c>
      <c r="D48" s="36" t="s">
        <v>366</v>
      </c>
      <c r="E48" s="33"/>
      <c r="G48" s="8"/>
    </row>
    <row r="49">
      <c r="A49" s="36">
        <v>95.0</v>
      </c>
      <c r="B49" s="36">
        <v>112.0</v>
      </c>
      <c r="C49" s="36" t="s">
        <v>338</v>
      </c>
      <c r="D49" s="36" t="s">
        <v>366</v>
      </c>
      <c r="E49" s="33"/>
      <c r="G49" s="8"/>
    </row>
    <row r="50">
      <c r="A50" s="36">
        <v>95.0</v>
      </c>
      <c r="B50" s="36">
        <v>118.0</v>
      </c>
      <c r="C50" s="36" t="s">
        <v>338</v>
      </c>
      <c r="D50" s="36" t="s">
        <v>336</v>
      </c>
      <c r="E50" s="33"/>
      <c r="G50" s="8"/>
    </row>
    <row r="51">
      <c r="A51" s="36">
        <v>95.0</v>
      </c>
      <c r="B51" s="36">
        <v>152.0</v>
      </c>
      <c r="C51" s="36" t="s">
        <v>341</v>
      </c>
      <c r="D51" s="36" t="s">
        <v>336</v>
      </c>
      <c r="E51" s="33"/>
      <c r="G51" s="8"/>
    </row>
    <row r="52">
      <c r="A52" s="36">
        <v>95.0</v>
      </c>
      <c r="B52" s="36">
        <v>93.0</v>
      </c>
      <c r="C52" s="36" t="s">
        <v>341</v>
      </c>
      <c r="D52" s="36" t="s">
        <v>366</v>
      </c>
      <c r="E52" s="33"/>
      <c r="G52" s="8"/>
    </row>
    <row r="53">
      <c r="A53" s="36">
        <v>95.0</v>
      </c>
      <c r="B53" s="36">
        <v>80.0</v>
      </c>
      <c r="C53" s="36" t="s">
        <v>341</v>
      </c>
      <c r="D53" s="36" t="s">
        <v>366</v>
      </c>
      <c r="E53" s="33"/>
      <c r="G53" s="8"/>
    </row>
    <row r="54">
      <c r="A54" s="36">
        <v>95.0</v>
      </c>
      <c r="B54" s="36">
        <v>73.0</v>
      </c>
      <c r="C54" s="36" t="s">
        <v>341</v>
      </c>
      <c r="D54" s="36" t="s">
        <v>366</v>
      </c>
      <c r="E54" s="33"/>
      <c r="G54" s="8"/>
    </row>
    <row r="55">
      <c r="A55" s="36">
        <v>95.0</v>
      </c>
      <c r="B55" s="36">
        <v>117.0</v>
      </c>
      <c r="C55" s="36" t="s">
        <v>350</v>
      </c>
      <c r="D55" s="36" t="s">
        <v>366</v>
      </c>
      <c r="E55" s="33"/>
      <c r="G55" s="8"/>
    </row>
    <row r="56">
      <c r="A56" s="36">
        <v>95.0</v>
      </c>
      <c r="B56" s="36">
        <v>127.0</v>
      </c>
      <c r="C56" s="36" t="s">
        <v>341</v>
      </c>
      <c r="D56" s="36" t="s">
        <v>336</v>
      </c>
      <c r="E56" s="33"/>
      <c r="G56" s="8"/>
    </row>
    <row r="57">
      <c r="A57" s="36"/>
      <c r="B57" s="36"/>
      <c r="C57" s="36"/>
      <c r="D57" s="36"/>
      <c r="E57" s="33"/>
      <c r="G57" s="8"/>
    </row>
    <row r="58">
      <c r="A58" s="36">
        <v>106.0</v>
      </c>
      <c r="B58" s="36">
        <v>122.0</v>
      </c>
      <c r="C58" s="36" t="s">
        <v>353</v>
      </c>
      <c r="D58" s="36" t="s">
        <v>336</v>
      </c>
      <c r="E58" s="33"/>
      <c r="G58" s="8"/>
    </row>
    <row r="59">
      <c r="A59" s="36">
        <v>106.0</v>
      </c>
      <c r="B59" s="36">
        <v>149.0</v>
      </c>
      <c r="C59" s="36" t="s">
        <v>353</v>
      </c>
      <c r="D59" s="36" t="s">
        <v>336</v>
      </c>
      <c r="E59" s="33"/>
      <c r="G59" s="8"/>
    </row>
    <row r="60">
      <c r="A60" s="36">
        <v>106.0</v>
      </c>
      <c r="B60" s="36">
        <v>35.0</v>
      </c>
      <c r="C60" s="36" t="s">
        <v>341</v>
      </c>
      <c r="D60" s="36" t="s">
        <v>366</v>
      </c>
      <c r="E60" s="33"/>
      <c r="G60" s="8"/>
    </row>
    <row r="61">
      <c r="A61" s="36">
        <v>106.0</v>
      </c>
      <c r="B61" s="36">
        <v>77.0</v>
      </c>
      <c r="C61" s="36" t="s">
        <v>341</v>
      </c>
      <c r="D61" s="36" t="s">
        <v>366</v>
      </c>
      <c r="E61" s="33"/>
      <c r="G61" s="8"/>
    </row>
    <row r="62">
      <c r="A62" s="36">
        <v>106.0</v>
      </c>
      <c r="B62" s="36">
        <v>79.0</v>
      </c>
      <c r="C62" s="36" t="s">
        <v>350</v>
      </c>
      <c r="D62" s="36" t="s">
        <v>366</v>
      </c>
      <c r="E62" s="33"/>
      <c r="G62" s="8"/>
    </row>
    <row r="63">
      <c r="A63" s="36">
        <v>106.0</v>
      </c>
      <c r="B63" s="36">
        <v>63.0</v>
      </c>
      <c r="C63" s="36" t="s">
        <v>338</v>
      </c>
      <c r="D63" s="36" t="s">
        <v>366</v>
      </c>
      <c r="E63" s="33"/>
      <c r="G63" s="8"/>
    </row>
    <row r="64">
      <c r="A64" s="36">
        <v>106.0</v>
      </c>
      <c r="B64" s="36">
        <v>134.0</v>
      </c>
      <c r="C64" s="36" t="s">
        <v>341</v>
      </c>
      <c r="D64" s="36" t="s">
        <v>336</v>
      </c>
      <c r="E64" s="33"/>
      <c r="G64" s="8"/>
    </row>
    <row r="65">
      <c r="A65" s="36">
        <v>106.0</v>
      </c>
      <c r="B65" s="36">
        <v>137.0</v>
      </c>
      <c r="C65" s="36" t="s">
        <v>353</v>
      </c>
      <c r="D65" s="36" t="s">
        <v>336</v>
      </c>
      <c r="E65" s="33"/>
      <c r="G65" s="8"/>
    </row>
    <row r="66">
      <c r="A66" s="36">
        <v>106.0</v>
      </c>
      <c r="B66" s="36">
        <v>127.0</v>
      </c>
      <c r="C66" s="36" t="s">
        <v>341</v>
      </c>
      <c r="D66" s="36" t="s">
        <v>336</v>
      </c>
      <c r="E66" s="33"/>
      <c r="G66" s="8"/>
    </row>
    <row r="67">
      <c r="A67" s="36">
        <v>106.0</v>
      </c>
      <c r="B67" s="36">
        <v>140.0</v>
      </c>
      <c r="C67" s="36" t="s">
        <v>341</v>
      </c>
      <c r="D67" s="36" t="s">
        <v>336</v>
      </c>
      <c r="E67" s="33"/>
      <c r="G67" s="8"/>
    </row>
    <row r="68">
      <c r="A68" s="36"/>
      <c r="B68" s="36"/>
      <c r="C68" s="36"/>
      <c r="D68" s="36"/>
      <c r="E68" s="33"/>
      <c r="G68" s="8"/>
    </row>
    <row r="69">
      <c r="A69" s="36">
        <v>94.0</v>
      </c>
      <c r="B69" s="36">
        <v>177.0</v>
      </c>
      <c r="C69" s="36" t="s">
        <v>355</v>
      </c>
      <c r="D69" s="36" t="s">
        <v>336</v>
      </c>
      <c r="E69" s="33"/>
      <c r="G69" s="8"/>
    </row>
    <row r="70">
      <c r="A70" s="36">
        <v>94.0</v>
      </c>
      <c r="B70" s="36">
        <v>149.0</v>
      </c>
      <c r="C70" s="36" t="s">
        <v>341</v>
      </c>
      <c r="D70" s="36" t="s">
        <v>336</v>
      </c>
      <c r="E70" s="33"/>
      <c r="G70" s="8"/>
    </row>
    <row r="71">
      <c r="A71" s="36">
        <v>94.0</v>
      </c>
      <c r="B71" s="36">
        <v>105.0</v>
      </c>
      <c r="C71" s="36" t="s">
        <v>338</v>
      </c>
      <c r="D71" s="36" t="s">
        <v>336</v>
      </c>
      <c r="E71" s="33"/>
      <c r="G71" s="8"/>
    </row>
    <row r="72">
      <c r="A72" s="36">
        <v>94.0</v>
      </c>
      <c r="B72" s="36">
        <v>83.0</v>
      </c>
      <c r="C72" s="36" t="s">
        <v>335</v>
      </c>
      <c r="D72" s="36" t="s">
        <v>336</v>
      </c>
      <c r="E72" s="33"/>
      <c r="G72" s="8"/>
    </row>
    <row r="73">
      <c r="A73" s="36">
        <v>94.0</v>
      </c>
      <c r="B73" s="36">
        <v>60.0</v>
      </c>
      <c r="C73" s="36" t="s">
        <v>341</v>
      </c>
      <c r="D73" s="36" t="s">
        <v>366</v>
      </c>
      <c r="E73" s="33"/>
      <c r="G73" s="8"/>
    </row>
    <row r="74">
      <c r="A74" s="36">
        <v>94.0</v>
      </c>
      <c r="B74" s="36">
        <v>172.0</v>
      </c>
      <c r="C74" s="36" t="s">
        <v>341</v>
      </c>
      <c r="D74" s="36" t="s">
        <v>336</v>
      </c>
      <c r="E74" s="33"/>
      <c r="G74" s="8"/>
    </row>
    <row r="75">
      <c r="A75" s="36">
        <v>94.0</v>
      </c>
      <c r="B75" s="36">
        <v>149.0</v>
      </c>
      <c r="C75" s="36" t="s">
        <v>341</v>
      </c>
      <c r="D75" s="36" t="s">
        <v>336</v>
      </c>
      <c r="E75" s="33"/>
      <c r="G75" s="8"/>
    </row>
    <row r="76">
      <c r="A76" s="36">
        <v>94.0</v>
      </c>
      <c r="B76" s="36">
        <v>76.0</v>
      </c>
      <c r="C76" s="36" t="s">
        <v>338</v>
      </c>
      <c r="D76" s="36" t="s">
        <v>336</v>
      </c>
      <c r="E76" s="33"/>
      <c r="G76" s="8"/>
    </row>
    <row r="77">
      <c r="A77" s="36">
        <v>94.0</v>
      </c>
      <c r="B77" s="36">
        <v>136.0</v>
      </c>
      <c r="C77" s="36" t="s">
        <v>341</v>
      </c>
      <c r="D77" s="36" t="s">
        <v>336</v>
      </c>
      <c r="E77" s="33"/>
      <c r="G77" s="8"/>
    </row>
    <row r="78">
      <c r="A78" s="36">
        <v>94.0</v>
      </c>
      <c r="B78" s="36">
        <v>101.0</v>
      </c>
      <c r="C78" s="36" t="s">
        <v>341</v>
      </c>
      <c r="D78" s="36" t="s">
        <v>336</v>
      </c>
      <c r="E78" s="33"/>
      <c r="G78" s="8"/>
    </row>
    <row r="79">
      <c r="A79" s="36">
        <v>94.0</v>
      </c>
      <c r="B79" s="36">
        <v>151.0</v>
      </c>
      <c r="C79" s="36" t="s">
        <v>335</v>
      </c>
      <c r="D79" s="36" t="s">
        <v>336</v>
      </c>
      <c r="E79" s="33"/>
      <c r="G79" s="8"/>
    </row>
    <row r="80">
      <c r="A80" s="36">
        <v>94.0</v>
      </c>
      <c r="B80" s="36">
        <v>133.0</v>
      </c>
      <c r="C80" s="36" t="s">
        <v>350</v>
      </c>
      <c r="D80" s="36" t="s">
        <v>336</v>
      </c>
      <c r="E80" s="33"/>
      <c r="G80" s="8"/>
    </row>
    <row r="81">
      <c r="A81" s="36">
        <v>94.0</v>
      </c>
      <c r="B81" s="36">
        <v>78.0</v>
      </c>
      <c r="C81" s="36" t="s">
        <v>353</v>
      </c>
      <c r="D81" s="36" t="s">
        <v>366</v>
      </c>
      <c r="E81" s="33"/>
      <c r="G81" s="8"/>
    </row>
    <row r="82">
      <c r="A82" s="36"/>
      <c r="B82" s="36"/>
      <c r="C82" s="36"/>
      <c r="D82" s="36"/>
      <c r="E82" s="33"/>
      <c r="G82" s="8"/>
    </row>
    <row r="83">
      <c r="A83" s="36">
        <v>95.0</v>
      </c>
      <c r="B83" s="36">
        <v>118.0</v>
      </c>
      <c r="C83" s="36" t="s">
        <v>341</v>
      </c>
      <c r="D83" s="36" t="s">
        <v>336</v>
      </c>
      <c r="E83" s="33"/>
      <c r="G83" s="8"/>
    </row>
    <row r="84">
      <c r="A84" s="36">
        <v>95.0</v>
      </c>
      <c r="B84" s="36">
        <v>131.0</v>
      </c>
      <c r="C84" s="36" t="s">
        <v>335</v>
      </c>
      <c r="D84" s="36" t="s">
        <v>336</v>
      </c>
      <c r="E84" s="33"/>
      <c r="G84" s="8"/>
    </row>
    <row r="85">
      <c r="A85" s="36">
        <v>95.0</v>
      </c>
      <c r="B85" s="36">
        <v>123.0</v>
      </c>
      <c r="C85" s="36" t="s">
        <v>335</v>
      </c>
      <c r="D85" s="36" t="s">
        <v>336</v>
      </c>
      <c r="E85" s="33"/>
      <c r="G85" s="8"/>
    </row>
    <row r="86">
      <c r="A86" s="36">
        <v>95.0</v>
      </c>
      <c r="B86" s="36">
        <v>59.0</v>
      </c>
      <c r="C86" s="36" t="s">
        <v>338</v>
      </c>
      <c r="D86" s="36" t="s">
        <v>336</v>
      </c>
      <c r="E86" s="33"/>
      <c r="G86" s="8"/>
    </row>
    <row r="87">
      <c r="A87" s="36">
        <v>95.0</v>
      </c>
      <c r="B87" s="36">
        <v>119.0</v>
      </c>
      <c r="C87" s="36" t="s">
        <v>355</v>
      </c>
      <c r="D87" s="36" t="s">
        <v>366</v>
      </c>
      <c r="E87" s="33"/>
      <c r="G87" s="8"/>
    </row>
    <row r="88">
      <c r="A88" s="36">
        <v>95.0</v>
      </c>
      <c r="B88" s="36">
        <v>102.0</v>
      </c>
      <c r="C88" s="36" t="s">
        <v>338</v>
      </c>
      <c r="D88" s="36" t="s">
        <v>336</v>
      </c>
      <c r="E88" s="33"/>
      <c r="G88" s="8"/>
    </row>
    <row r="89">
      <c r="A89" s="36">
        <v>95.0</v>
      </c>
      <c r="B89" s="36">
        <v>125.0</v>
      </c>
      <c r="C89" s="36" t="s">
        <v>335</v>
      </c>
      <c r="D89" s="36" t="s">
        <v>336</v>
      </c>
      <c r="E89" s="33"/>
      <c r="G89" s="8"/>
    </row>
    <row r="90">
      <c r="A90" s="36">
        <v>95.0</v>
      </c>
      <c r="B90" s="36">
        <v>25.0</v>
      </c>
      <c r="C90" s="36" t="s">
        <v>353</v>
      </c>
      <c r="D90" s="36" t="s">
        <v>366</v>
      </c>
      <c r="E90" s="33"/>
      <c r="G90" s="8"/>
    </row>
    <row r="91">
      <c r="A91" s="36">
        <v>95.0</v>
      </c>
      <c r="B91" s="36">
        <v>101.0</v>
      </c>
      <c r="C91" s="36" t="s">
        <v>338</v>
      </c>
      <c r="D91" s="36" t="s">
        <v>336</v>
      </c>
      <c r="E91" s="33"/>
      <c r="G91" s="8"/>
    </row>
    <row r="92">
      <c r="A92" s="36"/>
      <c r="B92" s="36"/>
      <c r="C92" s="36"/>
      <c r="D92" s="36"/>
      <c r="E92" s="33"/>
      <c r="G92" s="8"/>
    </row>
    <row r="93">
      <c r="A93" s="36">
        <v>77.0</v>
      </c>
      <c r="B93" s="36">
        <v>31.0</v>
      </c>
      <c r="C93" s="36" t="s">
        <v>341</v>
      </c>
      <c r="D93" s="36" t="s">
        <v>366</v>
      </c>
      <c r="E93" s="33"/>
      <c r="G93" s="8"/>
    </row>
    <row r="94">
      <c r="A94" s="36">
        <v>77.0</v>
      </c>
      <c r="B94" s="36">
        <v>137.0</v>
      </c>
      <c r="C94" s="36" t="s">
        <v>350</v>
      </c>
      <c r="D94" s="36" t="s">
        <v>336</v>
      </c>
      <c r="E94" s="33"/>
      <c r="G94" s="8"/>
    </row>
    <row r="95">
      <c r="A95" s="36">
        <v>77.0</v>
      </c>
      <c r="B95" s="36">
        <v>125.0</v>
      </c>
      <c r="C95" s="36" t="s">
        <v>341</v>
      </c>
      <c r="D95" s="36" t="s">
        <v>336</v>
      </c>
      <c r="E95" s="33"/>
      <c r="G95" s="8"/>
    </row>
    <row r="96">
      <c r="A96" s="36">
        <v>77.0</v>
      </c>
      <c r="B96" s="36">
        <v>154.0</v>
      </c>
      <c r="C96" s="36" t="s">
        <v>335</v>
      </c>
      <c r="D96" s="36" t="s">
        <v>336</v>
      </c>
      <c r="E96" s="33"/>
      <c r="G96" s="8"/>
    </row>
    <row r="97">
      <c r="A97" s="36">
        <v>77.0</v>
      </c>
      <c r="B97" s="36">
        <v>109.0</v>
      </c>
      <c r="C97" s="36" t="s">
        <v>335</v>
      </c>
      <c r="D97" s="36" t="s">
        <v>366</v>
      </c>
      <c r="E97" s="33"/>
      <c r="G97" s="8"/>
    </row>
    <row r="98">
      <c r="A98" s="36">
        <v>77.0</v>
      </c>
      <c r="B98" s="36">
        <v>144.0</v>
      </c>
      <c r="C98" s="36" t="s">
        <v>341</v>
      </c>
      <c r="D98" s="36" t="s">
        <v>336</v>
      </c>
      <c r="E98" s="33"/>
      <c r="G98" s="8"/>
    </row>
    <row r="99">
      <c r="A99" s="36">
        <v>77.0</v>
      </c>
      <c r="B99" s="36">
        <v>133.0</v>
      </c>
      <c r="C99" s="36" t="s">
        <v>341</v>
      </c>
      <c r="D99" s="36" t="s">
        <v>336</v>
      </c>
      <c r="E99" s="33"/>
      <c r="G99" s="8"/>
    </row>
    <row r="100">
      <c r="A100" s="36">
        <v>77.0</v>
      </c>
      <c r="B100" s="36">
        <v>129.0</v>
      </c>
      <c r="C100" s="36" t="s">
        <v>341</v>
      </c>
      <c r="D100" s="36" t="s">
        <v>336</v>
      </c>
      <c r="E100" s="33"/>
      <c r="G100" s="8"/>
    </row>
    <row r="101">
      <c r="A101" s="36">
        <v>77.0</v>
      </c>
      <c r="B101" s="36">
        <v>33.0</v>
      </c>
      <c r="C101" s="36" t="s">
        <v>341</v>
      </c>
      <c r="D101" s="36" t="s">
        <v>366</v>
      </c>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94.70422535</v>
      </c>
      <c r="J1" s="6" t="s">
        <v>334</v>
      </c>
      <c r="K1" s="10">
        <f>AVERAGE(A2:A200)</f>
        <v>94.74647887</v>
      </c>
    </row>
    <row r="2">
      <c r="A2" s="36">
        <v>94.0</v>
      </c>
      <c r="B2" s="36">
        <v>81.0</v>
      </c>
      <c r="C2" s="36" t="s">
        <v>341</v>
      </c>
      <c r="D2" s="36" t="s">
        <v>366</v>
      </c>
      <c r="E2" s="33"/>
      <c r="F2" s="34" t="s">
        <v>3</v>
      </c>
      <c r="G2" s="35">
        <f>MEDIAN(B2:B200)</f>
        <v>95</v>
      </c>
      <c r="J2" s="6" t="s">
        <v>337</v>
      </c>
      <c r="K2" s="10">
        <f>count(A2:A203)</f>
        <v>71</v>
      </c>
    </row>
    <row r="3">
      <c r="A3" s="36">
        <v>94.0</v>
      </c>
      <c r="B3" s="36">
        <v>70.0</v>
      </c>
      <c r="C3" s="36" t="s">
        <v>335</v>
      </c>
      <c r="D3" s="36" t="s">
        <v>366</v>
      </c>
      <c r="E3" s="33"/>
      <c r="F3" s="34" t="s">
        <v>339</v>
      </c>
      <c r="G3" s="35">
        <f>STDEV(B2:B200)</f>
        <v>25.21416516</v>
      </c>
    </row>
    <row r="4">
      <c r="A4" s="36">
        <v>94.0</v>
      </c>
      <c r="B4" s="36">
        <v>145.0</v>
      </c>
      <c r="C4" s="36" t="s">
        <v>355</v>
      </c>
      <c r="D4" s="36" t="s">
        <v>336</v>
      </c>
      <c r="E4" s="33"/>
      <c r="F4" s="34" t="s">
        <v>340</v>
      </c>
      <c r="G4" s="35">
        <f>QUARTILE(B2:B200,1)</f>
        <v>75.5</v>
      </c>
    </row>
    <row r="5">
      <c r="A5" s="36">
        <v>94.0</v>
      </c>
      <c r="B5" s="36">
        <v>35.0</v>
      </c>
      <c r="C5" s="36" t="s">
        <v>338</v>
      </c>
      <c r="D5" s="36" t="s">
        <v>366</v>
      </c>
      <c r="E5" s="33"/>
      <c r="F5" s="34" t="s">
        <v>342</v>
      </c>
      <c r="G5" s="35">
        <f>QUARTILE(B2:B200,2)</f>
        <v>95</v>
      </c>
    </row>
    <row r="6">
      <c r="A6" s="36">
        <v>94.0</v>
      </c>
      <c r="B6" s="36">
        <v>141.0</v>
      </c>
      <c r="C6" s="36" t="s">
        <v>341</v>
      </c>
      <c r="D6" s="36" t="s">
        <v>366</v>
      </c>
      <c r="E6" s="33"/>
      <c r="F6" s="34" t="s">
        <v>1</v>
      </c>
      <c r="G6" s="35">
        <f>QUARTILE(B2:B200,3)</f>
        <v>111</v>
      </c>
    </row>
    <row r="7">
      <c r="A7" s="36">
        <v>94.0</v>
      </c>
      <c r="B7" s="59">
        <v>82.0</v>
      </c>
      <c r="C7" s="38" t="s">
        <v>335</v>
      </c>
      <c r="D7" s="38" t="s">
        <v>366</v>
      </c>
      <c r="E7" s="33"/>
      <c r="F7" s="34" t="s">
        <v>343</v>
      </c>
      <c r="G7" s="35">
        <f>QUARTILE(B2:B200,4)</f>
        <v>150</v>
      </c>
    </row>
    <row r="8">
      <c r="A8" s="36">
        <v>94.0</v>
      </c>
      <c r="B8" s="60">
        <v>115.0</v>
      </c>
      <c r="C8" s="40" t="s">
        <v>341</v>
      </c>
      <c r="D8" s="40" t="s">
        <v>336</v>
      </c>
      <c r="E8" s="33"/>
      <c r="F8" s="34" t="s">
        <v>344</v>
      </c>
      <c r="G8" s="35">
        <f>G6-G4</f>
        <v>35.5</v>
      </c>
      <c r="H8" s="34" t="s">
        <v>345</v>
      </c>
      <c r="I8" s="35">
        <f>(3*(G1-G2))/G3</f>
        <v>-0.03519148614</v>
      </c>
      <c r="J8" s="34" t="s">
        <v>346</v>
      </c>
      <c r="K8" s="35">
        <f>SUM(I21:I23)</f>
        <v>0</v>
      </c>
    </row>
    <row r="9">
      <c r="A9" s="36">
        <v>94.0</v>
      </c>
      <c r="B9" s="60">
        <v>148.0</v>
      </c>
      <c r="C9" s="36" t="s">
        <v>335</v>
      </c>
      <c r="D9" s="40" t="s">
        <v>336</v>
      </c>
      <c r="E9" s="33"/>
      <c r="G9" s="8"/>
    </row>
    <row r="10">
      <c r="A10" s="36">
        <v>94.0</v>
      </c>
      <c r="B10" s="36">
        <v>53.0</v>
      </c>
      <c r="C10" s="36" t="s">
        <v>338</v>
      </c>
      <c r="D10" s="36" t="s">
        <v>336</v>
      </c>
      <c r="E10" s="33"/>
      <c r="F10" s="41" t="s">
        <v>338</v>
      </c>
      <c r="G10" s="42">
        <f>(COUNTIF(C2:C200,"edgeguard"))/(count(A2:A200))</f>
        <v>0.07042253521</v>
      </c>
      <c r="H10" s="43" t="s">
        <v>347</v>
      </c>
      <c r="I10" s="44" t="s">
        <v>348</v>
      </c>
    </row>
    <row r="11">
      <c r="A11" s="36">
        <v>94.0</v>
      </c>
      <c r="B11" s="36">
        <v>103.0</v>
      </c>
      <c r="C11" s="36" t="s">
        <v>335</v>
      </c>
      <c r="D11" s="36" t="s">
        <v>336</v>
      </c>
      <c r="E11" s="33"/>
      <c r="F11" s="41" t="s">
        <v>335</v>
      </c>
      <c r="G11" s="42">
        <f>COUNTIF(C2:C200,"ledgeguard")/(count(A2:A200))</f>
        <v>0.2253521127</v>
      </c>
      <c r="H11" s="45" t="s">
        <v>349</v>
      </c>
      <c r="I11" s="46">
        <f>((COUNTIF(B2:B100,"&lt;=15"))/Count(B2:B100))*100</f>
        <v>0</v>
      </c>
    </row>
    <row r="12">
      <c r="A12" s="36">
        <v>94.0</v>
      </c>
      <c r="B12" s="36">
        <v>96.0</v>
      </c>
      <c r="C12" s="36" t="s">
        <v>341</v>
      </c>
      <c r="D12" s="36" t="s">
        <v>366</v>
      </c>
      <c r="E12" s="33"/>
      <c r="F12" s="41" t="s">
        <v>350</v>
      </c>
      <c r="G12" s="42">
        <f>COUNTIF(C2:C200,"reversal")/(count(A2:A200))</f>
        <v>0.05633802817</v>
      </c>
      <c r="H12" s="45" t="s">
        <v>351</v>
      </c>
      <c r="I12" s="46">
        <f>((COUNTIF(B2:B100,"&gt;15")-COUNTIF(B2:B100,"&gt;30"))/Count(B2:B100))*100</f>
        <v>0</v>
      </c>
    </row>
    <row r="13">
      <c r="A13" s="36"/>
      <c r="B13" s="36"/>
      <c r="C13" s="36"/>
      <c r="D13" s="36"/>
      <c r="E13" s="33"/>
      <c r="F13" s="41" t="s">
        <v>341</v>
      </c>
      <c r="G13" s="42">
        <f>COUNTIF(C2:C200,"raw/whiff")/(count(A2:A200))</f>
        <v>0.5211267606</v>
      </c>
      <c r="H13" s="45" t="s">
        <v>352</v>
      </c>
      <c r="I13" s="47">
        <f>((COUNTIF(B2:B100,"&gt;30")-COUNTIF(B2:B100,"&gt;45"))/Count(B2:B100))*100</f>
        <v>2.816901408</v>
      </c>
    </row>
    <row r="14">
      <c r="A14" s="36">
        <v>98.0</v>
      </c>
      <c r="B14" s="36">
        <v>123.0</v>
      </c>
      <c r="C14" s="36" t="s">
        <v>341</v>
      </c>
      <c r="D14" s="36" t="s">
        <v>336</v>
      </c>
      <c r="E14" s="33"/>
      <c r="F14" s="41" t="s">
        <v>353</v>
      </c>
      <c r="G14" s="42">
        <f>COUNTIF(C2:C200,"landing")/(count(A2:A200))</f>
        <v>0.0985915493</v>
      </c>
      <c r="H14" s="45" t="s">
        <v>354</v>
      </c>
      <c r="I14" s="46">
        <f>((COUNTIF(B2:B100,"&gt;45")-COUNTIF(B2:B100,"&gt;60"))/Count(B2:B100))*100</f>
        <v>8.450704225</v>
      </c>
    </row>
    <row r="15">
      <c r="A15" s="36">
        <v>98.0</v>
      </c>
      <c r="B15" s="36">
        <v>95.0</v>
      </c>
      <c r="C15" s="36" t="s">
        <v>350</v>
      </c>
      <c r="D15" s="36" t="s">
        <v>366</v>
      </c>
      <c r="E15" s="33"/>
      <c r="F15" s="41" t="s">
        <v>355</v>
      </c>
      <c r="G15" s="42">
        <f>COUNTIF(C2:C200,"shielding")/(count(A2:A200))</f>
        <v>0.02816901408</v>
      </c>
      <c r="H15" s="45" t="s">
        <v>356</v>
      </c>
      <c r="I15" s="46">
        <f>((COUNTIF(B2:B100,"&gt;60")-COUNTIF(B2:B100,"&gt;75"))/Count(B2:B100))*100</f>
        <v>14.08450704</v>
      </c>
    </row>
    <row r="16">
      <c r="A16" s="36">
        <v>98.0</v>
      </c>
      <c r="B16" s="36">
        <v>77.0</v>
      </c>
      <c r="C16" s="36" t="s">
        <v>335</v>
      </c>
      <c r="D16" s="36" t="s">
        <v>336</v>
      </c>
      <c r="E16" s="33"/>
      <c r="G16" s="8"/>
      <c r="H16" s="45" t="s">
        <v>357</v>
      </c>
      <c r="I16" s="46">
        <f>((COUNTIF(B2:B100,"&gt;75")-COUNTIF(B2:B100,"&gt;90"))/Count(B2:B100))*100</f>
        <v>12.67605634</v>
      </c>
    </row>
    <row r="17">
      <c r="A17" s="36">
        <v>98.0</v>
      </c>
      <c r="B17" s="36">
        <v>105.0</v>
      </c>
      <c r="C17" s="36" t="s">
        <v>341</v>
      </c>
      <c r="D17" s="36" t="s">
        <v>366</v>
      </c>
      <c r="E17" s="33"/>
      <c r="F17" s="41" t="s">
        <v>358</v>
      </c>
      <c r="G17" s="42">
        <f>countif(D2:D200,"yes")/(count(A2:A200))</f>
        <v>0.6197183099</v>
      </c>
      <c r="H17" s="45" t="s">
        <v>359</v>
      </c>
      <c r="I17" s="46">
        <f>((COUNTIF(B2:B100,"&gt;90")-COUNTIF(B2:B100,"&gt;105"))/Count(B2:B100))*100</f>
        <v>29.57746479</v>
      </c>
    </row>
    <row r="18">
      <c r="A18" s="36">
        <v>98.0</v>
      </c>
      <c r="B18" s="36">
        <v>70.0</v>
      </c>
      <c r="C18" s="36" t="s">
        <v>341</v>
      </c>
      <c r="D18" s="36" t="s">
        <v>366</v>
      </c>
      <c r="E18" s="33"/>
      <c r="G18" s="8"/>
      <c r="H18" s="45" t="s">
        <v>360</v>
      </c>
      <c r="I18" s="46">
        <f>((COUNTIF(B2:B100,"&gt;105")-COUNTIF(B2:B100,"&gt;120"))/Count(B2:B100))*100</f>
        <v>16.90140845</v>
      </c>
    </row>
    <row r="19">
      <c r="A19" s="36">
        <v>98.0</v>
      </c>
      <c r="B19" s="36">
        <v>72.0</v>
      </c>
      <c r="C19" s="36" t="s">
        <v>353</v>
      </c>
      <c r="D19" s="36" t="s">
        <v>336</v>
      </c>
      <c r="E19" s="33"/>
      <c r="G19" s="8"/>
      <c r="H19" s="45" t="s">
        <v>361</v>
      </c>
      <c r="I19" s="46">
        <f>((COUNTIF(B2:B100,"&gt;120")-COUNTIF(B2:B100,"&gt;135"))/Count(B2:B100))*100</f>
        <v>9.85915493</v>
      </c>
    </row>
    <row r="20">
      <c r="A20" s="36">
        <v>98.0</v>
      </c>
      <c r="B20" s="36">
        <v>81.0</v>
      </c>
      <c r="C20" s="36" t="s">
        <v>335</v>
      </c>
      <c r="D20" s="36" t="s">
        <v>366</v>
      </c>
      <c r="E20" s="33"/>
      <c r="G20" s="8"/>
      <c r="H20" s="48" t="s">
        <v>362</v>
      </c>
      <c r="I20" s="49">
        <f>((COUNTIF(B2:B100,"&gt;135")-COUNTIF(B2:B100,"&gt;150"))/Count(B2:B100))*100</f>
        <v>5.633802817</v>
      </c>
    </row>
    <row r="21">
      <c r="A21" s="36">
        <v>98.0</v>
      </c>
      <c r="B21" s="36">
        <v>42.0</v>
      </c>
      <c r="C21" s="36" t="s">
        <v>338</v>
      </c>
      <c r="D21" s="36" t="s">
        <v>336</v>
      </c>
      <c r="E21" s="33"/>
      <c r="G21" s="8"/>
      <c r="H21" s="48" t="s">
        <v>363</v>
      </c>
      <c r="I21" s="49">
        <f>((COUNTIF(B2:B100,"&gt;150")-COUNTIF(B2:B100,"&gt;165"))/Count(B2:B100))*100</f>
        <v>0</v>
      </c>
    </row>
    <row r="22">
      <c r="A22" s="36">
        <v>98.0</v>
      </c>
      <c r="B22" s="36">
        <v>133.0</v>
      </c>
      <c r="C22" s="36" t="s">
        <v>335</v>
      </c>
      <c r="D22" s="36" t="s">
        <v>366</v>
      </c>
      <c r="E22" s="33"/>
      <c r="G22" s="8"/>
      <c r="H22" s="48" t="s">
        <v>364</v>
      </c>
      <c r="I22" s="49">
        <f>((COUNTIF(B2:B100,"&gt;165")-COUNTIF(B2:B100,"&gt;180"))/Count(B2:B100))*100</f>
        <v>0</v>
      </c>
    </row>
    <row r="23">
      <c r="A23" s="36"/>
      <c r="B23" s="36"/>
      <c r="C23" s="36"/>
      <c r="D23" s="36"/>
      <c r="E23" s="33"/>
      <c r="G23" s="8"/>
      <c r="H23" s="50" t="s">
        <v>365</v>
      </c>
      <c r="I23" s="51">
        <f>((COUNTIF(B2:B100,"&gt;180")-COUNTIF(B2:B100,"&gt;300"))/Count(B2:B100))*100</f>
        <v>0</v>
      </c>
    </row>
    <row r="24">
      <c r="A24" s="36">
        <v>94.0</v>
      </c>
      <c r="B24" s="36">
        <v>57.0</v>
      </c>
      <c r="C24" s="36" t="s">
        <v>341</v>
      </c>
      <c r="D24" s="36" t="s">
        <v>366</v>
      </c>
      <c r="E24" s="33"/>
      <c r="I24" s="9">
        <f>SUM(I11:I23)</f>
        <v>100</v>
      </c>
    </row>
    <row r="25">
      <c r="A25" s="36">
        <v>94.0</v>
      </c>
      <c r="B25" s="36">
        <v>106.0</v>
      </c>
      <c r="C25" s="36" t="s">
        <v>350</v>
      </c>
      <c r="D25" s="36" t="s">
        <v>366</v>
      </c>
      <c r="E25" s="33"/>
    </row>
    <row r="26">
      <c r="A26" s="36">
        <v>94.0</v>
      </c>
      <c r="B26" s="36">
        <v>105.0</v>
      </c>
      <c r="C26" s="36" t="s">
        <v>355</v>
      </c>
      <c r="D26" s="36" t="s">
        <v>336</v>
      </c>
      <c r="E26" s="33"/>
    </row>
    <row r="27">
      <c r="A27" s="36">
        <v>94.0</v>
      </c>
      <c r="B27" s="36">
        <v>92.0</v>
      </c>
      <c r="C27" s="36" t="s">
        <v>341</v>
      </c>
      <c r="D27" s="36" t="s">
        <v>336</v>
      </c>
      <c r="E27" s="33"/>
    </row>
    <row r="28">
      <c r="A28" s="36">
        <v>94.0</v>
      </c>
      <c r="B28" s="36">
        <v>58.0</v>
      </c>
      <c r="C28" s="36" t="s">
        <v>338</v>
      </c>
      <c r="D28" s="36" t="s">
        <v>336</v>
      </c>
      <c r="E28" s="33"/>
    </row>
    <row r="29">
      <c r="A29" s="36">
        <v>94.0</v>
      </c>
      <c r="B29" s="36">
        <v>124.0</v>
      </c>
      <c r="C29" s="36" t="s">
        <v>341</v>
      </c>
      <c r="D29" s="36" t="s">
        <v>336</v>
      </c>
      <c r="E29" s="33"/>
    </row>
    <row r="30">
      <c r="A30" s="36">
        <v>94.0</v>
      </c>
      <c r="B30" s="36">
        <v>110.0</v>
      </c>
      <c r="C30" s="36" t="s">
        <v>353</v>
      </c>
      <c r="D30" s="36" t="s">
        <v>336</v>
      </c>
      <c r="E30" s="33"/>
    </row>
    <row r="31">
      <c r="A31" s="36">
        <v>94.0</v>
      </c>
      <c r="B31" s="36">
        <v>122.0</v>
      </c>
      <c r="C31" s="36" t="s">
        <v>335</v>
      </c>
      <c r="D31" s="36" t="s">
        <v>336</v>
      </c>
      <c r="E31" s="33"/>
    </row>
    <row r="32">
      <c r="A32" s="36">
        <v>94.0</v>
      </c>
      <c r="B32" s="36">
        <v>95.0</v>
      </c>
      <c r="C32" s="36" t="s">
        <v>353</v>
      </c>
      <c r="D32" s="36" t="s">
        <v>366</v>
      </c>
      <c r="E32" s="33"/>
    </row>
    <row r="33">
      <c r="A33" s="36">
        <v>94.0</v>
      </c>
      <c r="B33" s="36">
        <v>84.0</v>
      </c>
      <c r="C33" s="36" t="s">
        <v>335</v>
      </c>
      <c r="D33" s="36" t="s">
        <v>366</v>
      </c>
      <c r="E33" s="33"/>
    </row>
    <row r="34">
      <c r="A34" s="36">
        <v>94.0</v>
      </c>
      <c r="B34" s="36">
        <v>102.0</v>
      </c>
      <c r="C34" s="36" t="s">
        <v>341</v>
      </c>
      <c r="D34" s="36" t="s">
        <v>336</v>
      </c>
      <c r="E34" s="33"/>
    </row>
    <row r="35">
      <c r="A35" s="36">
        <v>94.0</v>
      </c>
      <c r="B35" s="36">
        <v>88.0</v>
      </c>
      <c r="C35" s="36" t="s">
        <v>341</v>
      </c>
      <c r="D35" s="36" t="s">
        <v>366</v>
      </c>
      <c r="E35" s="33"/>
      <c r="G35" s="8"/>
    </row>
    <row r="36">
      <c r="A36" s="36">
        <v>94.0</v>
      </c>
      <c r="B36" s="36">
        <v>74.0</v>
      </c>
      <c r="C36" s="36" t="s">
        <v>335</v>
      </c>
      <c r="D36" s="36" t="s">
        <v>366</v>
      </c>
      <c r="E36" s="33"/>
      <c r="G36" s="8"/>
    </row>
    <row r="37">
      <c r="A37" s="36"/>
      <c r="B37" s="36"/>
      <c r="C37" s="36"/>
      <c r="D37" s="36"/>
      <c r="E37" s="33"/>
      <c r="G37" s="8"/>
    </row>
    <row r="38">
      <c r="A38" s="36">
        <v>89.0</v>
      </c>
      <c r="B38" s="36">
        <v>107.0</v>
      </c>
      <c r="C38" s="36" t="s">
        <v>341</v>
      </c>
      <c r="D38" s="36" t="s">
        <v>336</v>
      </c>
      <c r="E38" s="33"/>
      <c r="G38" s="8"/>
    </row>
    <row r="39">
      <c r="A39" s="36">
        <v>89.0</v>
      </c>
      <c r="B39" s="36">
        <v>95.0</v>
      </c>
      <c r="C39" s="36" t="s">
        <v>341</v>
      </c>
      <c r="D39" s="36" t="s">
        <v>366</v>
      </c>
      <c r="E39" s="33"/>
      <c r="G39" s="8"/>
    </row>
    <row r="40">
      <c r="A40" s="36">
        <v>89.0</v>
      </c>
      <c r="B40" s="36">
        <v>74.0</v>
      </c>
      <c r="C40" s="36" t="s">
        <v>341</v>
      </c>
      <c r="D40" s="36" t="s">
        <v>366</v>
      </c>
      <c r="E40" s="33"/>
      <c r="G40" s="8"/>
    </row>
    <row r="41">
      <c r="A41" s="36">
        <v>89.0</v>
      </c>
      <c r="B41" s="36">
        <v>65.0</v>
      </c>
      <c r="C41" s="36" t="s">
        <v>335</v>
      </c>
      <c r="D41" s="36" t="s">
        <v>366</v>
      </c>
      <c r="E41" s="33"/>
      <c r="G41" s="8"/>
    </row>
    <row r="42">
      <c r="A42" s="36">
        <v>89.0</v>
      </c>
      <c r="B42" s="36">
        <v>94.0</v>
      </c>
      <c r="C42" s="36" t="s">
        <v>341</v>
      </c>
      <c r="D42" s="36" t="s">
        <v>366</v>
      </c>
      <c r="E42" s="33"/>
      <c r="G42" s="8"/>
    </row>
    <row r="43">
      <c r="A43" s="36">
        <v>89.0</v>
      </c>
      <c r="B43" s="36">
        <v>71.0</v>
      </c>
      <c r="C43" s="36" t="s">
        <v>341</v>
      </c>
      <c r="D43" s="36" t="s">
        <v>366</v>
      </c>
      <c r="E43" s="33"/>
      <c r="G43" s="8"/>
    </row>
    <row r="44">
      <c r="A44" s="36"/>
      <c r="B44" s="36"/>
      <c r="C44" s="36"/>
      <c r="D44" s="36"/>
      <c r="E44" s="33"/>
      <c r="G44" s="8"/>
    </row>
    <row r="45">
      <c r="A45" s="36">
        <v>106.0</v>
      </c>
      <c r="B45" s="36">
        <v>125.0</v>
      </c>
      <c r="C45" s="36" t="s">
        <v>341</v>
      </c>
      <c r="D45" s="36" t="s">
        <v>366</v>
      </c>
      <c r="E45" s="33"/>
      <c r="G45" s="8"/>
    </row>
    <row r="46">
      <c r="A46" s="36">
        <v>106.0</v>
      </c>
      <c r="B46" s="36">
        <v>121.0</v>
      </c>
      <c r="C46" s="36" t="s">
        <v>341</v>
      </c>
      <c r="D46" s="36" t="s">
        <v>366</v>
      </c>
      <c r="E46" s="33"/>
      <c r="G46" s="8"/>
    </row>
    <row r="47">
      <c r="A47" s="36">
        <v>106.0</v>
      </c>
      <c r="B47" s="36">
        <v>71.0</v>
      </c>
      <c r="C47" s="36" t="s">
        <v>335</v>
      </c>
      <c r="D47" s="36" t="s">
        <v>366</v>
      </c>
      <c r="E47" s="33"/>
      <c r="G47" s="8"/>
    </row>
    <row r="48">
      <c r="A48" s="36">
        <v>106.0</v>
      </c>
      <c r="B48" s="36">
        <v>116.0</v>
      </c>
      <c r="C48" s="36" t="s">
        <v>353</v>
      </c>
      <c r="D48" s="36" t="s">
        <v>336</v>
      </c>
      <c r="E48" s="33"/>
      <c r="G48" s="8"/>
    </row>
    <row r="49">
      <c r="A49" s="36">
        <v>106.0</v>
      </c>
      <c r="B49" s="36">
        <v>114.0</v>
      </c>
      <c r="C49" s="36" t="s">
        <v>335</v>
      </c>
      <c r="D49" s="36" t="s">
        <v>366</v>
      </c>
      <c r="E49" s="33"/>
      <c r="G49" s="8"/>
    </row>
    <row r="50">
      <c r="A50" s="36">
        <v>106.0</v>
      </c>
      <c r="B50" s="36">
        <v>108.0</v>
      </c>
      <c r="C50" s="36" t="s">
        <v>341</v>
      </c>
      <c r="D50" s="36" t="s">
        <v>366</v>
      </c>
      <c r="E50" s="33"/>
      <c r="G50" s="8"/>
    </row>
    <row r="51">
      <c r="A51" s="36">
        <v>106.0</v>
      </c>
      <c r="B51" s="36">
        <v>58.0</v>
      </c>
      <c r="C51" s="36" t="s">
        <v>341</v>
      </c>
      <c r="D51" s="36" t="s">
        <v>366</v>
      </c>
      <c r="E51" s="33"/>
      <c r="G51" s="8"/>
    </row>
    <row r="52">
      <c r="A52" s="36">
        <v>106.0</v>
      </c>
      <c r="B52" s="36">
        <v>96.0</v>
      </c>
      <c r="C52" s="36" t="s">
        <v>353</v>
      </c>
      <c r="D52" s="36" t="s">
        <v>336</v>
      </c>
      <c r="E52" s="33"/>
      <c r="G52" s="8"/>
    </row>
    <row r="53">
      <c r="A53" s="36">
        <v>106.0</v>
      </c>
      <c r="B53" s="36">
        <v>72.0</v>
      </c>
      <c r="C53" s="36" t="s">
        <v>338</v>
      </c>
      <c r="D53" s="36" t="s">
        <v>366</v>
      </c>
      <c r="E53" s="33"/>
      <c r="G53" s="8"/>
    </row>
    <row r="54">
      <c r="A54" s="36"/>
      <c r="B54" s="36"/>
      <c r="C54" s="36"/>
      <c r="D54" s="36"/>
      <c r="E54" s="33"/>
      <c r="G54" s="8"/>
    </row>
    <row r="55">
      <c r="A55" s="36">
        <v>107.0</v>
      </c>
      <c r="B55" s="36">
        <v>114.0</v>
      </c>
      <c r="C55" s="36" t="s">
        <v>341</v>
      </c>
      <c r="D55" s="36" t="s">
        <v>366</v>
      </c>
      <c r="E55" s="33"/>
      <c r="G55" s="8"/>
    </row>
    <row r="56">
      <c r="A56" s="36">
        <v>107.0</v>
      </c>
      <c r="B56" s="36">
        <v>105.0</v>
      </c>
      <c r="C56" s="36" t="s">
        <v>341</v>
      </c>
      <c r="D56" s="36" t="s">
        <v>336</v>
      </c>
      <c r="E56" s="33"/>
      <c r="G56" s="8"/>
    </row>
    <row r="57">
      <c r="A57" s="36">
        <v>107.0</v>
      </c>
      <c r="B57" s="36">
        <v>118.0</v>
      </c>
      <c r="C57" s="36" t="s">
        <v>341</v>
      </c>
      <c r="D57" s="36" t="s">
        <v>366</v>
      </c>
      <c r="E57" s="33"/>
      <c r="G57" s="8"/>
    </row>
    <row r="58">
      <c r="A58" s="36">
        <v>107.0</v>
      </c>
      <c r="B58" s="36">
        <v>110.0</v>
      </c>
      <c r="C58" s="36" t="s">
        <v>341</v>
      </c>
      <c r="D58" s="36" t="s">
        <v>366</v>
      </c>
      <c r="E58" s="33"/>
      <c r="G58" s="8"/>
    </row>
    <row r="59">
      <c r="A59" s="36">
        <v>107.0</v>
      </c>
      <c r="B59" s="36">
        <v>104.0</v>
      </c>
      <c r="C59" s="36" t="s">
        <v>341</v>
      </c>
      <c r="D59" s="36" t="s">
        <v>366</v>
      </c>
      <c r="E59" s="33"/>
      <c r="G59" s="8"/>
    </row>
    <row r="60">
      <c r="A60" s="36">
        <v>107.0</v>
      </c>
      <c r="B60" s="36">
        <v>89.0</v>
      </c>
      <c r="C60" s="36" t="s">
        <v>341</v>
      </c>
      <c r="D60" s="36" t="s">
        <v>366</v>
      </c>
      <c r="E60" s="33"/>
      <c r="G60" s="8"/>
    </row>
    <row r="61">
      <c r="A61" s="36">
        <v>107.0</v>
      </c>
      <c r="B61" s="36">
        <v>100.0</v>
      </c>
      <c r="C61" s="36" t="s">
        <v>341</v>
      </c>
      <c r="D61" s="36" t="s">
        <v>366</v>
      </c>
      <c r="E61" s="33"/>
      <c r="G61" s="8"/>
    </row>
    <row r="62">
      <c r="A62" s="36">
        <v>107.0</v>
      </c>
      <c r="B62" s="36">
        <v>112.0</v>
      </c>
      <c r="C62" s="36" t="s">
        <v>353</v>
      </c>
      <c r="D62" s="36" t="s">
        <v>336</v>
      </c>
      <c r="E62" s="33"/>
      <c r="G62" s="8"/>
    </row>
    <row r="63">
      <c r="A63" s="36">
        <v>107.0</v>
      </c>
      <c r="B63" s="36">
        <v>150.0</v>
      </c>
      <c r="C63" s="36" t="s">
        <v>341</v>
      </c>
      <c r="D63" s="36" t="s">
        <v>366</v>
      </c>
      <c r="E63" s="33"/>
      <c r="G63" s="8"/>
    </row>
    <row r="64">
      <c r="A64" s="36">
        <v>107.0</v>
      </c>
      <c r="B64" s="36">
        <v>112.0</v>
      </c>
      <c r="C64" s="36" t="s">
        <v>341</v>
      </c>
      <c r="D64" s="36" t="s">
        <v>366</v>
      </c>
      <c r="E64" s="33"/>
      <c r="G64" s="8"/>
    </row>
    <row r="65">
      <c r="A65" s="36">
        <v>107.0</v>
      </c>
      <c r="B65" s="36">
        <v>94.0</v>
      </c>
      <c r="C65" s="36" t="s">
        <v>335</v>
      </c>
      <c r="D65" s="36" t="s">
        <v>366</v>
      </c>
      <c r="E65" s="33"/>
      <c r="G65" s="8"/>
    </row>
    <row r="66">
      <c r="A66" s="36"/>
      <c r="B66" s="36"/>
      <c r="C66" s="36"/>
      <c r="D66" s="36"/>
      <c r="E66" s="33"/>
      <c r="G66" s="8"/>
    </row>
    <row r="67">
      <c r="A67" s="36">
        <v>77.0</v>
      </c>
      <c r="B67" s="36">
        <v>95.0</v>
      </c>
      <c r="C67" s="36" t="s">
        <v>341</v>
      </c>
      <c r="D67" s="36" t="s">
        <v>366</v>
      </c>
      <c r="E67" s="33"/>
      <c r="G67" s="8"/>
    </row>
    <row r="68">
      <c r="A68" s="36">
        <v>77.0</v>
      </c>
      <c r="B68" s="36">
        <v>126.0</v>
      </c>
      <c r="C68" s="36" t="s">
        <v>341</v>
      </c>
      <c r="D68" s="36" t="s">
        <v>336</v>
      </c>
      <c r="E68" s="33"/>
      <c r="G68" s="8"/>
    </row>
    <row r="69">
      <c r="A69" s="36">
        <v>77.0</v>
      </c>
      <c r="B69" s="36">
        <v>89.0</v>
      </c>
      <c r="C69" s="36" t="s">
        <v>335</v>
      </c>
      <c r="D69" s="36" t="s">
        <v>336</v>
      </c>
      <c r="E69" s="33"/>
      <c r="G69" s="8"/>
    </row>
    <row r="70">
      <c r="A70" s="36">
        <v>77.0</v>
      </c>
      <c r="B70" s="36">
        <v>77.0</v>
      </c>
      <c r="C70" s="36" t="s">
        <v>341</v>
      </c>
      <c r="D70" s="36" t="s">
        <v>366</v>
      </c>
      <c r="E70" s="33"/>
      <c r="G70" s="8"/>
    </row>
    <row r="71">
      <c r="A71" s="36">
        <v>77.0</v>
      </c>
      <c r="B71" s="36">
        <v>73.0</v>
      </c>
      <c r="C71" s="36" t="s">
        <v>350</v>
      </c>
      <c r="D71" s="36" t="s">
        <v>366</v>
      </c>
      <c r="E71" s="33"/>
      <c r="G71" s="8"/>
    </row>
    <row r="72">
      <c r="A72" s="36">
        <v>77.0</v>
      </c>
      <c r="B72" s="36">
        <v>93.0</v>
      </c>
      <c r="C72" s="36" t="s">
        <v>341</v>
      </c>
      <c r="D72" s="36" t="s">
        <v>336</v>
      </c>
      <c r="E72" s="33"/>
      <c r="G72" s="8"/>
    </row>
    <row r="73">
      <c r="A73" s="36">
        <v>77.0</v>
      </c>
      <c r="B73" s="36">
        <v>54.0</v>
      </c>
      <c r="C73" s="36" t="s">
        <v>341</v>
      </c>
      <c r="D73" s="36" t="s">
        <v>366</v>
      </c>
      <c r="E73" s="33"/>
      <c r="G73" s="8"/>
    </row>
    <row r="74">
      <c r="A74" s="36">
        <v>77.0</v>
      </c>
      <c r="B74" s="36">
        <v>47.0</v>
      </c>
      <c r="C74" s="36" t="s">
        <v>341</v>
      </c>
      <c r="D74" s="36" t="s">
        <v>336</v>
      </c>
      <c r="E74" s="33"/>
      <c r="G74" s="8"/>
    </row>
    <row r="75">
      <c r="A75" s="36">
        <v>77.0</v>
      </c>
      <c r="B75" s="36">
        <v>103.0</v>
      </c>
      <c r="C75" s="36" t="s">
        <v>341</v>
      </c>
      <c r="D75" s="36" t="s">
        <v>336</v>
      </c>
      <c r="E75" s="33"/>
      <c r="G75" s="8"/>
    </row>
    <row r="76">
      <c r="A76" s="36">
        <v>77.0</v>
      </c>
      <c r="B76" s="36">
        <v>96.0</v>
      </c>
      <c r="C76" s="36" t="s">
        <v>350</v>
      </c>
      <c r="D76" s="36" t="s">
        <v>366</v>
      </c>
      <c r="E76" s="33"/>
      <c r="G76" s="8"/>
    </row>
    <row r="77">
      <c r="A77" s="36">
        <v>77.0</v>
      </c>
      <c r="B77" s="36">
        <v>101.0</v>
      </c>
      <c r="C77" s="36" t="s">
        <v>335</v>
      </c>
      <c r="D77" s="36" t="s">
        <v>336</v>
      </c>
      <c r="E77" s="33"/>
      <c r="G77" s="8"/>
    </row>
    <row r="78">
      <c r="A78" s="36">
        <v>77.0</v>
      </c>
      <c r="B78" s="36">
        <v>91.0</v>
      </c>
      <c r="C78" s="36" t="s">
        <v>353</v>
      </c>
      <c r="D78" s="36" t="s">
        <v>366</v>
      </c>
      <c r="E78" s="33"/>
      <c r="G78" s="8"/>
    </row>
    <row r="79">
      <c r="A79" s="36"/>
      <c r="B79" s="36"/>
      <c r="C79" s="36"/>
      <c r="D79" s="36"/>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111.4347826</v>
      </c>
      <c r="J1" s="6" t="s">
        <v>334</v>
      </c>
      <c r="K1" s="10">
        <f>AVERAGE(A2:A100)</f>
        <v>94.71014493</v>
      </c>
    </row>
    <row r="2">
      <c r="A2" s="36">
        <v>92.0</v>
      </c>
      <c r="B2" s="36">
        <v>42.0</v>
      </c>
      <c r="C2" s="36" t="s">
        <v>338</v>
      </c>
      <c r="D2" s="36" t="s">
        <v>336</v>
      </c>
      <c r="E2" s="33"/>
      <c r="F2" s="34" t="s">
        <v>3</v>
      </c>
      <c r="G2" s="35">
        <f>MEDIAN(B2:B100)</f>
        <v>119</v>
      </c>
      <c r="J2" s="6" t="s">
        <v>337</v>
      </c>
      <c r="K2" s="10">
        <f>count(A2:A103)</f>
        <v>69</v>
      </c>
    </row>
    <row r="3">
      <c r="A3" s="36">
        <v>92.0</v>
      </c>
      <c r="B3" s="36">
        <v>148.0</v>
      </c>
      <c r="C3" s="36" t="s">
        <v>353</v>
      </c>
      <c r="D3" s="36" t="s">
        <v>336</v>
      </c>
      <c r="E3" s="33"/>
      <c r="F3" s="34" t="s">
        <v>339</v>
      </c>
      <c r="G3" s="35">
        <f>STDEV(B2:B100)</f>
        <v>36.66440743</v>
      </c>
    </row>
    <row r="4">
      <c r="A4" s="36">
        <v>92.0</v>
      </c>
      <c r="B4" s="36">
        <v>94.0</v>
      </c>
      <c r="C4" s="36" t="s">
        <v>335</v>
      </c>
      <c r="D4" s="36" t="s">
        <v>336</v>
      </c>
      <c r="E4" s="33"/>
      <c r="F4" s="34" t="s">
        <v>340</v>
      </c>
      <c r="G4" s="35">
        <f>QUARTILE(B2:B100,1)</f>
        <v>98</v>
      </c>
    </row>
    <row r="5">
      <c r="A5" s="36">
        <v>92.0</v>
      </c>
      <c r="B5" s="36">
        <v>116.0</v>
      </c>
      <c r="C5" s="36" t="s">
        <v>341</v>
      </c>
      <c r="D5" s="36" t="s">
        <v>336</v>
      </c>
      <c r="E5" s="33"/>
      <c r="F5" s="34" t="s">
        <v>342</v>
      </c>
      <c r="G5" s="35">
        <f>QUARTILE(B2:B100,2)</f>
        <v>119</v>
      </c>
    </row>
    <row r="6">
      <c r="A6" s="36">
        <v>92.0</v>
      </c>
      <c r="B6" s="36">
        <v>142.0</v>
      </c>
      <c r="C6" s="36" t="s">
        <v>335</v>
      </c>
      <c r="D6" s="36" t="s">
        <v>336</v>
      </c>
      <c r="E6" s="33"/>
      <c r="F6" s="34" t="s">
        <v>1</v>
      </c>
      <c r="G6" s="35">
        <f>QUARTILE(B2:B100,3)</f>
        <v>134</v>
      </c>
    </row>
    <row r="7">
      <c r="A7" s="36">
        <v>92.0</v>
      </c>
      <c r="B7" s="59">
        <v>123.0</v>
      </c>
      <c r="C7" s="38" t="s">
        <v>335</v>
      </c>
      <c r="D7" s="38" t="s">
        <v>336</v>
      </c>
      <c r="E7" s="33"/>
      <c r="F7" s="34" t="s">
        <v>343</v>
      </c>
      <c r="G7" s="35">
        <f>QUARTILE(B2:B100,4)</f>
        <v>181</v>
      </c>
    </row>
    <row r="8">
      <c r="A8" s="36">
        <v>92.0</v>
      </c>
      <c r="B8" s="60">
        <v>110.0</v>
      </c>
      <c r="C8" s="40" t="s">
        <v>350</v>
      </c>
      <c r="D8" s="40" t="s">
        <v>366</v>
      </c>
      <c r="E8" s="33"/>
      <c r="F8" s="34" t="s">
        <v>344</v>
      </c>
      <c r="G8" s="35">
        <f>G6-G4</f>
        <v>36</v>
      </c>
      <c r="H8" s="34" t="s">
        <v>345</v>
      </c>
      <c r="I8" s="35">
        <f>(3*(G1-G2))/G3</f>
        <v>-0.6190104726</v>
      </c>
      <c r="J8" s="34" t="s">
        <v>346</v>
      </c>
      <c r="K8" s="35">
        <f>SUM(I21:I23)</f>
        <v>4.347826087</v>
      </c>
    </row>
    <row r="9">
      <c r="A9" s="36">
        <v>92.0</v>
      </c>
      <c r="B9" s="60">
        <v>148.0</v>
      </c>
      <c r="C9" s="36" t="s">
        <v>341</v>
      </c>
      <c r="D9" s="40" t="s">
        <v>336</v>
      </c>
      <c r="E9" s="33"/>
      <c r="G9" s="8"/>
    </row>
    <row r="10">
      <c r="A10" s="36">
        <v>92.0</v>
      </c>
      <c r="B10" s="36">
        <v>108.0</v>
      </c>
      <c r="C10" s="36" t="s">
        <v>338</v>
      </c>
      <c r="D10" s="36" t="s">
        <v>336</v>
      </c>
      <c r="E10" s="33"/>
      <c r="F10" s="41" t="s">
        <v>338</v>
      </c>
      <c r="G10" s="42">
        <f>(COUNTIF(C2:C100,"edgeguard"))/(count(A2:A100))</f>
        <v>0.2028985507</v>
      </c>
      <c r="H10" s="43" t="s">
        <v>347</v>
      </c>
      <c r="I10" s="44" t="s">
        <v>348</v>
      </c>
    </row>
    <row r="11">
      <c r="A11" s="36">
        <v>92.0</v>
      </c>
      <c r="B11" s="36">
        <v>112.0</v>
      </c>
      <c r="C11" s="36" t="s">
        <v>353</v>
      </c>
      <c r="D11" s="36" t="s">
        <v>336</v>
      </c>
      <c r="E11" s="33"/>
      <c r="F11" s="41" t="s">
        <v>335</v>
      </c>
      <c r="G11" s="42">
        <f>COUNTIF(C2:C100,"ledgeguard")/(count(A2:A100))</f>
        <v>0.2463768116</v>
      </c>
      <c r="H11" s="45" t="s">
        <v>349</v>
      </c>
      <c r="I11" s="46">
        <f>((COUNTIF(B2:B100,"&lt;=15"))/Count(B2:B100))*100</f>
        <v>4.347826087</v>
      </c>
    </row>
    <row r="12">
      <c r="A12" s="36">
        <v>92.0</v>
      </c>
      <c r="B12" s="36">
        <v>90.0</v>
      </c>
      <c r="C12" s="36" t="s">
        <v>350</v>
      </c>
      <c r="D12" s="36" t="s">
        <v>366</v>
      </c>
      <c r="E12" s="33"/>
      <c r="F12" s="41" t="s">
        <v>350</v>
      </c>
      <c r="G12" s="42">
        <f>COUNTIF(C2:C100,"reversal")/(count(A2:A100))</f>
        <v>0.08695652174</v>
      </c>
      <c r="H12" s="45" t="s">
        <v>351</v>
      </c>
      <c r="I12" s="46">
        <f>((COUNTIF(B2:B100,"&gt;15")-COUNTIF(B2:B100,"&gt;30"))/Count(B2:B100))*100</f>
        <v>1.449275362</v>
      </c>
    </row>
    <row r="13">
      <c r="A13" s="36"/>
      <c r="B13" s="36"/>
      <c r="C13" s="36"/>
      <c r="D13" s="36"/>
      <c r="E13" s="33"/>
      <c r="F13" s="41" t="s">
        <v>341</v>
      </c>
      <c r="G13" s="42">
        <f>COUNTIF(C2:C100,"raw/whiff")/(count(A2:A100))</f>
        <v>0.347826087</v>
      </c>
      <c r="H13" s="45" t="s">
        <v>352</v>
      </c>
      <c r="I13" s="47">
        <f>((COUNTIF(B2:B100,"&gt;30")-COUNTIF(B2:B100,"&gt;45"))/Count(B2:B100))*100</f>
        <v>1.449275362</v>
      </c>
    </row>
    <row r="14">
      <c r="A14" s="36">
        <v>95.0</v>
      </c>
      <c r="B14" s="36">
        <v>150.0</v>
      </c>
      <c r="C14" s="36" t="s">
        <v>341</v>
      </c>
      <c r="D14" s="36" t="s">
        <v>336</v>
      </c>
      <c r="E14" s="33"/>
      <c r="F14" s="41" t="s">
        <v>353</v>
      </c>
      <c r="G14" s="42">
        <f>COUNTIF(C2:C100,"landing")/(count(A2:A100))</f>
        <v>0.08695652174</v>
      </c>
      <c r="H14" s="45" t="s">
        <v>354</v>
      </c>
      <c r="I14" s="46">
        <f>((COUNTIF(B2:B100,"&gt;45")-COUNTIF(B2:B100,"&gt;60"))/Count(B2:B100))*100</f>
        <v>2.898550725</v>
      </c>
    </row>
    <row r="15">
      <c r="A15" s="36">
        <v>95.0</v>
      </c>
      <c r="B15" s="36">
        <v>131.0</v>
      </c>
      <c r="C15" s="36" t="s">
        <v>341</v>
      </c>
      <c r="D15" s="36" t="s">
        <v>336</v>
      </c>
      <c r="E15" s="33"/>
      <c r="F15" s="41" t="s">
        <v>355</v>
      </c>
      <c r="G15" s="42">
        <f>COUNTIF(C2:C100,"shielding")/(count(A2:A100))</f>
        <v>0.02898550725</v>
      </c>
      <c r="H15" s="45" t="s">
        <v>356</v>
      </c>
      <c r="I15" s="46">
        <f>((COUNTIF(B2:B100,"&gt;60")-COUNTIF(B2:B100,"&gt;75"))/Count(B2:B100))*100</f>
        <v>5.797101449</v>
      </c>
    </row>
    <row r="16">
      <c r="A16" s="36">
        <v>95.0</v>
      </c>
      <c r="B16" s="36">
        <v>98.0</v>
      </c>
      <c r="C16" s="36" t="s">
        <v>341</v>
      </c>
      <c r="D16" s="36" t="s">
        <v>336</v>
      </c>
      <c r="E16" s="33"/>
      <c r="G16" s="8"/>
      <c r="H16" s="45" t="s">
        <v>357</v>
      </c>
      <c r="I16" s="46">
        <f>((COUNTIF(B2:B100,"&gt;75")-COUNTIF(B2:B100,"&gt;90"))/Count(B2:B100))*100</f>
        <v>2.898550725</v>
      </c>
    </row>
    <row r="17">
      <c r="A17" s="36">
        <v>95.0</v>
      </c>
      <c r="B17" s="36">
        <v>111.0</v>
      </c>
      <c r="C17" s="36" t="s">
        <v>350</v>
      </c>
      <c r="D17" s="36" t="s">
        <v>366</v>
      </c>
      <c r="E17" s="33"/>
      <c r="F17" s="41" t="s">
        <v>358</v>
      </c>
      <c r="G17" s="42">
        <f>countif(D2:D100,"yes")/(count(A2:A100))</f>
        <v>0.1594202899</v>
      </c>
      <c r="H17" s="45" t="s">
        <v>359</v>
      </c>
      <c r="I17" s="46">
        <f>((COUNTIF(B2:B100,"&gt;90")-COUNTIF(B2:B100,"&gt;105"))/Count(B2:B100))*100</f>
        <v>10.14492754</v>
      </c>
    </row>
    <row r="18">
      <c r="A18" s="36">
        <v>95.0</v>
      </c>
      <c r="B18" s="36">
        <v>94.0</v>
      </c>
      <c r="C18" s="36" t="s">
        <v>341</v>
      </c>
      <c r="D18" s="36" t="s">
        <v>336</v>
      </c>
      <c r="E18" s="33"/>
      <c r="G18" s="8"/>
      <c r="H18" s="45" t="s">
        <v>360</v>
      </c>
      <c r="I18" s="46">
        <f>((COUNTIF(B2:B100,"&gt;105")-COUNTIF(B2:B100,"&gt;120"))/Count(B2:B100))*100</f>
        <v>23.1884058</v>
      </c>
    </row>
    <row r="19">
      <c r="A19" s="36">
        <v>95.0</v>
      </c>
      <c r="B19" s="36">
        <v>121.0</v>
      </c>
      <c r="C19" s="36" t="s">
        <v>341</v>
      </c>
      <c r="D19" s="36" t="s">
        <v>336</v>
      </c>
      <c r="E19" s="33"/>
      <c r="G19" s="8"/>
      <c r="H19" s="45" t="s">
        <v>361</v>
      </c>
      <c r="I19" s="46">
        <f>((COUNTIF(B2:B100,"&gt;120")-COUNTIF(B2:B100,"&gt;135"))/Count(B2:B100))*100</f>
        <v>24.63768116</v>
      </c>
    </row>
    <row r="20">
      <c r="A20" s="36">
        <v>95.0</v>
      </c>
      <c r="B20" s="36">
        <v>0.0</v>
      </c>
      <c r="C20" s="36" t="s">
        <v>338</v>
      </c>
      <c r="D20" s="36" t="s">
        <v>336</v>
      </c>
      <c r="E20" s="33"/>
      <c r="G20" s="8"/>
      <c r="H20" s="48" t="s">
        <v>362</v>
      </c>
      <c r="I20" s="49">
        <f>((COUNTIF(B2:B100,"&gt;135")-COUNTIF(B2:B100,"&gt;150"))/Count(B2:B100))*100</f>
        <v>18.84057971</v>
      </c>
    </row>
    <row r="21">
      <c r="A21" s="36">
        <v>95.0</v>
      </c>
      <c r="B21" s="36">
        <v>147.0</v>
      </c>
      <c r="C21" s="36" t="s">
        <v>341</v>
      </c>
      <c r="D21" s="36" t="s">
        <v>336</v>
      </c>
      <c r="E21" s="33"/>
      <c r="H21" s="48" t="s">
        <v>363</v>
      </c>
      <c r="I21" s="49">
        <f>((COUNTIF(B2:B100,"&gt;150")-COUNTIF(B2:B100,"&gt;165"))/Count(B2:B100))*100</f>
        <v>1.449275362</v>
      </c>
    </row>
    <row r="22">
      <c r="A22" s="36">
        <v>95.0</v>
      </c>
      <c r="B22" s="36">
        <v>65.0</v>
      </c>
      <c r="C22" s="36" t="s">
        <v>353</v>
      </c>
      <c r="D22" s="36" t="s">
        <v>336</v>
      </c>
      <c r="E22" s="33"/>
      <c r="H22" s="48" t="s">
        <v>364</v>
      </c>
      <c r="I22" s="49">
        <f>((COUNTIF(B2:B100,"&gt;165")-COUNTIF(B2:B100,"&gt;180"))/Count(B2:B100))*100</f>
        <v>1.449275362</v>
      </c>
    </row>
    <row r="23">
      <c r="A23" s="36"/>
      <c r="B23" s="36"/>
      <c r="C23" s="36"/>
      <c r="D23" s="36"/>
      <c r="E23" s="33"/>
      <c r="H23" s="50" t="s">
        <v>365</v>
      </c>
      <c r="I23" s="51">
        <f>((COUNTIF(B2:B100,"&gt;180")-COUNTIF(B2:B100,"&gt;300"))/Count(B2:B100))*100</f>
        <v>1.449275362</v>
      </c>
    </row>
    <row r="24">
      <c r="A24" s="36">
        <v>103.0</v>
      </c>
      <c r="B24" s="36">
        <v>133.0</v>
      </c>
      <c r="C24" s="36" t="s">
        <v>341</v>
      </c>
      <c r="D24" s="36" t="s">
        <v>336</v>
      </c>
      <c r="E24" s="33"/>
      <c r="I24" s="9">
        <f>SUM(I11:I23)</f>
        <v>100</v>
      </c>
    </row>
    <row r="25">
      <c r="A25" s="36">
        <v>103.0</v>
      </c>
      <c r="B25" s="36">
        <v>142.0</v>
      </c>
      <c r="C25" s="36" t="s">
        <v>341</v>
      </c>
      <c r="D25" s="36" t="s">
        <v>366</v>
      </c>
      <c r="E25" s="33"/>
    </row>
    <row r="26">
      <c r="A26" s="36">
        <v>103.0</v>
      </c>
      <c r="B26" s="36">
        <v>129.0</v>
      </c>
      <c r="C26" s="36" t="s">
        <v>335</v>
      </c>
      <c r="D26" s="36" t="s">
        <v>336</v>
      </c>
      <c r="E26" s="33"/>
    </row>
    <row r="27">
      <c r="A27" s="36">
        <v>103.0</v>
      </c>
      <c r="B27" s="36">
        <v>106.0</v>
      </c>
      <c r="C27" s="36" t="s">
        <v>338</v>
      </c>
      <c r="D27" s="36" t="s">
        <v>366</v>
      </c>
      <c r="E27" s="33"/>
    </row>
    <row r="28">
      <c r="A28" s="36">
        <v>103.0</v>
      </c>
      <c r="B28" s="36">
        <v>54.0</v>
      </c>
      <c r="C28" s="36" t="s">
        <v>338</v>
      </c>
      <c r="D28" s="36" t="s">
        <v>336</v>
      </c>
      <c r="E28" s="33"/>
    </row>
    <row r="29">
      <c r="A29" s="36">
        <v>103.0</v>
      </c>
      <c r="B29" s="36">
        <v>145.0</v>
      </c>
      <c r="C29" s="36" t="s">
        <v>341</v>
      </c>
      <c r="D29" s="36" t="s">
        <v>336</v>
      </c>
      <c r="E29" s="33"/>
    </row>
    <row r="30">
      <c r="A30" s="36">
        <v>103.0</v>
      </c>
      <c r="B30" s="36">
        <v>14.0</v>
      </c>
      <c r="C30" s="36" t="s">
        <v>338</v>
      </c>
      <c r="D30" s="36" t="s">
        <v>336</v>
      </c>
      <c r="E30" s="33"/>
    </row>
    <row r="31">
      <c r="A31" s="36">
        <v>103.0</v>
      </c>
      <c r="B31" s="36">
        <v>73.0</v>
      </c>
      <c r="C31" s="36" t="s">
        <v>338</v>
      </c>
      <c r="D31" s="36" t="s">
        <v>336</v>
      </c>
      <c r="E31" s="33"/>
    </row>
    <row r="32">
      <c r="A32" s="36"/>
      <c r="B32" s="36"/>
      <c r="C32" s="36"/>
      <c r="D32" s="36"/>
      <c r="E32" s="33"/>
    </row>
    <row r="33">
      <c r="A33" s="36">
        <v>95.0</v>
      </c>
      <c r="B33" s="36">
        <v>89.0</v>
      </c>
      <c r="C33" s="36" t="s">
        <v>338</v>
      </c>
      <c r="D33" s="36" t="s">
        <v>336</v>
      </c>
      <c r="E33" s="33"/>
    </row>
    <row r="34">
      <c r="A34" s="36">
        <v>95.0</v>
      </c>
      <c r="B34" s="36">
        <v>119.0</v>
      </c>
      <c r="C34" s="36" t="s">
        <v>335</v>
      </c>
      <c r="D34" s="36" t="s">
        <v>336</v>
      </c>
      <c r="E34" s="33"/>
    </row>
    <row r="35">
      <c r="A35" s="36">
        <v>95.0</v>
      </c>
      <c r="B35" s="36">
        <v>148.0</v>
      </c>
      <c r="C35" s="36" t="s">
        <v>341</v>
      </c>
      <c r="D35" s="36" t="s">
        <v>336</v>
      </c>
      <c r="E35" s="33"/>
      <c r="G35" s="8"/>
    </row>
    <row r="36">
      <c r="A36" s="36">
        <v>95.0</v>
      </c>
      <c r="B36" s="36">
        <v>109.0</v>
      </c>
      <c r="C36" s="36" t="s">
        <v>338</v>
      </c>
      <c r="D36" s="36" t="s">
        <v>366</v>
      </c>
      <c r="E36" s="33"/>
      <c r="G36" s="8"/>
    </row>
    <row r="37">
      <c r="A37" s="36">
        <v>95.0</v>
      </c>
      <c r="B37" s="36">
        <v>128.0</v>
      </c>
      <c r="C37" s="36" t="s">
        <v>341</v>
      </c>
      <c r="D37" s="36" t="s">
        <v>336</v>
      </c>
      <c r="E37" s="33"/>
      <c r="G37" s="8"/>
    </row>
    <row r="38">
      <c r="A38" s="36">
        <v>95.0</v>
      </c>
      <c r="B38" s="36">
        <v>116.0</v>
      </c>
      <c r="C38" s="36" t="s">
        <v>341</v>
      </c>
      <c r="D38" s="36" t="s">
        <v>336</v>
      </c>
      <c r="E38" s="33"/>
      <c r="G38" s="8"/>
    </row>
    <row r="39">
      <c r="A39" s="36">
        <v>95.0</v>
      </c>
      <c r="B39" s="36">
        <v>113.0</v>
      </c>
      <c r="C39" s="36" t="s">
        <v>335</v>
      </c>
      <c r="D39" s="36" t="s">
        <v>336</v>
      </c>
      <c r="E39" s="33"/>
      <c r="G39" s="8"/>
    </row>
    <row r="40">
      <c r="A40" s="36">
        <v>95.0</v>
      </c>
      <c r="B40" s="36">
        <v>11.0</v>
      </c>
      <c r="C40" s="36" t="s">
        <v>338</v>
      </c>
      <c r="D40" s="36" t="s">
        <v>336</v>
      </c>
      <c r="E40" s="33"/>
      <c r="G40" s="8"/>
    </row>
    <row r="41">
      <c r="A41" s="36">
        <v>95.0</v>
      </c>
      <c r="B41" s="36">
        <v>140.0</v>
      </c>
      <c r="C41" s="36" t="s">
        <v>341</v>
      </c>
      <c r="D41" s="36" t="s">
        <v>336</v>
      </c>
      <c r="E41" s="33"/>
      <c r="G41" s="8"/>
    </row>
    <row r="42">
      <c r="A42" s="36"/>
      <c r="B42" s="36"/>
      <c r="C42" s="36"/>
      <c r="D42" s="36"/>
      <c r="E42" s="33"/>
      <c r="G42" s="8"/>
    </row>
    <row r="43">
      <c r="A43" s="36">
        <v>108.0</v>
      </c>
      <c r="B43" s="36">
        <v>131.0</v>
      </c>
      <c r="C43" s="36" t="s">
        <v>338</v>
      </c>
      <c r="D43" s="36" t="s">
        <v>336</v>
      </c>
      <c r="E43" s="33"/>
      <c r="G43" s="8"/>
    </row>
    <row r="44">
      <c r="A44" s="36">
        <v>108.0</v>
      </c>
      <c r="B44" s="36">
        <v>124.0</v>
      </c>
      <c r="C44" s="36" t="s">
        <v>350</v>
      </c>
      <c r="D44" s="36" t="s">
        <v>336</v>
      </c>
      <c r="E44" s="33"/>
      <c r="G44" s="8"/>
    </row>
    <row r="45">
      <c r="A45" s="36">
        <v>108.0</v>
      </c>
      <c r="B45" s="36">
        <v>146.0</v>
      </c>
      <c r="C45" s="36" t="s">
        <v>335</v>
      </c>
      <c r="D45" s="36" t="s">
        <v>336</v>
      </c>
      <c r="E45" s="33"/>
      <c r="G45" s="8"/>
    </row>
    <row r="46">
      <c r="A46" s="36">
        <v>108.0</v>
      </c>
      <c r="B46" s="36">
        <v>48.0</v>
      </c>
      <c r="C46" s="36" t="s">
        <v>338</v>
      </c>
      <c r="D46" s="36" t="s">
        <v>336</v>
      </c>
      <c r="E46" s="33"/>
      <c r="G46" s="8"/>
    </row>
    <row r="47">
      <c r="A47" s="36">
        <v>108.0</v>
      </c>
      <c r="B47" s="36">
        <v>105.0</v>
      </c>
      <c r="C47" s="36" t="s">
        <v>338</v>
      </c>
      <c r="D47" s="36" t="s">
        <v>336</v>
      </c>
      <c r="E47" s="33"/>
      <c r="G47" s="8"/>
    </row>
    <row r="48">
      <c r="A48" s="36">
        <v>108.0</v>
      </c>
      <c r="B48" s="36">
        <v>123.0</v>
      </c>
      <c r="C48" s="36" t="s">
        <v>341</v>
      </c>
      <c r="D48" s="36" t="s">
        <v>366</v>
      </c>
      <c r="E48" s="33"/>
      <c r="G48" s="8"/>
    </row>
    <row r="49">
      <c r="A49" s="36">
        <v>108.0</v>
      </c>
      <c r="B49" s="36">
        <v>153.0</v>
      </c>
      <c r="C49" s="36" t="s">
        <v>341</v>
      </c>
      <c r="D49" s="36" t="s">
        <v>336</v>
      </c>
      <c r="E49" s="33"/>
      <c r="G49" s="8"/>
    </row>
    <row r="50">
      <c r="A50" s="36">
        <v>108.0</v>
      </c>
      <c r="B50" s="36">
        <v>135.0</v>
      </c>
      <c r="C50" s="36" t="s">
        <v>341</v>
      </c>
      <c r="D50" s="36" t="s">
        <v>336</v>
      </c>
      <c r="E50" s="33"/>
      <c r="G50" s="8"/>
    </row>
    <row r="51">
      <c r="A51" s="36">
        <v>108.0</v>
      </c>
      <c r="B51" s="36">
        <v>121.0</v>
      </c>
      <c r="C51" s="36" t="s">
        <v>335</v>
      </c>
      <c r="D51" s="36" t="s">
        <v>336</v>
      </c>
      <c r="E51" s="33"/>
      <c r="G51" s="8"/>
    </row>
    <row r="52">
      <c r="A52" s="36">
        <v>108.0</v>
      </c>
      <c r="B52" s="36">
        <v>140.0</v>
      </c>
      <c r="C52" s="36" t="s">
        <v>335</v>
      </c>
      <c r="D52" s="36" t="s">
        <v>336</v>
      </c>
      <c r="E52" s="33"/>
      <c r="G52" s="8"/>
    </row>
    <row r="53">
      <c r="A53" s="36">
        <v>108.0</v>
      </c>
      <c r="B53" s="36">
        <v>128.0</v>
      </c>
      <c r="C53" s="36" t="s">
        <v>341</v>
      </c>
      <c r="D53" s="36" t="s">
        <v>336</v>
      </c>
      <c r="E53" s="33"/>
      <c r="G53" s="8"/>
    </row>
    <row r="54">
      <c r="A54" s="36">
        <v>108.0</v>
      </c>
      <c r="B54" s="36">
        <v>166.0</v>
      </c>
      <c r="C54" s="36" t="s">
        <v>338</v>
      </c>
      <c r="D54" s="36" t="s">
        <v>336</v>
      </c>
      <c r="E54" s="33"/>
      <c r="G54" s="8"/>
    </row>
    <row r="55">
      <c r="A55" s="36">
        <v>108.0</v>
      </c>
      <c r="B55" s="36">
        <v>181.0</v>
      </c>
      <c r="C55" s="36" t="s">
        <v>341</v>
      </c>
      <c r="D55" s="36" t="s">
        <v>366</v>
      </c>
      <c r="E55" s="33"/>
      <c r="G55" s="8"/>
    </row>
    <row r="56">
      <c r="A56" s="36"/>
      <c r="B56" s="36"/>
      <c r="C56" s="36"/>
      <c r="D56" s="36"/>
      <c r="E56" s="33"/>
      <c r="G56" s="8"/>
    </row>
    <row r="57">
      <c r="A57" s="36">
        <v>91.0</v>
      </c>
      <c r="B57" s="36">
        <v>121.0</v>
      </c>
      <c r="C57" s="36" t="s">
        <v>335</v>
      </c>
      <c r="D57" s="36" t="s">
        <v>336</v>
      </c>
      <c r="E57" s="33"/>
      <c r="G57" s="8"/>
    </row>
    <row r="58">
      <c r="A58" s="36">
        <v>91.0</v>
      </c>
      <c r="B58" s="36">
        <v>134.0</v>
      </c>
      <c r="C58" s="36" t="s">
        <v>335</v>
      </c>
      <c r="D58" s="36" t="s">
        <v>336</v>
      </c>
      <c r="E58" s="33"/>
      <c r="G58" s="8"/>
    </row>
    <row r="59">
      <c r="A59" s="36">
        <v>91.0</v>
      </c>
      <c r="B59" s="36">
        <v>138.0</v>
      </c>
      <c r="C59" s="36" t="s">
        <v>341</v>
      </c>
      <c r="D59" s="36" t="s">
        <v>336</v>
      </c>
      <c r="E59" s="33"/>
      <c r="G59" s="8"/>
    </row>
    <row r="60">
      <c r="A60" s="36">
        <v>91.0</v>
      </c>
      <c r="B60" s="36">
        <v>117.0</v>
      </c>
      <c r="C60" s="36" t="s">
        <v>350</v>
      </c>
      <c r="D60" s="36" t="s">
        <v>336</v>
      </c>
      <c r="E60" s="33"/>
      <c r="G60" s="8"/>
    </row>
    <row r="61">
      <c r="A61" s="36">
        <v>91.0</v>
      </c>
      <c r="B61" s="36">
        <v>118.0</v>
      </c>
      <c r="C61" s="36" t="s">
        <v>341</v>
      </c>
      <c r="D61" s="36" t="s">
        <v>366</v>
      </c>
      <c r="E61" s="33"/>
      <c r="G61" s="8"/>
    </row>
    <row r="62">
      <c r="A62" s="36">
        <v>91.0</v>
      </c>
      <c r="B62" s="36">
        <v>134.0</v>
      </c>
      <c r="C62" s="36" t="s">
        <v>341</v>
      </c>
      <c r="D62" s="36" t="s">
        <v>336</v>
      </c>
      <c r="E62" s="33"/>
      <c r="G62" s="8"/>
    </row>
    <row r="63">
      <c r="A63" s="36">
        <v>91.0</v>
      </c>
      <c r="B63" s="36">
        <v>94.0</v>
      </c>
      <c r="C63" s="36" t="s">
        <v>335</v>
      </c>
      <c r="D63" s="36" t="s">
        <v>336</v>
      </c>
      <c r="E63" s="33"/>
      <c r="G63" s="8"/>
    </row>
    <row r="64">
      <c r="A64" s="36">
        <v>91.0</v>
      </c>
      <c r="B64" s="36">
        <v>68.0</v>
      </c>
      <c r="C64" s="36" t="s">
        <v>350</v>
      </c>
      <c r="D64" s="36" t="s">
        <v>336</v>
      </c>
      <c r="E64" s="33"/>
      <c r="G64" s="8"/>
    </row>
    <row r="65">
      <c r="A65" s="36">
        <v>91.0</v>
      </c>
      <c r="B65" s="36">
        <v>112.0</v>
      </c>
      <c r="C65" s="36" t="s">
        <v>335</v>
      </c>
      <c r="D65" s="36" t="s">
        <v>336</v>
      </c>
      <c r="E65" s="33"/>
      <c r="G65" s="8"/>
    </row>
    <row r="66">
      <c r="A66" s="36">
        <v>91.0</v>
      </c>
      <c r="B66" s="36">
        <v>136.0</v>
      </c>
      <c r="C66" s="36" t="s">
        <v>355</v>
      </c>
      <c r="D66" s="36" t="s">
        <v>336</v>
      </c>
      <c r="E66" s="33"/>
      <c r="G66" s="8"/>
    </row>
    <row r="67">
      <c r="A67" s="36"/>
      <c r="B67" s="36"/>
      <c r="C67" s="36"/>
      <c r="D67" s="36"/>
      <c r="E67" s="33"/>
      <c r="G67" s="8"/>
    </row>
    <row r="68">
      <c r="A68" s="36">
        <v>75.0</v>
      </c>
      <c r="B68" s="36">
        <v>119.0</v>
      </c>
      <c r="C68" s="36" t="s">
        <v>355</v>
      </c>
      <c r="D68" s="36" t="s">
        <v>336</v>
      </c>
      <c r="E68" s="33"/>
      <c r="G68" s="8"/>
    </row>
    <row r="69">
      <c r="A69" s="36">
        <v>75.0</v>
      </c>
      <c r="B69" s="36">
        <v>115.0</v>
      </c>
      <c r="C69" s="36" t="s">
        <v>335</v>
      </c>
      <c r="D69" s="36" t="s">
        <v>336</v>
      </c>
      <c r="E69" s="33"/>
      <c r="G69" s="8"/>
    </row>
    <row r="70">
      <c r="A70" s="36">
        <v>75.0</v>
      </c>
      <c r="B70" s="36">
        <v>74.0</v>
      </c>
      <c r="C70" s="36" t="s">
        <v>335</v>
      </c>
      <c r="D70" s="36" t="s">
        <v>336</v>
      </c>
      <c r="E70" s="33"/>
      <c r="G70" s="8"/>
    </row>
    <row r="71">
      <c r="A71" s="36">
        <v>75.0</v>
      </c>
      <c r="B71" s="36">
        <v>130.0</v>
      </c>
      <c r="C71" s="36" t="s">
        <v>335</v>
      </c>
      <c r="D71" s="36" t="s">
        <v>336</v>
      </c>
      <c r="E71" s="33"/>
      <c r="G71" s="8"/>
    </row>
    <row r="72">
      <c r="A72" s="36">
        <v>75.0</v>
      </c>
      <c r="B72" s="36">
        <v>118.0</v>
      </c>
      <c r="C72" s="36" t="s">
        <v>353</v>
      </c>
      <c r="D72" s="36" t="s">
        <v>336</v>
      </c>
      <c r="E72" s="33"/>
      <c r="G72" s="8"/>
    </row>
    <row r="73">
      <c r="A73" s="36">
        <v>75.0</v>
      </c>
      <c r="B73" s="36">
        <v>133.0</v>
      </c>
      <c r="C73" s="36" t="s">
        <v>353</v>
      </c>
      <c r="D73" s="36" t="s">
        <v>366</v>
      </c>
      <c r="E73" s="33"/>
      <c r="G73" s="8"/>
    </row>
    <row r="74">
      <c r="A74" s="36">
        <v>75.0</v>
      </c>
      <c r="B74" s="36">
        <v>18.0</v>
      </c>
      <c r="C74" s="36" t="s">
        <v>353</v>
      </c>
      <c r="D74" s="36" t="s">
        <v>336</v>
      </c>
      <c r="E74" s="33"/>
      <c r="G74" s="8"/>
    </row>
    <row r="75">
      <c r="A75" s="36">
        <v>75.0</v>
      </c>
      <c r="B75" s="36">
        <v>99.0</v>
      </c>
      <c r="C75" s="36" t="s">
        <v>335</v>
      </c>
      <c r="D75" s="36" t="s">
        <v>336</v>
      </c>
      <c r="E75" s="33"/>
      <c r="G75" s="8"/>
    </row>
    <row r="76">
      <c r="A76" s="36">
        <v>75.0</v>
      </c>
      <c r="B76" s="36">
        <v>91.0</v>
      </c>
      <c r="C76" s="36" t="s">
        <v>341</v>
      </c>
      <c r="D76" s="36" t="s">
        <v>366</v>
      </c>
      <c r="E76" s="33"/>
      <c r="G76" s="8"/>
    </row>
    <row r="77">
      <c r="A77" s="36"/>
      <c r="B77" s="36"/>
      <c r="C77" s="36"/>
      <c r="D77" s="36"/>
      <c r="E77" s="33"/>
      <c r="G77" s="8"/>
    </row>
    <row r="78">
      <c r="A78" s="36"/>
      <c r="B78" s="36"/>
      <c r="C78" s="36"/>
      <c r="D78" s="36"/>
      <c r="E78" s="33"/>
      <c r="G78" s="8"/>
    </row>
    <row r="79">
      <c r="A79" s="36"/>
      <c r="B79" s="36"/>
      <c r="C79" s="36"/>
      <c r="D79" s="36"/>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102.6133333</v>
      </c>
      <c r="J1" s="6" t="s">
        <v>334</v>
      </c>
      <c r="K1" s="10">
        <f>AVERAGE(A2:A100)</f>
        <v>94.38666667</v>
      </c>
    </row>
    <row r="2">
      <c r="A2" s="36">
        <v>90.0</v>
      </c>
      <c r="B2" s="36">
        <v>53.0</v>
      </c>
      <c r="C2" s="36" t="s">
        <v>353</v>
      </c>
      <c r="D2" s="36" t="s">
        <v>336</v>
      </c>
      <c r="E2" s="33"/>
      <c r="F2" s="34" t="s">
        <v>3</v>
      </c>
      <c r="G2" s="35">
        <f>MEDIAN(B2:B100)</f>
        <v>101</v>
      </c>
      <c r="J2" s="6" t="s">
        <v>337</v>
      </c>
      <c r="K2" s="10">
        <f>count(A2:A103)</f>
        <v>75</v>
      </c>
    </row>
    <row r="3">
      <c r="A3" s="36">
        <v>90.0</v>
      </c>
      <c r="B3" s="36">
        <v>78.0</v>
      </c>
      <c r="C3" s="36" t="s">
        <v>341</v>
      </c>
      <c r="D3" s="36" t="s">
        <v>336</v>
      </c>
      <c r="E3" s="33"/>
      <c r="F3" s="34" t="s">
        <v>339</v>
      </c>
      <c r="G3" s="35">
        <f>STDEV(B2:B100)</f>
        <v>31.53157719</v>
      </c>
    </row>
    <row r="4">
      <c r="A4" s="36">
        <v>90.0</v>
      </c>
      <c r="B4" s="36">
        <v>141.0</v>
      </c>
      <c r="C4" s="36" t="s">
        <v>341</v>
      </c>
      <c r="D4" s="36" t="s">
        <v>336</v>
      </c>
      <c r="E4" s="33"/>
      <c r="F4" s="34" t="s">
        <v>340</v>
      </c>
      <c r="G4" s="35">
        <f>QUARTILE(B2:B100,1)</f>
        <v>84</v>
      </c>
    </row>
    <row r="5">
      <c r="A5" s="36">
        <v>90.0</v>
      </c>
      <c r="B5" s="36">
        <v>129.0</v>
      </c>
      <c r="C5" s="36" t="s">
        <v>341</v>
      </c>
      <c r="D5" s="36" t="s">
        <v>336</v>
      </c>
      <c r="E5" s="33"/>
      <c r="F5" s="34" t="s">
        <v>342</v>
      </c>
      <c r="G5" s="35">
        <f>QUARTILE(B2:B100,2)</f>
        <v>101</v>
      </c>
    </row>
    <row r="6">
      <c r="A6" s="36">
        <v>90.0</v>
      </c>
      <c r="B6" s="36">
        <v>126.0</v>
      </c>
      <c r="C6" s="36" t="s">
        <v>341</v>
      </c>
      <c r="D6" s="36" t="s">
        <v>336</v>
      </c>
      <c r="E6" s="33"/>
      <c r="F6" s="34" t="s">
        <v>1</v>
      </c>
      <c r="G6" s="35">
        <f>QUARTILE(B2:B100,3)</f>
        <v>127</v>
      </c>
    </row>
    <row r="7">
      <c r="A7" s="36">
        <v>90.0</v>
      </c>
      <c r="B7" s="59">
        <v>114.0</v>
      </c>
      <c r="C7" s="38" t="s">
        <v>341</v>
      </c>
      <c r="D7" s="38" t="s">
        <v>336</v>
      </c>
      <c r="E7" s="33"/>
      <c r="F7" s="34" t="s">
        <v>343</v>
      </c>
      <c r="G7" s="35">
        <f>QUARTILE(B2:B100,4)</f>
        <v>169</v>
      </c>
    </row>
    <row r="8">
      <c r="A8" s="36">
        <v>90.0</v>
      </c>
      <c r="B8" s="60">
        <v>106.0</v>
      </c>
      <c r="C8" s="40" t="s">
        <v>338</v>
      </c>
      <c r="D8" s="40" t="s">
        <v>336</v>
      </c>
      <c r="E8" s="33"/>
      <c r="F8" s="34" t="s">
        <v>344</v>
      </c>
      <c r="G8" s="35">
        <f>G6-G4</f>
        <v>43</v>
      </c>
      <c r="H8" s="34" t="s">
        <v>345</v>
      </c>
      <c r="I8" s="35">
        <f>(3*(G1-G2))/G3</f>
        <v>0.1534969206</v>
      </c>
      <c r="J8" s="34" t="s">
        <v>346</v>
      </c>
      <c r="K8" s="35">
        <f>SUM(I21:I23)</f>
        <v>5.333333333</v>
      </c>
    </row>
    <row r="9">
      <c r="A9" s="36">
        <v>90.0</v>
      </c>
      <c r="B9" s="60">
        <v>139.0</v>
      </c>
      <c r="C9" s="40" t="s">
        <v>335</v>
      </c>
      <c r="D9" s="40" t="s">
        <v>336</v>
      </c>
      <c r="E9" s="33"/>
      <c r="G9" s="8"/>
    </row>
    <row r="10">
      <c r="A10" s="36">
        <v>90.0</v>
      </c>
      <c r="B10" s="36">
        <v>113.0</v>
      </c>
      <c r="C10" s="36" t="s">
        <v>350</v>
      </c>
      <c r="D10" s="36" t="s">
        <v>336</v>
      </c>
      <c r="E10" s="33"/>
      <c r="F10" s="41" t="s">
        <v>338</v>
      </c>
      <c r="G10" s="42">
        <f>(COUNTIF(C2:C100,"edgeguard"))/(count(A2:A100))</f>
        <v>0.16</v>
      </c>
      <c r="H10" s="43" t="s">
        <v>347</v>
      </c>
      <c r="I10" s="44" t="s">
        <v>348</v>
      </c>
    </row>
    <row r="11">
      <c r="A11" s="36">
        <v>90.0</v>
      </c>
      <c r="B11" s="36">
        <v>129.0</v>
      </c>
      <c r="C11" s="36" t="s">
        <v>341</v>
      </c>
      <c r="D11" s="36" t="s">
        <v>366</v>
      </c>
      <c r="E11" s="33"/>
      <c r="F11" s="41" t="s">
        <v>335</v>
      </c>
      <c r="G11" s="42">
        <f>COUNTIF(C2:C100,"ledgeguard")/(count(A2:A100))</f>
        <v>0.12</v>
      </c>
      <c r="H11" s="45" t="s">
        <v>349</v>
      </c>
      <c r="I11" s="46">
        <f>((COUNTIF(B2:B100,"&lt;=15"))/Count(B2:B100))*100</f>
        <v>0</v>
      </c>
    </row>
    <row r="12">
      <c r="A12" s="36">
        <v>90.0</v>
      </c>
      <c r="B12" s="36">
        <v>20.0</v>
      </c>
      <c r="C12" s="36" t="s">
        <v>341</v>
      </c>
      <c r="D12" s="36" t="s">
        <v>366</v>
      </c>
      <c r="E12" s="33"/>
      <c r="F12" s="41" t="s">
        <v>350</v>
      </c>
      <c r="G12" s="42">
        <f>COUNTIF(C2:C100,"reversal")/(count(A2:A100))</f>
        <v>0.1066666667</v>
      </c>
      <c r="H12" s="45" t="s">
        <v>351</v>
      </c>
      <c r="I12" s="46">
        <f>((COUNTIF(B2:B100,"&gt;15")-COUNTIF(B2:B100,"&gt;30"))/Count(B2:B100))*100</f>
        <v>4</v>
      </c>
    </row>
    <row r="13">
      <c r="A13" s="36"/>
      <c r="B13" s="36"/>
      <c r="C13" s="36"/>
      <c r="D13" s="36"/>
      <c r="E13" s="33"/>
      <c r="F13" s="41" t="s">
        <v>341</v>
      </c>
      <c r="G13" s="42">
        <f>COUNTIF(C2:C100,"raw/whiff")/(count(A2:A100))</f>
        <v>0.5066666667</v>
      </c>
      <c r="H13" s="45" t="s">
        <v>352</v>
      </c>
      <c r="I13" s="47">
        <f>((COUNTIF(B2:B100,"&gt;30")-COUNTIF(B2:B100,"&gt;45"))/Count(B2:B100))*100</f>
        <v>0</v>
      </c>
    </row>
    <row r="14">
      <c r="A14" s="36">
        <v>91.0</v>
      </c>
      <c r="B14" s="36">
        <v>151.0</v>
      </c>
      <c r="C14" s="36" t="s">
        <v>341</v>
      </c>
      <c r="D14" s="36" t="s">
        <v>336</v>
      </c>
      <c r="E14" s="33"/>
      <c r="F14" s="41" t="s">
        <v>353</v>
      </c>
      <c r="G14" s="42">
        <f>COUNTIF(C2:C100,"landing")/(count(A2:A100))</f>
        <v>0.06666666667</v>
      </c>
      <c r="H14" s="45" t="s">
        <v>354</v>
      </c>
      <c r="I14" s="46">
        <f>((COUNTIF(B2:B100,"&gt;45")-COUNTIF(B2:B100,"&gt;60"))/Count(B2:B100))*100</f>
        <v>4</v>
      </c>
    </row>
    <row r="15">
      <c r="A15" s="36">
        <v>91.0</v>
      </c>
      <c r="B15" s="36">
        <v>124.0</v>
      </c>
      <c r="C15" s="36" t="s">
        <v>355</v>
      </c>
      <c r="D15" s="36" t="s">
        <v>336</v>
      </c>
      <c r="E15" s="33"/>
      <c r="F15" s="41" t="s">
        <v>355</v>
      </c>
      <c r="G15" s="42">
        <f>COUNTIF(C2:C100,"shielding")/(count(A2:A100))</f>
        <v>0.04</v>
      </c>
      <c r="H15" s="45" t="s">
        <v>356</v>
      </c>
      <c r="I15" s="46">
        <f>((COUNTIF(B2:B100,"&gt;60")-COUNTIF(B2:B100,"&gt;75"))/Count(B2:B100))*100</f>
        <v>10.66666667</v>
      </c>
    </row>
    <row r="16">
      <c r="A16" s="36">
        <v>91.0</v>
      </c>
      <c r="B16" s="36">
        <v>68.0</v>
      </c>
      <c r="C16" s="36" t="s">
        <v>341</v>
      </c>
      <c r="D16" s="36" t="s">
        <v>366</v>
      </c>
      <c r="E16" s="33"/>
      <c r="G16" s="8"/>
      <c r="H16" s="45" t="s">
        <v>357</v>
      </c>
      <c r="I16" s="46">
        <f>((COUNTIF(B2:B100,"&gt;75")-COUNTIF(B2:B100,"&gt;90"))/Count(B2:B100))*100</f>
        <v>10.66666667</v>
      </c>
    </row>
    <row r="17">
      <c r="A17" s="36">
        <v>91.0</v>
      </c>
      <c r="B17" s="36">
        <v>92.0</v>
      </c>
      <c r="C17" s="36" t="s">
        <v>335</v>
      </c>
      <c r="D17" s="36" t="s">
        <v>336</v>
      </c>
      <c r="E17" s="33"/>
      <c r="F17" s="41" t="s">
        <v>358</v>
      </c>
      <c r="G17" s="42">
        <f>countif(D2:D100,"yes")/(count(A2:A100))</f>
        <v>0.09333333333</v>
      </c>
      <c r="H17" s="45" t="s">
        <v>359</v>
      </c>
      <c r="I17" s="46">
        <f>((COUNTIF(B2:B100,"&gt;90")-COUNTIF(B2:B100,"&gt;105"))/Count(B2:B100))*100</f>
        <v>25.33333333</v>
      </c>
    </row>
    <row r="18">
      <c r="A18" s="36">
        <v>91.0</v>
      </c>
      <c r="B18" s="36">
        <v>94.0</v>
      </c>
      <c r="C18" s="36" t="s">
        <v>341</v>
      </c>
      <c r="D18" s="36" t="s">
        <v>336</v>
      </c>
      <c r="E18" s="33"/>
      <c r="G18" s="8"/>
      <c r="H18" s="45" t="s">
        <v>360</v>
      </c>
      <c r="I18" s="46">
        <f>((COUNTIF(B2:B100,"&gt;105")-COUNTIF(B2:B100,"&gt;120"))/Count(B2:B100))*100</f>
        <v>16</v>
      </c>
    </row>
    <row r="19">
      <c r="A19" s="36">
        <v>91.0</v>
      </c>
      <c r="B19" s="36">
        <v>101.0</v>
      </c>
      <c r="C19" s="36" t="s">
        <v>341</v>
      </c>
      <c r="D19" s="36" t="s">
        <v>336</v>
      </c>
      <c r="E19" s="33"/>
      <c r="G19" s="8"/>
      <c r="H19" s="45" t="s">
        <v>361</v>
      </c>
      <c r="I19" s="46">
        <f>((COUNTIF(B2:B100,"&gt;120")-COUNTIF(B2:B100,"&gt;135"))/Count(B2:B100))*100</f>
        <v>14.66666667</v>
      </c>
    </row>
    <row r="20">
      <c r="A20" s="36">
        <v>91.0</v>
      </c>
      <c r="B20" s="36">
        <v>104.0</v>
      </c>
      <c r="C20" s="36" t="s">
        <v>335</v>
      </c>
      <c r="D20" s="36" t="s">
        <v>366</v>
      </c>
      <c r="E20" s="33"/>
      <c r="G20" s="8"/>
      <c r="H20" s="48" t="s">
        <v>362</v>
      </c>
      <c r="I20" s="49">
        <f>((COUNTIF(B2:B100,"&gt;135")-COUNTIF(B2:B100,"&gt;150"))/Count(B2:B100))*100</f>
        <v>9.333333333</v>
      </c>
    </row>
    <row r="21">
      <c r="A21" s="36">
        <v>91.0</v>
      </c>
      <c r="B21" s="36">
        <v>94.0</v>
      </c>
      <c r="C21" s="36" t="s">
        <v>353</v>
      </c>
      <c r="D21" s="36" t="s">
        <v>336</v>
      </c>
      <c r="E21" s="33"/>
      <c r="H21" s="48" t="s">
        <v>363</v>
      </c>
      <c r="I21" s="49">
        <f>((COUNTIF(B2:B100,"&gt;150")-COUNTIF(B2:B100,"&gt;165"))/Count(B2:B100))*100</f>
        <v>4</v>
      </c>
    </row>
    <row r="22">
      <c r="A22" s="36">
        <v>91.0</v>
      </c>
      <c r="B22" s="36">
        <v>147.0</v>
      </c>
      <c r="C22" s="36" t="s">
        <v>341</v>
      </c>
      <c r="D22" s="36" t="s">
        <v>336</v>
      </c>
      <c r="E22" s="33"/>
      <c r="H22" s="48" t="s">
        <v>364</v>
      </c>
      <c r="I22" s="49">
        <f>((COUNTIF(B2:B100,"&gt;165")-COUNTIF(B2:B100,"&gt;180"))/Count(B2:B100))*100</f>
        <v>1.333333333</v>
      </c>
    </row>
    <row r="23">
      <c r="A23" s="36">
        <v>91.0</v>
      </c>
      <c r="B23" s="36">
        <v>130.0</v>
      </c>
      <c r="C23" s="36" t="s">
        <v>341</v>
      </c>
      <c r="D23" s="36" t="s">
        <v>336</v>
      </c>
      <c r="E23" s="33"/>
      <c r="H23" s="50" t="s">
        <v>365</v>
      </c>
      <c r="I23" s="51">
        <f>((COUNTIF(B2:B100,"&gt;180")-COUNTIF(B2:B100,"&gt;300"))/Count(B2:B100))*100</f>
        <v>0</v>
      </c>
    </row>
    <row r="24">
      <c r="A24" s="36">
        <v>91.0</v>
      </c>
      <c r="B24" s="36">
        <v>91.0</v>
      </c>
      <c r="C24" s="36" t="s">
        <v>335</v>
      </c>
      <c r="D24" s="36" t="s">
        <v>336</v>
      </c>
      <c r="E24" s="33"/>
      <c r="I24" s="9">
        <f>SUM(I11:I23)</f>
        <v>100</v>
      </c>
    </row>
    <row r="25">
      <c r="A25" s="36">
        <v>91.0</v>
      </c>
      <c r="B25" s="36">
        <v>132.0</v>
      </c>
      <c r="C25" s="36" t="s">
        <v>341</v>
      </c>
      <c r="D25" s="36" t="s">
        <v>336</v>
      </c>
      <c r="E25" s="33"/>
    </row>
    <row r="26">
      <c r="A26" s="36"/>
      <c r="B26" s="36"/>
      <c r="C26" s="36"/>
      <c r="D26" s="36"/>
      <c r="E26" s="33"/>
    </row>
    <row r="27">
      <c r="A27" s="36">
        <v>103.0</v>
      </c>
      <c r="B27" s="36">
        <v>120.0</v>
      </c>
      <c r="C27" s="36" t="s">
        <v>341</v>
      </c>
      <c r="D27" s="36" t="s">
        <v>336</v>
      </c>
      <c r="E27" s="33"/>
    </row>
    <row r="28">
      <c r="A28" s="36">
        <v>103.0</v>
      </c>
      <c r="B28" s="36">
        <v>70.0</v>
      </c>
      <c r="C28" s="36" t="s">
        <v>341</v>
      </c>
      <c r="D28" s="36" t="s">
        <v>336</v>
      </c>
      <c r="E28" s="33"/>
    </row>
    <row r="29">
      <c r="A29" s="36">
        <v>103.0</v>
      </c>
      <c r="B29" s="36">
        <v>139.0</v>
      </c>
      <c r="C29" s="36" t="s">
        <v>338</v>
      </c>
      <c r="D29" s="36" t="s">
        <v>336</v>
      </c>
      <c r="E29" s="33"/>
    </row>
    <row r="30">
      <c r="A30" s="36">
        <v>103.0</v>
      </c>
      <c r="B30" s="36">
        <v>19.0</v>
      </c>
      <c r="C30" s="36" t="s">
        <v>350</v>
      </c>
      <c r="D30" s="36" t="s">
        <v>336</v>
      </c>
      <c r="E30" s="33"/>
    </row>
    <row r="31">
      <c r="A31" s="36">
        <v>103.0</v>
      </c>
      <c r="B31" s="36">
        <v>71.0</v>
      </c>
      <c r="C31" s="36" t="s">
        <v>338</v>
      </c>
      <c r="D31" s="36" t="s">
        <v>336</v>
      </c>
      <c r="E31" s="33"/>
    </row>
    <row r="32">
      <c r="A32" s="36">
        <v>103.0</v>
      </c>
      <c r="B32" s="36">
        <v>85.0</v>
      </c>
      <c r="C32" s="36" t="s">
        <v>338</v>
      </c>
      <c r="D32" s="36" t="s">
        <v>336</v>
      </c>
      <c r="E32" s="33"/>
    </row>
    <row r="33">
      <c r="A33" s="36">
        <v>103.0</v>
      </c>
      <c r="B33" s="36">
        <v>101.0</v>
      </c>
      <c r="C33" s="36" t="s">
        <v>338</v>
      </c>
      <c r="D33" s="36" t="s">
        <v>336</v>
      </c>
      <c r="E33" s="33"/>
    </row>
    <row r="34">
      <c r="A34" s="36"/>
      <c r="B34" s="36"/>
      <c r="C34" s="36"/>
      <c r="D34" s="36"/>
      <c r="E34" s="33"/>
    </row>
    <row r="35">
      <c r="A35" s="36">
        <v>91.0</v>
      </c>
      <c r="B35" s="36">
        <v>135.0</v>
      </c>
      <c r="C35" s="36" t="s">
        <v>341</v>
      </c>
      <c r="D35" s="36" t="s">
        <v>336</v>
      </c>
      <c r="E35" s="33"/>
      <c r="G35" s="8"/>
    </row>
    <row r="36">
      <c r="A36" s="36">
        <v>91.0</v>
      </c>
      <c r="B36" s="36">
        <v>24.0</v>
      </c>
      <c r="C36" s="36" t="s">
        <v>355</v>
      </c>
      <c r="D36" s="36" t="s">
        <v>366</v>
      </c>
      <c r="E36" s="33"/>
      <c r="G36" s="8"/>
    </row>
    <row r="37">
      <c r="A37" s="36">
        <v>91.0</v>
      </c>
      <c r="B37" s="36">
        <v>130.0</v>
      </c>
      <c r="C37" s="36" t="s">
        <v>335</v>
      </c>
      <c r="D37" s="36" t="s">
        <v>336</v>
      </c>
      <c r="E37" s="33"/>
      <c r="G37" s="8"/>
    </row>
    <row r="38">
      <c r="A38" s="36">
        <v>91.0</v>
      </c>
      <c r="B38" s="36">
        <v>112.0</v>
      </c>
      <c r="C38" s="36" t="s">
        <v>341</v>
      </c>
      <c r="D38" s="36" t="s">
        <v>336</v>
      </c>
      <c r="E38" s="33"/>
      <c r="G38" s="8"/>
    </row>
    <row r="39">
      <c r="A39" s="36">
        <v>91.0</v>
      </c>
      <c r="B39" s="36">
        <v>95.0</v>
      </c>
      <c r="C39" s="36" t="s">
        <v>350</v>
      </c>
      <c r="D39" s="36" t="s">
        <v>336</v>
      </c>
      <c r="E39" s="33"/>
      <c r="G39" s="8"/>
    </row>
    <row r="40">
      <c r="A40" s="36">
        <v>91.0</v>
      </c>
      <c r="B40" s="36">
        <v>99.0</v>
      </c>
      <c r="C40" s="36" t="s">
        <v>341</v>
      </c>
      <c r="D40" s="36" t="s">
        <v>336</v>
      </c>
      <c r="E40" s="33"/>
      <c r="G40" s="8"/>
    </row>
    <row r="41">
      <c r="A41" s="36"/>
      <c r="B41" s="36"/>
      <c r="C41" s="36"/>
      <c r="D41" s="36"/>
      <c r="E41" s="33"/>
      <c r="G41" s="8"/>
    </row>
    <row r="42">
      <c r="A42" s="36">
        <v>85.0</v>
      </c>
      <c r="B42" s="36">
        <v>83.0</v>
      </c>
      <c r="C42" s="36" t="s">
        <v>350</v>
      </c>
      <c r="D42" s="36" t="s">
        <v>366</v>
      </c>
      <c r="E42" s="33"/>
      <c r="G42" s="8"/>
    </row>
    <row r="43">
      <c r="A43" s="36">
        <v>85.0</v>
      </c>
      <c r="B43" s="36">
        <v>111.0</v>
      </c>
      <c r="C43" s="36" t="s">
        <v>338</v>
      </c>
      <c r="D43" s="36" t="s">
        <v>336</v>
      </c>
      <c r="E43" s="33"/>
      <c r="G43" s="8"/>
    </row>
    <row r="44">
      <c r="A44" s="36">
        <v>85.0</v>
      </c>
      <c r="B44" s="36">
        <v>75.0</v>
      </c>
      <c r="C44" s="36" t="s">
        <v>341</v>
      </c>
      <c r="D44" s="36" t="s">
        <v>336</v>
      </c>
      <c r="E44" s="33"/>
      <c r="G44" s="8"/>
    </row>
    <row r="45">
      <c r="A45" s="36">
        <v>85.0</v>
      </c>
      <c r="B45" s="36">
        <v>82.0</v>
      </c>
      <c r="C45" s="36" t="s">
        <v>341</v>
      </c>
      <c r="D45" s="36" t="s">
        <v>336</v>
      </c>
      <c r="E45" s="33"/>
      <c r="G45" s="8"/>
    </row>
    <row r="46">
      <c r="A46" s="36">
        <v>85.0</v>
      </c>
      <c r="B46" s="36">
        <v>133.0</v>
      </c>
      <c r="C46" s="36" t="s">
        <v>341</v>
      </c>
      <c r="D46" s="36" t="s">
        <v>336</v>
      </c>
      <c r="E46" s="33"/>
      <c r="G46" s="8"/>
    </row>
    <row r="47">
      <c r="A47" s="36">
        <v>85.0</v>
      </c>
      <c r="B47" s="36">
        <v>60.0</v>
      </c>
      <c r="C47" s="36" t="s">
        <v>338</v>
      </c>
      <c r="D47" s="36" t="s">
        <v>336</v>
      </c>
      <c r="E47" s="33"/>
      <c r="G47" s="8"/>
    </row>
    <row r="48">
      <c r="A48" s="36">
        <v>85.0</v>
      </c>
      <c r="B48" s="36">
        <v>67.0</v>
      </c>
      <c r="C48" s="36" t="s">
        <v>341</v>
      </c>
      <c r="D48" s="36" t="s">
        <v>336</v>
      </c>
      <c r="E48" s="33"/>
      <c r="G48" s="8"/>
    </row>
    <row r="49">
      <c r="A49" s="36">
        <v>85.0</v>
      </c>
      <c r="B49" s="36">
        <v>66.0</v>
      </c>
      <c r="C49" s="36" t="s">
        <v>338</v>
      </c>
      <c r="D49" s="36" t="s">
        <v>336</v>
      </c>
      <c r="E49" s="33"/>
      <c r="G49" s="8"/>
    </row>
    <row r="50">
      <c r="A50" s="36"/>
      <c r="B50" s="36"/>
      <c r="C50" s="36"/>
      <c r="D50" s="36"/>
      <c r="E50" s="33"/>
      <c r="G50" s="8"/>
    </row>
    <row r="51">
      <c r="A51" s="36">
        <v>104.0</v>
      </c>
      <c r="B51" s="36">
        <v>115.0</v>
      </c>
      <c r="C51" s="36" t="s">
        <v>350</v>
      </c>
      <c r="D51" s="36" t="s">
        <v>336</v>
      </c>
      <c r="E51" s="33"/>
      <c r="G51" s="8"/>
    </row>
    <row r="52">
      <c r="A52" s="36">
        <v>104.0</v>
      </c>
      <c r="B52" s="36">
        <v>144.0</v>
      </c>
      <c r="C52" s="36" t="s">
        <v>335</v>
      </c>
      <c r="D52" s="36" t="s">
        <v>336</v>
      </c>
      <c r="E52" s="33"/>
      <c r="G52" s="8"/>
    </row>
    <row r="53">
      <c r="A53" s="36">
        <v>104.0</v>
      </c>
      <c r="B53" s="36">
        <v>169.0</v>
      </c>
      <c r="C53" s="36" t="s">
        <v>350</v>
      </c>
      <c r="D53" s="36" t="s">
        <v>336</v>
      </c>
      <c r="E53" s="33"/>
      <c r="G53" s="8"/>
    </row>
    <row r="54">
      <c r="A54" s="36">
        <v>104.0</v>
      </c>
      <c r="B54" s="36">
        <v>119.0</v>
      </c>
      <c r="C54" s="36" t="s">
        <v>341</v>
      </c>
      <c r="D54" s="36" t="s">
        <v>336</v>
      </c>
      <c r="E54" s="33"/>
      <c r="G54" s="8"/>
    </row>
    <row r="55">
      <c r="A55" s="36">
        <v>104.0</v>
      </c>
      <c r="B55" s="36">
        <v>149.0</v>
      </c>
      <c r="C55" s="36" t="s">
        <v>350</v>
      </c>
      <c r="D55" s="36" t="s">
        <v>336</v>
      </c>
      <c r="E55" s="33"/>
      <c r="G55" s="8"/>
    </row>
    <row r="56">
      <c r="A56" s="36">
        <v>104.0</v>
      </c>
      <c r="B56" s="36">
        <v>151.0</v>
      </c>
      <c r="C56" s="36" t="s">
        <v>350</v>
      </c>
      <c r="D56" s="36" t="s">
        <v>336</v>
      </c>
      <c r="E56" s="33"/>
      <c r="G56" s="8"/>
    </row>
    <row r="57">
      <c r="A57" s="36">
        <v>104.0</v>
      </c>
      <c r="B57" s="36">
        <v>64.0</v>
      </c>
      <c r="C57" s="36" t="s">
        <v>353</v>
      </c>
      <c r="D57" s="36" t="s">
        <v>336</v>
      </c>
      <c r="E57" s="33"/>
      <c r="G57" s="8"/>
    </row>
    <row r="58">
      <c r="A58" s="36">
        <v>104.0</v>
      </c>
      <c r="B58" s="36">
        <v>104.0</v>
      </c>
      <c r="C58" s="36" t="s">
        <v>353</v>
      </c>
      <c r="D58" s="36" t="s">
        <v>336</v>
      </c>
      <c r="E58" s="33"/>
      <c r="G58" s="8"/>
    </row>
    <row r="59">
      <c r="A59" s="36">
        <v>104.0</v>
      </c>
      <c r="B59" s="36">
        <v>76.0</v>
      </c>
      <c r="C59" s="36" t="s">
        <v>335</v>
      </c>
      <c r="D59" s="36" t="s">
        <v>336</v>
      </c>
      <c r="E59" s="33"/>
      <c r="G59" s="8"/>
    </row>
    <row r="60">
      <c r="A60" s="36">
        <v>104.0</v>
      </c>
      <c r="B60" s="36">
        <v>97.0</v>
      </c>
      <c r="C60" s="36" t="s">
        <v>341</v>
      </c>
      <c r="D60" s="36" t="s">
        <v>336</v>
      </c>
      <c r="E60" s="33"/>
      <c r="G60" s="8"/>
    </row>
    <row r="61">
      <c r="A61" s="36"/>
      <c r="B61" s="36"/>
      <c r="C61" s="36"/>
      <c r="D61" s="36"/>
      <c r="E61" s="33"/>
      <c r="G61" s="8"/>
    </row>
    <row r="62">
      <c r="A62" s="36">
        <v>94.0</v>
      </c>
      <c r="B62" s="36">
        <v>102.0</v>
      </c>
      <c r="C62" s="36" t="s">
        <v>338</v>
      </c>
      <c r="D62" s="36" t="s">
        <v>336</v>
      </c>
      <c r="E62" s="33"/>
      <c r="G62" s="8"/>
    </row>
    <row r="63">
      <c r="A63" s="36">
        <v>94.0</v>
      </c>
      <c r="B63" s="36">
        <v>99.0</v>
      </c>
      <c r="C63" s="36" t="s">
        <v>338</v>
      </c>
      <c r="D63" s="36" t="s">
        <v>336</v>
      </c>
      <c r="E63" s="33"/>
      <c r="G63" s="8"/>
    </row>
    <row r="64">
      <c r="A64" s="36">
        <v>94.0</v>
      </c>
      <c r="B64" s="36">
        <v>91.0</v>
      </c>
      <c r="C64" s="36" t="s">
        <v>335</v>
      </c>
      <c r="D64" s="36" t="s">
        <v>336</v>
      </c>
      <c r="E64" s="33"/>
      <c r="G64" s="8"/>
    </row>
    <row r="65">
      <c r="A65" s="36">
        <v>94.0</v>
      </c>
      <c r="B65" s="36">
        <v>119.0</v>
      </c>
      <c r="C65" s="36" t="s">
        <v>341</v>
      </c>
      <c r="D65" s="36" t="s">
        <v>336</v>
      </c>
      <c r="E65" s="33"/>
      <c r="G65" s="8"/>
    </row>
    <row r="66">
      <c r="A66" s="36">
        <v>94.0</v>
      </c>
      <c r="B66" s="36">
        <v>138.0</v>
      </c>
      <c r="C66" s="36" t="s">
        <v>341</v>
      </c>
      <c r="D66" s="36" t="s">
        <v>336</v>
      </c>
      <c r="E66" s="33"/>
      <c r="G66" s="8"/>
    </row>
    <row r="67">
      <c r="A67" s="36">
        <v>94.0</v>
      </c>
      <c r="B67" s="36">
        <v>86.0</v>
      </c>
      <c r="C67" s="36" t="s">
        <v>335</v>
      </c>
      <c r="D67" s="36" t="s">
        <v>336</v>
      </c>
      <c r="E67" s="33"/>
      <c r="G67" s="8"/>
    </row>
    <row r="68">
      <c r="A68" s="36">
        <v>94.0</v>
      </c>
      <c r="B68" s="36">
        <v>110.0</v>
      </c>
      <c r="C68" s="36" t="s">
        <v>341</v>
      </c>
      <c r="D68" s="36" t="s">
        <v>336</v>
      </c>
      <c r="E68" s="33"/>
      <c r="G68" s="8"/>
    </row>
    <row r="69">
      <c r="A69" s="36">
        <v>94.0</v>
      </c>
      <c r="B69" s="36">
        <v>76.0</v>
      </c>
      <c r="C69" s="36" t="s">
        <v>341</v>
      </c>
      <c r="D69" s="36" t="s">
        <v>336</v>
      </c>
      <c r="E69" s="33"/>
      <c r="G69" s="8"/>
    </row>
    <row r="70">
      <c r="A70" s="36">
        <v>94.0</v>
      </c>
      <c r="B70" s="36">
        <v>118.0</v>
      </c>
      <c r="C70" s="36" t="s">
        <v>355</v>
      </c>
      <c r="D70" s="36" t="s">
        <v>336</v>
      </c>
      <c r="E70" s="33"/>
      <c r="G70" s="8"/>
    </row>
    <row r="71">
      <c r="A71" s="36">
        <v>94.0</v>
      </c>
      <c r="B71" s="36">
        <v>99.0</v>
      </c>
      <c r="C71" s="36" t="s">
        <v>341</v>
      </c>
      <c r="D71" s="36" t="s">
        <v>336</v>
      </c>
      <c r="E71" s="33"/>
      <c r="G71" s="8"/>
    </row>
    <row r="72">
      <c r="A72" s="36">
        <v>94.0</v>
      </c>
      <c r="B72" s="36">
        <v>67.0</v>
      </c>
      <c r="C72" s="36" t="s">
        <v>341</v>
      </c>
      <c r="D72" s="36" t="s">
        <v>336</v>
      </c>
      <c r="E72" s="33"/>
      <c r="G72" s="8"/>
    </row>
    <row r="73">
      <c r="A73" s="36">
        <v>94.0</v>
      </c>
      <c r="B73" s="36">
        <v>92.0</v>
      </c>
      <c r="C73" s="36" t="s">
        <v>341</v>
      </c>
      <c r="D73" s="36" t="s">
        <v>336</v>
      </c>
      <c r="E73" s="33"/>
      <c r="G73" s="8"/>
    </row>
    <row r="74">
      <c r="A74" s="36"/>
      <c r="B74" s="36"/>
      <c r="C74" s="36"/>
      <c r="D74" s="36"/>
      <c r="E74" s="33"/>
      <c r="G74" s="8"/>
    </row>
    <row r="75">
      <c r="A75" s="36">
        <v>98.0</v>
      </c>
      <c r="B75" s="36">
        <v>59.0</v>
      </c>
      <c r="C75" s="36" t="s">
        <v>338</v>
      </c>
      <c r="D75" s="36" t="s">
        <v>336</v>
      </c>
      <c r="E75" s="33"/>
      <c r="G75" s="8"/>
    </row>
    <row r="76">
      <c r="A76" s="36">
        <v>98.0</v>
      </c>
      <c r="B76" s="36">
        <v>164.0</v>
      </c>
      <c r="C76" s="36" t="s">
        <v>341</v>
      </c>
      <c r="D76" s="36" t="s">
        <v>336</v>
      </c>
      <c r="E76" s="33"/>
      <c r="G76" s="8"/>
    </row>
    <row r="77">
      <c r="A77" s="36">
        <v>98.0</v>
      </c>
      <c r="B77" s="36">
        <v>128.0</v>
      </c>
      <c r="C77" s="36" t="s">
        <v>338</v>
      </c>
      <c r="D77" s="36" t="s">
        <v>336</v>
      </c>
      <c r="E77" s="33"/>
      <c r="G77" s="8"/>
    </row>
    <row r="78">
      <c r="A78" s="36">
        <v>98.0</v>
      </c>
      <c r="B78" s="36">
        <v>106.0</v>
      </c>
      <c r="C78" s="36" t="s">
        <v>341</v>
      </c>
      <c r="D78" s="36" t="s">
        <v>336</v>
      </c>
      <c r="E78" s="33"/>
      <c r="G78" s="8"/>
    </row>
    <row r="79">
      <c r="A79" s="36">
        <v>98.0</v>
      </c>
      <c r="B79" s="36">
        <v>96.0</v>
      </c>
      <c r="C79" s="36" t="s">
        <v>341</v>
      </c>
      <c r="D79" s="36" t="s">
        <v>336</v>
      </c>
      <c r="E79" s="33"/>
      <c r="G79" s="8"/>
    </row>
    <row r="80">
      <c r="A80" s="36">
        <v>98.0</v>
      </c>
      <c r="B80" s="36">
        <v>121.0</v>
      </c>
      <c r="C80" s="36" t="s">
        <v>341</v>
      </c>
      <c r="D80" s="36" t="s">
        <v>336</v>
      </c>
      <c r="E80" s="33"/>
      <c r="G80" s="8"/>
    </row>
    <row r="81">
      <c r="A81" s="36">
        <v>98.0</v>
      </c>
      <c r="B81" s="36">
        <v>99.0</v>
      </c>
      <c r="C81" s="36" t="s">
        <v>341</v>
      </c>
      <c r="D81" s="36" t="s">
        <v>366</v>
      </c>
      <c r="E81" s="33"/>
      <c r="G81" s="8"/>
    </row>
    <row r="82">
      <c r="A82" s="36">
        <v>98.0</v>
      </c>
      <c r="B82" s="36">
        <v>98.0</v>
      </c>
      <c r="C82" s="36" t="s">
        <v>341</v>
      </c>
      <c r="D82" s="36" t="s">
        <v>336</v>
      </c>
      <c r="E82" s="33"/>
      <c r="G82" s="8"/>
    </row>
    <row r="83">
      <c r="A83" s="36">
        <v>98.0</v>
      </c>
      <c r="B83" s="36">
        <v>87.0</v>
      </c>
      <c r="C83" s="36" t="s">
        <v>353</v>
      </c>
      <c r="D83" s="36" t="s">
        <v>336</v>
      </c>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86.53409091</v>
      </c>
      <c r="J1" s="6" t="s">
        <v>334</v>
      </c>
      <c r="K1" s="10">
        <f>AVERAGE(A2:A100)</f>
        <v>95</v>
      </c>
    </row>
    <row r="2">
      <c r="A2" s="36">
        <v>103.0</v>
      </c>
      <c r="B2" s="36">
        <v>107.0</v>
      </c>
      <c r="C2" s="36" t="s">
        <v>355</v>
      </c>
      <c r="D2" s="36" t="s">
        <v>366</v>
      </c>
      <c r="E2" s="33"/>
      <c r="F2" s="34" t="s">
        <v>3</v>
      </c>
      <c r="G2" s="35">
        <f>MEDIAN(B2:B100)</f>
        <v>91</v>
      </c>
      <c r="J2" s="6" t="s">
        <v>337</v>
      </c>
      <c r="K2" s="10">
        <f>count(A2:A103)</f>
        <v>88</v>
      </c>
    </row>
    <row r="3">
      <c r="A3" s="36">
        <v>103.0</v>
      </c>
      <c r="B3" s="36">
        <v>101.0</v>
      </c>
      <c r="C3" s="36" t="s">
        <v>338</v>
      </c>
      <c r="D3" s="36" t="s">
        <v>336</v>
      </c>
      <c r="E3" s="33"/>
      <c r="F3" s="34" t="s">
        <v>339</v>
      </c>
      <c r="G3" s="35">
        <f>STDEV(B2:B100)</f>
        <v>38.58173854</v>
      </c>
    </row>
    <row r="4">
      <c r="A4" s="36">
        <v>103.0</v>
      </c>
      <c r="B4" s="36">
        <v>68.0</v>
      </c>
      <c r="C4" s="36" t="s">
        <v>350</v>
      </c>
      <c r="D4" s="36" t="s">
        <v>336</v>
      </c>
      <c r="E4" s="33"/>
      <c r="F4" s="34" t="s">
        <v>340</v>
      </c>
      <c r="G4" s="35">
        <f>QUARTILE(B2:B100,1)</f>
        <v>67</v>
      </c>
    </row>
    <row r="5">
      <c r="A5" s="36">
        <v>103.0</v>
      </c>
      <c r="B5" s="36">
        <v>4.0</v>
      </c>
      <c r="C5" s="36" t="s">
        <v>341</v>
      </c>
      <c r="D5" s="36" t="s">
        <v>366</v>
      </c>
      <c r="E5" s="33"/>
      <c r="F5" s="34" t="s">
        <v>342</v>
      </c>
      <c r="G5" s="35">
        <f>QUARTILE(B2:B100,2)</f>
        <v>91</v>
      </c>
    </row>
    <row r="6">
      <c r="A6" s="36">
        <v>103.0</v>
      </c>
      <c r="B6" s="36">
        <v>108.0</v>
      </c>
      <c r="C6" s="36" t="s">
        <v>355</v>
      </c>
      <c r="D6" s="36" t="s">
        <v>366</v>
      </c>
      <c r="E6" s="33"/>
      <c r="F6" s="34" t="s">
        <v>1</v>
      </c>
      <c r="G6" s="35">
        <f>QUARTILE(B2:B100,3)</f>
        <v>112.25</v>
      </c>
    </row>
    <row r="7">
      <c r="A7" s="36">
        <v>103.0</v>
      </c>
      <c r="B7" s="59">
        <v>68.0</v>
      </c>
      <c r="C7" s="38" t="s">
        <v>341</v>
      </c>
      <c r="D7" s="38" t="s">
        <v>336</v>
      </c>
      <c r="E7" s="33"/>
      <c r="F7" s="34" t="s">
        <v>343</v>
      </c>
      <c r="G7" s="35">
        <f>QUARTILE(B2:B100,4)</f>
        <v>154</v>
      </c>
    </row>
    <row r="8">
      <c r="A8" s="36">
        <v>103.0</v>
      </c>
      <c r="B8" s="60">
        <v>99.0</v>
      </c>
      <c r="C8" s="40" t="s">
        <v>341</v>
      </c>
      <c r="D8" s="40" t="s">
        <v>366</v>
      </c>
      <c r="E8" s="33"/>
      <c r="F8" s="34" t="s">
        <v>344</v>
      </c>
      <c r="G8" s="35">
        <f>G6-G4</f>
        <v>45.25</v>
      </c>
      <c r="H8" s="34" t="s">
        <v>345</v>
      </c>
      <c r="I8" s="35">
        <f>(3*(G1-G2))/G3</f>
        <v>-0.347255665</v>
      </c>
      <c r="J8" s="34" t="s">
        <v>346</v>
      </c>
      <c r="K8" s="35">
        <f>SUM(I21:I23)</f>
        <v>1.136363636</v>
      </c>
    </row>
    <row r="9">
      <c r="A9" s="36">
        <v>103.0</v>
      </c>
      <c r="B9" s="60">
        <v>38.0</v>
      </c>
      <c r="C9" s="40" t="s">
        <v>341</v>
      </c>
      <c r="D9" s="40" t="s">
        <v>366</v>
      </c>
      <c r="E9" s="33"/>
      <c r="G9" s="8"/>
    </row>
    <row r="10">
      <c r="A10" s="36">
        <v>103.0</v>
      </c>
      <c r="B10" s="36">
        <v>88.0</v>
      </c>
      <c r="C10" s="36" t="s">
        <v>338</v>
      </c>
      <c r="D10" s="36" t="s">
        <v>336</v>
      </c>
      <c r="E10" s="33"/>
      <c r="F10" s="41" t="s">
        <v>338</v>
      </c>
      <c r="G10" s="42">
        <f>(COUNTIF(C2:C100,"edgeguard"))/(count(A2:A100))</f>
        <v>0.1022727273</v>
      </c>
      <c r="H10" s="43" t="s">
        <v>347</v>
      </c>
      <c r="I10" s="44" t="s">
        <v>348</v>
      </c>
    </row>
    <row r="11">
      <c r="A11" s="36">
        <v>103.0</v>
      </c>
      <c r="B11" s="36">
        <v>91.0</v>
      </c>
      <c r="C11" s="36" t="s">
        <v>341</v>
      </c>
      <c r="D11" s="36" t="s">
        <v>366</v>
      </c>
      <c r="E11" s="33"/>
      <c r="F11" s="41" t="s">
        <v>335</v>
      </c>
      <c r="G11" s="42">
        <f>COUNTIF(C2:C100,"ledgeguard")/(count(A2:A100))</f>
        <v>0.07954545455</v>
      </c>
      <c r="H11" s="45" t="s">
        <v>349</v>
      </c>
      <c r="I11" s="46">
        <f>((COUNTIF(B2:B100,"&lt;=15"))/Count(B2:B100))*100</f>
        <v>10.22727273</v>
      </c>
    </row>
    <row r="12">
      <c r="A12" s="36">
        <v>103.0</v>
      </c>
      <c r="B12" s="36">
        <v>6.0</v>
      </c>
      <c r="C12" s="36" t="s">
        <v>341</v>
      </c>
      <c r="D12" s="36" t="s">
        <v>366</v>
      </c>
      <c r="E12" s="33"/>
      <c r="F12" s="41" t="s">
        <v>350</v>
      </c>
      <c r="G12" s="42">
        <f>COUNTIF(C2:C100,"reversal")/(count(A2:A100))</f>
        <v>0.09090909091</v>
      </c>
      <c r="H12" s="45" t="s">
        <v>351</v>
      </c>
      <c r="I12" s="46">
        <f>((COUNTIF(B2:B100,"&gt;15")-COUNTIF(B2:B100,"&gt;30"))/Count(B2:B100))*100</f>
        <v>1.136363636</v>
      </c>
    </row>
    <row r="13">
      <c r="A13" s="36">
        <v>103.0</v>
      </c>
      <c r="B13" s="36">
        <v>91.0</v>
      </c>
      <c r="C13" s="36" t="s">
        <v>341</v>
      </c>
      <c r="D13" s="36" t="s">
        <v>336</v>
      </c>
      <c r="E13" s="33"/>
      <c r="F13" s="41" t="s">
        <v>341</v>
      </c>
      <c r="G13" s="42">
        <f>COUNTIF(C2:C100,"raw/whiff")/(count(A2:A100))</f>
        <v>0.5113636364</v>
      </c>
      <c r="H13" s="45" t="s">
        <v>352</v>
      </c>
      <c r="I13" s="47">
        <f>((COUNTIF(B2:B100,"&gt;30")-COUNTIF(B2:B100,"&gt;45"))/Count(B2:B100))*100</f>
        <v>4.545454545</v>
      </c>
    </row>
    <row r="14">
      <c r="A14" s="36">
        <v>103.0</v>
      </c>
      <c r="B14" s="36">
        <v>9.0</v>
      </c>
      <c r="C14" s="36" t="s">
        <v>341</v>
      </c>
      <c r="D14" s="36" t="s">
        <v>366</v>
      </c>
      <c r="E14" s="33"/>
      <c r="F14" s="41" t="s">
        <v>353</v>
      </c>
      <c r="G14" s="42">
        <f>COUNTIF(C2:C100,"landing")/(count(A2:A100))</f>
        <v>0.1136363636</v>
      </c>
      <c r="H14" s="45" t="s">
        <v>354</v>
      </c>
      <c r="I14" s="46">
        <f>((COUNTIF(B2:B100,"&gt;45")-COUNTIF(B2:B100,"&gt;60"))/Count(B2:B100))*100</f>
        <v>5.681818182</v>
      </c>
    </row>
    <row r="15">
      <c r="A15" s="36"/>
      <c r="B15" s="36"/>
      <c r="C15" s="36"/>
      <c r="D15" s="36"/>
      <c r="E15" s="33"/>
      <c r="F15" s="41" t="s">
        <v>355</v>
      </c>
      <c r="G15" s="42">
        <f>COUNTIF(C2:C100,"shielding")/(count(A2:A100))</f>
        <v>0.07954545455</v>
      </c>
      <c r="H15" s="45" t="s">
        <v>356</v>
      </c>
      <c r="I15" s="46">
        <f>((COUNTIF(B2:B100,"&gt;60")-COUNTIF(B2:B100,"&gt;75"))/Count(B2:B100))*100</f>
        <v>12.5</v>
      </c>
    </row>
    <row r="16">
      <c r="A16" s="36">
        <v>78.0</v>
      </c>
      <c r="B16" s="36">
        <v>67.0</v>
      </c>
      <c r="C16" s="36" t="s">
        <v>341</v>
      </c>
      <c r="D16" s="36" t="s">
        <v>366</v>
      </c>
      <c r="E16" s="33"/>
      <c r="G16" s="8"/>
      <c r="H16" s="45" t="s">
        <v>357</v>
      </c>
      <c r="I16" s="46">
        <f>((COUNTIF(B2:B100,"&gt;75")-COUNTIF(B2:B100,"&gt;90"))/Count(B2:B100))*100</f>
        <v>13.63636364</v>
      </c>
    </row>
    <row r="17">
      <c r="A17" s="36">
        <v>78.0</v>
      </c>
      <c r="B17" s="36">
        <v>123.0</v>
      </c>
      <c r="C17" s="36" t="s">
        <v>341</v>
      </c>
      <c r="D17" s="36" t="s">
        <v>336</v>
      </c>
      <c r="E17" s="33"/>
      <c r="F17" s="41" t="s">
        <v>358</v>
      </c>
      <c r="G17" s="42">
        <f>countif(D2:D100,"yes")/(count(A2:A100))</f>
        <v>0.4545454545</v>
      </c>
      <c r="H17" s="45" t="s">
        <v>359</v>
      </c>
      <c r="I17" s="46">
        <f>((COUNTIF(B2:B100,"&gt;90")-COUNTIF(B2:B100,"&gt;105"))/Count(B2:B100))*100</f>
        <v>15.90909091</v>
      </c>
    </row>
    <row r="18">
      <c r="A18" s="36">
        <v>78.0</v>
      </c>
      <c r="B18" s="36">
        <v>154.0</v>
      </c>
      <c r="C18" s="36" t="s">
        <v>371</v>
      </c>
      <c r="D18" s="36" t="s">
        <v>336</v>
      </c>
      <c r="E18" s="33"/>
      <c r="G18" s="8"/>
      <c r="H18" s="45" t="s">
        <v>360</v>
      </c>
      <c r="I18" s="46">
        <f>((COUNTIF(B2:B100,"&gt;105")-COUNTIF(B2:B100,"&gt;120"))/Count(B2:B100))*100</f>
        <v>15.90909091</v>
      </c>
    </row>
    <row r="19">
      <c r="A19" s="36">
        <v>78.0</v>
      </c>
      <c r="B19" s="36">
        <v>71.0</v>
      </c>
      <c r="C19" s="36" t="s">
        <v>341</v>
      </c>
      <c r="D19" s="36" t="s">
        <v>366</v>
      </c>
      <c r="E19" s="33"/>
      <c r="G19" s="8"/>
      <c r="H19" s="45" t="s">
        <v>361</v>
      </c>
      <c r="I19" s="46">
        <f>((COUNTIF(B2:B100,"&gt;120")-COUNTIF(B2:B100,"&gt;135"))/Count(B2:B100))*100</f>
        <v>14.77272727</v>
      </c>
    </row>
    <row r="20">
      <c r="A20" s="36">
        <v>78.0</v>
      </c>
      <c r="B20" s="36">
        <v>115.0</v>
      </c>
      <c r="C20" s="36" t="s">
        <v>335</v>
      </c>
      <c r="D20" s="36" t="s">
        <v>336</v>
      </c>
      <c r="E20" s="33"/>
      <c r="G20" s="8"/>
      <c r="H20" s="48" t="s">
        <v>362</v>
      </c>
      <c r="I20" s="49">
        <f>((COUNTIF(B2:B100,"&gt;135")-COUNTIF(B2:B100,"&gt;150"))/Count(B2:B100))*100</f>
        <v>4.545454545</v>
      </c>
    </row>
    <row r="21">
      <c r="A21" s="36">
        <v>78.0</v>
      </c>
      <c r="B21" s="36">
        <v>105.0</v>
      </c>
      <c r="C21" s="36" t="s">
        <v>341</v>
      </c>
      <c r="D21" s="36" t="s">
        <v>336</v>
      </c>
      <c r="E21" s="33"/>
      <c r="H21" s="48" t="s">
        <v>363</v>
      </c>
      <c r="I21" s="49">
        <f>((COUNTIF(B2:B100,"&gt;150")-COUNTIF(B2:B100,"&gt;165"))/Count(B2:B100))*100</f>
        <v>1.136363636</v>
      </c>
    </row>
    <row r="22">
      <c r="A22" s="36">
        <v>78.0</v>
      </c>
      <c r="B22" s="36">
        <v>15.0</v>
      </c>
      <c r="C22" s="36" t="s">
        <v>341</v>
      </c>
      <c r="D22" s="36" t="s">
        <v>366</v>
      </c>
      <c r="E22" s="33"/>
      <c r="H22" s="48" t="s">
        <v>364</v>
      </c>
      <c r="I22" s="49">
        <f>((COUNTIF(B2:B100,"&gt;165")-COUNTIF(B2:B100,"&gt;180"))/Count(B2:B100))*100</f>
        <v>0</v>
      </c>
    </row>
    <row r="23">
      <c r="A23" s="36">
        <v>78.0</v>
      </c>
      <c r="B23" s="36">
        <v>94.0</v>
      </c>
      <c r="C23" s="36" t="s">
        <v>338</v>
      </c>
      <c r="D23" s="36" t="s">
        <v>336</v>
      </c>
      <c r="E23" s="33"/>
      <c r="H23" s="50" t="s">
        <v>365</v>
      </c>
      <c r="I23" s="51">
        <f>((COUNTIF(B2:B100,"&gt;180")-COUNTIF(B2:B100,"&gt;300"))/Count(B2:B100))*100</f>
        <v>0</v>
      </c>
    </row>
    <row r="24">
      <c r="A24" s="36">
        <v>78.0</v>
      </c>
      <c r="B24" s="36">
        <v>40.0</v>
      </c>
      <c r="C24" s="36" t="s">
        <v>350</v>
      </c>
      <c r="D24" s="36" t="s">
        <v>366</v>
      </c>
      <c r="E24" s="33"/>
      <c r="I24" s="9">
        <f>SUM(I11:I23)</f>
        <v>100</v>
      </c>
    </row>
    <row r="25">
      <c r="A25" s="36"/>
      <c r="B25" s="36"/>
      <c r="C25" s="36"/>
      <c r="D25" s="36"/>
      <c r="E25" s="33"/>
    </row>
    <row r="26">
      <c r="A26" s="36">
        <v>81.0</v>
      </c>
      <c r="B26" s="36">
        <v>133.0</v>
      </c>
      <c r="C26" s="36" t="s">
        <v>350</v>
      </c>
      <c r="D26" s="36" t="s">
        <v>336</v>
      </c>
      <c r="E26" s="33"/>
    </row>
    <row r="27">
      <c r="A27" s="36">
        <v>81.0</v>
      </c>
      <c r="B27" s="36">
        <v>113.0</v>
      </c>
      <c r="C27" s="36" t="s">
        <v>341</v>
      </c>
      <c r="D27" s="36" t="s">
        <v>336</v>
      </c>
      <c r="E27" s="33"/>
    </row>
    <row r="28">
      <c r="A28" s="36">
        <v>81.0</v>
      </c>
      <c r="B28" s="36">
        <v>67.0</v>
      </c>
      <c r="C28" s="36" t="s">
        <v>341</v>
      </c>
      <c r="D28" s="36" t="s">
        <v>366</v>
      </c>
      <c r="E28" s="33"/>
    </row>
    <row r="29">
      <c r="A29" s="36">
        <v>81.0</v>
      </c>
      <c r="B29" s="36">
        <v>76.0</v>
      </c>
      <c r="C29" s="36" t="s">
        <v>355</v>
      </c>
      <c r="D29" s="36" t="s">
        <v>366</v>
      </c>
      <c r="E29" s="33"/>
    </row>
    <row r="30">
      <c r="A30" s="36">
        <v>81.0</v>
      </c>
      <c r="B30" s="36">
        <v>107.0</v>
      </c>
      <c r="C30" s="36" t="s">
        <v>350</v>
      </c>
      <c r="D30" s="36" t="s">
        <v>366</v>
      </c>
      <c r="E30" s="33"/>
    </row>
    <row r="31">
      <c r="A31" s="36">
        <v>81.0</v>
      </c>
      <c r="B31" s="36">
        <v>64.0</v>
      </c>
      <c r="C31" s="36" t="s">
        <v>341</v>
      </c>
      <c r="D31" s="36" t="s">
        <v>366</v>
      </c>
      <c r="E31" s="33"/>
    </row>
    <row r="32">
      <c r="A32" s="36">
        <v>81.0</v>
      </c>
      <c r="B32" s="36">
        <v>114.0</v>
      </c>
      <c r="C32" s="36" t="s">
        <v>353</v>
      </c>
      <c r="D32" s="36" t="s">
        <v>336</v>
      </c>
      <c r="E32" s="33"/>
    </row>
    <row r="33">
      <c r="A33" s="36">
        <v>81.0</v>
      </c>
      <c r="B33" s="36">
        <v>139.0</v>
      </c>
      <c r="C33" s="36" t="s">
        <v>350</v>
      </c>
      <c r="D33" s="36" t="s">
        <v>336</v>
      </c>
      <c r="E33" s="33"/>
    </row>
    <row r="34">
      <c r="A34" s="36">
        <v>81.0</v>
      </c>
      <c r="B34" s="36">
        <v>57.0</v>
      </c>
      <c r="C34" s="36" t="s">
        <v>341</v>
      </c>
      <c r="D34" s="36" t="s">
        <v>366</v>
      </c>
      <c r="E34" s="33"/>
    </row>
    <row r="35">
      <c r="A35" s="36"/>
      <c r="B35" s="36"/>
      <c r="C35" s="36"/>
      <c r="D35" s="36"/>
      <c r="E35" s="33"/>
      <c r="G35" s="8"/>
    </row>
    <row r="36">
      <c r="A36" s="36">
        <v>88.0</v>
      </c>
      <c r="B36" s="36">
        <v>108.0</v>
      </c>
      <c r="C36" s="36" t="s">
        <v>353</v>
      </c>
      <c r="D36" s="36" t="s">
        <v>336</v>
      </c>
      <c r="E36" s="33"/>
      <c r="G36" s="8"/>
    </row>
    <row r="37">
      <c r="A37" s="36">
        <v>88.0</v>
      </c>
      <c r="B37" s="36">
        <v>135.0</v>
      </c>
      <c r="C37" s="36" t="s">
        <v>341</v>
      </c>
      <c r="D37" s="36" t="s">
        <v>336</v>
      </c>
      <c r="E37" s="33"/>
      <c r="G37" s="8"/>
    </row>
    <row r="38">
      <c r="A38" s="36">
        <v>88.0</v>
      </c>
      <c r="B38" s="36">
        <v>71.0</v>
      </c>
      <c r="C38" s="36" t="s">
        <v>341</v>
      </c>
      <c r="D38" s="36" t="s">
        <v>366</v>
      </c>
      <c r="E38" s="33"/>
      <c r="G38" s="8"/>
    </row>
    <row r="39">
      <c r="A39" s="36">
        <v>88.0</v>
      </c>
      <c r="B39" s="36">
        <v>83.0</v>
      </c>
      <c r="C39" s="36" t="s">
        <v>338</v>
      </c>
      <c r="D39" s="36" t="s">
        <v>336</v>
      </c>
      <c r="E39" s="33"/>
      <c r="G39" s="8"/>
    </row>
    <row r="40">
      <c r="A40" s="36">
        <v>88.0</v>
      </c>
      <c r="B40" s="36">
        <v>107.0</v>
      </c>
      <c r="C40" s="36" t="s">
        <v>355</v>
      </c>
      <c r="D40" s="36" t="s">
        <v>366</v>
      </c>
      <c r="E40" s="33"/>
      <c r="G40" s="8"/>
    </row>
    <row r="41">
      <c r="A41" s="36">
        <v>88.0</v>
      </c>
      <c r="B41" s="36">
        <v>88.0</v>
      </c>
      <c r="C41" s="36" t="s">
        <v>341</v>
      </c>
      <c r="D41" s="36" t="s">
        <v>336</v>
      </c>
      <c r="E41" s="33"/>
      <c r="G41" s="8"/>
    </row>
    <row r="42">
      <c r="A42" s="36">
        <v>88.0</v>
      </c>
      <c r="B42" s="36">
        <v>90.0</v>
      </c>
      <c r="C42" s="36" t="s">
        <v>341</v>
      </c>
      <c r="D42" s="36" t="s">
        <v>366</v>
      </c>
      <c r="E42" s="33"/>
      <c r="G42" s="8"/>
    </row>
    <row r="43">
      <c r="A43" s="36">
        <v>88.0</v>
      </c>
      <c r="B43" s="36">
        <v>44.0</v>
      </c>
      <c r="C43" s="36" t="s">
        <v>341</v>
      </c>
      <c r="D43" s="36" t="s">
        <v>366</v>
      </c>
      <c r="E43" s="33"/>
      <c r="G43" s="8"/>
    </row>
    <row r="44">
      <c r="A44" s="36">
        <v>88.0</v>
      </c>
      <c r="B44" s="36">
        <v>53.0</v>
      </c>
      <c r="C44" s="36" t="s">
        <v>341</v>
      </c>
      <c r="D44" s="36" t="s">
        <v>336</v>
      </c>
      <c r="E44" s="33"/>
      <c r="G44" s="8"/>
    </row>
    <row r="45">
      <c r="A45" s="36"/>
      <c r="B45" s="36"/>
      <c r="C45" s="36"/>
      <c r="D45" s="36"/>
      <c r="E45" s="33"/>
      <c r="G45" s="8"/>
    </row>
    <row r="46">
      <c r="A46" s="36">
        <v>90.0</v>
      </c>
      <c r="B46" s="36">
        <v>100.0</v>
      </c>
      <c r="C46" s="36" t="s">
        <v>338</v>
      </c>
      <c r="D46" s="36" t="s">
        <v>336</v>
      </c>
      <c r="E46" s="33"/>
      <c r="G46" s="8"/>
    </row>
    <row r="47">
      <c r="A47" s="36">
        <v>90.0</v>
      </c>
      <c r="B47" s="36">
        <v>97.0</v>
      </c>
      <c r="C47" s="36" t="s">
        <v>355</v>
      </c>
      <c r="D47" s="36" t="s">
        <v>366</v>
      </c>
      <c r="E47" s="33"/>
      <c r="G47" s="8"/>
    </row>
    <row r="48">
      <c r="A48" s="36">
        <v>90.0</v>
      </c>
      <c r="B48" s="36">
        <v>133.0</v>
      </c>
      <c r="C48" s="36" t="s">
        <v>341</v>
      </c>
      <c r="D48" s="36" t="s">
        <v>336</v>
      </c>
      <c r="E48" s="33"/>
      <c r="G48" s="8"/>
    </row>
    <row r="49">
      <c r="A49" s="36">
        <v>90.0</v>
      </c>
      <c r="B49" s="36">
        <v>53.0</v>
      </c>
      <c r="C49" s="36" t="s">
        <v>341</v>
      </c>
      <c r="D49" s="36" t="s">
        <v>336</v>
      </c>
      <c r="E49" s="33"/>
      <c r="G49" s="8"/>
    </row>
    <row r="50">
      <c r="A50" s="36">
        <v>90.0</v>
      </c>
      <c r="B50" s="36">
        <v>99.0</v>
      </c>
      <c r="C50" s="36" t="s">
        <v>335</v>
      </c>
      <c r="D50" s="36" t="s">
        <v>336</v>
      </c>
      <c r="E50" s="33"/>
      <c r="G50" s="8"/>
    </row>
    <row r="51">
      <c r="A51" s="36">
        <v>90.0</v>
      </c>
      <c r="B51" s="36">
        <v>127.0</v>
      </c>
      <c r="C51" s="36" t="s">
        <v>335</v>
      </c>
      <c r="D51" s="36" t="s">
        <v>336</v>
      </c>
      <c r="E51" s="33"/>
      <c r="G51" s="8"/>
    </row>
    <row r="52">
      <c r="A52" s="36">
        <v>90.0</v>
      </c>
      <c r="B52" s="36">
        <v>107.0</v>
      </c>
      <c r="C52" s="36" t="s">
        <v>335</v>
      </c>
      <c r="D52" s="36" t="s">
        <v>336</v>
      </c>
      <c r="E52" s="33"/>
      <c r="G52" s="8"/>
    </row>
    <row r="53">
      <c r="A53" s="36">
        <v>90.0</v>
      </c>
      <c r="B53" s="36">
        <v>129.0</v>
      </c>
      <c r="C53" s="36" t="s">
        <v>353</v>
      </c>
      <c r="D53" s="36" t="s">
        <v>336</v>
      </c>
      <c r="E53" s="33"/>
      <c r="G53" s="8"/>
    </row>
    <row r="54">
      <c r="A54" s="36">
        <v>90.0</v>
      </c>
      <c r="B54" s="36">
        <v>102.0</v>
      </c>
      <c r="C54" s="36" t="s">
        <v>341</v>
      </c>
      <c r="D54" s="36" t="s">
        <v>366</v>
      </c>
      <c r="E54" s="33"/>
      <c r="G54" s="8"/>
    </row>
    <row r="55">
      <c r="A55" s="36"/>
      <c r="B55" s="36"/>
      <c r="C55" s="36"/>
      <c r="D55" s="36"/>
      <c r="E55" s="33"/>
      <c r="G55" s="8"/>
    </row>
    <row r="56">
      <c r="A56" s="36">
        <v>92.0</v>
      </c>
      <c r="B56" s="36">
        <v>53.0</v>
      </c>
      <c r="C56" s="36" t="s">
        <v>341</v>
      </c>
      <c r="D56" s="36" t="s">
        <v>336</v>
      </c>
      <c r="E56" s="33"/>
      <c r="G56" s="8"/>
    </row>
    <row r="57">
      <c r="A57" s="36">
        <v>92.0</v>
      </c>
      <c r="B57" s="36">
        <v>144.0</v>
      </c>
      <c r="C57" s="36" t="s">
        <v>341</v>
      </c>
      <c r="D57" s="36" t="s">
        <v>336</v>
      </c>
      <c r="E57" s="33"/>
      <c r="G57" s="8"/>
    </row>
    <row r="58">
      <c r="A58" s="36">
        <v>92.0</v>
      </c>
      <c r="B58" s="36">
        <v>78.0</v>
      </c>
      <c r="C58" s="36" t="s">
        <v>335</v>
      </c>
      <c r="D58" s="36" t="s">
        <v>336</v>
      </c>
      <c r="E58" s="33"/>
      <c r="G58" s="8"/>
    </row>
    <row r="59">
      <c r="A59" s="36">
        <v>92.0</v>
      </c>
      <c r="B59" s="36">
        <v>111.0</v>
      </c>
      <c r="C59" s="36" t="s">
        <v>353</v>
      </c>
      <c r="D59" s="36" t="s">
        <v>336</v>
      </c>
      <c r="E59" s="33"/>
      <c r="G59" s="8"/>
    </row>
    <row r="60">
      <c r="A60" s="36">
        <v>92.0</v>
      </c>
      <c r="B60" s="36">
        <v>102.0</v>
      </c>
      <c r="C60" s="36" t="s">
        <v>341</v>
      </c>
      <c r="D60" s="36" t="s">
        <v>336</v>
      </c>
      <c r="E60" s="33"/>
      <c r="G60" s="8"/>
    </row>
    <row r="61">
      <c r="A61" s="36">
        <v>92.0</v>
      </c>
      <c r="B61" s="36">
        <v>51.0</v>
      </c>
      <c r="C61" s="36" t="s">
        <v>341</v>
      </c>
      <c r="D61" s="36" t="s">
        <v>366</v>
      </c>
      <c r="E61" s="33"/>
      <c r="G61" s="8"/>
    </row>
    <row r="62">
      <c r="A62" s="36">
        <v>92.0</v>
      </c>
      <c r="B62" s="36">
        <v>115.0</v>
      </c>
      <c r="C62" s="36" t="s">
        <v>341</v>
      </c>
      <c r="D62" s="36" t="s">
        <v>336</v>
      </c>
      <c r="E62" s="33"/>
      <c r="G62" s="8"/>
    </row>
    <row r="63">
      <c r="A63" s="36">
        <v>92.0</v>
      </c>
      <c r="B63" s="36">
        <v>112.0</v>
      </c>
      <c r="C63" s="36" t="s">
        <v>353</v>
      </c>
      <c r="D63" s="36" t="s">
        <v>336</v>
      </c>
      <c r="E63" s="33"/>
      <c r="G63" s="8"/>
    </row>
    <row r="64">
      <c r="A64" s="36">
        <v>92.0</v>
      </c>
      <c r="B64" s="36">
        <v>122.0</v>
      </c>
      <c r="C64" s="36" t="s">
        <v>341</v>
      </c>
      <c r="D64" s="36" t="s">
        <v>336</v>
      </c>
      <c r="E64" s="33"/>
      <c r="G64" s="8"/>
    </row>
    <row r="65">
      <c r="A65" s="36">
        <v>92.0</v>
      </c>
      <c r="B65" s="36">
        <v>86.0</v>
      </c>
      <c r="C65" s="36" t="s">
        <v>355</v>
      </c>
      <c r="D65" s="36" t="s">
        <v>366</v>
      </c>
      <c r="E65" s="33"/>
      <c r="G65" s="8"/>
    </row>
    <row r="66">
      <c r="A66" s="36">
        <v>92.0</v>
      </c>
      <c r="B66" s="36">
        <v>87.0</v>
      </c>
      <c r="C66" s="36" t="s">
        <v>355</v>
      </c>
      <c r="D66" s="36" t="s">
        <v>366</v>
      </c>
      <c r="E66" s="33"/>
      <c r="G66" s="8"/>
    </row>
    <row r="67">
      <c r="A67" s="36"/>
      <c r="B67" s="36"/>
      <c r="C67" s="36"/>
      <c r="D67" s="36"/>
      <c r="E67" s="33"/>
      <c r="G67" s="8"/>
    </row>
    <row r="68">
      <c r="A68" s="36">
        <v>104.0</v>
      </c>
      <c r="B68" s="36">
        <v>15.0</v>
      </c>
      <c r="C68" s="36" t="s">
        <v>350</v>
      </c>
      <c r="D68" s="36" t="s">
        <v>366</v>
      </c>
      <c r="E68" s="33"/>
      <c r="G68" s="8"/>
    </row>
    <row r="69">
      <c r="A69" s="36">
        <v>104.0</v>
      </c>
      <c r="B69" s="36">
        <v>73.0</v>
      </c>
      <c r="C69" s="36" t="s">
        <v>350</v>
      </c>
      <c r="D69" s="36" t="s">
        <v>366</v>
      </c>
      <c r="E69" s="33"/>
      <c r="G69" s="8"/>
    </row>
    <row r="70">
      <c r="A70" s="36">
        <v>104.0</v>
      </c>
      <c r="B70" s="36">
        <v>78.0</v>
      </c>
      <c r="C70" s="36" t="s">
        <v>353</v>
      </c>
      <c r="D70" s="36" t="s">
        <v>336</v>
      </c>
      <c r="E70" s="33"/>
      <c r="G70" s="8"/>
    </row>
    <row r="71">
      <c r="A71" s="36">
        <v>104.0</v>
      </c>
      <c r="B71" s="36">
        <v>134.0</v>
      </c>
      <c r="C71" s="36" t="s">
        <v>335</v>
      </c>
      <c r="D71" s="36" t="s">
        <v>336</v>
      </c>
      <c r="E71" s="33"/>
      <c r="G71" s="8"/>
    </row>
    <row r="72">
      <c r="A72" s="36">
        <v>104.0</v>
      </c>
      <c r="B72" s="36">
        <v>133.0</v>
      </c>
      <c r="C72" s="36" t="s">
        <v>338</v>
      </c>
      <c r="D72" s="36" t="s">
        <v>336</v>
      </c>
      <c r="E72" s="33"/>
      <c r="G72" s="8"/>
    </row>
    <row r="73">
      <c r="A73" s="36">
        <v>104.0</v>
      </c>
      <c r="B73" s="36">
        <v>144.0</v>
      </c>
      <c r="C73" s="36" t="s">
        <v>341</v>
      </c>
      <c r="D73" s="36" t="s">
        <v>336</v>
      </c>
      <c r="E73" s="33"/>
      <c r="G73" s="8"/>
    </row>
    <row r="74">
      <c r="A74" s="36">
        <v>104.0</v>
      </c>
      <c r="B74" s="36">
        <v>0.0</v>
      </c>
      <c r="C74" s="36" t="s">
        <v>341</v>
      </c>
      <c r="D74" s="36" t="s">
        <v>366</v>
      </c>
      <c r="E74" s="33"/>
      <c r="G74" s="8"/>
    </row>
    <row r="75">
      <c r="A75" s="36">
        <v>104.0</v>
      </c>
      <c r="B75" s="36">
        <v>146.0</v>
      </c>
      <c r="C75" s="36" t="s">
        <v>338</v>
      </c>
      <c r="D75" s="36" t="s">
        <v>336</v>
      </c>
      <c r="E75" s="33"/>
      <c r="G75" s="8"/>
    </row>
    <row r="76">
      <c r="A76" s="36">
        <v>104.0</v>
      </c>
      <c r="B76" s="36">
        <v>127.0</v>
      </c>
      <c r="C76" s="36" t="s">
        <v>335</v>
      </c>
      <c r="D76" s="36" t="s">
        <v>336</v>
      </c>
      <c r="E76" s="33"/>
      <c r="G76" s="8"/>
    </row>
    <row r="77">
      <c r="A77" s="36"/>
      <c r="B77" s="36"/>
      <c r="C77" s="36"/>
      <c r="D77" s="36"/>
      <c r="E77" s="33"/>
      <c r="G77" s="8"/>
    </row>
    <row r="78">
      <c r="A78" s="36">
        <v>106.0</v>
      </c>
      <c r="B78" s="36">
        <v>78.0</v>
      </c>
      <c r="C78" s="36" t="s">
        <v>338</v>
      </c>
      <c r="D78" s="36" t="s">
        <v>366</v>
      </c>
      <c r="E78" s="33"/>
      <c r="G78" s="8"/>
    </row>
    <row r="79">
      <c r="A79" s="36">
        <v>106.0</v>
      </c>
      <c r="B79" s="36">
        <v>0.0</v>
      </c>
      <c r="C79" s="36" t="s">
        <v>341</v>
      </c>
      <c r="D79" s="36" t="s">
        <v>336</v>
      </c>
      <c r="E79" s="33"/>
      <c r="G79" s="8"/>
    </row>
    <row r="80">
      <c r="A80" s="36">
        <v>106.0</v>
      </c>
      <c r="B80" s="36">
        <v>62.0</v>
      </c>
      <c r="C80" s="36" t="s">
        <v>341</v>
      </c>
      <c r="D80" s="36" t="s">
        <v>366</v>
      </c>
      <c r="E80" s="33"/>
      <c r="G80" s="8"/>
    </row>
    <row r="81">
      <c r="A81" s="36">
        <v>106.0</v>
      </c>
      <c r="B81" s="36">
        <v>28.0</v>
      </c>
      <c r="C81" s="36" t="s">
        <v>341</v>
      </c>
      <c r="D81" s="36" t="s">
        <v>366</v>
      </c>
      <c r="E81" s="33"/>
      <c r="G81" s="8"/>
    </row>
    <row r="82">
      <c r="A82" s="36">
        <v>106.0</v>
      </c>
      <c r="B82" s="36">
        <v>91.0</v>
      </c>
      <c r="C82" s="36" t="s">
        <v>341</v>
      </c>
      <c r="D82" s="36" t="s">
        <v>366</v>
      </c>
      <c r="E82" s="33"/>
      <c r="G82" s="8"/>
    </row>
    <row r="83">
      <c r="A83" s="36">
        <v>106.0</v>
      </c>
      <c r="B83" s="36">
        <v>92.0</v>
      </c>
      <c r="C83" s="36" t="s">
        <v>353</v>
      </c>
      <c r="D83" s="36" t="s">
        <v>366</v>
      </c>
      <c r="E83" s="33"/>
      <c r="G83" s="8"/>
    </row>
    <row r="84">
      <c r="A84" s="36"/>
      <c r="B84" s="36"/>
      <c r="C84" s="36"/>
      <c r="D84" s="36"/>
      <c r="E84" s="33"/>
      <c r="G84" s="8"/>
    </row>
    <row r="85">
      <c r="A85" s="36">
        <v>108.0</v>
      </c>
      <c r="B85" s="36">
        <v>108.0</v>
      </c>
      <c r="C85" s="36" t="s">
        <v>353</v>
      </c>
      <c r="D85" s="36" t="s">
        <v>366</v>
      </c>
      <c r="E85" s="33"/>
      <c r="G85" s="8"/>
    </row>
    <row r="86">
      <c r="A86" s="36">
        <v>108.0</v>
      </c>
      <c r="B86" s="36">
        <v>41.0</v>
      </c>
      <c r="C86" s="36" t="s">
        <v>338</v>
      </c>
      <c r="D86" s="36" t="s">
        <v>336</v>
      </c>
      <c r="E86" s="33"/>
      <c r="G86" s="8"/>
    </row>
    <row r="87">
      <c r="A87" s="36">
        <v>108.0</v>
      </c>
      <c r="B87" s="36">
        <v>73.0</v>
      </c>
      <c r="C87" s="36" t="s">
        <v>341</v>
      </c>
      <c r="D87" s="36" t="s">
        <v>336</v>
      </c>
      <c r="E87" s="33"/>
      <c r="G87" s="8"/>
    </row>
    <row r="88">
      <c r="A88" s="36">
        <v>108.0</v>
      </c>
      <c r="B88" s="36">
        <v>134.0</v>
      </c>
      <c r="C88" s="36" t="s">
        <v>353</v>
      </c>
      <c r="D88" s="36" t="s">
        <v>336</v>
      </c>
      <c r="E88" s="33"/>
      <c r="G88" s="8"/>
    </row>
    <row r="89">
      <c r="A89" s="36">
        <v>108.0</v>
      </c>
      <c r="B89" s="36">
        <v>132.0</v>
      </c>
      <c r="C89" s="36" t="s">
        <v>350</v>
      </c>
      <c r="D89" s="36" t="s">
        <v>336</v>
      </c>
      <c r="E89" s="33"/>
      <c r="G89" s="8"/>
    </row>
    <row r="90">
      <c r="A90" s="36">
        <v>108.0</v>
      </c>
      <c r="B90" s="36">
        <v>88.0</v>
      </c>
      <c r="C90" s="36" t="s">
        <v>372</v>
      </c>
      <c r="D90" s="36" t="s">
        <v>366</v>
      </c>
      <c r="E90" s="33"/>
      <c r="G90" s="8"/>
    </row>
    <row r="91">
      <c r="A91" s="36">
        <v>108.0</v>
      </c>
      <c r="B91" s="36">
        <v>9.0</v>
      </c>
      <c r="C91" s="36" t="s">
        <v>341</v>
      </c>
      <c r="D91" s="36" t="s">
        <v>336</v>
      </c>
      <c r="E91" s="33"/>
      <c r="G91" s="8"/>
    </row>
    <row r="92">
      <c r="A92" s="36">
        <v>108.0</v>
      </c>
      <c r="B92" s="36">
        <v>110.0</v>
      </c>
      <c r="C92" s="36" t="s">
        <v>341</v>
      </c>
      <c r="D92" s="36" t="s">
        <v>366</v>
      </c>
      <c r="E92" s="33"/>
      <c r="G92" s="8"/>
    </row>
    <row r="93">
      <c r="A93" s="36">
        <v>108.0</v>
      </c>
      <c r="B93" s="36">
        <v>14.0</v>
      </c>
      <c r="C93" s="36" t="s">
        <v>341</v>
      </c>
      <c r="D93" s="36" t="s">
        <v>366</v>
      </c>
      <c r="E93" s="33"/>
      <c r="G93" s="8"/>
    </row>
    <row r="94">
      <c r="A94" s="36">
        <v>108.0</v>
      </c>
      <c r="B94" s="36">
        <v>103.0</v>
      </c>
      <c r="C94" s="36" t="s">
        <v>341</v>
      </c>
      <c r="D94" s="36" t="s">
        <v>366</v>
      </c>
      <c r="E94" s="33"/>
      <c r="G94" s="8"/>
    </row>
    <row r="95">
      <c r="A95" s="36">
        <v>108.0</v>
      </c>
      <c r="B95" s="36">
        <v>130.0</v>
      </c>
      <c r="C95" s="36" t="s">
        <v>353</v>
      </c>
      <c r="D95" s="36" t="s">
        <v>336</v>
      </c>
      <c r="E95" s="33"/>
      <c r="G95" s="8"/>
    </row>
    <row r="96">
      <c r="A96" s="36">
        <v>108.0</v>
      </c>
      <c r="B96" s="36">
        <v>80.0</v>
      </c>
      <c r="C96" s="36" t="s">
        <v>341</v>
      </c>
      <c r="D96" s="36" t="s">
        <v>336</v>
      </c>
      <c r="E96" s="33"/>
      <c r="G96" s="8"/>
    </row>
    <row r="97">
      <c r="A97" s="36">
        <v>108.0</v>
      </c>
      <c r="B97" s="36">
        <v>73.0</v>
      </c>
      <c r="C97" s="36" t="s">
        <v>341</v>
      </c>
      <c r="D97" s="36" t="s">
        <v>366</v>
      </c>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122.9761905</v>
      </c>
      <c r="J1" s="6" t="s">
        <v>334</v>
      </c>
      <c r="K1" s="10">
        <f>AVERAGE(A2:A100)</f>
        <v>90.94047619</v>
      </c>
    </row>
    <row r="2">
      <c r="A2" s="36">
        <v>98.0</v>
      </c>
      <c r="B2" s="36">
        <v>167.0</v>
      </c>
      <c r="C2" s="36" t="s">
        <v>335</v>
      </c>
      <c r="D2" s="36" t="s">
        <v>336</v>
      </c>
      <c r="E2" s="33"/>
      <c r="F2" s="34" t="s">
        <v>3</v>
      </c>
      <c r="G2" s="35">
        <f>MEDIAN(B2:B100)</f>
        <v>124.5</v>
      </c>
      <c r="J2" s="6" t="s">
        <v>337</v>
      </c>
      <c r="K2" s="10">
        <f>count(A2:A103)</f>
        <v>84</v>
      </c>
    </row>
    <row r="3">
      <c r="A3" s="36">
        <v>98.0</v>
      </c>
      <c r="B3" s="36">
        <v>134.0</v>
      </c>
      <c r="C3" s="36" t="s">
        <v>353</v>
      </c>
      <c r="D3" s="36" t="s">
        <v>336</v>
      </c>
      <c r="E3" s="33"/>
      <c r="F3" s="34" t="s">
        <v>339</v>
      </c>
      <c r="G3" s="35">
        <f>STDEV(B2:B100)</f>
        <v>32.84060673</v>
      </c>
    </row>
    <row r="4">
      <c r="A4" s="36">
        <v>98.0</v>
      </c>
      <c r="B4" s="36">
        <v>40.0</v>
      </c>
      <c r="C4" s="36" t="s">
        <v>338</v>
      </c>
      <c r="D4" s="36" t="s">
        <v>336</v>
      </c>
      <c r="E4" s="33"/>
      <c r="F4" s="34" t="s">
        <v>340</v>
      </c>
      <c r="G4" s="35">
        <f>QUARTILE(B2:B100,1)</f>
        <v>102</v>
      </c>
    </row>
    <row r="5">
      <c r="A5" s="36">
        <v>98.0</v>
      </c>
      <c r="B5" s="36">
        <v>102.0</v>
      </c>
      <c r="C5" s="36" t="s">
        <v>335</v>
      </c>
      <c r="D5" s="36" t="s">
        <v>336</v>
      </c>
      <c r="E5" s="33"/>
      <c r="F5" s="34" t="s">
        <v>342</v>
      </c>
      <c r="G5" s="35">
        <f>QUARTILE(B2:B100,2)</f>
        <v>124.5</v>
      </c>
    </row>
    <row r="6">
      <c r="A6" s="36">
        <v>98.0</v>
      </c>
      <c r="B6" s="36">
        <v>82.0</v>
      </c>
      <c r="C6" s="36" t="s">
        <v>338</v>
      </c>
      <c r="D6" s="36" t="s">
        <v>336</v>
      </c>
      <c r="E6" s="33"/>
      <c r="F6" s="34" t="s">
        <v>1</v>
      </c>
      <c r="G6" s="35">
        <f>QUARTILE(B2:B100,3)</f>
        <v>147.75</v>
      </c>
    </row>
    <row r="7">
      <c r="A7" s="36">
        <v>98.0</v>
      </c>
      <c r="B7" s="59">
        <v>158.0</v>
      </c>
      <c r="C7" s="38" t="s">
        <v>335</v>
      </c>
      <c r="D7" s="38" t="s">
        <v>336</v>
      </c>
      <c r="E7" s="33"/>
      <c r="F7" s="34" t="s">
        <v>343</v>
      </c>
      <c r="G7" s="35">
        <f>QUARTILE(B2:B100,4)</f>
        <v>185</v>
      </c>
    </row>
    <row r="8">
      <c r="A8" s="36">
        <v>98.0</v>
      </c>
      <c r="B8" s="60">
        <v>133.0</v>
      </c>
      <c r="C8" s="40" t="s">
        <v>341</v>
      </c>
      <c r="D8" s="40" t="s">
        <v>336</v>
      </c>
      <c r="E8" s="33"/>
      <c r="F8" s="34" t="s">
        <v>344</v>
      </c>
      <c r="G8" s="35">
        <f>G6-G4</f>
        <v>45.75</v>
      </c>
      <c r="H8" s="34" t="s">
        <v>345</v>
      </c>
      <c r="I8" s="35">
        <f>(3*(G1-G2))/G3</f>
        <v>-0.1392004907</v>
      </c>
      <c r="J8" s="34" t="s">
        <v>346</v>
      </c>
      <c r="K8" s="35">
        <f>SUM(I21:I23)</f>
        <v>22.61904762</v>
      </c>
    </row>
    <row r="9">
      <c r="A9" s="36">
        <v>98.0</v>
      </c>
      <c r="B9" s="60">
        <v>177.0</v>
      </c>
      <c r="C9" s="40" t="s">
        <v>341</v>
      </c>
      <c r="D9" s="40" t="s">
        <v>336</v>
      </c>
      <c r="E9" s="33"/>
      <c r="G9" s="8"/>
    </row>
    <row r="10">
      <c r="A10" s="36">
        <v>98.0</v>
      </c>
      <c r="B10" s="36">
        <v>159.0</v>
      </c>
      <c r="C10" s="36" t="s">
        <v>341</v>
      </c>
      <c r="D10" s="36" t="s">
        <v>336</v>
      </c>
      <c r="E10" s="33"/>
      <c r="F10" s="41" t="s">
        <v>338</v>
      </c>
      <c r="G10" s="42">
        <f>(COUNTIF(C2:C100,"edgeguard"))/(count(A2:A100))</f>
        <v>0.2261904762</v>
      </c>
      <c r="H10" s="43" t="s">
        <v>347</v>
      </c>
      <c r="I10" s="44" t="s">
        <v>348</v>
      </c>
    </row>
    <row r="11">
      <c r="A11" s="36">
        <v>98.0</v>
      </c>
      <c r="B11" s="36">
        <v>79.0</v>
      </c>
      <c r="C11" s="36" t="s">
        <v>338</v>
      </c>
      <c r="D11" s="36" t="s">
        <v>336</v>
      </c>
      <c r="E11" s="33"/>
      <c r="F11" s="41" t="s">
        <v>335</v>
      </c>
      <c r="G11" s="42">
        <f>COUNTIF(C2:C100,"ledgeguard")/(count(A2:A100))</f>
        <v>0.2857142857</v>
      </c>
      <c r="H11" s="45" t="s">
        <v>349</v>
      </c>
      <c r="I11" s="46">
        <f>((COUNTIF(B2:B100,"&lt;=15"))/Count(B2:B100))*100</f>
        <v>0</v>
      </c>
    </row>
    <row r="12">
      <c r="A12" s="36">
        <v>98.0</v>
      </c>
      <c r="B12" s="36">
        <v>128.0</v>
      </c>
      <c r="C12" s="36" t="s">
        <v>338</v>
      </c>
      <c r="D12" s="36" t="s">
        <v>366</v>
      </c>
      <c r="E12" s="33"/>
      <c r="F12" s="41" t="s">
        <v>350</v>
      </c>
      <c r="G12" s="42">
        <f>COUNTIF(C2:C100,"reversal")/(count(A2:A100))</f>
        <v>0.02380952381</v>
      </c>
      <c r="H12" s="45" t="s">
        <v>351</v>
      </c>
      <c r="I12" s="46">
        <f>((COUNTIF(B2:B100,"&gt;15")-COUNTIF(B2:B100,"&gt;30"))/Count(B2:B100))*100</f>
        <v>0</v>
      </c>
    </row>
    <row r="13">
      <c r="A13" s="36">
        <v>98.0</v>
      </c>
      <c r="B13" s="36">
        <v>185.0</v>
      </c>
      <c r="C13" s="36" t="s">
        <v>341</v>
      </c>
      <c r="D13" s="36" t="s">
        <v>336</v>
      </c>
      <c r="E13" s="33"/>
      <c r="F13" s="41" t="s">
        <v>341</v>
      </c>
      <c r="G13" s="42">
        <f>COUNTIF(C2:C100,"raw/whiff")/(count(A2:A100))</f>
        <v>0.380952381</v>
      </c>
      <c r="H13" s="45" t="s">
        <v>352</v>
      </c>
      <c r="I13" s="47">
        <f>((COUNTIF(B2:B100,"&gt;30")-COUNTIF(B2:B100,"&gt;45"))/Count(B2:B100))*100</f>
        <v>1.19047619</v>
      </c>
    </row>
    <row r="14">
      <c r="A14" s="36"/>
      <c r="B14" s="36"/>
      <c r="C14" s="36"/>
      <c r="D14" s="36"/>
      <c r="E14" s="33"/>
      <c r="F14" s="41" t="s">
        <v>353</v>
      </c>
      <c r="G14" s="42">
        <f>COUNTIF(C2:C100,"landing")/(count(A2:A100))</f>
        <v>0.07142857143</v>
      </c>
      <c r="H14" s="45" t="s">
        <v>354</v>
      </c>
      <c r="I14" s="46">
        <f>((COUNTIF(B2:B100,"&gt;45")-COUNTIF(B2:B100,"&gt;60"))/Count(B2:B100))*100</f>
        <v>3.571428571</v>
      </c>
    </row>
    <row r="15">
      <c r="A15" s="36">
        <v>103.0</v>
      </c>
      <c r="B15" s="36">
        <v>102.0</v>
      </c>
      <c r="C15" s="36" t="s">
        <v>338</v>
      </c>
      <c r="D15" s="36" t="s">
        <v>366</v>
      </c>
      <c r="E15" s="33"/>
      <c r="F15" s="41" t="s">
        <v>355</v>
      </c>
      <c r="G15" s="42">
        <f>COUNTIF(C2:C100,"shielding")/(count(A2:A100))</f>
        <v>0.0119047619</v>
      </c>
      <c r="H15" s="45" t="s">
        <v>356</v>
      </c>
      <c r="I15" s="46">
        <f>((COUNTIF(B2:B100,"&gt;60")-COUNTIF(B2:B100,"&gt;75"))/Count(B2:B100))*100</f>
        <v>4.761904762</v>
      </c>
    </row>
    <row r="16">
      <c r="A16" s="36">
        <v>103.0</v>
      </c>
      <c r="B16" s="36">
        <v>82.0</v>
      </c>
      <c r="C16" s="36" t="s">
        <v>338</v>
      </c>
      <c r="D16" s="36" t="s">
        <v>336</v>
      </c>
      <c r="E16" s="33"/>
      <c r="G16" s="8"/>
      <c r="H16" s="45" t="s">
        <v>357</v>
      </c>
      <c r="I16" s="46">
        <f>((COUNTIF(B2:B100,"&gt;75")-COUNTIF(B2:B100,"&gt;90"))/Count(B2:B100))*100</f>
        <v>7.142857143</v>
      </c>
    </row>
    <row r="17">
      <c r="A17" s="36">
        <v>103.0</v>
      </c>
      <c r="B17" s="36">
        <v>93.0</v>
      </c>
      <c r="C17" s="36" t="s">
        <v>338</v>
      </c>
      <c r="D17" s="36" t="s">
        <v>336</v>
      </c>
      <c r="E17" s="33"/>
      <c r="F17" s="41" t="s">
        <v>358</v>
      </c>
      <c r="G17" s="42">
        <f>countif(D2:D100,"yes")/(count(A2:A100))</f>
        <v>0.119047619</v>
      </c>
      <c r="H17" s="45" t="s">
        <v>359</v>
      </c>
      <c r="I17" s="46">
        <f>((COUNTIF(B2:B100,"&gt;90")-COUNTIF(B2:B100,"&gt;105"))/Count(B2:B100))*100</f>
        <v>13.0952381</v>
      </c>
    </row>
    <row r="18">
      <c r="A18" s="36">
        <v>103.0</v>
      </c>
      <c r="B18" s="36">
        <v>67.0</v>
      </c>
      <c r="C18" s="36" t="s">
        <v>335</v>
      </c>
      <c r="D18" s="36" t="s">
        <v>366</v>
      </c>
      <c r="E18" s="33"/>
      <c r="G18" s="8"/>
      <c r="H18" s="45" t="s">
        <v>360</v>
      </c>
      <c r="I18" s="46">
        <f>((COUNTIF(B2:B100,"&gt;105")-COUNTIF(B2:B100,"&gt;120"))/Count(B2:B100))*100</f>
        <v>13.0952381</v>
      </c>
    </row>
    <row r="19">
      <c r="A19" s="36">
        <v>103.0</v>
      </c>
      <c r="B19" s="36">
        <v>156.0</v>
      </c>
      <c r="C19" s="36" t="s">
        <v>341</v>
      </c>
      <c r="D19" s="36" t="s">
        <v>336</v>
      </c>
      <c r="E19" s="33"/>
      <c r="G19" s="8"/>
      <c r="H19" s="45" t="s">
        <v>361</v>
      </c>
      <c r="I19" s="46">
        <f>((COUNTIF(B2:B100,"&gt;120")-COUNTIF(B2:B100,"&gt;135"))/Count(B2:B100))*100</f>
        <v>20.23809524</v>
      </c>
    </row>
    <row r="20">
      <c r="A20" s="36">
        <v>103.0</v>
      </c>
      <c r="B20" s="36">
        <v>110.0</v>
      </c>
      <c r="C20" s="36" t="s">
        <v>338</v>
      </c>
      <c r="D20" s="36" t="s">
        <v>336</v>
      </c>
      <c r="E20" s="33"/>
      <c r="G20" s="8"/>
      <c r="H20" s="48" t="s">
        <v>362</v>
      </c>
      <c r="I20" s="49">
        <f>((COUNTIF(B2:B100,"&gt;135")-COUNTIF(B2:B100,"&gt;150"))/Count(B2:B100))*100</f>
        <v>14.28571429</v>
      </c>
    </row>
    <row r="21">
      <c r="A21" s="36">
        <v>103.0</v>
      </c>
      <c r="B21" s="36">
        <v>56.0</v>
      </c>
      <c r="C21" s="36" t="s">
        <v>338</v>
      </c>
      <c r="D21" s="36" t="s">
        <v>336</v>
      </c>
      <c r="E21" s="33"/>
      <c r="H21" s="48" t="s">
        <v>363</v>
      </c>
      <c r="I21" s="49">
        <f>((COUNTIF(B2:B100,"&gt;150")-COUNTIF(B2:B100,"&gt;165"))/Count(B2:B100))*100</f>
        <v>15.47619048</v>
      </c>
    </row>
    <row r="22">
      <c r="A22" s="36">
        <v>103.0</v>
      </c>
      <c r="B22" s="36">
        <v>180.0</v>
      </c>
      <c r="C22" s="36" t="s">
        <v>341</v>
      </c>
      <c r="D22" s="36" t="s">
        <v>336</v>
      </c>
      <c r="E22" s="33"/>
      <c r="H22" s="48" t="s">
        <v>364</v>
      </c>
      <c r="I22" s="49">
        <f>((COUNTIF(B2:B100,"&gt;165")-COUNTIF(B2:B100,"&gt;180"))/Count(B2:B100))*100</f>
        <v>5.952380952</v>
      </c>
    </row>
    <row r="23">
      <c r="A23" s="36">
        <v>103.0</v>
      </c>
      <c r="B23" s="36">
        <v>138.0</v>
      </c>
      <c r="C23" s="36" t="s">
        <v>335</v>
      </c>
      <c r="D23" s="36" t="s">
        <v>336</v>
      </c>
      <c r="E23" s="33"/>
      <c r="H23" s="50" t="s">
        <v>365</v>
      </c>
      <c r="I23" s="51">
        <f>((COUNTIF(B2:B100,"&gt;180")-COUNTIF(B2:B100,"&gt;300"))/Count(B2:B100))*100</f>
        <v>1.19047619</v>
      </c>
    </row>
    <row r="24">
      <c r="A24" s="36"/>
      <c r="B24" s="36"/>
      <c r="C24" s="36"/>
      <c r="D24" s="36"/>
      <c r="E24" s="33"/>
      <c r="I24" s="9">
        <f>SUM(I11:I23)</f>
        <v>100</v>
      </c>
    </row>
    <row r="25">
      <c r="A25" s="36">
        <v>89.0</v>
      </c>
      <c r="B25" s="36">
        <v>133.0</v>
      </c>
      <c r="C25" s="36" t="s">
        <v>355</v>
      </c>
      <c r="D25" s="36" t="s">
        <v>336</v>
      </c>
      <c r="E25" s="33"/>
    </row>
    <row r="26">
      <c r="A26" s="36">
        <v>89.0</v>
      </c>
      <c r="B26" s="36">
        <v>142.0</v>
      </c>
      <c r="C26" s="36" t="s">
        <v>341</v>
      </c>
      <c r="D26" s="36" t="s">
        <v>336</v>
      </c>
      <c r="E26" s="33"/>
    </row>
    <row r="27">
      <c r="A27" s="36">
        <v>89.0</v>
      </c>
      <c r="B27" s="36">
        <v>150.0</v>
      </c>
      <c r="C27" s="36" t="s">
        <v>335</v>
      </c>
      <c r="D27" s="36" t="s">
        <v>336</v>
      </c>
      <c r="E27" s="33"/>
    </row>
    <row r="28">
      <c r="A28" s="36">
        <v>89.0</v>
      </c>
      <c r="B28" s="36">
        <v>89.0</v>
      </c>
      <c r="C28" s="36" t="s">
        <v>335</v>
      </c>
      <c r="D28" s="36" t="s">
        <v>336</v>
      </c>
      <c r="E28" s="33"/>
    </row>
    <row r="29">
      <c r="A29" s="36">
        <v>89.0</v>
      </c>
      <c r="B29" s="36">
        <v>147.0</v>
      </c>
      <c r="C29" s="36" t="s">
        <v>335</v>
      </c>
      <c r="D29" s="36" t="s">
        <v>336</v>
      </c>
      <c r="E29" s="33"/>
    </row>
    <row r="30">
      <c r="A30" s="36">
        <v>89.0</v>
      </c>
      <c r="B30" s="36">
        <v>99.0</v>
      </c>
      <c r="C30" s="36" t="s">
        <v>353</v>
      </c>
      <c r="D30" s="36" t="s">
        <v>336</v>
      </c>
      <c r="E30" s="33"/>
    </row>
    <row r="31">
      <c r="A31" s="36">
        <v>89.0</v>
      </c>
      <c r="B31" s="36">
        <v>118.0</v>
      </c>
      <c r="C31" s="36" t="s">
        <v>341</v>
      </c>
      <c r="D31" s="36" t="s">
        <v>336</v>
      </c>
      <c r="E31" s="33"/>
    </row>
    <row r="32">
      <c r="A32" s="36">
        <v>89.0</v>
      </c>
      <c r="B32" s="36">
        <v>157.0</v>
      </c>
      <c r="C32" s="36" t="s">
        <v>353</v>
      </c>
      <c r="D32" s="36" t="s">
        <v>336</v>
      </c>
      <c r="E32" s="33"/>
    </row>
    <row r="33">
      <c r="A33" s="36">
        <v>89.0</v>
      </c>
      <c r="B33" s="36">
        <v>141.0</v>
      </c>
      <c r="C33" s="36" t="s">
        <v>341</v>
      </c>
      <c r="D33" s="36" t="s">
        <v>336</v>
      </c>
      <c r="E33" s="33"/>
    </row>
    <row r="34">
      <c r="A34" s="36">
        <v>89.0</v>
      </c>
      <c r="B34" s="36">
        <v>167.0</v>
      </c>
      <c r="C34" s="36" t="s">
        <v>341</v>
      </c>
      <c r="D34" s="36" t="s">
        <v>336</v>
      </c>
      <c r="E34" s="33"/>
    </row>
    <row r="35">
      <c r="A35" s="36">
        <v>89.0</v>
      </c>
      <c r="B35" s="36">
        <v>136.0</v>
      </c>
      <c r="C35" s="36" t="s">
        <v>335</v>
      </c>
      <c r="D35" s="36" t="s">
        <v>366</v>
      </c>
      <c r="E35" s="33"/>
      <c r="G35" s="8"/>
    </row>
    <row r="36">
      <c r="A36" s="36"/>
      <c r="B36" s="36"/>
      <c r="C36" s="36"/>
      <c r="D36" s="36"/>
      <c r="E36" s="33"/>
      <c r="G36" s="8"/>
    </row>
    <row r="37">
      <c r="A37" s="36">
        <v>77.0</v>
      </c>
      <c r="B37" s="36">
        <v>97.0</v>
      </c>
      <c r="C37" s="36" t="s">
        <v>341</v>
      </c>
      <c r="D37" s="36" t="s">
        <v>336</v>
      </c>
      <c r="E37" s="33"/>
      <c r="G37" s="8"/>
    </row>
    <row r="38">
      <c r="A38" s="36">
        <v>77.0</v>
      </c>
      <c r="B38" s="36">
        <v>62.0</v>
      </c>
      <c r="C38" s="36" t="s">
        <v>338</v>
      </c>
      <c r="D38" s="36" t="s">
        <v>336</v>
      </c>
      <c r="E38" s="33"/>
      <c r="G38" s="8"/>
    </row>
    <row r="39">
      <c r="A39" s="36">
        <v>77.0</v>
      </c>
      <c r="B39" s="36">
        <v>117.0</v>
      </c>
      <c r="C39" s="36" t="s">
        <v>341</v>
      </c>
      <c r="D39" s="36" t="s">
        <v>366</v>
      </c>
      <c r="E39" s="33"/>
      <c r="G39" s="8"/>
    </row>
    <row r="40">
      <c r="A40" s="36">
        <v>77.0</v>
      </c>
      <c r="B40" s="36">
        <v>59.0</v>
      </c>
      <c r="C40" s="36" t="s">
        <v>338</v>
      </c>
      <c r="D40" s="36" t="s">
        <v>336</v>
      </c>
      <c r="E40" s="33"/>
      <c r="G40" s="8"/>
    </row>
    <row r="41">
      <c r="A41" s="36">
        <v>77.0</v>
      </c>
      <c r="B41" s="36">
        <v>122.0</v>
      </c>
      <c r="C41" s="36" t="s">
        <v>335</v>
      </c>
      <c r="D41" s="36" t="s">
        <v>336</v>
      </c>
      <c r="E41" s="33"/>
      <c r="G41" s="8"/>
    </row>
    <row r="42">
      <c r="A42" s="36">
        <v>77.0</v>
      </c>
      <c r="B42" s="36">
        <v>99.0</v>
      </c>
      <c r="C42" s="36" t="s">
        <v>335</v>
      </c>
      <c r="D42" s="36" t="s">
        <v>336</v>
      </c>
      <c r="E42" s="33"/>
      <c r="G42" s="8"/>
    </row>
    <row r="43">
      <c r="A43" s="36">
        <v>77.0</v>
      </c>
      <c r="B43" s="36">
        <v>162.0</v>
      </c>
      <c r="C43" s="36" t="s">
        <v>341</v>
      </c>
      <c r="D43" s="36" t="s">
        <v>336</v>
      </c>
      <c r="E43" s="33"/>
      <c r="G43" s="8"/>
    </row>
    <row r="44">
      <c r="A44" s="36">
        <v>77.0</v>
      </c>
      <c r="B44" s="36">
        <v>61.0</v>
      </c>
      <c r="C44" s="36" t="s">
        <v>338</v>
      </c>
      <c r="D44" s="36" t="s">
        <v>336</v>
      </c>
      <c r="E44" s="33"/>
      <c r="G44" s="8"/>
    </row>
    <row r="45">
      <c r="A45" s="36">
        <v>77.0</v>
      </c>
      <c r="B45" s="36">
        <v>121.0</v>
      </c>
      <c r="C45" s="36" t="s">
        <v>353</v>
      </c>
      <c r="D45" s="36" t="s">
        <v>336</v>
      </c>
      <c r="E45" s="33"/>
      <c r="G45" s="8"/>
    </row>
    <row r="46">
      <c r="A46" s="36">
        <v>77.0</v>
      </c>
      <c r="B46" s="36">
        <v>102.0</v>
      </c>
      <c r="C46" s="36" t="s">
        <v>338</v>
      </c>
      <c r="D46" s="36" t="s">
        <v>336</v>
      </c>
      <c r="E46" s="33"/>
      <c r="G46" s="8"/>
    </row>
    <row r="47">
      <c r="A47" s="36">
        <v>77.0</v>
      </c>
      <c r="B47" s="36">
        <v>129.0</v>
      </c>
      <c r="C47" s="36" t="s">
        <v>341</v>
      </c>
      <c r="D47" s="36" t="s">
        <v>336</v>
      </c>
      <c r="E47" s="33"/>
      <c r="G47" s="8"/>
    </row>
    <row r="48">
      <c r="A48" s="36"/>
      <c r="B48" s="36"/>
      <c r="C48" s="36"/>
      <c r="D48" s="36"/>
      <c r="E48" s="33"/>
      <c r="G48" s="8"/>
    </row>
    <row r="49">
      <c r="A49" s="36">
        <v>90.0</v>
      </c>
      <c r="B49" s="36">
        <v>164.0</v>
      </c>
      <c r="C49" s="36" t="s">
        <v>341</v>
      </c>
      <c r="D49" s="36" t="s">
        <v>336</v>
      </c>
      <c r="E49" s="33"/>
      <c r="G49" s="8"/>
    </row>
    <row r="50">
      <c r="A50" s="36">
        <v>90.0</v>
      </c>
      <c r="B50" s="36">
        <v>158.0</v>
      </c>
      <c r="C50" s="36" t="s">
        <v>335</v>
      </c>
      <c r="D50" s="36" t="s">
        <v>366</v>
      </c>
      <c r="E50" s="33"/>
      <c r="G50" s="8"/>
    </row>
    <row r="51">
      <c r="A51" s="36">
        <v>90.0</v>
      </c>
      <c r="B51" s="36">
        <v>138.0</v>
      </c>
      <c r="C51" s="36" t="s">
        <v>338</v>
      </c>
      <c r="D51" s="36" t="s">
        <v>336</v>
      </c>
      <c r="E51" s="33"/>
      <c r="G51" s="8"/>
    </row>
    <row r="52">
      <c r="A52" s="36">
        <v>90.0</v>
      </c>
      <c r="B52" s="36">
        <v>160.0</v>
      </c>
      <c r="C52" s="36" t="s">
        <v>350</v>
      </c>
      <c r="D52" s="36" t="s">
        <v>336</v>
      </c>
      <c r="E52" s="33"/>
      <c r="G52" s="8"/>
    </row>
    <row r="53">
      <c r="A53" s="36">
        <v>90.0</v>
      </c>
      <c r="B53" s="36">
        <v>133.0</v>
      </c>
      <c r="C53" s="36" t="s">
        <v>341</v>
      </c>
      <c r="D53" s="36" t="s">
        <v>336</v>
      </c>
      <c r="E53" s="33"/>
      <c r="G53" s="8"/>
    </row>
    <row r="54">
      <c r="A54" s="36">
        <v>90.0</v>
      </c>
      <c r="B54" s="36">
        <v>120.0</v>
      </c>
      <c r="C54" s="36" t="s">
        <v>335</v>
      </c>
      <c r="D54" s="36" t="s">
        <v>336</v>
      </c>
      <c r="E54" s="33"/>
      <c r="G54" s="8"/>
    </row>
    <row r="55">
      <c r="A55" s="36">
        <v>90.0</v>
      </c>
      <c r="B55" s="36">
        <v>109.0</v>
      </c>
      <c r="C55" s="36" t="s">
        <v>338</v>
      </c>
      <c r="D55" s="36" t="s">
        <v>336</v>
      </c>
      <c r="E55" s="33"/>
      <c r="G55" s="8"/>
    </row>
    <row r="56">
      <c r="A56" s="36">
        <v>90.0</v>
      </c>
      <c r="B56" s="36">
        <v>126.0</v>
      </c>
      <c r="C56" s="36" t="s">
        <v>335</v>
      </c>
      <c r="D56" s="36" t="s">
        <v>336</v>
      </c>
      <c r="E56" s="33"/>
      <c r="G56" s="8"/>
    </row>
    <row r="57">
      <c r="A57" s="36">
        <v>90.0</v>
      </c>
      <c r="B57" s="36">
        <v>121.0</v>
      </c>
      <c r="C57" s="36" t="s">
        <v>338</v>
      </c>
      <c r="D57" s="36" t="s">
        <v>336</v>
      </c>
      <c r="E57" s="33"/>
      <c r="G57" s="8"/>
    </row>
    <row r="58">
      <c r="A58" s="36">
        <v>90.0</v>
      </c>
      <c r="B58" s="36">
        <v>121.0</v>
      </c>
      <c r="C58" s="36" t="s">
        <v>335</v>
      </c>
      <c r="D58" s="36" t="s">
        <v>336</v>
      </c>
      <c r="E58" s="33"/>
      <c r="G58" s="8"/>
    </row>
    <row r="59">
      <c r="A59" s="36"/>
      <c r="B59" s="36"/>
      <c r="C59" s="36"/>
      <c r="D59" s="36"/>
      <c r="E59" s="33"/>
      <c r="G59" s="8"/>
    </row>
    <row r="60">
      <c r="A60" s="36">
        <v>90.0</v>
      </c>
      <c r="B60" s="36">
        <v>142.0</v>
      </c>
      <c r="C60" s="36" t="s">
        <v>341</v>
      </c>
      <c r="D60" s="36" t="s">
        <v>336</v>
      </c>
      <c r="E60" s="33"/>
      <c r="G60" s="8"/>
    </row>
    <row r="61">
      <c r="A61" s="36">
        <v>90.0</v>
      </c>
      <c r="B61" s="36">
        <v>129.0</v>
      </c>
      <c r="C61" s="36" t="s">
        <v>341</v>
      </c>
      <c r="D61" s="36" t="s">
        <v>336</v>
      </c>
      <c r="E61" s="33"/>
      <c r="G61" s="8"/>
    </row>
    <row r="62">
      <c r="A62" s="36">
        <v>90.0</v>
      </c>
      <c r="B62" s="36">
        <v>163.0</v>
      </c>
      <c r="C62" s="36" t="s">
        <v>341</v>
      </c>
      <c r="D62" s="36" t="s">
        <v>336</v>
      </c>
      <c r="E62" s="33"/>
      <c r="G62" s="8"/>
    </row>
    <row r="63">
      <c r="A63" s="36">
        <v>90.0</v>
      </c>
      <c r="B63" s="36">
        <v>105.0</v>
      </c>
      <c r="C63" s="36" t="s">
        <v>335</v>
      </c>
      <c r="D63" s="36" t="s">
        <v>336</v>
      </c>
      <c r="E63" s="33"/>
      <c r="G63" s="8"/>
    </row>
    <row r="64">
      <c r="A64" s="36">
        <v>90.0</v>
      </c>
      <c r="B64" s="36">
        <v>111.0</v>
      </c>
      <c r="C64" s="36" t="s">
        <v>353</v>
      </c>
      <c r="D64" s="36" t="s">
        <v>336</v>
      </c>
      <c r="E64" s="33"/>
      <c r="G64" s="8"/>
    </row>
    <row r="65">
      <c r="A65" s="36">
        <v>90.0</v>
      </c>
      <c r="B65" s="36">
        <v>74.0</v>
      </c>
      <c r="C65" s="36" t="s">
        <v>341</v>
      </c>
      <c r="D65" s="36" t="s">
        <v>366</v>
      </c>
      <c r="E65" s="33"/>
      <c r="G65" s="8"/>
    </row>
    <row r="66">
      <c r="A66" s="36">
        <v>90.0</v>
      </c>
      <c r="B66" s="36">
        <v>144.0</v>
      </c>
      <c r="C66" s="36" t="s">
        <v>335</v>
      </c>
      <c r="D66" s="36" t="s">
        <v>336</v>
      </c>
      <c r="E66" s="33"/>
      <c r="G66" s="8"/>
    </row>
    <row r="67">
      <c r="A67" s="36">
        <v>90.0</v>
      </c>
      <c r="B67" s="36">
        <v>162.0</v>
      </c>
      <c r="C67" s="36" t="s">
        <v>341</v>
      </c>
      <c r="D67" s="36" t="s">
        <v>336</v>
      </c>
      <c r="E67" s="33"/>
      <c r="G67" s="8"/>
    </row>
    <row r="68">
      <c r="A68" s="36">
        <v>90.0</v>
      </c>
      <c r="B68" s="36">
        <v>110.0</v>
      </c>
      <c r="C68" s="36" t="s">
        <v>341</v>
      </c>
      <c r="D68" s="36" t="s">
        <v>336</v>
      </c>
      <c r="E68" s="33"/>
      <c r="G68" s="8"/>
    </row>
    <row r="69">
      <c r="A69" s="36">
        <v>90.0</v>
      </c>
      <c r="B69" s="36">
        <v>176.0</v>
      </c>
      <c r="C69" s="36" t="s">
        <v>341</v>
      </c>
      <c r="D69" s="36" t="s">
        <v>366</v>
      </c>
      <c r="E69" s="33"/>
      <c r="G69" s="8"/>
    </row>
    <row r="70">
      <c r="A70" s="36">
        <v>90.0</v>
      </c>
      <c r="B70" s="36">
        <v>85.0</v>
      </c>
      <c r="C70" s="36" t="s">
        <v>341</v>
      </c>
      <c r="D70" s="36" t="s">
        <v>366</v>
      </c>
      <c r="E70" s="33"/>
      <c r="G70" s="8"/>
    </row>
    <row r="71">
      <c r="A71" s="36"/>
      <c r="B71" s="36"/>
      <c r="C71" s="36"/>
      <c r="D71" s="36"/>
      <c r="E71" s="33"/>
      <c r="G71" s="8"/>
    </row>
    <row r="72">
      <c r="A72" s="36">
        <v>85.0</v>
      </c>
      <c r="B72" s="36">
        <v>124.0</v>
      </c>
      <c r="C72" s="36" t="s">
        <v>341</v>
      </c>
      <c r="D72" s="36" t="s">
        <v>336</v>
      </c>
      <c r="E72" s="33"/>
      <c r="G72" s="8"/>
    </row>
    <row r="73">
      <c r="A73" s="36">
        <v>85.0</v>
      </c>
      <c r="B73" s="36">
        <v>136.0</v>
      </c>
      <c r="C73" s="36" t="s">
        <v>335</v>
      </c>
      <c r="D73" s="36" t="s">
        <v>336</v>
      </c>
      <c r="E73" s="33"/>
      <c r="G73" s="8"/>
    </row>
    <row r="74">
      <c r="A74" s="36">
        <v>85.0</v>
      </c>
      <c r="B74" s="36">
        <v>120.0</v>
      </c>
      <c r="C74" s="36" t="s">
        <v>335</v>
      </c>
      <c r="D74" s="36" t="s">
        <v>336</v>
      </c>
      <c r="E74" s="33"/>
      <c r="G74" s="8"/>
    </row>
    <row r="75">
      <c r="A75" s="36">
        <v>85.0</v>
      </c>
      <c r="B75" s="36">
        <v>108.0</v>
      </c>
      <c r="C75" s="36" t="s">
        <v>335</v>
      </c>
      <c r="D75" s="36" t="s">
        <v>336</v>
      </c>
      <c r="E75" s="33"/>
      <c r="G75" s="8"/>
    </row>
    <row r="76">
      <c r="A76" s="36">
        <v>85.0</v>
      </c>
      <c r="B76" s="36">
        <v>93.0</v>
      </c>
      <c r="C76" s="36" t="s">
        <v>341</v>
      </c>
      <c r="D76" s="36" t="s">
        <v>336</v>
      </c>
      <c r="E76" s="33"/>
      <c r="G76" s="8"/>
    </row>
    <row r="77">
      <c r="A77" s="36">
        <v>85.0</v>
      </c>
      <c r="B77" s="36">
        <v>128.0</v>
      </c>
      <c r="C77" s="36" t="s">
        <v>350</v>
      </c>
      <c r="D77" s="36" t="s">
        <v>336</v>
      </c>
      <c r="E77" s="33"/>
      <c r="G77" s="8"/>
    </row>
    <row r="78">
      <c r="A78" s="36">
        <v>85.0</v>
      </c>
      <c r="B78" s="36">
        <v>135.0</v>
      </c>
      <c r="C78" s="36" t="s">
        <v>335</v>
      </c>
      <c r="D78" s="36" t="s">
        <v>336</v>
      </c>
      <c r="E78" s="33"/>
      <c r="G78" s="8"/>
    </row>
    <row r="79">
      <c r="A79" s="36">
        <v>85.0</v>
      </c>
      <c r="B79" s="36">
        <v>98.0</v>
      </c>
      <c r="C79" s="36" t="s">
        <v>338</v>
      </c>
      <c r="D79" s="36" t="s">
        <v>336</v>
      </c>
      <c r="E79" s="33"/>
      <c r="G79" s="8"/>
    </row>
    <row r="80">
      <c r="A80" s="36">
        <v>85.0</v>
      </c>
      <c r="B80" s="36">
        <v>112.0</v>
      </c>
      <c r="C80" s="36" t="s">
        <v>338</v>
      </c>
      <c r="D80" s="36" t="s">
        <v>336</v>
      </c>
      <c r="E80" s="33"/>
      <c r="G80" s="8"/>
    </row>
    <row r="81">
      <c r="A81" s="36">
        <v>85.0</v>
      </c>
      <c r="B81" s="36">
        <v>123.0</v>
      </c>
      <c r="C81" s="36" t="s">
        <v>353</v>
      </c>
      <c r="D81" s="36" t="s">
        <v>336</v>
      </c>
      <c r="E81" s="33"/>
      <c r="G81" s="8"/>
    </row>
    <row r="82">
      <c r="A82" s="36">
        <v>85.0</v>
      </c>
      <c r="B82" s="36">
        <v>146.0</v>
      </c>
      <c r="C82" s="36" t="s">
        <v>341</v>
      </c>
      <c r="D82" s="36" t="s">
        <v>336</v>
      </c>
      <c r="E82" s="33"/>
      <c r="G82" s="8"/>
    </row>
    <row r="83">
      <c r="A83" s="36">
        <v>85.0</v>
      </c>
      <c r="B83" s="36">
        <v>150.0</v>
      </c>
      <c r="C83" s="36" t="s">
        <v>341</v>
      </c>
      <c r="D83" s="36" t="s">
        <v>336</v>
      </c>
      <c r="E83" s="33"/>
      <c r="G83" s="8"/>
    </row>
    <row r="84">
      <c r="A84" s="36"/>
      <c r="B84" s="36"/>
      <c r="C84" s="36"/>
      <c r="D84" s="36"/>
      <c r="E84" s="33"/>
      <c r="G84" s="8"/>
    </row>
    <row r="85">
      <c r="A85" s="36">
        <v>100.0</v>
      </c>
      <c r="B85" s="36">
        <v>55.0</v>
      </c>
      <c r="C85" s="36" t="s">
        <v>335</v>
      </c>
      <c r="D85" s="36" t="s">
        <v>366</v>
      </c>
      <c r="E85" s="33"/>
      <c r="G85" s="8"/>
    </row>
    <row r="86">
      <c r="A86" s="36">
        <v>100.0</v>
      </c>
      <c r="B86" s="36">
        <v>125.0</v>
      </c>
      <c r="C86" s="36" t="s">
        <v>335</v>
      </c>
      <c r="D86" s="36" t="s">
        <v>336</v>
      </c>
      <c r="E86" s="33"/>
      <c r="G86" s="8"/>
    </row>
    <row r="87">
      <c r="A87" s="36">
        <v>100.0</v>
      </c>
      <c r="B87" s="36">
        <v>159.0</v>
      </c>
      <c r="C87" s="36" t="s">
        <v>341</v>
      </c>
      <c r="D87" s="36" t="s">
        <v>336</v>
      </c>
      <c r="E87" s="33"/>
      <c r="G87" s="8"/>
    </row>
    <row r="88">
      <c r="A88" s="36">
        <v>100.0</v>
      </c>
      <c r="B88" s="36">
        <v>103.0</v>
      </c>
      <c r="C88" s="36" t="s">
        <v>341</v>
      </c>
      <c r="D88" s="36" t="s">
        <v>336</v>
      </c>
      <c r="E88" s="33"/>
      <c r="G88" s="8"/>
    </row>
    <row r="89">
      <c r="A89" s="36">
        <v>100.0</v>
      </c>
      <c r="B89" s="36">
        <v>117.0</v>
      </c>
      <c r="C89" s="36" t="s">
        <v>335</v>
      </c>
      <c r="D89" s="36" t="s">
        <v>336</v>
      </c>
      <c r="E89" s="33"/>
      <c r="G89" s="8"/>
    </row>
    <row r="90">
      <c r="A90" s="36">
        <v>100.0</v>
      </c>
      <c r="B90" s="36">
        <v>90.0</v>
      </c>
      <c r="C90" s="36" t="s">
        <v>338</v>
      </c>
      <c r="D90" s="36" t="s">
        <v>336</v>
      </c>
      <c r="E90" s="33"/>
      <c r="G90" s="8"/>
    </row>
    <row r="91">
      <c r="A91" s="36">
        <v>100.0</v>
      </c>
      <c r="B91" s="36">
        <v>158.0</v>
      </c>
      <c r="C91" s="36" t="s">
        <v>341</v>
      </c>
      <c r="D91" s="36" t="s">
        <v>336</v>
      </c>
      <c r="E91" s="33"/>
      <c r="G91" s="8"/>
    </row>
    <row r="92">
      <c r="A92" s="36">
        <v>100.0</v>
      </c>
      <c r="B92" s="36">
        <v>161.0</v>
      </c>
      <c r="C92" s="36" t="s">
        <v>341</v>
      </c>
      <c r="D92" s="36" t="s">
        <v>336</v>
      </c>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129.5443038</v>
      </c>
      <c r="J1" s="6" t="s">
        <v>334</v>
      </c>
      <c r="K1" s="10">
        <f>AVERAGE(A2:A100)</f>
        <v>94.15189873</v>
      </c>
    </row>
    <row r="2">
      <c r="A2" s="36">
        <v>108.0</v>
      </c>
      <c r="B2" s="36">
        <v>138.0</v>
      </c>
      <c r="C2" s="36" t="s">
        <v>341</v>
      </c>
      <c r="D2" s="36" t="s">
        <v>336</v>
      </c>
      <c r="E2" s="33"/>
      <c r="F2" s="34" t="s">
        <v>3</v>
      </c>
      <c r="G2" s="35">
        <f>MEDIAN(B2:B100)</f>
        <v>128</v>
      </c>
      <c r="J2" s="6" t="s">
        <v>337</v>
      </c>
      <c r="K2" s="10">
        <f>count(A2:A103)</f>
        <v>79</v>
      </c>
    </row>
    <row r="3">
      <c r="A3" s="36">
        <v>108.0</v>
      </c>
      <c r="B3" s="36">
        <v>191.0</v>
      </c>
      <c r="C3" s="36" t="s">
        <v>350</v>
      </c>
      <c r="D3" s="36" t="s">
        <v>336</v>
      </c>
      <c r="E3" s="33"/>
      <c r="F3" s="34" t="s">
        <v>339</v>
      </c>
      <c r="G3" s="35">
        <f>STDEV(B2:B100)</f>
        <v>29.43127478</v>
      </c>
    </row>
    <row r="4">
      <c r="A4" s="36">
        <v>108.0</v>
      </c>
      <c r="B4" s="36">
        <v>127.0</v>
      </c>
      <c r="C4" s="36" t="s">
        <v>335</v>
      </c>
      <c r="D4" s="36" t="s">
        <v>336</v>
      </c>
      <c r="E4" s="33"/>
      <c r="F4" s="34" t="s">
        <v>340</v>
      </c>
      <c r="G4" s="35">
        <f>QUARTILE(B2:B100,1)</f>
        <v>110.5</v>
      </c>
    </row>
    <row r="5">
      <c r="A5" s="36">
        <v>108.0</v>
      </c>
      <c r="B5" s="36">
        <v>144.0</v>
      </c>
      <c r="C5" s="36" t="s">
        <v>335</v>
      </c>
      <c r="D5" s="36" t="s">
        <v>336</v>
      </c>
      <c r="E5" s="33"/>
      <c r="F5" s="34" t="s">
        <v>342</v>
      </c>
      <c r="G5" s="35">
        <f>QUARTILE(B2:B100,2)</f>
        <v>128</v>
      </c>
    </row>
    <row r="6">
      <c r="A6" s="36">
        <v>108.0</v>
      </c>
      <c r="B6" s="36">
        <v>183.0</v>
      </c>
      <c r="C6" s="36" t="s">
        <v>341</v>
      </c>
      <c r="D6" s="36" t="s">
        <v>336</v>
      </c>
      <c r="E6" s="33"/>
      <c r="F6" s="34" t="s">
        <v>1</v>
      </c>
      <c r="G6" s="35">
        <f>QUARTILE(B2:B100,3)</f>
        <v>145</v>
      </c>
    </row>
    <row r="7">
      <c r="A7" s="36">
        <v>108.0</v>
      </c>
      <c r="B7" s="59">
        <v>144.0</v>
      </c>
      <c r="C7" s="38" t="s">
        <v>353</v>
      </c>
      <c r="D7" s="38" t="s">
        <v>336</v>
      </c>
      <c r="E7" s="33"/>
      <c r="F7" s="34" t="s">
        <v>343</v>
      </c>
      <c r="G7" s="35">
        <f>QUARTILE(B2:B100,4)</f>
        <v>199</v>
      </c>
    </row>
    <row r="8">
      <c r="A8" s="36">
        <v>108.0</v>
      </c>
      <c r="B8" s="60">
        <v>116.0</v>
      </c>
      <c r="C8" s="40" t="s">
        <v>335</v>
      </c>
      <c r="D8" s="40" t="s">
        <v>336</v>
      </c>
      <c r="E8" s="33"/>
      <c r="F8" s="34" t="s">
        <v>344</v>
      </c>
      <c r="G8" s="35">
        <f>G6-G4</f>
        <v>34.5</v>
      </c>
      <c r="H8" s="34" t="s">
        <v>345</v>
      </c>
      <c r="I8" s="35">
        <f>(3*(G1-G2))/G3</f>
        <v>0.1574145676</v>
      </c>
      <c r="J8" s="34" t="s">
        <v>346</v>
      </c>
      <c r="K8" s="35">
        <f>SUM(I21:I23)</f>
        <v>20.25316456</v>
      </c>
    </row>
    <row r="9">
      <c r="A9" s="36">
        <v>108.0</v>
      </c>
      <c r="B9" s="60">
        <v>156.0</v>
      </c>
      <c r="C9" s="40" t="s">
        <v>341</v>
      </c>
      <c r="D9" s="40" t="s">
        <v>336</v>
      </c>
      <c r="E9" s="33"/>
      <c r="G9" s="8"/>
    </row>
    <row r="10">
      <c r="A10" s="36">
        <v>108.0</v>
      </c>
      <c r="B10" s="36">
        <v>145.0</v>
      </c>
      <c r="C10" s="36" t="s">
        <v>341</v>
      </c>
      <c r="D10" s="36" t="s">
        <v>336</v>
      </c>
      <c r="E10" s="33"/>
      <c r="F10" s="41" t="s">
        <v>338</v>
      </c>
      <c r="G10" s="42">
        <f>(COUNTIF(C2:C100,"edgeguard"))/(count(A2:A100))</f>
        <v>0.1392405063</v>
      </c>
      <c r="H10" s="43" t="s">
        <v>347</v>
      </c>
      <c r="I10" s="44" t="s">
        <v>348</v>
      </c>
    </row>
    <row r="11">
      <c r="A11" s="36">
        <v>108.0</v>
      </c>
      <c r="B11" s="36">
        <v>131.0</v>
      </c>
      <c r="C11" s="36" t="s">
        <v>341</v>
      </c>
      <c r="D11" s="36" t="s">
        <v>336</v>
      </c>
      <c r="E11" s="33"/>
      <c r="F11" s="41" t="s">
        <v>335</v>
      </c>
      <c r="G11" s="42">
        <f>COUNTIF(C2:C100,"ledgeguard")/(count(A2:A100))</f>
        <v>0.253164557</v>
      </c>
      <c r="H11" s="45" t="s">
        <v>349</v>
      </c>
      <c r="I11" s="46">
        <f>((COUNTIF(B2:B100,"&lt;=15"))/Count(B2:B100))*100</f>
        <v>0</v>
      </c>
    </row>
    <row r="12">
      <c r="A12" s="36"/>
      <c r="B12" s="36"/>
      <c r="C12" s="36"/>
      <c r="D12" s="36"/>
      <c r="E12" s="33"/>
      <c r="F12" s="41" t="s">
        <v>350</v>
      </c>
      <c r="G12" s="42">
        <f>COUNTIF(C2:C100,"reversal")/(count(A2:A100))</f>
        <v>0.06329113924</v>
      </c>
      <c r="H12" s="45" t="s">
        <v>351</v>
      </c>
      <c r="I12" s="46">
        <f>((COUNTIF(B2:B100,"&gt;15")-COUNTIF(B2:B100,"&gt;30"))/Count(B2:B100))*100</f>
        <v>0</v>
      </c>
    </row>
    <row r="13">
      <c r="A13" s="36">
        <v>93.0</v>
      </c>
      <c r="B13" s="36">
        <v>123.0</v>
      </c>
      <c r="C13" s="36" t="s">
        <v>341</v>
      </c>
      <c r="D13" s="36" t="s">
        <v>336</v>
      </c>
      <c r="E13" s="33"/>
      <c r="F13" s="41" t="s">
        <v>341</v>
      </c>
      <c r="G13" s="42">
        <f>COUNTIF(C2:C100,"raw/whiff")/(count(A2:A100))</f>
        <v>0.4556962025</v>
      </c>
      <c r="H13" s="45" t="s">
        <v>352</v>
      </c>
      <c r="I13" s="47">
        <f>((COUNTIF(B2:B100,"&gt;30")-COUNTIF(B2:B100,"&gt;45"))/Count(B2:B100))*100</f>
        <v>0</v>
      </c>
    </row>
    <row r="14">
      <c r="A14" s="36">
        <v>93.0</v>
      </c>
      <c r="B14" s="36">
        <v>115.0</v>
      </c>
      <c r="C14" s="36" t="s">
        <v>341</v>
      </c>
      <c r="D14" s="36" t="s">
        <v>336</v>
      </c>
      <c r="E14" s="33"/>
      <c r="F14" s="41" t="s">
        <v>353</v>
      </c>
      <c r="G14" s="42">
        <f>COUNTIF(C2:C100,"landing")/(count(A2:A100))</f>
        <v>0.07594936709</v>
      </c>
      <c r="H14" s="45" t="s">
        <v>354</v>
      </c>
      <c r="I14" s="46">
        <f>((COUNTIF(B2:B100,"&gt;45")-COUNTIF(B2:B100,"&gt;60"))/Count(B2:B100))*100</f>
        <v>0</v>
      </c>
    </row>
    <row r="15">
      <c r="A15" s="36">
        <v>93.0</v>
      </c>
      <c r="B15" s="36">
        <v>128.0</v>
      </c>
      <c r="C15" s="36" t="s">
        <v>341</v>
      </c>
      <c r="D15" s="36" t="s">
        <v>336</v>
      </c>
      <c r="E15" s="33"/>
      <c r="F15" s="41" t="s">
        <v>355</v>
      </c>
      <c r="G15" s="42">
        <f>COUNTIF(C2:C100,"shielding")/(count(A2:A100))</f>
        <v>0.01265822785</v>
      </c>
      <c r="H15" s="45" t="s">
        <v>356</v>
      </c>
      <c r="I15" s="46">
        <f>((COUNTIF(B2:B100,"&gt;60")-COUNTIF(B2:B100,"&gt;75"))/Count(B2:B100))*100</f>
        <v>1.265822785</v>
      </c>
    </row>
    <row r="16">
      <c r="A16" s="36">
        <v>93.0</v>
      </c>
      <c r="B16" s="36">
        <v>192.0</v>
      </c>
      <c r="C16" s="36" t="s">
        <v>341</v>
      </c>
      <c r="D16" s="36" t="s">
        <v>336</v>
      </c>
      <c r="E16" s="33"/>
      <c r="G16" s="8"/>
      <c r="H16" s="45" t="s">
        <v>357</v>
      </c>
      <c r="I16" s="46">
        <f>((COUNTIF(B2:B100,"&gt;75")-COUNTIF(B2:B100,"&gt;90"))/Count(B2:B100))*100</f>
        <v>10.12658228</v>
      </c>
    </row>
    <row r="17">
      <c r="A17" s="36">
        <v>93.0</v>
      </c>
      <c r="B17" s="36">
        <v>158.0</v>
      </c>
      <c r="C17" s="36" t="s">
        <v>338</v>
      </c>
      <c r="D17" s="36" t="s">
        <v>336</v>
      </c>
      <c r="E17" s="33"/>
      <c r="F17" s="41" t="s">
        <v>358</v>
      </c>
      <c r="G17" s="42">
        <f>countif(D2:D100,"yes")/(count(A2:A100))</f>
        <v>0</v>
      </c>
      <c r="H17" s="45" t="s">
        <v>359</v>
      </c>
      <c r="I17" s="46">
        <f>((COUNTIF(B2:B100,"&gt;90")-COUNTIF(B2:B100,"&gt;105"))/Count(B2:B100))*100</f>
        <v>8.860759494</v>
      </c>
    </row>
    <row r="18">
      <c r="A18" s="36">
        <v>93.0</v>
      </c>
      <c r="B18" s="36">
        <v>138.0</v>
      </c>
      <c r="C18" s="36" t="s">
        <v>341</v>
      </c>
      <c r="D18" s="36" t="s">
        <v>336</v>
      </c>
      <c r="E18" s="33"/>
      <c r="G18" s="8"/>
      <c r="H18" s="45" t="s">
        <v>360</v>
      </c>
      <c r="I18" s="46">
        <f>((COUNTIF(B2:B100,"&gt;105")-COUNTIF(B2:B100,"&gt;120"))/Count(B2:B100))*100</f>
        <v>20.25316456</v>
      </c>
    </row>
    <row r="19">
      <c r="A19" s="36">
        <v>93.0</v>
      </c>
      <c r="B19" s="36">
        <v>88.0</v>
      </c>
      <c r="C19" s="36" t="s">
        <v>341</v>
      </c>
      <c r="D19" s="36" t="s">
        <v>336</v>
      </c>
      <c r="E19" s="33"/>
      <c r="G19" s="8"/>
      <c r="H19" s="45" t="s">
        <v>361</v>
      </c>
      <c r="I19" s="46">
        <f>((COUNTIF(B2:B100,"&gt;120")-COUNTIF(B2:B100,"&gt;135"))/Count(B2:B100))*100</f>
        <v>21.51898734</v>
      </c>
    </row>
    <row r="20">
      <c r="A20" s="36">
        <v>93.0</v>
      </c>
      <c r="B20" s="36">
        <v>133.0</v>
      </c>
      <c r="C20" s="36" t="s">
        <v>341</v>
      </c>
      <c r="D20" s="36" t="s">
        <v>336</v>
      </c>
      <c r="E20" s="33"/>
      <c r="G20" s="8"/>
      <c r="H20" s="48" t="s">
        <v>362</v>
      </c>
      <c r="I20" s="49">
        <f>((COUNTIF(B2:B100,"&gt;135")-COUNTIF(B2:B100,"&gt;150"))/Count(B2:B100))*100</f>
        <v>17.72151899</v>
      </c>
    </row>
    <row r="21">
      <c r="A21" s="36">
        <v>93.0</v>
      </c>
      <c r="B21" s="36">
        <v>145.0</v>
      </c>
      <c r="C21" s="36" t="s">
        <v>341</v>
      </c>
      <c r="D21" s="36" t="s">
        <v>336</v>
      </c>
      <c r="E21" s="33"/>
      <c r="H21" s="48" t="s">
        <v>363</v>
      </c>
      <c r="I21" s="49">
        <f>((COUNTIF(B2:B100,"&gt;150")-COUNTIF(B2:B100,"&gt;165"))/Count(B2:B100))*100</f>
        <v>7.594936709</v>
      </c>
    </row>
    <row r="22">
      <c r="A22" s="36"/>
      <c r="B22" s="36"/>
      <c r="C22" s="36"/>
      <c r="D22" s="36"/>
      <c r="E22" s="33"/>
      <c r="H22" s="48" t="s">
        <v>364</v>
      </c>
      <c r="I22" s="49">
        <f>((COUNTIF(B2:B100,"&gt;165")-COUNTIF(B2:B100,"&gt;180"))/Count(B2:B100))*100</f>
        <v>6.329113924</v>
      </c>
    </row>
    <row r="23">
      <c r="A23" s="36">
        <v>91.0</v>
      </c>
      <c r="B23" s="36">
        <v>115.0</v>
      </c>
      <c r="C23" s="36" t="s">
        <v>341</v>
      </c>
      <c r="D23" s="36" t="s">
        <v>336</v>
      </c>
      <c r="E23" s="33"/>
      <c r="H23" s="50" t="s">
        <v>365</v>
      </c>
      <c r="I23" s="51">
        <f>((COUNTIF(B2:B100,"&gt;180")-COUNTIF(B2:B100,"&gt;300"))/Count(B2:B100))*100</f>
        <v>6.329113924</v>
      </c>
    </row>
    <row r="24">
      <c r="A24" s="36">
        <v>91.0</v>
      </c>
      <c r="B24" s="36">
        <v>103.0</v>
      </c>
      <c r="C24" s="36" t="s">
        <v>341</v>
      </c>
      <c r="D24" s="36" t="s">
        <v>336</v>
      </c>
      <c r="E24" s="33"/>
      <c r="I24" s="9">
        <f>SUM(I11:I23)</f>
        <v>100</v>
      </c>
    </row>
    <row r="25">
      <c r="A25" s="36">
        <v>91.0</v>
      </c>
      <c r="B25" s="36">
        <v>180.0</v>
      </c>
      <c r="C25" s="36" t="s">
        <v>335</v>
      </c>
      <c r="D25" s="36" t="s">
        <v>336</v>
      </c>
      <c r="E25" s="33"/>
    </row>
    <row r="26">
      <c r="A26" s="36">
        <v>91.0</v>
      </c>
      <c r="B26" s="36">
        <v>161.0</v>
      </c>
      <c r="C26" s="36" t="s">
        <v>335</v>
      </c>
      <c r="D26" s="36" t="s">
        <v>336</v>
      </c>
      <c r="E26" s="33"/>
    </row>
    <row r="27">
      <c r="A27" s="36">
        <v>91.0</v>
      </c>
      <c r="B27" s="36">
        <v>61.0</v>
      </c>
      <c r="C27" s="36" t="s">
        <v>355</v>
      </c>
      <c r="D27" s="36" t="s">
        <v>336</v>
      </c>
      <c r="E27" s="33"/>
    </row>
    <row r="28">
      <c r="A28" s="36">
        <v>91.0</v>
      </c>
      <c r="B28" s="36">
        <v>107.0</v>
      </c>
      <c r="C28" s="36" t="s">
        <v>353</v>
      </c>
      <c r="D28" s="36" t="s">
        <v>336</v>
      </c>
      <c r="E28" s="33"/>
    </row>
    <row r="29">
      <c r="A29" s="36">
        <v>91.0</v>
      </c>
      <c r="B29" s="36">
        <v>133.0</v>
      </c>
      <c r="C29" s="36" t="s">
        <v>350</v>
      </c>
      <c r="D29" s="36" t="s">
        <v>336</v>
      </c>
      <c r="E29" s="33"/>
    </row>
    <row r="30">
      <c r="A30" s="36">
        <v>91.0</v>
      </c>
      <c r="B30" s="36">
        <v>122.0</v>
      </c>
      <c r="C30" s="36" t="s">
        <v>353</v>
      </c>
      <c r="D30" s="36" t="s">
        <v>336</v>
      </c>
      <c r="E30" s="33"/>
    </row>
    <row r="31">
      <c r="A31" s="36">
        <v>91.0</v>
      </c>
      <c r="B31" s="36">
        <v>83.0</v>
      </c>
      <c r="C31" s="36" t="s">
        <v>335</v>
      </c>
      <c r="D31" s="36" t="s">
        <v>336</v>
      </c>
      <c r="E31" s="33"/>
    </row>
    <row r="32">
      <c r="A32" s="36"/>
      <c r="B32" s="36"/>
      <c r="C32" s="36"/>
      <c r="D32" s="36"/>
      <c r="E32" s="33"/>
    </row>
    <row r="33">
      <c r="A33" s="36">
        <v>95.0</v>
      </c>
      <c r="B33" s="36">
        <v>146.0</v>
      </c>
      <c r="C33" s="36" t="s">
        <v>341</v>
      </c>
      <c r="D33" s="36" t="s">
        <v>336</v>
      </c>
      <c r="E33" s="33"/>
    </row>
    <row r="34">
      <c r="A34" s="36">
        <v>95.0</v>
      </c>
      <c r="B34" s="36">
        <v>178.0</v>
      </c>
      <c r="C34" s="36" t="s">
        <v>341</v>
      </c>
      <c r="D34" s="36" t="s">
        <v>336</v>
      </c>
      <c r="E34" s="33"/>
    </row>
    <row r="35">
      <c r="A35" s="36">
        <v>95.0</v>
      </c>
      <c r="B35" s="36">
        <v>120.0</v>
      </c>
      <c r="C35" s="36" t="s">
        <v>335</v>
      </c>
      <c r="D35" s="36" t="s">
        <v>336</v>
      </c>
      <c r="E35" s="33"/>
      <c r="G35" s="8"/>
    </row>
    <row r="36">
      <c r="A36" s="36">
        <v>95.0</v>
      </c>
      <c r="B36" s="36">
        <v>136.0</v>
      </c>
      <c r="C36" s="36" t="s">
        <v>335</v>
      </c>
      <c r="D36" s="36" t="s">
        <v>336</v>
      </c>
      <c r="E36" s="33"/>
      <c r="G36" s="8"/>
    </row>
    <row r="37">
      <c r="A37" s="36">
        <v>95.0</v>
      </c>
      <c r="B37" s="36">
        <v>114.0</v>
      </c>
      <c r="C37" s="36" t="s">
        <v>338</v>
      </c>
      <c r="D37" s="36" t="s">
        <v>336</v>
      </c>
      <c r="E37" s="33"/>
      <c r="G37" s="8"/>
    </row>
    <row r="38">
      <c r="A38" s="36">
        <v>95.0</v>
      </c>
      <c r="B38" s="36">
        <v>133.0</v>
      </c>
      <c r="C38" s="36" t="s">
        <v>341</v>
      </c>
      <c r="D38" s="36" t="s">
        <v>336</v>
      </c>
      <c r="E38" s="33"/>
      <c r="G38" s="8"/>
    </row>
    <row r="39">
      <c r="A39" s="36">
        <v>95.0</v>
      </c>
      <c r="B39" s="36">
        <v>142.0</v>
      </c>
      <c r="C39" s="36" t="s">
        <v>350</v>
      </c>
      <c r="D39" s="36" t="s">
        <v>336</v>
      </c>
      <c r="E39" s="33"/>
      <c r="G39" s="8"/>
    </row>
    <row r="40">
      <c r="A40" s="36">
        <v>95.0</v>
      </c>
      <c r="B40" s="36">
        <v>127.0</v>
      </c>
      <c r="C40" s="36" t="s">
        <v>341</v>
      </c>
      <c r="D40" s="36" t="s">
        <v>336</v>
      </c>
      <c r="E40" s="33"/>
      <c r="G40" s="8"/>
    </row>
    <row r="41">
      <c r="A41" s="36">
        <v>95.0</v>
      </c>
      <c r="B41" s="36">
        <v>104.0</v>
      </c>
      <c r="C41" s="36" t="s">
        <v>341</v>
      </c>
      <c r="D41" s="36" t="s">
        <v>336</v>
      </c>
      <c r="E41" s="33"/>
      <c r="G41" s="8"/>
    </row>
    <row r="42">
      <c r="A42" s="36">
        <v>95.0</v>
      </c>
      <c r="B42" s="36">
        <v>90.0</v>
      </c>
      <c r="C42" s="36" t="s">
        <v>335</v>
      </c>
      <c r="D42" s="36" t="s">
        <v>336</v>
      </c>
      <c r="E42" s="33"/>
      <c r="G42" s="8"/>
    </row>
    <row r="43">
      <c r="A43" s="36">
        <v>95.0</v>
      </c>
      <c r="B43" s="36">
        <v>114.0</v>
      </c>
      <c r="C43" s="36" t="s">
        <v>341</v>
      </c>
      <c r="D43" s="36" t="s">
        <v>336</v>
      </c>
      <c r="E43" s="33"/>
      <c r="G43" s="8"/>
    </row>
    <row r="44">
      <c r="A44" s="36"/>
      <c r="B44" s="36"/>
      <c r="C44" s="36"/>
      <c r="D44" s="36"/>
      <c r="E44" s="33"/>
      <c r="G44" s="8"/>
    </row>
    <row r="45">
      <c r="A45" s="36">
        <v>82.0</v>
      </c>
      <c r="B45" s="36">
        <v>141.0</v>
      </c>
      <c r="C45" s="36" t="s">
        <v>338</v>
      </c>
      <c r="D45" s="36" t="s">
        <v>336</v>
      </c>
      <c r="E45" s="33"/>
      <c r="G45" s="8"/>
    </row>
    <row r="46">
      <c r="A46" s="36">
        <v>82.0</v>
      </c>
      <c r="B46" s="36">
        <v>83.0</v>
      </c>
      <c r="C46" s="36" t="s">
        <v>338</v>
      </c>
      <c r="D46" s="36" t="s">
        <v>336</v>
      </c>
      <c r="E46" s="33"/>
      <c r="G46" s="8"/>
    </row>
    <row r="47">
      <c r="A47" s="36">
        <v>82.0</v>
      </c>
      <c r="B47" s="36">
        <v>88.0</v>
      </c>
      <c r="C47" s="36" t="s">
        <v>341</v>
      </c>
      <c r="D47" s="36" t="s">
        <v>336</v>
      </c>
      <c r="E47" s="33"/>
      <c r="G47" s="8"/>
    </row>
    <row r="48">
      <c r="A48" s="36">
        <v>82.0</v>
      </c>
      <c r="B48" s="36">
        <v>88.0</v>
      </c>
      <c r="C48" s="36" t="s">
        <v>338</v>
      </c>
      <c r="D48" s="36" t="s">
        <v>336</v>
      </c>
      <c r="E48" s="33"/>
      <c r="G48" s="8"/>
    </row>
    <row r="49">
      <c r="A49" s="36">
        <v>82.0</v>
      </c>
      <c r="B49" s="36">
        <v>106.0</v>
      </c>
      <c r="C49" s="36" t="s">
        <v>338</v>
      </c>
      <c r="D49" s="36" t="s">
        <v>336</v>
      </c>
      <c r="E49" s="33"/>
      <c r="G49" s="8"/>
    </row>
    <row r="50">
      <c r="A50" s="36">
        <v>82.0</v>
      </c>
      <c r="B50" s="36">
        <v>118.0</v>
      </c>
      <c r="C50" s="36" t="s">
        <v>335</v>
      </c>
      <c r="D50" s="36" t="s">
        <v>336</v>
      </c>
      <c r="E50" s="33"/>
      <c r="G50" s="8"/>
    </row>
    <row r="51">
      <c r="A51" s="36">
        <v>82.0</v>
      </c>
      <c r="B51" s="36">
        <v>113.0</v>
      </c>
      <c r="C51" s="36" t="s">
        <v>341</v>
      </c>
      <c r="D51" s="36" t="s">
        <v>336</v>
      </c>
      <c r="E51" s="33"/>
      <c r="G51" s="8"/>
    </row>
    <row r="52">
      <c r="A52" s="36">
        <v>82.0</v>
      </c>
      <c r="B52" s="36">
        <v>152.0</v>
      </c>
      <c r="C52" s="36" t="s">
        <v>350</v>
      </c>
      <c r="D52" s="36" t="s">
        <v>336</v>
      </c>
      <c r="E52" s="33"/>
      <c r="G52" s="8"/>
    </row>
    <row r="53">
      <c r="A53" s="36"/>
      <c r="B53" s="36"/>
      <c r="C53" s="36"/>
      <c r="D53" s="36"/>
      <c r="E53" s="33"/>
      <c r="G53" s="8"/>
    </row>
    <row r="54">
      <c r="A54" s="36">
        <v>103.0</v>
      </c>
      <c r="B54" s="36">
        <v>89.0</v>
      </c>
      <c r="C54" s="36" t="s">
        <v>341</v>
      </c>
      <c r="D54" s="36" t="s">
        <v>336</v>
      </c>
      <c r="E54" s="33"/>
      <c r="G54" s="8"/>
    </row>
    <row r="55">
      <c r="A55" s="36">
        <v>103.0</v>
      </c>
      <c r="B55" s="36">
        <v>117.0</v>
      </c>
      <c r="C55" s="36" t="s">
        <v>335</v>
      </c>
      <c r="D55" s="36" t="s">
        <v>336</v>
      </c>
      <c r="E55" s="33"/>
      <c r="G55" s="8"/>
    </row>
    <row r="56">
      <c r="A56" s="36">
        <v>103.0</v>
      </c>
      <c r="B56" s="36">
        <v>132.0</v>
      </c>
      <c r="C56" s="36" t="s">
        <v>341</v>
      </c>
      <c r="D56" s="36" t="s">
        <v>336</v>
      </c>
      <c r="E56" s="33"/>
      <c r="G56" s="8"/>
    </row>
    <row r="57">
      <c r="A57" s="36">
        <v>103.0</v>
      </c>
      <c r="B57" s="36">
        <v>134.0</v>
      </c>
      <c r="C57" s="36" t="s">
        <v>341</v>
      </c>
      <c r="D57" s="36" t="s">
        <v>336</v>
      </c>
      <c r="E57" s="33"/>
      <c r="G57" s="8"/>
    </row>
    <row r="58">
      <c r="A58" s="36">
        <v>103.0</v>
      </c>
      <c r="B58" s="36">
        <v>91.0</v>
      </c>
      <c r="C58" s="36" t="s">
        <v>335</v>
      </c>
      <c r="D58" s="36" t="s">
        <v>336</v>
      </c>
      <c r="E58" s="33"/>
      <c r="G58" s="8"/>
    </row>
    <row r="59">
      <c r="A59" s="36">
        <v>103.0</v>
      </c>
      <c r="B59" s="36">
        <v>131.0</v>
      </c>
      <c r="C59" s="36" t="s">
        <v>335</v>
      </c>
      <c r="D59" s="36" t="s">
        <v>336</v>
      </c>
      <c r="E59" s="33"/>
      <c r="G59" s="8"/>
    </row>
    <row r="60">
      <c r="A60" s="36">
        <v>103.0</v>
      </c>
      <c r="B60" s="36">
        <v>162.0</v>
      </c>
      <c r="C60" s="36" t="s">
        <v>338</v>
      </c>
      <c r="D60" s="36" t="s">
        <v>336</v>
      </c>
      <c r="E60" s="33"/>
      <c r="G60" s="8"/>
    </row>
    <row r="61">
      <c r="A61" s="36">
        <v>103.0</v>
      </c>
      <c r="B61" s="36">
        <v>134.0</v>
      </c>
      <c r="C61" s="36" t="s">
        <v>338</v>
      </c>
      <c r="D61" s="36" t="s">
        <v>336</v>
      </c>
      <c r="E61" s="33"/>
      <c r="G61" s="8"/>
    </row>
    <row r="62">
      <c r="A62" s="36">
        <v>103.0</v>
      </c>
      <c r="B62" s="36">
        <v>198.0</v>
      </c>
      <c r="C62" s="36" t="s">
        <v>341</v>
      </c>
      <c r="D62" s="36" t="s">
        <v>336</v>
      </c>
      <c r="E62" s="33"/>
      <c r="G62" s="8"/>
    </row>
    <row r="63">
      <c r="A63" s="36"/>
      <c r="B63" s="36"/>
      <c r="C63" s="36"/>
      <c r="D63" s="36"/>
      <c r="E63" s="33"/>
      <c r="G63" s="8"/>
    </row>
    <row r="64">
      <c r="A64" s="36">
        <v>94.0</v>
      </c>
      <c r="B64" s="36">
        <v>127.0</v>
      </c>
      <c r="C64" s="36" t="s">
        <v>335</v>
      </c>
      <c r="D64" s="36" t="s">
        <v>336</v>
      </c>
      <c r="E64" s="33"/>
      <c r="G64" s="8"/>
    </row>
    <row r="65">
      <c r="A65" s="36">
        <v>94.0</v>
      </c>
      <c r="B65" s="36">
        <v>117.0</v>
      </c>
      <c r="C65" s="36" t="s">
        <v>341</v>
      </c>
      <c r="D65" s="36" t="s">
        <v>336</v>
      </c>
      <c r="E65" s="33"/>
      <c r="G65" s="8"/>
    </row>
    <row r="66">
      <c r="A66" s="36">
        <v>94.0</v>
      </c>
      <c r="B66" s="36">
        <v>150.0</v>
      </c>
      <c r="C66" s="36" t="s">
        <v>338</v>
      </c>
      <c r="D66" s="36" t="s">
        <v>336</v>
      </c>
      <c r="E66" s="33"/>
      <c r="G66" s="8"/>
    </row>
    <row r="67">
      <c r="A67" s="36">
        <v>94.0</v>
      </c>
      <c r="B67" s="36">
        <v>93.0</v>
      </c>
      <c r="C67" s="36" t="s">
        <v>338</v>
      </c>
      <c r="D67" s="36" t="s">
        <v>336</v>
      </c>
      <c r="E67" s="33"/>
      <c r="G67" s="8"/>
    </row>
    <row r="68">
      <c r="A68" s="36">
        <v>94.0</v>
      </c>
      <c r="B68" s="36">
        <v>131.0</v>
      </c>
      <c r="C68" s="36" t="s">
        <v>341</v>
      </c>
      <c r="D68" s="36" t="s">
        <v>336</v>
      </c>
      <c r="E68" s="33"/>
      <c r="G68" s="8"/>
    </row>
    <row r="69">
      <c r="A69" s="36">
        <v>94.0</v>
      </c>
      <c r="B69" s="36">
        <v>168.0</v>
      </c>
      <c r="C69" s="36" t="s">
        <v>341</v>
      </c>
      <c r="D69" s="36" t="s">
        <v>336</v>
      </c>
      <c r="E69" s="33"/>
      <c r="G69" s="8"/>
    </row>
    <row r="70">
      <c r="A70" s="36">
        <v>94.0</v>
      </c>
      <c r="B70" s="36">
        <v>166.0</v>
      </c>
      <c r="C70" s="36" t="s">
        <v>341</v>
      </c>
      <c r="D70" s="36" t="s">
        <v>336</v>
      </c>
      <c r="E70" s="33"/>
      <c r="G70" s="8"/>
    </row>
    <row r="71">
      <c r="A71" s="36">
        <v>94.0</v>
      </c>
      <c r="B71" s="36">
        <v>105.0</v>
      </c>
      <c r="C71" s="36" t="s">
        <v>335</v>
      </c>
      <c r="D71" s="36" t="s">
        <v>336</v>
      </c>
      <c r="E71" s="33"/>
      <c r="G71" s="8"/>
    </row>
    <row r="72">
      <c r="A72" s="36">
        <v>94.0</v>
      </c>
      <c r="B72" s="36">
        <v>122.0</v>
      </c>
      <c r="C72" s="36" t="s">
        <v>341</v>
      </c>
      <c r="D72" s="36" t="s">
        <v>336</v>
      </c>
      <c r="E72" s="33"/>
      <c r="G72" s="8"/>
    </row>
    <row r="73">
      <c r="A73" s="36">
        <v>94.0</v>
      </c>
      <c r="B73" s="36">
        <v>88.0</v>
      </c>
      <c r="C73" s="36" t="s">
        <v>353</v>
      </c>
      <c r="D73" s="36" t="s">
        <v>336</v>
      </c>
      <c r="E73" s="33"/>
      <c r="G73" s="8"/>
    </row>
    <row r="74">
      <c r="A74" s="36">
        <v>94.0</v>
      </c>
      <c r="B74" s="36">
        <v>121.0</v>
      </c>
      <c r="C74" s="36" t="s">
        <v>341</v>
      </c>
      <c r="D74" s="36" t="s">
        <v>336</v>
      </c>
      <c r="E74" s="33"/>
      <c r="G74" s="8"/>
    </row>
    <row r="75">
      <c r="A75" s="36">
        <v>94.0</v>
      </c>
      <c r="B75" s="36">
        <v>199.0</v>
      </c>
      <c r="C75" s="36" t="s">
        <v>338</v>
      </c>
      <c r="D75" s="36" t="s">
        <v>336</v>
      </c>
      <c r="E75" s="33"/>
      <c r="G75" s="8"/>
    </row>
    <row r="76">
      <c r="A76" s="36"/>
      <c r="B76" s="36"/>
      <c r="C76" s="36"/>
      <c r="D76" s="36"/>
      <c r="E76" s="33"/>
      <c r="G76" s="8"/>
    </row>
    <row r="77">
      <c r="A77" s="36">
        <v>86.0</v>
      </c>
      <c r="B77" s="36">
        <v>143.0</v>
      </c>
      <c r="C77" s="36" t="s">
        <v>341</v>
      </c>
      <c r="D77" s="36" t="s">
        <v>336</v>
      </c>
      <c r="E77" s="33"/>
      <c r="G77" s="8"/>
    </row>
    <row r="78">
      <c r="A78" s="36">
        <v>86.0</v>
      </c>
      <c r="B78" s="36">
        <v>151.0</v>
      </c>
      <c r="C78" s="36" t="s">
        <v>353</v>
      </c>
      <c r="D78" s="36" t="s">
        <v>336</v>
      </c>
      <c r="E78" s="33"/>
      <c r="G78" s="8"/>
    </row>
    <row r="79">
      <c r="A79" s="36">
        <v>86.0</v>
      </c>
      <c r="B79" s="36">
        <v>118.0</v>
      </c>
      <c r="C79" s="36" t="s">
        <v>335</v>
      </c>
      <c r="D79" s="36" t="s">
        <v>336</v>
      </c>
      <c r="E79" s="33"/>
      <c r="G79" s="8"/>
    </row>
    <row r="80">
      <c r="A80" s="36">
        <v>86.0</v>
      </c>
      <c r="B80" s="36">
        <v>175.0</v>
      </c>
      <c r="C80" s="36" t="s">
        <v>335</v>
      </c>
      <c r="D80" s="36" t="s">
        <v>336</v>
      </c>
      <c r="E80" s="33"/>
      <c r="G80" s="8"/>
    </row>
    <row r="81">
      <c r="A81" s="36">
        <v>86.0</v>
      </c>
      <c r="B81" s="36">
        <v>143.0</v>
      </c>
      <c r="C81" s="36" t="s">
        <v>353</v>
      </c>
      <c r="D81" s="36" t="s">
        <v>336</v>
      </c>
      <c r="E81" s="33"/>
      <c r="G81" s="8"/>
    </row>
    <row r="82">
      <c r="A82" s="36">
        <v>86.0</v>
      </c>
      <c r="B82" s="36">
        <v>149.0</v>
      </c>
      <c r="C82" s="36" t="s">
        <v>341</v>
      </c>
      <c r="D82" s="36" t="s">
        <v>336</v>
      </c>
      <c r="E82" s="33"/>
      <c r="G82" s="8"/>
    </row>
    <row r="83">
      <c r="A83" s="36">
        <v>86.0</v>
      </c>
      <c r="B83" s="36">
        <v>110.0</v>
      </c>
      <c r="C83" s="36" t="s">
        <v>335</v>
      </c>
      <c r="D83" s="36" t="s">
        <v>336</v>
      </c>
      <c r="E83" s="33"/>
      <c r="G83" s="8"/>
    </row>
    <row r="84">
      <c r="A84" s="36">
        <v>86.0</v>
      </c>
      <c r="B84" s="36">
        <v>95.0</v>
      </c>
      <c r="C84" s="36" t="s">
        <v>341</v>
      </c>
      <c r="D84" s="36" t="s">
        <v>336</v>
      </c>
      <c r="E84" s="33"/>
      <c r="G84" s="8"/>
    </row>
    <row r="85">
      <c r="A85" s="36">
        <v>86.0</v>
      </c>
      <c r="B85" s="36">
        <v>106.0</v>
      </c>
      <c r="C85" s="36" t="s">
        <v>335</v>
      </c>
      <c r="D85" s="36" t="s">
        <v>336</v>
      </c>
      <c r="E85" s="33"/>
      <c r="G85" s="8"/>
    </row>
    <row r="86">
      <c r="A86" s="36">
        <v>86.0</v>
      </c>
      <c r="B86" s="36">
        <v>111.0</v>
      </c>
      <c r="C86" s="36" t="s">
        <v>350</v>
      </c>
      <c r="D86" s="36" t="s">
        <v>336</v>
      </c>
      <c r="E86" s="33"/>
      <c r="G86" s="8"/>
    </row>
    <row r="87">
      <c r="A87" s="36">
        <v>86.0</v>
      </c>
      <c r="B87" s="36">
        <v>105.0</v>
      </c>
      <c r="C87" s="36" t="s">
        <v>335</v>
      </c>
      <c r="D87" s="36" t="s">
        <v>336</v>
      </c>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108.9651163</v>
      </c>
      <c r="J1" s="6" t="s">
        <v>334</v>
      </c>
      <c r="K1" s="10">
        <f>AVERAGE(A2:A100)</f>
        <v>93.30232558</v>
      </c>
    </row>
    <row r="2">
      <c r="A2" s="36">
        <v>104.0</v>
      </c>
      <c r="B2" s="36">
        <v>6.0</v>
      </c>
      <c r="C2" s="36" t="s">
        <v>338</v>
      </c>
      <c r="D2" s="36" t="s">
        <v>336</v>
      </c>
      <c r="E2" s="33"/>
      <c r="F2" s="34" t="s">
        <v>3</v>
      </c>
      <c r="G2" s="35">
        <f>MEDIAN(B2:B100)</f>
        <v>110</v>
      </c>
      <c r="J2" s="6" t="s">
        <v>337</v>
      </c>
      <c r="K2" s="10">
        <f>count(A2:A103)</f>
        <v>86</v>
      </c>
    </row>
    <row r="3">
      <c r="A3" s="36">
        <v>104.0</v>
      </c>
      <c r="B3" s="36">
        <v>81.0</v>
      </c>
      <c r="C3" s="36" t="s">
        <v>338</v>
      </c>
      <c r="D3" s="36" t="s">
        <v>336</v>
      </c>
      <c r="E3" s="33"/>
      <c r="F3" s="34" t="s">
        <v>339</v>
      </c>
      <c r="G3" s="35">
        <f>STDEV(B2:B100)</f>
        <v>43.50130429</v>
      </c>
    </row>
    <row r="4">
      <c r="A4" s="36">
        <v>104.0</v>
      </c>
      <c r="B4" s="36">
        <v>127.0</v>
      </c>
      <c r="C4" s="36" t="s">
        <v>350</v>
      </c>
      <c r="D4" s="36" t="s">
        <v>336</v>
      </c>
      <c r="E4" s="33"/>
      <c r="F4" s="34" t="s">
        <v>340</v>
      </c>
      <c r="G4" s="35">
        <f>QUARTILE(B2:B100,1)</f>
        <v>91.25</v>
      </c>
    </row>
    <row r="5">
      <c r="A5" s="36">
        <v>104.0</v>
      </c>
      <c r="B5" s="36">
        <v>189.0</v>
      </c>
      <c r="C5" s="36" t="s">
        <v>341</v>
      </c>
      <c r="D5" s="36" t="s">
        <v>336</v>
      </c>
      <c r="E5" s="33"/>
      <c r="F5" s="34" t="s">
        <v>342</v>
      </c>
      <c r="G5" s="35">
        <f>QUARTILE(B2:B100,2)</f>
        <v>110</v>
      </c>
    </row>
    <row r="6">
      <c r="A6" s="36">
        <v>104.0</v>
      </c>
      <c r="B6" s="36">
        <v>135.0</v>
      </c>
      <c r="C6" s="36" t="s">
        <v>341</v>
      </c>
      <c r="D6" s="36" t="s">
        <v>336</v>
      </c>
      <c r="E6" s="33"/>
      <c r="F6" s="34" t="s">
        <v>1</v>
      </c>
      <c r="G6" s="35">
        <f>QUARTILE(B2:B100,3)</f>
        <v>137.5</v>
      </c>
    </row>
    <row r="7">
      <c r="A7" s="36">
        <v>104.0</v>
      </c>
      <c r="B7" s="59">
        <v>152.0</v>
      </c>
      <c r="C7" s="38" t="s">
        <v>338</v>
      </c>
      <c r="D7" s="38" t="s">
        <v>336</v>
      </c>
      <c r="E7" s="33"/>
      <c r="F7" s="34" t="s">
        <v>343</v>
      </c>
      <c r="G7" s="35">
        <f>QUARTILE(B2:B100,4)</f>
        <v>221</v>
      </c>
    </row>
    <row r="8">
      <c r="A8" s="36">
        <v>104.0</v>
      </c>
      <c r="B8" s="60">
        <v>92.0</v>
      </c>
      <c r="C8" s="40" t="s">
        <v>341</v>
      </c>
      <c r="D8" s="40" t="s">
        <v>366</v>
      </c>
      <c r="E8" s="33"/>
      <c r="F8" s="34" t="s">
        <v>344</v>
      </c>
      <c r="G8" s="35">
        <f>G6-G4</f>
        <v>46.25</v>
      </c>
      <c r="H8" s="34" t="s">
        <v>345</v>
      </c>
      <c r="I8" s="35">
        <f>(3*(G1-G2))/G3</f>
        <v>-0.07136915119</v>
      </c>
      <c r="J8" s="34" t="s">
        <v>346</v>
      </c>
      <c r="K8" s="35">
        <f>SUM(I21:I23)</f>
        <v>15.11627907</v>
      </c>
    </row>
    <row r="9">
      <c r="A9" s="36">
        <v>104.0</v>
      </c>
      <c r="B9" s="60">
        <v>102.0</v>
      </c>
      <c r="C9" s="40" t="s">
        <v>341</v>
      </c>
      <c r="D9" s="40" t="s">
        <v>366</v>
      </c>
      <c r="E9" s="33"/>
      <c r="G9" s="8"/>
    </row>
    <row r="10">
      <c r="A10" s="36">
        <v>104.0</v>
      </c>
      <c r="B10" s="36">
        <v>79.0</v>
      </c>
      <c r="C10" s="36" t="s">
        <v>338</v>
      </c>
      <c r="D10" s="36" t="s">
        <v>336</v>
      </c>
      <c r="E10" s="33"/>
      <c r="F10" s="41" t="s">
        <v>338</v>
      </c>
      <c r="G10" s="42">
        <f>(COUNTIF(C2:C100,"edgeguard"))/(count(A2:A100))</f>
        <v>0.3023255814</v>
      </c>
      <c r="H10" s="43" t="s">
        <v>347</v>
      </c>
      <c r="I10" s="44" t="s">
        <v>348</v>
      </c>
    </row>
    <row r="11">
      <c r="A11" s="36">
        <v>104.0</v>
      </c>
      <c r="B11" s="36">
        <v>102.0</v>
      </c>
      <c r="C11" s="36" t="s">
        <v>338</v>
      </c>
      <c r="D11" s="36" t="s">
        <v>336</v>
      </c>
      <c r="E11" s="33"/>
      <c r="F11" s="41" t="s">
        <v>335</v>
      </c>
      <c r="G11" s="42">
        <f>COUNTIF(C2:C100,"ledgeguard")/(count(A2:A100))</f>
        <v>0.1046511628</v>
      </c>
      <c r="H11" s="45" t="s">
        <v>349</v>
      </c>
      <c r="I11" s="46">
        <f>((COUNTIF(B2:B100,"&lt;=15"))/Count(B2:B100))*100</f>
        <v>4.651162791</v>
      </c>
    </row>
    <row r="12">
      <c r="A12" s="36">
        <v>104.0</v>
      </c>
      <c r="B12" s="36">
        <v>57.0</v>
      </c>
      <c r="C12" s="36" t="s">
        <v>335</v>
      </c>
      <c r="D12" s="36" t="s">
        <v>366</v>
      </c>
      <c r="E12" s="33"/>
      <c r="F12" s="41" t="s">
        <v>350</v>
      </c>
      <c r="G12" s="42">
        <f>COUNTIF(C2:C100,"reversal")/(count(A2:A100))</f>
        <v>0.05813953488</v>
      </c>
      <c r="H12" s="45" t="s">
        <v>351</v>
      </c>
      <c r="I12" s="46">
        <f>((COUNTIF(B2:B100,"&gt;15")-COUNTIF(B2:B100,"&gt;30"))/Count(B2:B100))*100</f>
        <v>1.162790698</v>
      </c>
    </row>
    <row r="13">
      <c r="A13" s="36"/>
      <c r="B13" s="36"/>
      <c r="C13" s="36"/>
      <c r="D13" s="36"/>
      <c r="E13" s="33"/>
      <c r="F13" s="41" t="s">
        <v>341</v>
      </c>
      <c r="G13" s="42">
        <f>COUNTIF(C2:C100,"raw/whiff")/(count(A2:A100))</f>
        <v>0.4534883721</v>
      </c>
      <c r="H13" s="45" t="s">
        <v>352</v>
      </c>
      <c r="I13" s="47">
        <f>((COUNTIF(B2:B100,"&gt;30")-COUNTIF(B2:B100,"&gt;45"))/Count(B2:B100))*100</f>
        <v>3.488372093</v>
      </c>
    </row>
    <row r="14">
      <c r="A14" s="36">
        <v>86.0</v>
      </c>
      <c r="B14" s="36">
        <v>138.0</v>
      </c>
      <c r="C14" s="36" t="s">
        <v>350</v>
      </c>
      <c r="D14" s="36" t="s">
        <v>336</v>
      </c>
      <c r="E14" s="33"/>
      <c r="F14" s="41" t="s">
        <v>353</v>
      </c>
      <c r="G14" s="42">
        <f>COUNTIF(C2:C100,"landing")/(count(A2:A100))</f>
        <v>0.08139534884</v>
      </c>
      <c r="H14" s="45" t="s">
        <v>354</v>
      </c>
      <c r="I14" s="46">
        <f>((COUNTIF(B2:B100,"&gt;45")-COUNTIF(B2:B100,"&gt;60"))/Count(B2:B100))*100</f>
        <v>4.651162791</v>
      </c>
    </row>
    <row r="15">
      <c r="A15" s="36">
        <v>86.0</v>
      </c>
      <c r="B15" s="36">
        <v>110.0</v>
      </c>
      <c r="C15" s="36" t="s">
        <v>341</v>
      </c>
      <c r="D15" s="36" t="s">
        <v>336</v>
      </c>
      <c r="E15" s="33"/>
      <c r="F15" s="41" t="s">
        <v>355</v>
      </c>
      <c r="G15" s="42">
        <f>COUNTIF(C2:C100,"shielding")/(count(A2:A100))</f>
        <v>0</v>
      </c>
      <c r="H15" s="45" t="s">
        <v>356</v>
      </c>
      <c r="I15" s="46">
        <f>((COUNTIF(B2:B100,"&gt;60")-COUNTIF(B2:B100,"&gt;75"))/Count(B2:B100))*100</f>
        <v>1.162790698</v>
      </c>
    </row>
    <row r="16">
      <c r="A16" s="36">
        <v>86.0</v>
      </c>
      <c r="B16" s="36">
        <v>94.0</v>
      </c>
      <c r="C16" s="36" t="s">
        <v>341</v>
      </c>
      <c r="D16" s="36" t="s">
        <v>336</v>
      </c>
      <c r="E16" s="33"/>
      <c r="G16" s="8"/>
      <c r="H16" s="45" t="s">
        <v>357</v>
      </c>
      <c r="I16" s="46">
        <f>((COUNTIF(B2:B100,"&gt;75")-COUNTIF(B2:B100,"&gt;90"))/Count(B2:B100))*100</f>
        <v>8.139534884</v>
      </c>
    </row>
    <row r="17">
      <c r="A17" s="36">
        <v>86.0</v>
      </c>
      <c r="B17" s="36">
        <v>118.0</v>
      </c>
      <c r="C17" s="36" t="s">
        <v>335</v>
      </c>
      <c r="D17" s="36" t="s">
        <v>366</v>
      </c>
      <c r="E17" s="33"/>
      <c r="F17" s="41" t="s">
        <v>358</v>
      </c>
      <c r="G17" s="42">
        <f>countif(D2:D100,"yes")/(count(A2:A100))</f>
        <v>0.3255813953</v>
      </c>
      <c r="H17" s="45" t="s">
        <v>359</v>
      </c>
      <c r="I17" s="46">
        <f>((COUNTIF(B2:B100,"&gt;90")-COUNTIF(B2:B100,"&gt;105"))/Count(B2:B100))*100</f>
        <v>20.93023256</v>
      </c>
    </row>
    <row r="18">
      <c r="A18" s="36">
        <v>86.0</v>
      </c>
      <c r="B18" s="36">
        <v>130.0</v>
      </c>
      <c r="C18" s="36" t="s">
        <v>341</v>
      </c>
      <c r="D18" s="36" t="s">
        <v>366</v>
      </c>
      <c r="E18" s="33"/>
      <c r="G18" s="8"/>
      <c r="H18" s="45" t="s">
        <v>360</v>
      </c>
      <c r="I18" s="46">
        <f>((COUNTIF(B2:B100,"&gt;105")-COUNTIF(B2:B100,"&gt;120"))/Count(B2:B100))*100</f>
        <v>16.27906977</v>
      </c>
    </row>
    <row r="19">
      <c r="A19" s="36">
        <v>86.0</v>
      </c>
      <c r="B19" s="36">
        <v>94.0</v>
      </c>
      <c r="C19" s="36" t="s">
        <v>353</v>
      </c>
      <c r="D19" s="36" t="s">
        <v>366</v>
      </c>
      <c r="E19" s="33"/>
      <c r="G19" s="8"/>
      <c r="H19" s="45" t="s">
        <v>361</v>
      </c>
      <c r="I19" s="46">
        <f>((COUNTIF(B2:B100,"&gt;120")-COUNTIF(B2:B100,"&gt;135"))/Count(B2:B100))*100</f>
        <v>12.79069767</v>
      </c>
    </row>
    <row r="20">
      <c r="A20" s="36">
        <v>86.0</v>
      </c>
      <c r="B20" s="36">
        <v>95.0</v>
      </c>
      <c r="C20" s="36" t="s">
        <v>341</v>
      </c>
      <c r="D20" s="36" t="s">
        <v>336</v>
      </c>
      <c r="E20" s="33"/>
      <c r="G20" s="8"/>
      <c r="H20" s="48" t="s">
        <v>362</v>
      </c>
      <c r="I20" s="49">
        <f>((COUNTIF(B2:B100,"&gt;135")-COUNTIF(B2:B100,"&gt;150"))/Count(B2:B100))*100</f>
        <v>11.62790698</v>
      </c>
    </row>
    <row r="21">
      <c r="A21" s="36">
        <v>86.0</v>
      </c>
      <c r="B21" s="36">
        <v>134.0</v>
      </c>
      <c r="C21" s="36" t="s">
        <v>338</v>
      </c>
      <c r="D21" s="36" t="s">
        <v>336</v>
      </c>
      <c r="E21" s="33"/>
      <c r="H21" s="48" t="s">
        <v>363</v>
      </c>
      <c r="I21" s="49">
        <f>((COUNTIF(B2:B100,"&gt;150")-COUNTIF(B2:B100,"&gt;165"))/Count(B2:B100))*100</f>
        <v>6.976744186</v>
      </c>
    </row>
    <row r="22">
      <c r="A22" s="36">
        <v>86.0</v>
      </c>
      <c r="B22" s="36">
        <v>79.0</v>
      </c>
      <c r="C22" s="36" t="s">
        <v>341</v>
      </c>
      <c r="D22" s="36" t="s">
        <v>366</v>
      </c>
      <c r="E22" s="33"/>
      <c r="H22" s="48" t="s">
        <v>364</v>
      </c>
      <c r="I22" s="49">
        <f>((COUNTIF(B2:B100,"&gt;165")-COUNTIF(B2:B100,"&gt;180"))/Count(B2:B100))*100</f>
        <v>4.651162791</v>
      </c>
    </row>
    <row r="23">
      <c r="A23" s="36">
        <v>86.0</v>
      </c>
      <c r="B23" s="36">
        <v>177.0</v>
      </c>
      <c r="C23" s="36" t="s">
        <v>341</v>
      </c>
      <c r="D23" s="36" t="s">
        <v>336</v>
      </c>
      <c r="E23" s="33"/>
      <c r="H23" s="50" t="s">
        <v>365</v>
      </c>
      <c r="I23" s="51">
        <f>((COUNTIF(B2:B100,"&gt;180")-COUNTIF(B2:B100,"&gt;300"))/Count(B2:B100))*100</f>
        <v>3.488372093</v>
      </c>
    </row>
    <row r="24">
      <c r="A24" s="36">
        <v>86.0</v>
      </c>
      <c r="B24" s="36">
        <v>35.0</v>
      </c>
      <c r="C24" s="36" t="s">
        <v>335</v>
      </c>
      <c r="D24" s="36" t="s">
        <v>366</v>
      </c>
      <c r="E24" s="33"/>
      <c r="I24" s="9">
        <f>SUM(I11:I23)</f>
        <v>100</v>
      </c>
    </row>
    <row r="25">
      <c r="A25" s="36"/>
      <c r="B25" s="36"/>
      <c r="C25" s="36"/>
      <c r="D25" s="36"/>
      <c r="E25" s="33"/>
    </row>
    <row r="26">
      <c r="A26" s="36">
        <v>77.0</v>
      </c>
      <c r="B26" s="36">
        <v>118.0</v>
      </c>
      <c r="C26" s="36" t="s">
        <v>341</v>
      </c>
      <c r="D26" s="36" t="s">
        <v>336</v>
      </c>
      <c r="E26" s="33"/>
    </row>
    <row r="27">
      <c r="A27" s="36">
        <v>77.0</v>
      </c>
      <c r="B27" s="36">
        <v>45.0</v>
      </c>
      <c r="C27" s="36" t="s">
        <v>338</v>
      </c>
      <c r="D27" s="36" t="s">
        <v>336</v>
      </c>
      <c r="E27" s="33"/>
    </row>
    <row r="28">
      <c r="A28" s="36">
        <v>77.0</v>
      </c>
      <c r="B28" s="36">
        <v>91.0</v>
      </c>
      <c r="C28" s="36" t="s">
        <v>341</v>
      </c>
      <c r="D28" s="36" t="s">
        <v>336</v>
      </c>
      <c r="E28" s="33"/>
    </row>
    <row r="29">
      <c r="A29" s="36">
        <v>77.0</v>
      </c>
      <c r="B29" s="36">
        <v>16.0</v>
      </c>
      <c r="C29" s="36" t="s">
        <v>338</v>
      </c>
      <c r="D29" s="36" t="s">
        <v>336</v>
      </c>
      <c r="E29" s="33"/>
    </row>
    <row r="30">
      <c r="A30" s="36">
        <v>77.0</v>
      </c>
      <c r="B30" s="36">
        <v>106.0</v>
      </c>
      <c r="C30" s="36" t="s">
        <v>335</v>
      </c>
      <c r="D30" s="36" t="s">
        <v>366</v>
      </c>
      <c r="E30" s="33"/>
    </row>
    <row r="31">
      <c r="A31" s="36">
        <v>77.0</v>
      </c>
      <c r="B31" s="36">
        <v>91.0</v>
      </c>
      <c r="C31" s="36" t="s">
        <v>341</v>
      </c>
      <c r="D31" s="36" t="s">
        <v>336</v>
      </c>
      <c r="E31" s="33"/>
    </row>
    <row r="32">
      <c r="A32" s="36">
        <v>77.0</v>
      </c>
      <c r="B32" s="36">
        <v>109.0</v>
      </c>
      <c r="C32" s="36" t="s">
        <v>353</v>
      </c>
      <c r="D32" s="36" t="s">
        <v>336</v>
      </c>
      <c r="E32" s="33"/>
    </row>
    <row r="33">
      <c r="A33" s="36">
        <v>77.0</v>
      </c>
      <c r="B33" s="36">
        <v>142.0</v>
      </c>
      <c r="C33" s="36" t="s">
        <v>338</v>
      </c>
      <c r="D33" s="36" t="s">
        <v>336</v>
      </c>
      <c r="E33" s="33"/>
    </row>
    <row r="34">
      <c r="A34" s="36"/>
      <c r="B34" s="36"/>
      <c r="C34" s="36"/>
      <c r="D34" s="36"/>
      <c r="E34" s="33"/>
    </row>
    <row r="35">
      <c r="A35" s="36">
        <v>89.0</v>
      </c>
      <c r="B35" s="36">
        <v>60.0</v>
      </c>
      <c r="C35" s="36" t="s">
        <v>338</v>
      </c>
      <c r="D35" s="36" t="s">
        <v>336</v>
      </c>
      <c r="E35" s="33"/>
      <c r="G35" s="8"/>
    </row>
    <row r="36">
      <c r="A36" s="36">
        <v>89.0</v>
      </c>
      <c r="B36" s="36">
        <v>93.0</v>
      </c>
      <c r="C36" s="36" t="s">
        <v>341</v>
      </c>
      <c r="D36" s="36" t="s">
        <v>336</v>
      </c>
      <c r="E36" s="33"/>
      <c r="G36" s="8"/>
    </row>
    <row r="37">
      <c r="A37" s="36">
        <v>89.0</v>
      </c>
      <c r="B37" s="36">
        <v>110.0</v>
      </c>
      <c r="C37" s="36" t="s">
        <v>341</v>
      </c>
      <c r="D37" s="36" t="s">
        <v>366</v>
      </c>
      <c r="E37" s="33"/>
      <c r="G37" s="8"/>
    </row>
    <row r="38">
      <c r="A38" s="36">
        <v>89.0</v>
      </c>
      <c r="B38" s="36">
        <v>160.0</v>
      </c>
      <c r="C38" s="36" t="s">
        <v>341</v>
      </c>
      <c r="D38" s="36" t="s">
        <v>336</v>
      </c>
      <c r="E38" s="33"/>
      <c r="G38" s="8"/>
    </row>
    <row r="39">
      <c r="A39" s="36">
        <v>89.0</v>
      </c>
      <c r="B39" s="36">
        <v>167.0</v>
      </c>
      <c r="C39" s="36" t="s">
        <v>338</v>
      </c>
      <c r="D39" s="36" t="s">
        <v>336</v>
      </c>
      <c r="E39" s="33"/>
      <c r="G39" s="8"/>
    </row>
    <row r="40">
      <c r="A40" s="36">
        <v>89.0</v>
      </c>
      <c r="B40" s="36">
        <v>117.0</v>
      </c>
      <c r="C40" s="36" t="s">
        <v>341</v>
      </c>
      <c r="D40" s="36" t="s">
        <v>336</v>
      </c>
      <c r="E40" s="33"/>
      <c r="G40" s="8"/>
    </row>
    <row r="41">
      <c r="A41" s="36">
        <v>89.0</v>
      </c>
      <c r="B41" s="36">
        <v>0.0</v>
      </c>
      <c r="C41" s="36" t="s">
        <v>341</v>
      </c>
      <c r="D41" s="36" t="s">
        <v>366</v>
      </c>
      <c r="E41" s="33"/>
      <c r="G41" s="8"/>
    </row>
    <row r="42">
      <c r="A42" s="36">
        <v>89.0</v>
      </c>
      <c r="B42" s="36">
        <v>146.0</v>
      </c>
      <c r="C42" s="36" t="s">
        <v>341</v>
      </c>
      <c r="D42" s="36" t="s">
        <v>336</v>
      </c>
      <c r="E42" s="33"/>
      <c r="G42" s="8"/>
    </row>
    <row r="43">
      <c r="A43" s="36">
        <v>89.0</v>
      </c>
      <c r="B43" s="36">
        <v>0.0</v>
      </c>
      <c r="C43" s="36" t="s">
        <v>341</v>
      </c>
      <c r="D43" s="36" t="s">
        <v>366</v>
      </c>
      <c r="E43" s="33"/>
      <c r="G43" s="8"/>
    </row>
    <row r="44">
      <c r="A44" s="36">
        <v>89.0</v>
      </c>
      <c r="B44" s="36">
        <v>142.0</v>
      </c>
      <c r="C44" s="36" t="s">
        <v>341</v>
      </c>
      <c r="D44" s="36" t="s">
        <v>366</v>
      </c>
      <c r="E44" s="33"/>
      <c r="G44" s="8"/>
    </row>
    <row r="45">
      <c r="A45" s="36"/>
      <c r="B45" s="36"/>
      <c r="C45" s="36"/>
      <c r="D45" s="36"/>
      <c r="E45" s="33"/>
      <c r="G45" s="8"/>
    </row>
    <row r="46">
      <c r="A46" s="36">
        <v>104.0</v>
      </c>
      <c r="B46" s="36">
        <v>141.0</v>
      </c>
      <c r="C46" s="36" t="s">
        <v>341</v>
      </c>
      <c r="D46" s="36" t="s">
        <v>336</v>
      </c>
      <c r="E46" s="33"/>
      <c r="G46" s="8"/>
    </row>
    <row r="47">
      <c r="A47" s="36">
        <v>104.0</v>
      </c>
      <c r="B47" s="36">
        <v>112.0</v>
      </c>
      <c r="C47" s="36" t="s">
        <v>341</v>
      </c>
      <c r="D47" s="36" t="s">
        <v>366</v>
      </c>
      <c r="E47" s="33"/>
      <c r="G47" s="8"/>
    </row>
    <row r="48">
      <c r="A48" s="36">
        <v>104.0</v>
      </c>
      <c r="B48" s="36">
        <v>141.0</v>
      </c>
      <c r="C48" s="36" t="s">
        <v>338</v>
      </c>
      <c r="D48" s="36" t="s">
        <v>336</v>
      </c>
      <c r="E48" s="33"/>
      <c r="G48" s="8"/>
    </row>
    <row r="49">
      <c r="A49" s="36">
        <v>104.0</v>
      </c>
      <c r="B49" s="36">
        <v>178.0</v>
      </c>
      <c r="C49" s="36" t="s">
        <v>335</v>
      </c>
      <c r="D49" s="36" t="s">
        <v>336</v>
      </c>
      <c r="E49" s="33"/>
      <c r="G49" s="8"/>
    </row>
    <row r="50">
      <c r="A50" s="36">
        <v>104.0</v>
      </c>
      <c r="B50" s="36">
        <v>122.0</v>
      </c>
      <c r="C50" s="36" t="s">
        <v>341</v>
      </c>
      <c r="D50" s="36" t="s">
        <v>366</v>
      </c>
      <c r="E50" s="33"/>
      <c r="G50" s="8"/>
    </row>
    <row r="51">
      <c r="A51" s="36">
        <v>104.0</v>
      </c>
      <c r="B51" s="36">
        <v>154.0</v>
      </c>
      <c r="C51" s="36" t="s">
        <v>350</v>
      </c>
      <c r="D51" s="36" t="s">
        <v>336</v>
      </c>
      <c r="E51" s="33"/>
      <c r="G51" s="8"/>
    </row>
    <row r="52">
      <c r="A52" s="36">
        <v>104.0</v>
      </c>
      <c r="B52" s="36">
        <v>100.0</v>
      </c>
      <c r="C52" s="36" t="s">
        <v>353</v>
      </c>
      <c r="D52" s="36" t="s">
        <v>366</v>
      </c>
      <c r="E52" s="33"/>
      <c r="G52" s="8"/>
    </row>
    <row r="53">
      <c r="A53" s="36">
        <v>104.0</v>
      </c>
      <c r="B53" s="36">
        <v>152.0</v>
      </c>
      <c r="C53" s="36" t="s">
        <v>341</v>
      </c>
      <c r="D53" s="36" t="s">
        <v>336</v>
      </c>
      <c r="E53" s="33"/>
      <c r="G53" s="8"/>
    </row>
    <row r="54">
      <c r="A54" s="36">
        <v>104.0</v>
      </c>
      <c r="B54" s="36">
        <v>221.0</v>
      </c>
      <c r="C54" s="36" t="s">
        <v>353</v>
      </c>
      <c r="D54" s="36" t="s">
        <v>336</v>
      </c>
      <c r="E54" s="33"/>
      <c r="G54" s="8"/>
    </row>
    <row r="55">
      <c r="A55" s="36">
        <v>104.0</v>
      </c>
      <c r="B55" s="36">
        <v>122.0</v>
      </c>
      <c r="C55" s="36" t="s">
        <v>338</v>
      </c>
      <c r="D55" s="36" t="s">
        <v>336</v>
      </c>
      <c r="E55" s="33"/>
      <c r="G55" s="8"/>
    </row>
    <row r="56">
      <c r="A56" s="36">
        <v>104.0</v>
      </c>
      <c r="B56" s="36">
        <v>48.0</v>
      </c>
      <c r="C56" s="36" t="s">
        <v>338</v>
      </c>
      <c r="D56" s="36" t="s">
        <v>336</v>
      </c>
      <c r="E56" s="33"/>
      <c r="G56" s="8"/>
    </row>
    <row r="57">
      <c r="A57" s="36">
        <v>104.0</v>
      </c>
      <c r="B57" s="36">
        <v>83.0</v>
      </c>
      <c r="C57" s="36" t="s">
        <v>338</v>
      </c>
      <c r="D57" s="36" t="s">
        <v>336</v>
      </c>
      <c r="E57" s="33"/>
      <c r="G57" s="8"/>
    </row>
    <row r="58">
      <c r="A58" s="36">
        <v>104.0</v>
      </c>
      <c r="B58" s="36">
        <v>101.0</v>
      </c>
      <c r="C58" s="36" t="s">
        <v>353</v>
      </c>
      <c r="D58" s="36" t="s">
        <v>336</v>
      </c>
      <c r="E58" s="33"/>
      <c r="G58" s="8"/>
    </row>
    <row r="59">
      <c r="A59" s="36"/>
      <c r="B59" s="36"/>
      <c r="C59" s="36"/>
      <c r="D59" s="36"/>
      <c r="E59" s="33"/>
      <c r="G59" s="8"/>
    </row>
    <row r="60">
      <c r="A60" s="36">
        <v>90.0</v>
      </c>
      <c r="B60" s="36">
        <v>116.0</v>
      </c>
      <c r="C60" s="36" t="s">
        <v>335</v>
      </c>
      <c r="D60" s="36" t="s">
        <v>336</v>
      </c>
      <c r="E60" s="33"/>
      <c r="G60" s="8"/>
    </row>
    <row r="61">
      <c r="A61" s="36">
        <v>90.0</v>
      </c>
      <c r="B61" s="36">
        <v>131.0</v>
      </c>
      <c r="C61" s="36" t="s">
        <v>335</v>
      </c>
      <c r="D61" s="36" t="s">
        <v>366</v>
      </c>
      <c r="E61" s="33"/>
      <c r="G61" s="8"/>
    </row>
    <row r="62">
      <c r="A62" s="36">
        <v>90.0</v>
      </c>
      <c r="B62" s="36">
        <v>132.0</v>
      </c>
      <c r="C62" s="36" t="s">
        <v>350</v>
      </c>
      <c r="D62" s="36" t="s">
        <v>336</v>
      </c>
      <c r="E62" s="33"/>
      <c r="G62" s="8"/>
    </row>
    <row r="63">
      <c r="A63" s="36">
        <v>90.0</v>
      </c>
      <c r="B63" s="36">
        <v>144.0</v>
      </c>
      <c r="C63" s="36" t="s">
        <v>341</v>
      </c>
      <c r="D63" s="36" t="s">
        <v>336</v>
      </c>
      <c r="E63" s="33"/>
      <c r="G63" s="8"/>
    </row>
    <row r="64">
      <c r="A64" s="36">
        <v>90.0</v>
      </c>
      <c r="B64" s="36">
        <v>167.0</v>
      </c>
      <c r="C64" s="36" t="s">
        <v>341</v>
      </c>
      <c r="D64" s="36" t="s">
        <v>336</v>
      </c>
      <c r="E64" s="33"/>
      <c r="G64" s="8"/>
    </row>
    <row r="65">
      <c r="A65" s="36">
        <v>90.0</v>
      </c>
      <c r="B65" s="36">
        <v>162.0</v>
      </c>
      <c r="C65" s="36" t="s">
        <v>341</v>
      </c>
      <c r="D65" s="36" t="s">
        <v>366</v>
      </c>
      <c r="E65" s="33"/>
      <c r="G65" s="8"/>
    </row>
    <row r="66">
      <c r="A66" s="36">
        <v>90.0</v>
      </c>
      <c r="B66" s="36">
        <v>86.0</v>
      </c>
      <c r="C66" s="36" t="s">
        <v>338</v>
      </c>
      <c r="D66" s="36" t="s">
        <v>336</v>
      </c>
      <c r="E66" s="33"/>
      <c r="G66" s="8"/>
    </row>
    <row r="67">
      <c r="A67" s="36">
        <v>90.0</v>
      </c>
      <c r="B67" s="36">
        <v>136.0</v>
      </c>
      <c r="C67" s="36" t="s">
        <v>335</v>
      </c>
      <c r="D67" s="36" t="s">
        <v>336</v>
      </c>
      <c r="E67" s="33"/>
      <c r="G67" s="8"/>
    </row>
    <row r="68">
      <c r="A68" s="36">
        <v>90.0</v>
      </c>
      <c r="B68" s="36">
        <v>97.0</v>
      </c>
      <c r="C68" s="36" t="s">
        <v>353</v>
      </c>
      <c r="D68" s="36" t="s">
        <v>366</v>
      </c>
      <c r="E68" s="33"/>
      <c r="G68" s="8"/>
    </row>
    <row r="69">
      <c r="A69" s="36">
        <v>90.0</v>
      </c>
      <c r="B69" s="36">
        <v>113.0</v>
      </c>
      <c r="C69" s="36" t="s">
        <v>341</v>
      </c>
      <c r="D69" s="36" t="s">
        <v>366</v>
      </c>
      <c r="E69" s="33"/>
      <c r="G69" s="8"/>
    </row>
    <row r="70">
      <c r="A70" s="36">
        <v>90.0</v>
      </c>
      <c r="B70" s="36">
        <v>60.0</v>
      </c>
      <c r="C70" s="36" t="s">
        <v>338</v>
      </c>
      <c r="D70" s="36" t="s">
        <v>336</v>
      </c>
      <c r="E70" s="33"/>
      <c r="G70" s="8"/>
    </row>
    <row r="71">
      <c r="A71" s="36">
        <v>90.0</v>
      </c>
      <c r="B71" s="36">
        <v>116.0</v>
      </c>
      <c r="C71" s="36" t="s">
        <v>353</v>
      </c>
      <c r="D71" s="36" t="s">
        <v>366</v>
      </c>
      <c r="E71" s="33"/>
      <c r="G71" s="8"/>
    </row>
    <row r="72">
      <c r="A72" s="36">
        <v>90.0</v>
      </c>
      <c r="B72" s="36">
        <v>92.0</v>
      </c>
      <c r="C72" s="36" t="s">
        <v>341</v>
      </c>
      <c r="D72" s="36" t="s">
        <v>336</v>
      </c>
      <c r="E72" s="33"/>
      <c r="G72" s="8"/>
    </row>
    <row r="73">
      <c r="A73" s="36"/>
      <c r="B73" s="36"/>
      <c r="C73" s="36"/>
      <c r="D73" s="36"/>
      <c r="E73" s="33"/>
      <c r="G73" s="8"/>
    </row>
    <row r="74">
      <c r="A74" s="36">
        <v>92.0</v>
      </c>
      <c r="B74" s="36">
        <v>132.0</v>
      </c>
      <c r="C74" s="36" t="s">
        <v>338</v>
      </c>
      <c r="D74" s="36" t="s">
        <v>336</v>
      </c>
      <c r="E74" s="33"/>
      <c r="G74" s="8"/>
    </row>
    <row r="75">
      <c r="A75" s="36">
        <v>92.0</v>
      </c>
      <c r="B75" s="36">
        <v>110.0</v>
      </c>
      <c r="C75" s="36" t="s">
        <v>335</v>
      </c>
      <c r="D75" s="36" t="s">
        <v>366</v>
      </c>
      <c r="E75" s="33"/>
      <c r="G75" s="8"/>
    </row>
    <row r="76">
      <c r="A76" s="36">
        <v>92.0</v>
      </c>
      <c r="B76" s="36">
        <v>13.0</v>
      </c>
      <c r="C76" s="36" t="s">
        <v>341</v>
      </c>
      <c r="D76" s="36" t="s">
        <v>366</v>
      </c>
      <c r="E76" s="33"/>
      <c r="G76" s="8"/>
    </row>
    <row r="77">
      <c r="A77" s="36">
        <v>92.0</v>
      </c>
      <c r="B77" s="36">
        <v>34.0</v>
      </c>
      <c r="C77" s="36" t="s">
        <v>338</v>
      </c>
      <c r="D77" s="36" t="s">
        <v>336</v>
      </c>
      <c r="E77" s="33"/>
      <c r="G77" s="8"/>
    </row>
    <row r="78">
      <c r="A78" s="36">
        <v>92.0</v>
      </c>
      <c r="B78" s="36">
        <v>96.0</v>
      </c>
      <c r="C78" s="36" t="s">
        <v>338</v>
      </c>
      <c r="D78" s="36" t="s">
        <v>336</v>
      </c>
      <c r="E78" s="33"/>
      <c r="G78" s="8"/>
    </row>
    <row r="79">
      <c r="A79" s="36">
        <v>92.0</v>
      </c>
      <c r="B79" s="36">
        <v>140.0</v>
      </c>
      <c r="C79" s="36" t="s">
        <v>341</v>
      </c>
      <c r="D79" s="36" t="s">
        <v>336</v>
      </c>
      <c r="E79" s="33"/>
      <c r="G79" s="8"/>
    </row>
    <row r="80">
      <c r="A80" s="36">
        <v>92.0</v>
      </c>
      <c r="B80" s="36">
        <v>119.0</v>
      </c>
      <c r="C80" s="36" t="s">
        <v>341</v>
      </c>
      <c r="D80" s="36" t="s">
        <v>336</v>
      </c>
      <c r="E80" s="33"/>
      <c r="G80" s="8"/>
    </row>
    <row r="81">
      <c r="A81" s="36">
        <v>92.0</v>
      </c>
      <c r="B81" s="36">
        <v>104.0</v>
      </c>
      <c r="C81" s="36" t="s">
        <v>338</v>
      </c>
      <c r="D81" s="36" t="s">
        <v>336</v>
      </c>
      <c r="E81" s="33"/>
      <c r="G81" s="8"/>
    </row>
    <row r="82">
      <c r="A82" s="36">
        <v>92.0</v>
      </c>
      <c r="B82" s="36">
        <v>64.0</v>
      </c>
      <c r="C82" s="36" t="s">
        <v>338</v>
      </c>
      <c r="D82" s="36" t="s">
        <v>336</v>
      </c>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v>98.0</v>
      </c>
      <c r="B87" s="36">
        <v>145.0</v>
      </c>
      <c r="C87" s="36" t="s">
        <v>341</v>
      </c>
      <c r="D87" s="36" t="s">
        <v>336</v>
      </c>
      <c r="E87" s="33"/>
      <c r="G87" s="8"/>
    </row>
    <row r="88">
      <c r="A88" s="36">
        <v>98.0</v>
      </c>
      <c r="B88" s="36">
        <v>76.0</v>
      </c>
      <c r="C88" s="36" t="s">
        <v>338</v>
      </c>
      <c r="D88" s="36" t="s">
        <v>336</v>
      </c>
      <c r="E88" s="33"/>
      <c r="G88" s="8"/>
    </row>
    <row r="89">
      <c r="A89" s="36">
        <v>98.0</v>
      </c>
      <c r="B89" s="36">
        <v>164.0</v>
      </c>
      <c r="C89" s="36" t="s">
        <v>341</v>
      </c>
      <c r="D89" s="36" t="s">
        <v>336</v>
      </c>
      <c r="E89" s="33"/>
      <c r="G89" s="8"/>
    </row>
    <row r="90">
      <c r="A90" s="36">
        <v>98.0</v>
      </c>
      <c r="B90" s="36">
        <v>106.0</v>
      </c>
      <c r="C90" s="36" t="s">
        <v>341</v>
      </c>
      <c r="D90" s="36" t="s">
        <v>366</v>
      </c>
      <c r="E90" s="33"/>
      <c r="G90" s="8"/>
    </row>
    <row r="91">
      <c r="A91" s="36">
        <v>98.0</v>
      </c>
      <c r="B91" s="36">
        <v>76.0</v>
      </c>
      <c r="C91" s="36" t="s">
        <v>350</v>
      </c>
      <c r="D91" s="36" t="s">
        <v>366</v>
      </c>
      <c r="E91" s="33"/>
      <c r="G91" s="8"/>
    </row>
    <row r="92">
      <c r="A92" s="36">
        <v>98.0</v>
      </c>
      <c r="B92" s="36">
        <v>122.0</v>
      </c>
      <c r="C92" s="36" t="s">
        <v>341</v>
      </c>
      <c r="D92" s="36" t="s">
        <v>366</v>
      </c>
      <c r="E92" s="33"/>
      <c r="G92" s="8"/>
    </row>
    <row r="93">
      <c r="A93" s="36">
        <v>98.0</v>
      </c>
      <c r="B93" s="36">
        <v>96.0</v>
      </c>
      <c r="C93" s="36" t="s">
        <v>341</v>
      </c>
      <c r="D93" s="36" t="s">
        <v>366</v>
      </c>
      <c r="E93" s="33"/>
      <c r="G93" s="8"/>
    </row>
    <row r="94">
      <c r="A94" s="36">
        <v>98.0</v>
      </c>
      <c r="B94" s="36">
        <v>92.0</v>
      </c>
      <c r="C94" s="36" t="s">
        <v>341</v>
      </c>
      <c r="D94" s="36" t="s">
        <v>366</v>
      </c>
      <c r="E94" s="33"/>
      <c r="G94" s="8"/>
    </row>
    <row r="95">
      <c r="A95" s="36">
        <v>98.0</v>
      </c>
      <c r="B95" s="36">
        <v>189.0</v>
      </c>
      <c r="C95" s="36" t="s">
        <v>338</v>
      </c>
      <c r="D95" s="36" t="s">
        <v>336</v>
      </c>
      <c r="E95" s="33"/>
      <c r="G95" s="8"/>
    </row>
    <row r="96">
      <c r="A96" s="36">
        <v>98.0</v>
      </c>
      <c r="B96" s="36">
        <v>105.0</v>
      </c>
      <c r="C96" s="36" t="s">
        <v>338</v>
      </c>
      <c r="D96" s="36" t="s">
        <v>336</v>
      </c>
      <c r="E96" s="33"/>
      <c r="G96" s="8"/>
    </row>
    <row r="97">
      <c r="A97" s="36">
        <v>98.0</v>
      </c>
      <c r="B97" s="36">
        <v>122.0</v>
      </c>
      <c r="C97" s="36" t="s">
        <v>338</v>
      </c>
      <c r="D97" s="36" t="s">
        <v>336</v>
      </c>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119.4166667</v>
      </c>
      <c r="J1" s="6" t="s">
        <v>334</v>
      </c>
      <c r="K1" s="10">
        <f>AVERAGE(A2:A100)</f>
        <v>93.57142857</v>
      </c>
    </row>
    <row r="2">
      <c r="A2" s="36">
        <v>82.0</v>
      </c>
      <c r="B2" s="36">
        <v>74.0</v>
      </c>
      <c r="C2" s="36" t="s">
        <v>341</v>
      </c>
      <c r="D2" s="36" t="s">
        <v>366</v>
      </c>
      <c r="E2" s="33"/>
      <c r="F2" s="34" t="s">
        <v>3</v>
      </c>
      <c r="G2" s="35">
        <f>MEDIAN(B2:B100)</f>
        <v>114</v>
      </c>
      <c r="J2" s="6" t="s">
        <v>337</v>
      </c>
      <c r="K2" s="10">
        <f>count(A2:A103)</f>
        <v>84</v>
      </c>
    </row>
    <row r="3">
      <c r="A3" s="36">
        <v>82.0</v>
      </c>
      <c r="B3" s="36">
        <v>109.0</v>
      </c>
      <c r="C3" s="36" t="s">
        <v>341</v>
      </c>
      <c r="D3" s="36" t="s">
        <v>336</v>
      </c>
      <c r="E3" s="33"/>
      <c r="F3" s="34" t="s">
        <v>339</v>
      </c>
      <c r="G3" s="35">
        <f>STDEV(B2:B100)</f>
        <v>37.42275847</v>
      </c>
    </row>
    <row r="4">
      <c r="A4" s="36">
        <v>82.0</v>
      </c>
      <c r="B4" s="36">
        <v>183.0</v>
      </c>
      <c r="C4" s="36" t="s">
        <v>355</v>
      </c>
      <c r="D4" s="36" t="s">
        <v>366</v>
      </c>
      <c r="E4" s="33"/>
      <c r="F4" s="34" t="s">
        <v>340</v>
      </c>
      <c r="G4" s="35">
        <f>QUARTILE(B2:B100,1)</f>
        <v>99</v>
      </c>
    </row>
    <row r="5">
      <c r="A5" s="36">
        <v>82.0</v>
      </c>
      <c r="B5" s="36">
        <v>95.0</v>
      </c>
      <c r="C5" s="36" t="s">
        <v>341</v>
      </c>
      <c r="D5" s="36" t="s">
        <v>336</v>
      </c>
      <c r="E5" s="33"/>
      <c r="F5" s="34" t="s">
        <v>342</v>
      </c>
      <c r="G5" s="35">
        <f>QUARTILE(B2:B100,2)</f>
        <v>114</v>
      </c>
    </row>
    <row r="6">
      <c r="A6" s="36">
        <v>82.0</v>
      </c>
      <c r="B6" s="36">
        <v>100.0</v>
      </c>
      <c r="C6" s="36" t="s">
        <v>335</v>
      </c>
      <c r="D6" s="36" t="s">
        <v>336</v>
      </c>
      <c r="E6" s="33"/>
      <c r="F6" s="34" t="s">
        <v>1</v>
      </c>
      <c r="G6" s="35">
        <f>QUARTILE(B2:B100,3)</f>
        <v>139.5</v>
      </c>
    </row>
    <row r="7">
      <c r="A7" s="36">
        <v>82.0</v>
      </c>
      <c r="B7" s="59">
        <v>86.0</v>
      </c>
      <c r="C7" s="38" t="s">
        <v>341</v>
      </c>
      <c r="D7" s="38" t="s">
        <v>336</v>
      </c>
      <c r="E7" s="33"/>
      <c r="F7" s="34" t="s">
        <v>343</v>
      </c>
      <c r="G7" s="35">
        <f>QUARTILE(B2:B100,4)</f>
        <v>234</v>
      </c>
    </row>
    <row r="8">
      <c r="A8" s="36">
        <v>82.0</v>
      </c>
      <c r="B8" s="60">
        <v>115.0</v>
      </c>
      <c r="C8" s="40" t="s">
        <v>341</v>
      </c>
      <c r="D8" s="40" t="s">
        <v>336</v>
      </c>
      <c r="E8" s="33"/>
      <c r="F8" s="34" t="s">
        <v>344</v>
      </c>
      <c r="G8" s="35">
        <f>G6-G4</f>
        <v>40.5</v>
      </c>
      <c r="H8" s="34" t="s">
        <v>345</v>
      </c>
      <c r="I8" s="35">
        <f>(3*(G1-G2))/G3</f>
        <v>0.4342277444</v>
      </c>
      <c r="J8" s="34" t="s">
        <v>346</v>
      </c>
      <c r="K8" s="35">
        <f>SUM(I21:I23)</f>
        <v>17.85714286</v>
      </c>
    </row>
    <row r="9">
      <c r="A9" s="36">
        <v>82.0</v>
      </c>
      <c r="B9" s="60">
        <v>110.0</v>
      </c>
      <c r="C9" s="40" t="s">
        <v>338</v>
      </c>
      <c r="D9" s="40" t="s">
        <v>336</v>
      </c>
      <c r="E9" s="33"/>
      <c r="G9" s="8"/>
    </row>
    <row r="10">
      <c r="A10" s="36">
        <v>82.0</v>
      </c>
      <c r="B10" s="36">
        <v>101.0</v>
      </c>
      <c r="C10" s="36" t="s">
        <v>341</v>
      </c>
      <c r="D10" s="36" t="s">
        <v>336</v>
      </c>
      <c r="E10" s="33"/>
      <c r="F10" s="41" t="s">
        <v>338</v>
      </c>
      <c r="G10" s="42">
        <f>(COUNTIF(C2:C100,"edgeguard"))/(count(A2:A100))</f>
        <v>0.119047619</v>
      </c>
      <c r="H10" s="43" t="s">
        <v>347</v>
      </c>
      <c r="I10" s="44" t="s">
        <v>348</v>
      </c>
    </row>
    <row r="11">
      <c r="A11" s="36"/>
      <c r="B11" s="36"/>
      <c r="C11" s="36"/>
      <c r="D11" s="36"/>
      <c r="E11" s="33"/>
      <c r="F11" s="41" t="s">
        <v>335</v>
      </c>
      <c r="G11" s="42">
        <f>COUNTIF(C2:C100,"ledgeguard")/(count(A2:A100))</f>
        <v>0.02380952381</v>
      </c>
      <c r="H11" s="45" t="s">
        <v>349</v>
      </c>
      <c r="I11" s="46">
        <f>((COUNTIF(B2:B100,"&lt;=15"))/Count(B2:B100))*100</f>
        <v>1.19047619</v>
      </c>
    </row>
    <row r="12">
      <c r="A12" s="36">
        <v>91.0</v>
      </c>
      <c r="B12" s="36">
        <v>94.0</v>
      </c>
      <c r="C12" s="36" t="s">
        <v>350</v>
      </c>
      <c r="D12" s="36" t="s">
        <v>336</v>
      </c>
      <c r="E12" s="33"/>
      <c r="F12" s="41" t="s">
        <v>350</v>
      </c>
      <c r="G12" s="42">
        <f>COUNTIF(C2:C100,"reversal")/(count(A2:A100))</f>
        <v>0.07142857143</v>
      </c>
      <c r="H12" s="45" t="s">
        <v>351</v>
      </c>
      <c r="I12" s="46">
        <f>((COUNTIF(B2:B100,"&gt;15")-COUNTIF(B2:B100,"&gt;30"))/Count(B2:B100))*100</f>
        <v>1.19047619</v>
      </c>
    </row>
    <row r="13">
      <c r="A13" s="36">
        <v>91.0</v>
      </c>
      <c r="B13" s="36">
        <v>62.0</v>
      </c>
      <c r="C13" s="36" t="s">
        <v>350</v>
      </c>
      <c r="D13" s="36" t="s">
        <v>366</v>
      </c>
      <c r="E13" s="33"/>
      <c r="F13" s="41" t="s">
        <v>341</v>
      </c>
      <c r="G13" s="42">
        <f>COUNTIF(C2:C100,"raw/whiff")/(count(A2:A100))</f>
        <v>0.7023809524</v>
      </c>
      <c r="H13" s="45" t="s">
        <v>352</v>
      </c>
      <c r="I13" s="47">
        <f>((COUNTIF(B2:B100,"&gt;30")-COUNTIF(B2:B100,"&gt;45"))/Count(B2:B100))*100</f>
        <v>1.19047619</v>
      </c>
    </row>
    <row r="14">
      <c r="A14" s="36">
        <v>91.0</v>
      </c>
      <c r="B14" s="36">
        <v>234.0</v>
      </c>
      <c r="C14" s="36" t="s">
        <v>341</v>
      </c>
      <c r="D14" s="36" t="s">
        <v>336</v>
      </c>
      <c r="E14" s="33"/>
      <c r="F14" s="41" t="s">
        <v>353</v>
      </c>
      <c r="G14" s="42">
        <f>COUNTIF(C2:C100,"landing")/(count(A2:A100))</f>
        <v>0.04761904762</v>
      </c>
      <c r="H14" s="45" t="s">
        <v>354</v>
      </c>
      <c r="I14" s="46">
        <f>((COUNTIF(B2:B100,"&gt;45")-COUNTIF(B2:B100,"&gt;60"))/Count(B2:B100))*100</f>
        <v>0</v>
      </c>
    </row>
    <row r="15">
      <c r="A15" s="36">
        <v>91.0</v>
      </c>
      <c r="B15" s="36">
        <v>100.0</v>
      </c>
      <c r="C15" s="36" t="s">
        <v>338</v>
      </c>
      <c r="D15" s="36" t="s">
        <v>336</v>
      </c>
      <c r="E15" s="33"/>
      <c r="F15" s="41" t="s">
        <v>355</v>
      </c>
      <c r="G15" s="42">
        <f>COUNTIF(C2:C100,"shielding")/(count(A2:A100))</f>
        <v>0.03571428571</v>
      </c>
      <c r="H15" s="45" t="s">
        <v>356</v>
      </c>
      <c r="I15" s="46">
        <f>((COUNTIF(B2:B100,"&gt;60")-COUNTIF(B2:B100,"&gt;75"))/Count(B2:B100))*100</f>
        <v>3.571428571</v>
      </c>
    </row>
    <row r="16">
      <c r="A16" s="36">
        <v>91.0</v>
      </c>
      <c r="B16" s="36">
        <v>96.0</v>
      </c>
      <c r="C16" s="36" t="s">
        <v>341</v>
      </c>
      <c r="D16" s="36" t="s">
        <v>336</v>
      </c>
      <c r="E16" s="33"/>
      <c r="G16" s="8"/>
      <c r="H16" s="45" t="s">
        <v>357</v>
      </c>
      <c r="I16" s="46">
        <f>((COUNTIF(B2:B100,"&gt;75")-COUNTIF(B2:B100,"&gt;90"))/Count(B2:B100))*100</f>
        <v>7.142857143</v>
      </c>
    </row>
    <row r="17">
      <c r="A17" s="36">
        <v>91.0</v>
      </c>
      <c r="B17" s="36">
        <v>135.0</v>
      </c>
      <c r="C17" s="36" t="s">
        <v>353</v>
      </c>
      <c r="D17" s="36" t="s">
        <v>336</v>
      </c>
      <c r="E17" s="33"/>
      <c r="F17" s="41" t="s">
        <v>358</v>
      </c>
      <c r="G17" s="42">
        <f>countif(D2:D100,"yes")/(count(A2:A100))</f>
        <v>0.1666666667</v>
      </c>
      <c r="H17" s="45" t="s">
        <v>359</v>
      </c>
      <c r="I17" s="46">
        <f>((COUNTIF(B2:B100,"&gt;90")-COUNTIF(B2:B100,"&gt;105"))/Count(B2:B100))*100</f>
        <v>20.23809524</v>
      </c>
    </row>
    <row r="18">
      <c r="A18" s="36">
        <v>91.0</v>
      </c>
      <c r="B18" s="36">
        <v>114.0</v>
      </c>
      <c r="C18" s="36" t="s">
        <v>341</v>
      </c>
      <c r="D18" s="36" t="s">
        <v>336</v>
      </c>
      <c r="E18" s="33"/>
      <c r="G18" s="8"/>
      <c r="H18" s="45" t="s">
        <v>360</v>
      </c>
      <c r="I18" s="46">
        <f>((COUNTIF(B2:B100,"&gt;105")-COUNTIF(B2:B100,"&gt;120"))/Count(B2:B100))*100</f>
        <v>22.61904762</v>
      </c>
    </row>
    <row r="19">
      <c r="A19" s="36">
        <v>91.0</v>
      </c>
      <c r="B19" s="36">
        <v>147.0</v>
      </c>
      <c r="C19" s="36" t="s">
        <v>341</v>
      </c>
      <c r="D19" s="36" t="s">
        <v>336</v>
      </c>
      <c r="E19" s="33"/>
      <c r="G19" s="8"/>
      <c r="H19" s="45" t="s">
        <v>361</v>
      </c>
      <c r="I19" s="46">
        <f>((COUNTIF(B2:B100,"&gt;120")-COUNTIF(B2:B100,"&gt;135"))/Count(B2:B100))*100</f>
        <v>15.47619048</v>
      </c>
    </row>
    <row r="20">
      <c r="A20" s="36"/>
      <c r="B20" s="36"/>
      <c r="C20" s="36"/>
      <c r="D20" s="36"/>
      <c r="E20" s="33"/>
      <c r="G20" s="8"/>
      <c r="H20" s="48" t="s">
        <v>362</v>
      </c>
      <c r="I20" s="49">
        <f>((COUNTIF(B2:B100,"&gt;135")-COUNTIF(B2:B100,"&gt;150"))/Count(B2:B100))*100</f>
        <v>9.523809524</v>
      </c>
    </row>
    <row r="21">
      <c r="A21" s="36">
        <v>108.0</v>
      </c>
      <c r="B21" s="36">
        <v>134.0</v>
      </c>
      <c r="C21" s="36" t="s">
        <v>341</v>
      </c>
      <c r="D21" s="36" t="s">
        <v>336</v>
      </c>
      <c r="E21" s="33"/>
      <c r="H21" s="48" t="s">
        <v>363</v>
      </c>
      <c r="I21" s="49">
        <f>((COUNTIF(B2:B100,"&gt;150")-COUNTIF(B2:B100,"&gt;165"))/Count(B2:B100))*100</f>
        <v>7.142857143</v>
      </c>
    </row>
    <row r="22">
      <c r="A22" s="36">
        <v>108.0</v>
      </c>
      <c r="B22" s="36">
        <v>127.0</v>
      </c>
      <c r="C22" s="36" t="s">
        <v>341</v>
      </c>
      <c r="D22" s="36" t="s">
        <v>336</v>
      </c>
      <c r="E22" s="33"/>
      <c r="H22" s="48" t="s">
        <v>364</v>
      </c>
      <c r="I22" s="49">
        <f>((COUNTIF(B2:B100,"&gt;165")-COUNTIF(B2:B100,"&gt;180"))/Count(B2:B100))*100</f>
        <v>2.380952381</v>
      </c>
    </row>
    <row r="23">
      <c r="A23" s="36">
        <v>108.0</v>
      </c>
      <c r="B23" s="36">
        <v>108.0</v>
      </c>
      <c r="C23" s="36" t="s">
        <v>341</v>
      </c>
      <c r="D23" s="36" t="s">
        <v>336</v>
      </c>
      <c r="E23" s="33"/>
      <c r="H23" s="50" t="s">
        <v>365</v>
      </c>
      <c r="I23" s="51">
        <f>((COUNTIF(B2:B100,"&gt;180")-COUNTIF(B2:B100,"&gt;300"))/Count(B2:B100))*100</f>
        <v>8.333333333</v>
      </c>
    </row>
    <row r="24">
      <c r="A24" s="36">
        <v>108.0</v>
      </c>
      <c r="B24" s="36">
        <v>96.0</v>
      </c>
      <c r="C24" s="36" t="s">
        <v>338</v>
      </c>
      <c r="D24" s="36" t="s">
        <v>336</v>
      </c>
      <c r="E24" s="33"/>
      <c r="I24" s="9">
        <f>SUM(I11:I23)</f>
        <v>100</v>
      </c>
    </row>
    <row r="25">
      <c r="A25" s="36">
        <v>108.0</v>
      </c>
      <c r="B25" s="36">
        <v>144.0</v>
      </c>
      <c r="C25" s="36" t="s">
        <v>341</v>
      </c>
      <c r="D25" s="36" t="s">
        <v>336</v>
      </c>
      <c r="E25" s="33"/>
    </row>
    <row r="26">
      <c r="A26" s="36">
        <v>108.0</v>
      </c>
      <c r="B26" s="36">
        <v>124.0</v>
      </c>
      <c r="C26" s="36" t="s">
        <v>341</v>
      </c>
      <c r="D26" s="36" t="s">
        <v>336</v>
      </c>
      <c r="E26" s="33"/>
    </row>
    <row r="27">
      <c r="A27" s="36">
        <v>108.0</v>
      </c>
      <c r="B27" s="36">
        <v>123.0</v>
      </c>
      <c r="C27" s="36" t="s">
        <v>341</v>
      </c>
      <c r="D27" s="36" t="s">
        <v>336</v>
      </c>
      <c r="E27" s="33"/>
    </row>
    <row r="28">
      <c r="A28" s="36">
        <v>108.0</v>
      </c>
      <c r="B28" s="36">
        <v>149.0</v>
      </c>
      <c r="C28" s="36" t="s">
        <v>341</v>
      </c>
      <c r="D28" s="36" t="s">
        <v>336</v>
      </c>
      <c r="E28" s="33"/>
    </row>
    <row r="29">
      <c r="A29" s="36"/>
      <c r="B29" s="36"/>
      <c r="C29" s="36"/>
      <c r="D29" s="36"/>
      <c r="E29" s="33"/>
    </row>
    <row r="30">
      <c r="A30" s="36">
        <v>90.0</v>
      </c>
      <c r="B30" s="36">
        <v>168.0</v>
      </c>
      <c r="C30" s="36" t="s">
        <v>341</v>
      </c>
      <c r="D30" s="36" t="s">
        <v>336</v>
      </c>
      <c r="E30" s="33"/>
    </row>
    <row r="31">
      <c r="A31" s="36">
        <v>90.0</v>
      </c>
      <c r="B31" s="36">
        <v>190.0</v>
      </c>
      <c r="C31" s="36" t="s">
        <v>341</v>
      </c>
      <c r="D31" s="36" t="s">
        <v>336</v>
      </c>
      <c r="E31" s="33"/>
    </row>
    <row r="32">
      <c r="A32" s="36">
        <v>90.0</v>
      </c>
      <c r="B32" s="36">
        <v>119.0</v>
      </c>
      <c r="C32" s="36" t="s">
        <v>341</v>
      </c>
      <c r="D32" s="36" t="s">
        <v>336</v>
      </c>
      <c r="E32" s="33"/>
    </row>
    <row r="33">
      <c r="A33" s="36">
        <v>90.0</v>
      </c>
      <c r="B33" s="36">
        <v>101.0</v>
      </c>
      <c r="C33" s="36" t="s">
        <v>341</v>
      </c>
      <c r="D33" s="36" t="s">
        <v>336</v>
      </c>
      <c r="E33" s="33"/>
    </row>
    <row r="34">
      <c r="A34" s="36">
        <v>90.0</v>
      </c>
      <c r="B34" s="36">
        <v>103.0</v>
      </c>
      <c r="C34" s="36" t="s">
        <v>338</v>
      </c>
      <c r="D34" s="36" t="s">
        <v>336</v>
      </c>
      <c r="E34" s="33"/>
    </row>
    <row r="35">
      <c r="A35" s="36">
        <v>90.0</v>
      </c>
      <c r="B35" s="36">
        <v>149.0</v>
      </c>
      <c r="C35" s="36" t="s">
        <v>350</v>
      </c>
      <c r="D35" s="36" t="s">
        <v>336</v>
      </c>
      <c r="E35" s="33"/>
      <c r="G35" s="8"/>
    </row>
    <row r="36">
      <c r="A36" s="36">
        <v>90.0</v>
      </c>
      <c r="B36" s="36">
        <v>105.0</v>
      </c>
      <c r="C36" s="36" t="s">
        <v>341</v>
      </c>
      <c r="D36" s="36" t="s">
        <v>336</v>
      </c>
      <c r="E36" s="33"/>
      <c r="G36" s="8"/>
    </row>
    <row r="37">
      <c r="A37" s="36">
        <v>90.0</v>
      </c>
      <c r="B37" s="36">
        <v>109.0</v>
      </c>
      <c r="C37" s="36" t="s">
        <v>341</v>
      </c>
      <c r="D37" s="36" t="s">
        <v>336</v>
      </c>
      <c r="E37" s="33"/>
      <c r="G37" s="8"/>
    </row>
    <row r="38">
      <c r="A38" s="36">
        <v>90.0</v>
      </c>
      <c r="B38" s="36">
        <v>102.0</v>
      </c>
      <c r="C38" s="36" t="s">
        <v>341</v>
      </c>
      <c r="D38" s="36" t="s">
        <v>366</v>
      </c>
      <c r="E38" s="33"/>
      <c r="G38" s="8"/>
    </row>
    <row r="39">
      <c r="A39" s="36"/>
      <c r="B39" s="36"/>
      <c r="C39" s="36"/>
      <c r="D39" s="36"/>
      <c r="E39" s="33"/>
      <c r="G39" s="8"/>
    </row>
    <row r="40">
      <c r="A40" s="36">
        <v>98.0</v>
      </c>
      <c r="B40" s="36">
        <v>154.0</v>
      </c>
      <c r="C40" s="36" t="s">
        <v>341</v>
      </c>
      <c r="D40" s="36" t="s">
        <v>336</v>
      </c>
      <c r="E40" s="33"/>
      <c r="G40" s="8"/>
    </row>
    <row r="41">
      <c r="A41" s="36">
        <v>98.0</v>
      </c>
      <c r="B41" s="36">
        <v>108.0</v>
      </c>
      <c r="C41" s="36" t="s">
        <v>341</v>
      </c>
      <c r="D41" s="36" t="s">
        <v>336</v>
      </c>
      <c r="E41" s="33"/>
      <c r="G41" s="8"/>
    </row>
    <row r="42">
      <c r="A42" s="36">
        <v>98.0</v>
      </c>
      <c r="B42" s="36">
        <v>3.0</v>
      </c>
      <c r="C42" s="36" t="s">
        <v>338</v>
      </c>
      <c r="D42" s="36" t="s">
        <v>336</v>
      </c>
      <c r="E42" s="33"/>
      <c r="G42" s="8"/>
    </row>
    <row r="43">
      <c r="A43" s="36">
        <v>98.0</v>
      </c>
      <c r="B43" s="36">
        <v>37.0</v>
      </c>
      <c r="C43" s="36" t="s">
        <v>338</v>
      </c>
      <c r="D43" s="36" t="s">
        <v>336</v>
      </c>
      <c r="E43" s="33"/>
      <c r="G43" s="8"/>
    </row>
    <row r="44">
      <c r="A44" s="36">
        <v>98.0</v>
      </c>
      <c r="B44" s="36">
        <v>186.0</v>
      </c>
      <c r="C44" s="36" t="s">
        <v>341</v>
      </c>
      <c r="D44" s="36" t="s">
        <v>336</v>
      </c>
      <c r="E44" s="33"/>
      <c r="G44" s="8"/>
    </row>
    <row r="45">
      <c r="A45" s="36">
        <v>98.0</v>
      </c>
      <c r="B45" s="36">
        <v>112.0</v>
      </c>
      <c r="C45" s="36" t="s">
        <v>341</v>
      </c>
      <c r="D45" s="36" t="s">
        <v>336</v>
      </c>
      <c r="E45" s="33"/>
      <c r="G45" s="8"/>
    </row>
    <row r="46">
      <c r="A46" s="36">
        <v>98.0</v>
      </c>
      <c r="B46" s="36">
        <v>163.0</v>
      </c>
      <c r="C46" s="36" t="s">
        <v>341</v>
      </c>
      <c r="D46" s="36" t="s">
        <v>366</v>
      </c>
      <c r="E46" s="33"/>
      <c r="G46" s="8"/>
    </row>
    <row r="47">
      <c r="A47" s="36">
        <v>98.0</v>
      </c>
      <c r="B47" s="36">
        <v>124.0</v>
      </c>
      <c r="C47" s="36" t="s">
        <v>341</v>
      </c>
      <c r="D47" s="36" t="s">
        <v>336</v>
      </c>
      <c r="E47" s="33"/>
      <c r="G47" s="8"/>
    </row>
    <row r="48">
      <c r="A48" s="36">
        <v>98.0</v>
      </c>
      <c r="B48" s="36">
        <v>82.0</v>
      </c>
      <c r="C48" s="36" t="s">
        <v>341</v>
      </c>
      <c r="D48" s="36" t="s">
        <v>366</v>
      </c>
      <c r="E48" s="33"/>
      <c r="G48" s="8"/>
    </row>
    <row r="49">
      <c r="A49" s="36">
        <v>98.0</v>
      </c>
      <c r="B49" s="36">
        <v>122.0</v>
      </c>
      <c r="C49" s="36" t="s">
        <v>355</v>
      </c>
      <c r="D49" s="36" t="s">
        <v>366</v>
      </c>
      <c r="E49" s="33"/>
      <c r="G49" s="8"/>
    </row>
    <row r="50">
      <c r="A50" s="36">
        <v>98.0</v>
      </c>
      <c r="B50" s="36">
        <v>131.0</v>
      </c>
      <c r="C50" s="36" t="s">
        <v>355</v>
      </c>
      <c r="D50" s="36" t="s">
        <v>336</v>
      </c>
      <c r="E50" s="33"/>
      <c r="G50" s="8"/>
    </row>
    <row r="51">
      <c r="A51" s="36"/>
      <c r="B51" s="36"/>
      <c r="C51" s="36"/>
      <c r="D51" s="36"/>
      <c r="E51" s="33"/>
      <c r="G51" s="8"/>
    </row>
    <row r="52">
      <c r="A52" s="36">
        <v>81.0</v>
      </c>
      <c r="B52" s="36">
        <v>138.0</v>
      </c>
      <c r="C52" s="36" t="s">
        <v>341</v>
      </c>
      <c r="D52" s="36" t="s">
        <v>336</v>
      </c>
      <c r="E52" s="33"/>
      <c r="G52" s="8"/>
    </row>
    <row r="53">
      <c r="A53" s="36">
        <v>81.0</v>
      </c>
      <c r="B53" s="36">
        <v>155.0</v>
      </c>
      <c r="C53" s="36" t="s">
        <v>341</v>
      </c>
      <c r="D53" s="36" t="s">
        <v>336</v>
      </c>
      <c r="E53" s="33"/>
      <c r="G53" s="8"/>
    </row>
    <row r="54">
      <c r="A54" s="36">
        <v>81.0</v>
      </c>
      <c r="B54" s="36">
        <v>95.0</v>
      </c>
      <c r="C54" s="36" t="s">
        <v>341</v>
      </c>
      <c r="D54" s="36" t="s">
        <v>336</v>
      </c>
      <c r="E54" s="33"/>
      <c r="G54" s="8"/>
    </row>
    <row r="55">
      <c r="A55" s="36">
        <v>81.0</v>
      </c>
      <c r="B55" s="36">
        <v>135.0</v>
      </c>
      <c r="C55" s="36" t="s">
        <v>341</v>
      </c>
      <c r="D55" s="36" t="s">
        <v>336</v>
      </c>
      <c r="E55" s="33"/>
      <c r="G55" s="8"/>
    </row>
    <row r="56">
      <c r="A56" s="36">
        <v>81.0</v>
      </c>
      <c r="B56" s="36">
        <v>94.0</v>
      </c>
      <c r="C56" s="36" t="s">
        <v>341</v>
      </c>
      <c r="D56" s="36" t="s">
        <v>336</v>
      </c>
      <c r="E56" s="33"/>
      <c r="G56" s="8"/>
    </row>
    <row r="57">
      <c r="A57" s="36">
        <v>81.0</v>
      </c>
      <c r="B57" s="36">
        <v>165.0</v>
      </c>
      <c r="C57" s="36" t="s">
        <v>341</v>
      </c>
      <c r="D57" s="36" t="s">
        <v>336</v>
      </c>
      <c r="E57" s="33"/>
      <c r="G57" s="8"/>
    </row>
    <row r="58">
      <c r="A58" s="36">
        <v>81.0</v>
      </c>
      <c r="B58" s="36">
        <v>109.0</v>
      </c>
      <c r="C58" s="36" t="s">
        <v>341</v>
      </c>
      <c r="D58" s="36" t="s">
        <v>336</v>
      </c>
      <c r="E58" s="33"/>
      <c r="G58" s="8"/>
    </row>
    <row r="59">
      <c r="A59" s="36">
        <v>81.0</v>
      </c>
      <c r="B59" s="36">
        <v>151.0</v>
      </c>
      <c r="C59" s="36" t="s">
        <v>341</v>
      </c>
      <c r="D59" s="36" t="s">
        <v>366</v>
      </c>
      <c r="E59" s="33"/>
      <c r="G59" s="8"/>
    </row>
    <row r="60">
      <c r="A60" s="36">
        <v>81.0</v>
      </c>
      <c r="B60" s="36">
        <v>92.0</v>
      </c>
      <c r="C60" s="36" t="s">
        <v>341</v>
      </c>
      <c r="D60" s="36" t="s">
        <v>336</v>
      </c>
      <c r="E60" s="33"/>
      <c r="G60" s="8"/>
    </row>
    <row r="61">
      <c r="A61" s="36"/>
      <c r="B61" s="36"/>
      <c r="C61" s="36"/>
      <c r="D61" s="36"/>
      <c r="E61" s="33"/>
      <c r="G61" s="8"/>
    </row>
    <row r="62">
      <c r="A62" s="36">
        <v>106.0</v>
      </c>
      <c r="B62" s="36">
        <v>117.0</v>
      </c>
      <c r="C62" s="36" t="s">
        <v>341</v>
      </c>
      <c r="D62" s="36" t="s">
        <v>336</v>
      </c>
      <c r="E62" s="33"/>
      <c r="G62" s="8"/>
    </row>
    <row r="63">
      <c r="A63" s="36">
        <v>106.0</v>
      </c>
      <c r="B63" s="36">
        <v>108.0</v>
      </c>
      <c r="C63" s="36" t="s">
        <v>341</v>
      </c>
      <c r="D63" s="36" t="s">
        <v>336</v>
      </c>
      <c r="E63" s="33"/>
      <c r="G63" s="8"/>
    </row>
    <row r="64">
      <c r="A64" s="36">
        <v>106.0</v>
      </c>
      <c r="B64" s="36">
        <v>151.0</v>
      </c>
      <c r="C64" s="36" t="s">
        <v>341</v>
      </c>
      <c r="D64" s="36" t="s">
        <v>366</v>
      </c>
      <c r="E64" s="33"/>
      <c r="G64" s="8"/>
    </row>
    <row r="65">
      <c r="A65" s="36">
        <v>106.0</v>
      </c>
      <c r="B65" s="36">
        <v>126.0</v>
      </c>
      <c r="C65" s="36" t="s">
        <v>335</v>
      </c>
      <c r="D65" s="36" t="s">
        <v>336</v>
      </c>
      <c r="E65" s="33"/>
      <c r="G65" s="8"/>
    </row>
    <row r="66">
      <c r="A66" s="36">
        <v>106.0</v>
      </c>
      <c r="B66" s="36">
        <v>194.0</v>
      </c>
      <c r="C66" s="36" t="s">
        <v>341</v>
      </c>
      <c r="D66" s="36" t="s">
        <v>336</v>
      </c>
      <c r="E66" s="33"/>
      <c r="G66" s="8"/>
    </row>
    <row r="67">
      <c r="A67" s="36">
        <v>106.0</v>
      </c>
      <c r="B67" s="36">
        <v>114.0</v>
      </c>
      <c r="C67" s="36" t="s">
        <v>341</v>
      </c>
      <c r="D67" s="36" t="s">
        <v>336</v>
      </c>
      <c r="E67" s="33"/>
      <c r="G67" s="8"/>
    </row>
    <row r="68">
      <c r="A68" s="36">
        <v>106.0</v>
      </c>
      <c r="B68" s="36">
        <v>139.0</v>
      </c>
      <c r="C68" s="36" t="s">
        <v>341</v>
      </c>
      <c r="D68" s="36" t="s">
        <v>336</v>
      </c>
      <c r="E68" s="33"/>
      <c r="G68" s="8"/>
    </row>
    <row r="69">
      <c r="A69" s="36">
        <v>106.0</v>
      </c>
      <c r="B69" s="36">
        <v>141.0</v>
      </c>
      <c r="C69" s="36" t="s">
        <v>341</v>
      </c>
      <c r="D69" s="36" t="s">
        <v>336</v>
      </c>
      <c r="E69" s="33"/>
      <c r="G69" s="8"/>
    </row>
    <row r="70">
      <c r="A70" s="36">
        <v>106.0</v>
      </c>
      <c r="B70" s="36">
        <v>111.0</v>
      </c>
      <c r="C70" s="36" t="s">
        <v>353</v>
      </c>
      <c r="D70" s="36" t="s">
        <v>336</v>
      </c>
      <c r="E70" s="33"/>
      <c r="G70" s="8"/>
    </row>
    <row r="71">
      <c r="A71" s="36"/>
      <c r="B71" s="36"/>
      <c r="C71" s="36"/>
      <c r="D71" s="36"/>
      <c r="E71" s="33"/>
      <c r="G71" s="8"/>
    </row>
    <row r="72">
      <c r="A72" s="36">
        <v>91.0</v>
      </c>
      <c r="B72" s="36">
        <v>100.0</v>
      </c>
      <c r="C72" s="36" t="s">
        <v>341</v>
      </c>
      <c r="D72" s="36" t="s">
        <v>336</v>
      </c>
      <c r="E72" s="33"/>
      <c r="G72" s="8"/>
    </row>
    <row r="73">
      <c r="A73" s="36">
        <v>91.0</v>
      </c>
      <c r="B73" s="36">
        <v>80.0</v>
      </c>
      <c r="C73" s="36" t="s">
        <v>341</v>
      </c>
      <c r="D73" s="36" t="s">
        <v>366</v>
      </c>
      <c r="E73" s="33"/>
      <c r="G73" s="8"/>
    </row>
    <row r="74">
      <c r="A74" s="36">
        <v>91.0</v>
      </c>
      <c r="B74" s="36">
        <v>90.0</v>
      </c>
      <c r="C74" s="36" t="s">
        <v>338</v>
      </c>
      <c r="D74" s="36" t="s">
        <v>366</v>
      </c>
      <c r="E74" s="33"/>
      <c r="G74" s="8"/>
    </row>
    <row r="75">
      <c r="A75" s="36">
        <v>91.0</v>
      </c>
      <c r="B75" s="36">
        <v>121.0</v>
      </c>
      <c r="C75" s="36" t="s">
        <v>353</v>
      </c>
      <c r="D75" s="36" t="s">
        <v>336</v>
      </c>
      <c r="E75" s="33"/>
      <c r="G75" s="8"/>
    </row>
    <row r="76">
      <c r="A76" s="36">
        <v>91.0</v>
      </c>
      <c r="B76" s="36">
        <v>188.0</v>
      </c>
      <c r="C76" s="36" t="s">
        <v>341</v>
      </c>
      <c r="D76" s="36" t="s">
        <v>336</v>
      </c>
      <c r="E76" s="33"/>
      <c r="G76" s="8"/>
    </row>
    <row r="77">
      <c r="A77" s="36">
        <v>91.0</v>
      </c>
      <c r="B77" s="36">
        <v>90.0</v>
      </c>
      <c r="C77" s="36" t="s">
        <v>341</v>
      </c>
      <c r="D77" s="36" t="s">
        <v>336</v>
      </c>
      <c r="E77" s="33"/>
      <c r="G77" s="8"/>
    </row>
    <row r="78">
      <c r="A78" s="36">
        <v>91.0</v>
      </c>
      <c r="B78" s="36">
        <v>170.0</v>
      </c>
      <c r="C78" s="36" t="s">
        <v>350</v>
      </c>
      <c r="D78" s="36" t="s">
        <v>336</v>
      </c>
      <c r="E78" s="33"/>
      <c r="G78" s="8"/>
    </row>
    <row r="79">
      <c r="A79" s="36">
        <v>91.0</v>
      </c>
      <c r="B79" s="36">
        <v>108.0</v>
      </c>
      <c r="C79" s="36" t="s">
        <v>341</v>
      </c>
      <c r="D79" s="36" t="s">
        <v>336</v>
      </c>
      <c r="E79" s="33"/>
      <c r="G79" s="8"/>
    </row>
    <row r="80">
      <c r="A80" s="36">
        <v>91.0</v>
      </c>
      <c r="B80" s="36">
        <v>115.0</v>
      </c>
      <c r="C80" s="36" t="s">
        <v>341</v>
      </c>
      <c r="D80" s="36" t="s">
        <v>336</v>
      </c>
      <c r="E80" s="33"/>
      <c r="G80" s="8"/>
    </row>
    <row r="81">
      <c r="A81" s="36"/>
      <c r="B81" s="36"/>
      <c r="C81" s="36"/>
      <c r="D81" s="36"/>
      <c r="E81" s="33"/>
      <c r="G81" s="8"/>
    </row>
    <row r="82">
      <c r="A82" s="36">
        <v>95.0</v>
      </c>
      <c r="B82" s="36">
        <v>200.0</v>
      </c>
      <c r="C82" s="36" t="s">
        <v>341</v>
      </c>
      <c r="D82" s="36" t="s">
        <v>336</v>
      </c>
      <c r="E82" s="33"/>
      <c r="G82" s="8"/>
    </row>
    <row r="83">
      <c r="A83" s="36">
        <v>95.0</v>
      </c>
      <c r="B83" s="36">
        <v>75.0</v>
      </c>
      <c r="C83" s="36" t="s">
        <v>338</v>
      </c>
      <c r="D83" s="36" t="s">
        <v>336</v>
      </c>
      <c r="E83" s="33"/>
      <c r="G83" s="8"/>
    </row>
    <row r="84">
      <c r="A84" s="36">
        <v>95.0</v>
      </c>
      <c r="B84" s="36">
        <v>116.0</v>
      </c>
      <c r="C84" s="36" t="s">
        <v>341</v>
      </c>
      <c r="D84" s="36" t="s">
        <v>336</v>
      </c>
      <c r="E84" s="33"/>
      <c r="G84" s="8"/>
    </row>
    <row r="85">
      <c r="A85" s="36">
        <v>95.0</v>
      </c>
      <c r="B85" s="36">
        <v>113.0</v>
      </c>
      <c r="C85" s="36" t="s">
        <v>338</v>
      </c>
      <c r="D85" s="36" t="s">
        <v>336</v>
      </c>
      <c r="E85" s="33"/>
      <c r="G85" s="8"/>
    </row>
    <row r="86">
      <c r="A86" s="36">
        <v>95.0</v>
      </c>
      <c r="B86" s="36">
        <v>96.0</v>
      </c>
      <c r="C86" s="36" t="s">
        <v>350</v>
      </c>
      <c r="D86" s="36" t="s">
        <v>336</v>
      </c>
      <c r="E86" s="33"/>
      <c r="G86" s="8"/>
    </row>
    <row r="87">
      <c r="A87" s="36">
        <v>95.0</v>
      </c>
      <c r="B87" s="36">
        <v>110.0</v>
      </c>
      <c r="C87" s="36" t="s">
        <v>341</v>
      </c>
      <c r="D87" s="36" t="s">
        <v>336</v>
      </c>
      <c r="E87" s="33"/>
      <c r="G87" s="8"/>
    </row>
    <row r="88">
      <c r="A88" s="36">
        <v>95.0</v>
      </c>
      <c r="B88" s="36">
        <v>141.0</v>
      </c>
      <c r="C88" s="36" t="s">
        <v>350</v>
      </c>
      <c r="D88" s="36" t="s">
        <v>366</v>
      </c>
      <c r="E88" s="33"/>
      <c r="G88" s="8"/>
    </row>
    <row r="89">
      <c r="A89" s="36">
        <v>95.0</v>
      </c>
      <c r="B89" s="36">
        <v>121.0</v>
      </c>
      <c r="C89" s="36" t="s">
        <v>341</v>
      </c>
      <c r="D89" s="36" t="s">
        <v>336</v>
      </c>
      <c r="E89" s="33"/>
      <c r="G89" s="8"/>
    </row>
    <row r="90">
      <c r="A90" s="36">
        <v>95.0</v>
      </c>
      <c r="B90" s="36">
        <v>22.0</v>
      </c>
      <c r="C90" s="36" t="s">
        <v>341</v>
      </c>
      <c r="D90" s="36" t="s">
        <v>366</v>
      </c>
      <c r="E90" s="33"/>
      <c r="G90" s="8"/>
    </row>
    <row r="91">
      <c r="A91" s="36">
        <v>95.0</v>
      </c>
      <c r="B91" s="36">
        <v>94.0</v>
      </c>
      <c r="C91" s="36" t="s">
        <v>341</v>
      </c>
      <c r="D91" s="36" t="s">
        <v>366</v>
      </c>
      <c r="E91" s="33"/>
      <c r="G91" s="8"/>
    </row>
    <row r="92">
      <c r="A92" s="36">
        <v>95.0</v>
      </c>
      <c r="B92" s="36">
        <v>85.0</v>
      </c>
      <c r="C92" s="36" t="s">
        <v>353</v>
      </c>
      <c r="D92" s="36" t="s">
        <v>336</v>
      </c>
      <c r="E92" s="33"/>
      <c r="G92" s="8"/>
    </row>
    <row r="93">
      <c r="A93" s="36">
        <v>95.0</v>
      </c>
      <c r="B93" s="36">
        <v>133.0</v>
      </c>
      <c r="C93" s="36" t="s">
        <v>338</v>
      </c>
      <c r="D93" s="36" t="s">
        <v>336</v>
      </c>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100.9220779</v>
      </c>
      <c r="J1" s="6" t="s">
        <v>334</v>
      </c>
      <c r="K1" s="10">
        <f>AVERAGE(A2:A100)</f>
        <v>92.32467532</v>
      </c>
    </row>
    <row r="2">
      <c r="A2" s="36">
        <v>77.0</v>
      </c>
      <c r="B2" s="36">
        <v>145.0</v>
      </c>
      <c r="C2" s="36" t="s">
        <v>353</v>
      </c>
      <c r="D2" s="36" t="s">
        <v>336</v>
      </c>
      <c r="E2" s="33"/>
      <c r="F2" s="34" t="s">
        <v>3</v>
      </c>
      <c r="G2" s="35">
        <f>MEDIAN(B2:B100)</f>
        <v>100</v>
      </c>
      <c r="J2" s="6" t="s">
        <v>337</v>
      </c>
      <c r="K2" s="10">
        <f>count(A2:A103)</f>
        <v>77</v>
      </c>
    </row>
    <row r="3">
      <c r="A3" s="36">
        <v>77.0</v>
      </c>
      <c r="B3" s="36">
        <v>81.0</v>
      </c>
      <c r="C3" s="36" t="s">
        <v>341</v>
      </c>
      <c r="D3" s="36" t="s">
        <v>366</v>
      </c>
      <c r="E3" s="33"/>
      <c r="F3" s="34" t="s">
        <v>339</v>
      </c>
      <c r="G3" s="35">
        <f>STDEV(B2:B100)</f>
        <v>35.57784875</v>
      </c>
    </row>
    <row r="4">
      <c r="A4" s="36">
        <v>77.0</v>
      </c>
      <c r="B4" s="36">
        <v>57.0</v>
      </c>
      <c r="C4" s="36" t="s">
        <v>338</v>
      </c>
      <c r="D4" s="36" t="s">
        <v>336</v>
      </c>
      <c r="E4" s="33"/>
      <c r="F4" s="34" t="s">
        <v>340</v>
      </c>
      <c r="G4" s="35">
        <f>QUARTILE(B2:B100,1)</f>
        <v>81</v>
      </c>
    </row>
    <row r="5">
      <c r="A5" s="36">
        <v>77.0</v>
      </c>
      <c r="B5" s="36">
        <v>90.0</v>
      </c>
      <c r="C5" s="36" t="s">
        <v>338</v>
      </c>
      <c r="D5" s="36" t="s">
        <v>336</v>
      </c>
      <c r="E5" s="33"/>
      <c r="F5" s="34" t="s">
        <v>342</v>
      </c>
      <c r="G5" s="35">
        <f>QUARTILE(B2:B100,2)</f>
        <v>100</v>
      </c>
    </row>
    <row r="6">
      <c r="A6" s="36">
        <v>77.0</v>
      </c>
      <c r="B6" s="36">
        <v>117.0</v>
      </c>
      <c r="C6" s="36" t="s">
        <v>341</v>
      </c>
      <c r="D6" s="36" t="s">
        <v>336</v>
      </c>
      <c r="E6" s="33"/>
      <c r="F6" s="34" t="s">
        <v>1</v>
      </c>
      <c r="G6" s="35">
        <f>QUARTILE(B2:B100,3)</f>
        <v>125</v>
      </c>
    </row>
    <row r="7">
      <c r="A7" s="36">
        <v>77.0</v>
      </c>
      <c r="B7" s="59">
        <v>103.0</v>
      </c>
      <c r="C7" s="38" t="s">
        <v>341</v>
      </c>
      <c r="D7" s="38" t="s">
        <v>336</v>
      </c>
      <c r="E7" s="33"/>
      <c r="F7" s="34" t="s">
        <v>343</v>
      </c>
      <c r="G7" s="35">
        <f>QUARTILE(B2:B100,4)</f>
        <v>193</v>
      </c>
    </row>
    <row r="8">
      <c r="A8" s="36">
        <v>77.0</v>
      </c>
      <c r="B8" s="60">
        <v>138.0</v>
      </c>
      <c r="C8" s="40" t="s">
        <v>353</v>
      </c>
      <c r="D8" s="40" t="s">
        <v>336</v>
      </c>
      <c r="E8" s="33"/>
      <c r="F8" s="34" t="s">
        <v>344</v>
      </c>
      <c r="G8" s="35">
        <f>G6-G4</f>
        <v>44</v>
      </c>
      <c r="H8" s="34" t="s">
        <v>345</v>
      </c>
      <c r="I8" s="35">
        <f>(3*(G1-G2))/G3</f>
        <v>0.07775157473</v>
      </c>
      <c r="J8" s="34" t="s">
        <v>346</v>
      </c>
      <c r="K8" s="35">
        <f>SUM(I21:I23)</f>
        <v>6.493506494</v>
      </c>
    </row>
    <row r="9">
      <c r="A9" s="36">
        <v>77.0</v>
      </c>
      <c r="B9" s="60">
        <v>107.0</v>
      </c>
      <c r="C9" s="40" t="s">
        <v>341</v>
      </c>
      <c r="D9" s="40" t="s">
        <v>336</v>
      </c>
      <c r="E9" s="33"/>
      <c r="G9" s="8"/>
    </row>
    <row r="10">
      <c r="A10" s="36"/>
      <c r="B10" s="36"/>
      <c r="C10" s="36"/>
      <c r="D10" s="36"/>
      <c r="E10" s="33"/>
      <c r="F10" s="41" t="s">
        <v>338</v>
      </c>
      <c r="G10" s="42">
        <f>(COUNTIF(C2:C100,"edgeguard"))/(count(A2:A100))</f>
        <v>0.2727272727</v>
      </c>
      <c r="H10" s="43" t="s">
        <v>347</v>
      </c>
      <c r="I10" s="44" t="s">
        <v>348</v>
      </c>
    </row>
    <row r="11">
      <c r="A11" s="36">
        <v>107.0</v>
      </c>
      <c r="B11" s="36">
        <v>128.0</v>
      </c>
      <c r="C11" s="36" t="s">
        <v>338</v>
      </c>
      <c r="D11" s="36" t="s">
        <v>336</v>
      </c>
      <c r="E11" s="33"/>
      <c r="F11" s="41" t="s">
        <v>335</v>
      </c>
      <c r="G11" s="42">
        <f>COUNTIF(C2:C100,"ledgeguard")/(count(A2:A100))</f>
        <v>0.1688311688</v>
      </c>
      <c r="H11" s="45" t="s">
        <v>349</v>
      </c>
      <c r="I11" s="46">
        <f>((COUNTIF(B2:B100,"&lt;=15"))/Count(B2:B100))*100</f>
        <v>0</v>
      </c>
    </row>
    <row r="12">
      <c r="A12" s="36">
        <v>107.0</v>
      </c>
      <c r="B12" s="36">
        <v>132.0</v>
      </c>
      <c r="C12" s="36" t="s">
        <v>341</v>
      </c>
      <c r="D12" s="36" t="s">
        <v>366</v>
      </c>
      <c r="E12" s="33"/>
      <c r="F12" s="41" t="s">
        <v>350</v>
      </c>
      <c r="G12" s="42">
        <f>COUNTIF(C2:C100,"reversal")/(count(A2:A100))</f>
        <v>0.02597402597</v>
      </c>
      <c r="H12" s="45" t="s">
        <v>351</v>
      </c>
      <c r="I12" s="46">
        <f>((COUNTIF(B2:B100,"&gt;15")-COUNTIF(B2:B100,"&gt;30"))/Count(B2:B100))*100</f>
        <v>0</v>
      </c>
    </row>
    <row r="13">
      <c r="A13" s="36">
        <v>107.0</v>
      </c>
      <c r="B13" s="36">
        <v>35.0</v>
      </c>
      <c r="C13" s="36" t="s">
        <v>338</v>
      </c>
      <c r="D13" s="36" t="s">
        <v>366</v>
      </c>
      <c r="E13" s="33"/>
      <c r="F13" s="41" t="s">
        <v>341</v>
      </c>
      <c r="G13" s="42">
        <f>COUNTIF(C2:C100,"raw/whiff")/(count(A2:A100))</f>
        <v>0.4025974026</v>
      </c>
      <c r="H13" s="45" t="s">
        <v>352</v>
      </c>
      <c r="I13" s="47">
        <f>((COUNTIF(B2:B100,"&gt;30")-COUNTIF(B2:B100,"&gt;45"))/Count(B2:B100))*100</f>
        <v>6.493506494</v>
      </c>
    </row>
    <row r="14">
      <c r="A14" s="36">
        <v>107.0</v>
      </c>
      <c r="B14" s="36">
        <v>193.0</v>
      </c>
      <c r="C14" s="36" t="s">
        <v>353</v>
      </c>
      <c r="D14" s="36" t="s">
        <v>336</v>
      </c>
      <c r="E14" s="33"/>
      <c r="F14" s="41" t="s">
        <v>353</v>
      </c>
      <c r="G14" s="42">
        <f>COUNTIF(C2:C100,"landing")/(count(A2:A100))</f>
        <v>0.1038961039</v>
      </c>
      <c r="H14" s="45" t="s">
        <v>354</v>
      </c>
      <c r="I14" s="46">
        <f>((COUNTIF(B2:B100,"&gt;45")-COUNTIF(B2:B100,"&gt;60"))/Count(B2:B100))*100</f>
        <v>9.090909091</v>
      </c>
    </row>
    <row r="15">
      <c r="A15" s="36">
        <v>107.0</v>
      </c>
      <c r="B15" s="36">
        <v>100.0</v>
      </c>
      <c r="C15" s="36" t="s">
        <v>341</v>
      </c>
      <c r="D15" s="36" t="s">
        <v>336</v>
      </c>
      <c r="E15" s="33"/>
      <c r="F15" s="41" t="s">
        <v>355</v>
      </c>
      <c r="G15" s="42">
        <f>COUNTIF(C2:C100,"shielding")/(count(A2:A100))</f>
        <v>0.02597402597</v>
      </c>
      <c r="H15" s="45" t="s">
        <v>356</v>
      </c>
      <c r="I15" s="46">
        <f>((COUNTIF(B2:B100,"&gt;60")-COUNTIF(B2:B100,"&gt;75"))/Count(B2:B100))*100</f>
        <v>5.194805195</v>
      </c>
    </row>
    <row r="16">
      <c r="A16" s="36">
        <v>107.0</v>
      </c>
      <c r="B16" s="36">
        <v>105.0</v>
      </c>
      <c r="C16" s="36" t="s">
        <v>341</v>
      </c>
      <c r="D16" s="36" t="s">
        <v>366</v>
      </c>
      <c r="E16" s="33"/>
      <c r="G16" s="8"/>
      <c r="H16" s="45" t="s">
        <v>357</v>
      </c>
      <c r="I16" s="46">
        <f>((COUNTIF(B2:B100,"&gt;75")-COUNTIF(B2:B100,"&gt;90"))/Count(B2:B100))*100</f>
        <v>23.37662338</v>
      </c>
    </row>
    <row r="17">
      <c r="A17" s="36">
        <v>107.0</v>
      </c>
      <c r="B17" s="36">
        <v>192.0</v>
      </c>
      <c r="C17" s="36" t="s">
        <v>353</v>
      </c>
      <c r="D17" s="36" t="s">
        <v>336</v>
      </c>
      <c r="E17" s="33"/>
      <c r="F17" s="41" t="s">
        <v>358</v>
      </c>
      <c r="G17" s="42">
        <f>countif(D2:D100,"yes")/(count(A2:A100))</f>
        <v>0.3376623377</v>
      </c>
      <c r="H17" s="45" t="s">
        <v>359</v>
      </c>
      <c r="I17" s="46">
        <f>((COUNTIF(B2:B100,"&gt;90")-COUNTIF(B2:B100,"&gt;105"))/Count(B2:B100))*100</f>
        <v>9.090909091</v>
      </c>
    </row>
    <row r="18">
      <c r="A18" s="36">
        <v>107.0</v>
      </c>
      <c r="B18" s="36">
        <v>174.0</v>
      </c>
      <c r="C18" s="36" t="s">
        <v>341</v>
      </c>
      <c r="D18" s="36" t="s">
        <v>336</v>
      </c>
      <c r="E18" s="33"/>
      <c r="G18" s="8"/>
      <c r="H18" s="45" t="s">
        <v>360</v>
      </c>
      <c r="I18" s="46">
        <f>((COUNTIF(B2:B100,"&gt;105")-COUNTIF(B2:B100,"&gt;120"))/Count(B2:B100))*100</f>
        <v>16.88311688</v>
      </c>
    </row>
    <row r="19">
      <c r="A19" s="36">
        <v>107.0</v>
      </c>
      <c r="B19" s="36">
        <v>106.0</v>
      </c>
      <c r="C19" s="36" t="s">
        <v>341</v>
      </c>
      <c r="D19" s="36" t="s">
        <v>366</v>
      </c>
      <c r="E19" s="33"/>
      <c r="G19" s="8"/>
      <c r="H19" s="45" t="s">
        <v>361</v>
      </c>
      <c r="I19" s="46">
        <f>((COUNTIF(B2:B100,"&gt;120")-COUNTIF(B2:B100,"&gt;135"))/Count(B2:B100))*100</f>
        <v>16.88311688</v>
      </c>
    </row>
    <row r="20">
      <c r="A20" s="36">
        <v>107.0</v>
      </c>
      <c r="B20" s="36">
        <v>150.0</v>
      </c>
      <c r="C20" s="36" t="s">
        <v>353</v>
      </c>
      <c r="D20" s="36" t="s">
        <v>336</v>
      </c>
      <c r="E20" s="33"/>
      <c r="G20" s="8"/>
      <c r="H20" s="48" t="s">
        <v>362</v>
      </c>
      <c r="I20" s="49">
        <f>((COUNTIF(B2:B100,"&gt;135")-COUNTIF(B2:B100,"&gt;150"))/Count(B2:B100))*100</f>
        <v>6.493506494</v>
      </c>
    </row>
    <row r="21">
      <c r="A21" s="36">
        <v>107.0</v>
      </c>
      <c r="B21" s="36">
        <v>146.0</v>
      </c>
      <c r="C21" s="36" t="s">
        <v>341</v>
      </c>
      <c r="D21" s="36" t="s">
        <v>336</v>
      </c>
      <c r="E21" s="33"/>
      <c r="H21" s="48" t="s">
        <v>363</v>
      </c>
      <c r="I21" s="49">
        <f>((COUNTIF(B2:B100,"&gt;150")-COUNTIF(B2:B100,"&gt;165"))/Count(B2:B100))*100</f>
        <v>1.298701299</v>
      </c>
    </row>
    <row r="22">
      <c r="A22" s="36"/>
      <c r="B22" s="36"/>
      <c r="C22" s="36"/>
      <c r="D22" s="36"/>
      <c r="E22" s="33"/>
      <c r="H22" s="48" t="s">
        <v>364</v>
      </c>
      <c r="I22" s="49">
        <f>((COUNTIF(B2:B100,"&gt;165")-COUNTIF(B2:B100,"&gt;180"))/Count(B2:B100))*100</f>
        <v>2.597402597</v>
      </c>
    </row>
    <row r="23">
      <c r="A23" s="36">
        <v>93.0</v>
      </c>
      <c r="B23" s="36">
        <v>98.0</v>
      </c>
      <c r="C23" s="36" t="s">
        <v>335</v>
      </c>
      <c r="D23" s="36" t="s">
        <v>366</v>
      </c>
      <c r="E23" s="33"/>
      <c r="H23" s="50" t="s">
        <v>365</v>
      </c>
      <c r="I23" s="51">
        <f>((COUNTIF(B2:B100,"&gt;180")-COUNTIF(B2:B100,"&gt;300"))/Count(B2:B100))*100</f>
        <v>2.597402597</v>
      </c>
    </row>
    <row r="24">
      <c r="A24" s="36">
        <v>93.0</v>
      </c>
      <c r="B24" s="36">
        <v>73.0</v>
      </c>
      <c r="C24" s="36" t="s">
        <v>341</v>
      </c>
      <c r="D24" s="36" t="s">
        <v>366</v>
      </c>
      <c r="E24" s="33"/>
      <c r="I24" s="9">
        <f>SUM(I11:I23)</f>
        <v>100</v>
      </c>
    </row>
    <row r="25">
      <c r="A25" s="36">
        <v>93.0</v>
      </c>
      <c r="B25" s="36">
        <v>116.0</v>
      </c>
      <c r="C25" s="36" t="s">
        <v>338</v>
      </c>
      <c r="D25" s="36" t="s">
        <v>366</v>
      </c>
      <c r="E25" s="33"/>
    </row>
    <row r="26">
      <c r="A26" s="36">
        <v>93.0</v>
      </c>
      <c r="B26" s="36">
        <v>122.0</v>
      </c>
      <c r="C26" s="36" t="s">
        <v>341</v>
      </c>
      <c r="D26" s="36" t="s">
        <v>336</v>
      </c>
      <c r="E26" s="33"/>
    </row>
    <row r="27">
      <c r="A27" s="36">
        <v>93.0</v>
      </c>
      <c r="B27" s="36">
        <v>53.0</v>
      </c>
      <c r="C27" s="36" t="s">
        <v>338</v>
      </c>
      <c r="D27" s="36" t="s">
        <v>336</v>
      </c>
      <c r="E27" s="33"/>
    </row>
    <row r="28">
      <c r="A28" s="36">
        <v>93.0</v>
      </c>
      <c r="B28" s="36">
        <v>56.0</v>
      </c>
      <c r="C28" s="36" t="s">
        <v>341</v>
      </c>
      <c r="D28" s="36" t="s">
        <v>366</v>
      </c>
      <c r="E28" s="33"/>
    </row>
    <row r="29">
      <c r="A29" s="36">
        <v>93.0</v>
      </c>
      <c r="B29" s="36">
        <v>121.0</v>
      </c>
      <c r="C29" s="36" t="s">
        <v>341</v>
      </c>
      <c r="D29" s="36" t="s">
        <v>336</v>
      </c>
      <c r="E29" s="33"/>
    </row>
    <row r="30">
      <c r="A30" s="36">
        <v>93.0</v>
      </c>
      <c r="B30" s="36">
        <v>81.0</v>
      </c>
      <c r="C30" s="36" t="s">
        <v>338</v>
      </c>
      <c r="D30" s="36" t="s">
        <v>336</v>
      </c>
      <c r="E30" s="33"/>
    </row>
    <row r="31">
      <c r="A31" s="36"/>
      <c r="B31" s="36"/>
      <c r="C31" s="36"/>
      <c r="D31" s="36"/>
      <c r="E31" s="33"/>
    </row>
    <row r="32">
      <c r="A32" s="36">
        <v>106.0</v>
      </c>
      <c r="B32" s="36">
        <v>125.0</v>
      </c>
      <c r="C32" s="36" t="s">
        <v>341</v>
      </c>
      <c r="D32" s="36" t="s">
        <v>366</v>
      </c>
      <c r="E32" s="33"/>
    </row>
    <row r="33">
      <c r="A33" s="36">
        <v>106.0</v>
      </c>
      <c r="B33" s="36">
        <v>81.0</v>
      </c>
      <c r="C33" s="36" t="s">
        <v>338</v>
      </c>
      <c r="D33" s="36" t="s">
        <v>336</v>
      </c>
      <c r="E33" s="33"/>
    </row>
    <row r="34">
      <c r="A34" s="36">
        <v>106.0</v>
      </c>
      <c r="B34" s="36">
        <v>86.0</v>
      </c>
      <c r="C34" s="36" t="s">
        <v>338</v>
      </c>
      <c r="D34" s="36" t="s">
        <v>336</v>
      </c>
      <c r="E34" s="33"/>
    </row>
    <row r="35">
      <c r="A35" s="36">
        <v>106.0</v>
      </c>
      <c r="B35" s="36">
        <v>106.0</v>
      </c>
      <c r="C35" s="36" t="s">
        <v>335</v>
      </c>
      <c r="D35" s="36" t="s">
        <v>336</v>
      </c>
      <c r="E35" s="33"/>
      <c r="G35" s="8"/>
    </row>
    <row r="36">
      <c r="A36" s="36">
        <v>106.0</v>
      </c>
      <c r="B36" s="36">
        <v>134.0</v>
      </c>
      <c r="C36" s="36" t="s">
        <v>341</v>
      </c>
      <c r="D36" s="36" t="s">
        <v>336</v>
      </c>
      <c r="E36" s="33"/>
      <c r="G36" s="8"/>
    </row>
    <row r="37">
      <c r="A37" s="36">
        <v>106.0</v>
      </c>
      <c r="B37" s="36">
        <v>120.0</v>
      </c>
      <c r="C37" s="36" t="s">
        <v>341</v>
      </c>
      <c r="D37" s="36" t="s">
        <v>366</v>
      </c>
      <c r="E37" s="33"/>
      <c r="G37" s="8"/>
    </row>
    <row r="38">
      <c r="A38" s="36">
        <v>106.0</v>
      </c>
      <c r="B38" s="36">
        <v>171.0</v>
      </c>
      <c r="C38" s="36" t="s">
        <v>335</v>
      </c>
      <c r="D38" s="36" t="s">
        <v>336</v>
      </c>
      <c r="E38" s="33"/>
      <c r="G38" s="8"/>
    </row>
    <row r="39">
      <c r="A39" s="36">
        <v>106.0</v>
      </c>
      <c r="B39" s="36">
        <v>118.0</v>
      </c>
      <c r="C39" s="36" t="s">
        <v>341</v>
      </c>
      <c r="D39" s="36" t="s">
        <v>366</v>
      </c>
      <c r="E39" s="33"/>
      <c r="G39" s="8"/>
    </row>
    <row r="40">
      <c r="A40" s="36">
        <v>106.0</v>
      </c>
      <c r="B40" s="36">
        <v>130.0</v>
      </c>
      <c r="C40" s="36" t="s">
        <v>335</v>
      </c>
      <c r="D40" s="36" t="s">
        <v>336</v>
      </c>
      <c r="E40" s="33"/>
      <c r="G40" s="8"/>
    </row>
    <row r="41">
      <c r="A41" s="36">
        <v>106.0</v>
      </c>
      <c r="B41" s="36">
        <v>114.0</v>
      </c>
      <c r="C41" s="36" t="s">
        <v>353</v>
      </c>
      <c r="D41" s="36" t="s">
        <v>336</v>
      </c>
      <c r="E41" s="33"/>
      <c r="G41" s="8"/>
    </row>
    <row r="42">
      <c r="A42" s="36">
        <v>106.0</v>
      </c>
      <c r="B42" s="36">
        <v>80.0</v>
      </c>
      <c r="C42" s="36" t="s">
        <v>338</v>
      </c>
      <c r="D42" s="36" t="s">
        <v>336</v>
      </c>
      <c r="E42" s="33"/>
      <c r="G42" s="8"/>
    </row>
    <row r="43">
      <c r="A43" s="36"/>
      <c r="B43" s="36"/>
      <c r="C43" s="36"/>
      <c r="D43" s="36"/>
      <c r="E43" s="33"/>
      <c r="G43" s="8"/>
    </row>
    <row r="44">
      <c r="A44" s="36">
        <v>103.0</v>
      </c>
      <c r="B44" s="36">
        <v>128.0</v>
      </c>
      <c r="C44" s="36" t="s">
        <v>338</v>
      </c>
      <c r="D44" s="36" t="s">
        <v>336</v>
      </c>
      <c r="E44" s="33"/>
      <c r="G44" s="8"/>
    </row>
    <row r="45">
      <c r="A45" s="36">
        <v>103.0</v>
      </c>
      <c r="B45" s="36">
        <v>90.0</v>
      </c>
      <c r="C45" s="36" t="s">
        <v>338</v>
      </c>
      <c r="D45" s="36" t="s">
        <v>336</v>
      </c>
      <c r="E45" s="33"/>
      <c r="G45" s="8"/>
    </row>
    <row r="46">
      <c r="A46" s="36">
        <v>103.0</v>
      </c>
      <c r="B46" s="36">
        <v>131.0</v>
      </c>
      <c r="C46" s="36" t="s">
        <v>341</v>
      </c>
      <c r="D46" s="36" t="s">
        <v>366</v>
      </c>
      <c r="E46" s="33"/>
      <c r="G46" s="8"/>
    </row>
    <row r="47">
      <c r="A47" s="36">
        <v>103.0</v>
      </c>
      <c r="B47" s="36">
        <v>87.0</v>
      </c>
      <c r="C47" s="36" t="s">
        <v>335</v>
      </c>
      <c r="D47" s="36" t="s">
        <v>366</v>
      </c>
      <c r="E47" s="33"/>
      <c r="G47" s="8"/>
    </row>
    <row r="48">
      <c r="A48" s="36">
        <v>103.0</v>
      </c>
      <c r="B48" s="36">
        <v>39.0</v>
      </c>
      <c r="C48" s="36" t="s">
        <v>341</v>
      </c>
      <c r="D48" s="36" t="s">
        <v>336</v>
      </c>
      <c r="E48" s="33"/>
      <c r="G48" s="8"/>
    </row>
    <row r="49">
      <c r="A49" s="36">
        <v>103.0</v>
      </c>
      <c r="B49" s="36">
        <v>89.0</v>
      </c>
      <c r="C49" s="36" t="s">
        <v>338</v>
      </c>
      <c r="D49" s="36" t="s">
        <v>336</v>
      </c>
      <c r="E49" s="33"/>
      <c r="G49" s="8"/>
    </row>
    <row r="50">
      <c r="A50" s="36">
        <v>103.0</v>
      </c>
      <c r="B50" s="36">
        <v>122.0</v>
      </c>
      <c r="C50" s="36" t="s">
        <v>335</v>
      </c>
      <c r="D50" s="36" t="s">
        <v>336</v>
      </c>
      <c r="E50" s="33"/>
      <c r="G50" s="8"/>
    </row>
    <row r="51">
      <c r="A51" s="36">
        <v>103.0</v>
      </c>
      <c r="B51" s="36">
        <v>49.0</v>
      </c>
      <c r="C51" s="36" t="s">
        <v>338</v>
      </c>
      <c r="D51" s="36" t="s">
        <v>336</v>
      </c>
      <c r="E51" s="33"/>
      <c r="G51" s="8"/>
    </row>
    <row r="52">
      <c r="A52" s="36">
        <v>103.0</v>
      </c>
      <c r="B52" s="36">
        <v>127.0</v>
      </c>
      <c r="C52" s="36" t="s">
        <v>335</v>
      </c>
      <c r="D52" s="36" t="s">
        <v>336</v>
      </c>
      <c r="E52" s="33"/>
      <c r="G52" s="8"/>
    </row>
    <row r="53">
      <c r="A53" s="36">
        <v>103.0</v>
      </c>
      <c r="B53" s="36">
        <v>127.0</v>
      </c>
      <c r="C53" s="36" t="s">
        <v>341</v>
      </c>
      <c r="D53" s="36" t="s">
        <v>366</v>
      </c>
      <c r="E53" s="33"/>
      <c r="G53" s="8"/>
    </row>
    <row r="54">
      <c r="A54" s="36"/>
      <c r="B54" s="36"/>
      <c r="C54" s="36"/>
      <c r="D54" s="36"/>
      <c r="E54" s="33"/>
      <c r="G54" s="8"/>
    </row>
    <row r="55">
      <c r="A55" s="36">
        <v>98.0</v>
      </c>
      <c r="B55" s="36">
        <v>60.0</v>
      </c>
      <c r="C55" s="36" t="s">
        <v>335</v>
      </c>
      <c r="D55" s="36" t="s">
        <v>366</v>
      </c>
      <c r="E55" s="33"/>
      <c r="G55" s="8"/>
    </row>
    <row r="56">
      <c r="A56" s="36">
        <v>89.0</v>
      </c>
      <c r="B56" s="36">
        <v>35.0</v>
      </c>
      <c r="C56" s="36" t="s">
        <v>341</v>
      </c>
      <c r="D56" s="36" t="s">
        <v>366</v>
      </c>
      <c r="E56" s="33"/>
      <c r="G56" s="8"/>
    </row>
    <row r="57">
      <c r="A57" s="36">
        <v>89.0</v>
      </c>
      <c r="B57" s="36">
        <v>50.0</v>
      </c>
      <c r="C57" s="36" t="s">
        <v>338</v>
      </c>
      <c r="D57" s="36" t="s">
        <v>336</v>
      </c>
      <c r="E57" s="33"/>
      <c r="G57" s="8"/>
    </row>
    <row r="58">
      <c r="A58" s="36">
        <v>89.0</v>
      </c>
      <c r="B58" s="36">
        <v>60.0</v>
      </c>
      <c r="C58" s="36" t="s">
        <v>338</v>
      </c>
      <c r="D58" s="36" t="s">
        <v>336</v>
      </c>
      <c r="E58" s="33"/>
      <c r="G58" s="8"/>
    </row>
    <row r="59">
      <c r="A59" s="36">
        <v>89.0</v>
      </c>
      <c r="B59" s="36">
        <v>159.0</v>
      </c>
      <c r="C59" s="36" t="s">
        <v>341</v>
      </c>
      <c r="D59" s="36" t="s">
        <v>336</v>
      </c>
      <c r="E59" s="33"/>
      <c r="G59" s="8"/>
    </row>
    <row r="60">
      <c r="A60" s="36">
        <v>89.0</v>
      </c>
      <c r="B60" s="36">
        <v>37.0</v>
      </c>
      <c r="C60" s="36" t="s">
        <v>341</v>
      </c>
      <c r="D60" s="36" t="s">
        <v>336</v>
      </c>
      <c r="E60" s="33"/>
      <c r="G60" s="8"/>
    </row>
    <row r="61">
      <c r="A61" s="36">
        <v>89.0</v>
      </c>
      <c r="B61" s="36">
        <v>110.0</v>
      </c>
      <c r="C61" s="36" t="s">
        <v>353</v>
      </c>
      <c r="D61" s="36" t="s">
        <v>336</v>
      </c>
      <c r="E61" s="33"/>
      <c r="G61" s="8"/>
    </row>
    <row r="62">
      <c r="A62" s="36">
        <v>89.0</v>
      </c>
      <c r="B62" s="36">
        <v>85.0</v>
      </c>
      <c r="C62" s="36" t="s">
        <v>341</v>
      </c>
      <c r="D62" s="36" t="s">
        <v>336</v>
      </c>
      <c r="E62" s="33"/>
      <c r="G62" s="8"/>
    </row>
    <row r="63">
      <c r="A63" s="36">
        <v>89.0</v>
      </c>
      <c r="B63" s="36">
        <v>83.0</v>
      </c>
      <c r="C63" s="36" t="s">
        <v>335</v>
      </c>
      <c r="D63" s="36" t="s">
        <v>366</v>
      </c>
      <c r="E63" s="33"/>
      <c r="G63" s="8"/>
    </row>
    <row r="64">
      <c r="A64" s="36"/>
      <c r="B64" s="36"/>
      <c r="C64" s="36"/>
      <c r="D64" s="36"/>
      <c r="E64" s="33"/>
      <c r="G64" s="8"/>
    </row>
    <row r="65">
      <c r="A65" s="36">
        <v>81.0</v>
      </c>
      <c r="B65" s="36">
        <v>112.0</v>
      </c>
      <c r="C65" s="36" t="s">
        <v>341</v>
      </c>
      <c r="D65" s="36" t="s">
        <v>336</v>
      </c>
      <c r="E65" s="33"/>
      <c r="G65" s="8"/>
    </row>
    <row r="66">
      <c r="A66" s="36">
        <v>81.0</v>
      </c>
      <c r="B66" s="36">
        <v>92.0</v>
      </c>
      <c r="C66" s="36" t="s">
        <v>335</v>
      </c>
      <c r="D66" s="36" t="s">
        <v>366</v>
      </c>
      <c r="E66" s="33"/>
      <c r="G66" s="8"/>
    </row>
    <row r="67">
      <c r="A67" s="36">
        <v>81.0</v>
      </c>
      <c r="B67" s="36">
        <v>98.0</v>
      </c>
      <c r="C67" s="36" t="s">
        <v>338</v>
      </c>
      <c r="D67" s="36" t="s">
        <v>336</v>
      </c>
      <c r="E67" s="33"/>
      <c r="G67" s="8"/>
    </row>
    <row r="68">
      <c r="A68" s="36">
        <v>81.0</v>
      </c>
      <c r="B68" s="36">
        <v>82.0</v>
      </c>
      <c r="C68" s="36" t="s">
        <v>338</v>
      </c>
      <c r="D68" s="36" t="s">
        <v>366</v>
      </c>
      <c r="E68" s="33"/>
      <c r="G68" s="8"/>
    </row>
    <row r="69">
      <c r="A69" s="36">
        <v>81.0</v>
      </c>
      <c r="B69" s="36">
        <v>83.0</v>
      </c>
      <c r="C69" s="36" t="s">
        <v>350</v>
      </c>
      <c r="D69" s="36" t="s">
        <v>336</v>
      </c>
      <c r="E69" s="33"/>
      <c r="G69" s="8"/>
    </row>
    <row r="70">
      <c r="A70" s="36">
        <v>81.0</v>
      </c>
      <c r="B70" s="36">
        <v>108.0</v>
      </c>
      <c r="C70" s="36" t="s">
        <v>338</v>
      </c>
      <c r="D70" s="36" t="s">
        <v>366</v>
      </c>
      <c r="E70" s="33"/>
      <c r="G70" s="8"/>
    </row>
    <row r="71">
      <c r="A71" s="36">
        <v>81.0</v>
      </c>
      <c r="B71" s="36">
        <v>67.0</v>
      </c>
      <c r="C71" s="36" t="s">
        <v>350</v>
      </c>
      <c r="D71" s="36" t="s">
        <v>336</v>
      </c>
      <c r="E71" s="33"/>
      <c r="G71" s="8"/>
    </row>
    <row r="72">
      <c r="A72" s="36">
        <v>81.0</v>
      </c>
      <c r="B72" s="36">
        <v>68.0</v>
      </c>
      <c r="C72" s="36" t="s">
        <v>335</v>
      </c>
      <c r="D72" s="36" t="s">
        <v>336</v>
      </c>
      <c r="E72" s="33"/>
      <c r="G72" s="8"/>
    </row>
    <row r="73">
      <c r="A73" s="36">
        <v>81.0</v>
      </c>
      <c r="B73" s="36">
        <v>88.0</v>
      </c>
      <c r="C73" s="36" t="s">
        <v>338</v>
      </c>
      <c r="D73" s="36" t="s">
        <v>336</v>
      </c>
      <c r="E73" s="33"/>
      <c r="G73" s="8"/>
    </row>
    <row r="74">
      <c r="A74" s="36">
        <v>81.0</v>
      </c>
      <c r="B74" s="36">
        <v>78.0</v>
      </c>
      <c r="C74" s="36" t="s">
        <v>341</v>
      </c>
      <c r="D74" s="36" t="s">
        <v>366</v>
      </c>
      <c r="E74" s="33"/>
      <c r="G74" s="8"/>
    </row>
    <row r="75">
      <c r="A75" s="36">
        <v>81.0</v>
      </c>
      <c r="B75" s="36">
        <v>118.0</v>
      </c>
      <c r="C75" s="36" t="s">
        <v>335</v>
      </c>
      <c r="D75" s="36" t="s">
        <v>336</v>
      </c>
      <c r="E75" s="33"/>
      <c r="G75" s="8"/>
    </row>
    <row r="76">
      <c r="A76" s="36"/>
      <c r="B76" s="36"/>
      <c r="C76" s="36"/>
      <c r="D76" s="36"/>
      <c r="E76" s="33"/>
      <c r="G76" s="8"/>
    </row>
    <row r="77">
      <c r="A77" s="36">
        <v>75.0</v>
      </c>
      <c r="B77" s="36">
        <v>69.0</v>
      </c>
      <c r="C77" s="36" t="s">
        <v>341</v>
      </c>
      <c r="D77" s="36" t="s">
        <v>366</v>
      </c>
      <c r="E77" s="33"/>
      <c r="G77" s="8"/>
    </row>
    <row r="78">
      <c r="A78" s="36">
        <v>75.0</v>
      </c>
      <c r="B78" s="36">
        <v>109.0</v>
      </c>
      <c r="C78" s="36" t="s">
        <v>335</v>
      </c>
      <c r="D78" s="36" t="s">
        <v>336</v>
      </c>
      <c r="E78" s="33"/>
      <c r="G78" s="8"/>
    </row>
    <row r="79">
      <c r="A79" s="36">
        <v>75.0</v>
      </c>
      <c r="B79" s="36">
        <v>76.0</v>
      </c>
      <c r="C79" s="36" t="s">
        <v>338</v>
      </c>
      <c r="D79" s="36" t="s">
        <v>336</v>
      </c>
      <c r="E79" s="33"/>
      <c r="G79" s="8"/>
    </row>
    <row r="80">
      <c r="A80" s="36">
        <v>75.0</v>
      </c>
      <c r="B80" s="36">
        <v>126.0</v>
      </c>
      <c r="C80" s="36" t="s">
        <v>355</v>
      </c>
      <c r="D80" s="36" t="s">
        <v>336</v>
      </c>
      <c r="E80" s="33"/>
      <c r="G80" s="8"/>
    </row>
    <row r="81">
      <c r="A81" s="36">
        <v>75.0</v>
      </c>
      <c r="B81" s="36">
        <v>33.0</v>
      </c>
      <c r="C81" s="36" t="s">
        <v>353</v>
      </c>
      <c r="D81" s="36" t="s">
        <v>366</v>
      </c>
      <c r="E81" s="33"/>
      <c r="G81" s="8"/>
    </row>
    <row r="82">
      <c r="A82" s="36">
        <v>75.0</v>
      </c>
      <c r="B82" s="36">
        <v>89.0</v>
      </c>
      <c r="C82" s="36" t="s">
        <v>341</v>
      </c>
      <c r="D82" s="36" t="s">
        <v>366</v>
      </c>
      <c r="E82" s="33"/>
      <c r="G82" s="8"/>
    </row>
    <row r="83">
      <c r="A83" s="36">
        <v>75.0</v>
      </c>
      <c r="B83" s="36">
        <v>137.0</v>
      </c>
      <c r="C83" s="36" t="s">
        <v>341</v>
      </c>
      <c r="D83" s="36" t="s">
        <v>336</v>
      </c>
      <c r="E83" s="33"/>
      <c r="G83" s="8"/>
    </row>
    <row r="84">
      <c r="A84" s="36">
        <v>75.0</v>
      </c>
      <c r="B84" s="36">
        <v>87.0</v>
      </c>
      <c r="C84" s="36" t="s">
        <v>355</v>
      </c>
      <c r="D84" s="36" t="s">
        <v>366</v>
      </c>
      <c r="E84" s="33"/>
      <c r="G84" s="8"/>
    </row>
    <row r="85">
      <c r="A85" s="36">
        <v>75.0</v>
      </c>
      <c r="B85" s="36">
        <v>99.0</v>
      </c>
      <c r="C85" s="36" t="s">
        <v>341</v>
      </c>
      <c r="D85" s="36" t="s">
        <v>336</v>
      </c>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108.4761905</v>
      </c>
      <c r="J1" s="6" t="s">
        <v>334</v>
      </c>
      <c r="K1" s="10">
        <f>AVERAGE(A2:A100)</f>
        <v>93.55952381</v>
      </c>
    </row>
    <row r="2">
      <c r="A2" s="36">
        <v>104.0</v>
      </c>
      <c r="B2" s="36">
        <v>116.0</v>
      </c>
      <c r="C2" s="36" t="s">
        <v>341</v>
      </c>
      <c r="D2" s="36" t="s">
        <v>336</v>
      </c>
      <c r="E2" s="33"/>
      <c r="F2" s="34" t="s">
        <v>3</v>
      </c>
      <c r="G2" s="35">
        <f>MEDIAN(B2:B100)</f>
        <v>106.5</v>
      </c>
      <c r="J2" s="6" t="s">
        <v>337</v>
      </c>
      <c r="K2" s="10">
        <f>count(A2:A103)</f>
        <v>84</v>
      </c>
    </row>
    <row r="3">
      <c r="A3" s="36">
        <v>104.0</v>
      </c>
      <c r="B3" s="36">
        <v>116.0</v>
      </c>
      <c r="C3" s="36" t="s">
        <v>341</v>
      </c>
      <c r="D3" s="36" t="s">
        <v>336</v>
      </c>
      <c r="E3" s="33"/>
      <c r="F3" s="34" t="s">
        <v>339</v>
      </c>
      <c r="G3" s="35">
        <f>STDEV(B2:B100)</f>
        <v>35.9964778</v>
      </c>
    </row>
    <row r="4">
      <c r="A4" s="36">
        <v>104.0</v>
      </c>
      <c r="B4" s="36">
        <v>139.0</v>
      </c>
      <c r="C4" s="36" t="s">
        <v>350</v>
      </c>
      <c r="D4" s="36" t="s">
        <v>336</v>
      </c>
      <c r="E4" s="33"/>
      <c r="F4" s="34" t="s">
        <v>340</v>
      </c>
      <c r="G4" s="35">
        <f>QUARTILE(B2:B100,1)</f>
        <v>87.75</v>
      </c>
    </row>
    <row r="5">
      <c r="A5" s="36">
        <v>104.0</v>
      </c>
      <c r="B5" s="36">
        <v>132.0</v>
      </c>
      <c r="C5" s="36" t="s">
        <v>338</v>
      </c>
      <c r="D5" s="36" t="s">
        <v>336</v>
      </c>
      <c r="E5" s="33"/>
      <c r="F5" s="34" t="s">
        <v>342</v>
      </c>
      <c r="G5" s="35">
        <f>QUARTILE(B2:B100,2)</f>
        <v>106.5</v>
      </c>
    </row>
    <row r="6">
      <c r="A6" s="36">
        <v>104.0</v>
      </c>
      <c r="B6" s="36">
        <v>85.0</v>
      </c>
      <c r="C6" s="36" t="s">
        <v>338</v>
      </c>
      <c r="D6" s="36" t="s">
        <v>336</v>
      </c>
      <c r="E6" s="33"/>
      <c r="F6" s="34" t="s">
        <v>1</v>
      </c>
      <c r="G6" s="35">
        <f>QUARTILE(B2:B100,3)</f>
        <v>132</v>
      </c>
    </row>
    <row r="7">
      <c r="A7" s="36">
        <v>104.0</v>
      </c>
      <c r="B7" s="59">
        <v>84.0</v>
      </c>
      <c r="C7" s="38" t="s">
        <v>338</v>
      </c>
      <c r="D7" s="38" t="s">
        <v>336</v>
      </c>
      <c r="E7" s="33"/>
      <c r="F7" s="34" t="s">
        <v>343</v>
      </c>
      <c r="G7" s="35">
        <f>QUARTILE(B2:B100,4)</f>
        <v>202</v>
      </c>
    </row>
    <row r="8">
      <c r="A8" s="36">
        <v>104.0</v>
      </c>
      <c r="B8" s="60">
        <v>27.0</v>
      </c>
      <c r="C8" s="40" t="s">
        <v>338</v>
      </c>
      <c r="D8" s="40" t="s">
        <v>366</v>
      </c>
      <c r="E8" s="33"/>
      <c r="F8" s="34" t="s">
        <v>344</v>
      </c>
      <c r="G8" s="35">
        <f>G6-G4</f>
        <v>44.25</v>
      </c>
      <c r="H8" s="34" t="s">
        <v>345</v>
      </c>
      <c r="I8" s="35">
        <f>(3*(G1-G2))/G3</f>
        <v>0.1646986536</v>
      </c>
      <c r="J8" s="34" t="s">
        <v>346</v>
      </c>
      <c r="K8" s="35">
        <f>SUM(I21:I23)</f>
        <v>8.333333333</v>
      </c>
    </row>
    <row r="9">
      <c r="A9" s="36">
        <v>104.0</v>
      </c>
      <c r="B9" s="60">
        <v>158.0</v>
      </c>
      <c r="C9" s="40" t="s">
        <v>341</v>
      </c>
      <c r="D9" s="40" t="s">
        <v>336</v>
      </c>
      <c r="E9" s="33"/>
      <c r="G9" s="8"/>
    </row>
    <row r="10">
      <c r="A10" s="36">
        <v>104.0</v>
      </c>
      <c r="B10" s="36">
        <v>132.0</v>
      </c>
      <c r="C10" s="36" t="s">
        <v>338</v>
      </c>
      <c r="D10" s="36" t="s">
        <v>336</v>
      </c>
      <c r="E10" s="33"/>
      <c r="F10" s="41" t="s">
        <v>338</v>
      </c>
      <c r="G10" s="42">
        <f>(COUNTIF(C2:C100,"edgeguard"))/(count(A2:A100))</f>
        <v>0.380952381</v>
      </c>
      <c r="H10" s="43" t="s">
        <v>347</v>
      </c>
      <c r="I10" s="44" t="s">
        <v>348</v>
      </c>
    </row>
    <row r="11">
      <c r="A11" s="36"/>
      <c r="B11" s="36"/>
      <c r="C11" s="36"/>
      <c r="D11" s="36"/>
      <c r="E11" s="33"/>
      <c r="F11" s="41" t="s">
        <v>335</v>
      </c>
      <c r="G11" s="42">
        <f>COUNTIF(C2:C100,"ledgeguard")/(count(A2:A100))</f>
        <v>0.1071428571</v>
      </c>
      <c r="H11" s="45" t="s">
        <v>349</v>
      </c>
      <c r="I11" s="46">
        <f>((COUNTIF(B2:B100,"&lt;=15"))/Count(B2:B100))*100</f>
        <v>1.19047619</v>
      </c>
    </row>
    <row r="12">
      <c r="A12" s="36">
        <v>93.0</v>
      </c>
      <c r="B12" s="36">
        <v>91.0</v>
      </c>
      <c r="C12" s="36" t="s">
        <v>338</v>
      </c>
      <c r="D12" s="36" t="s">
        <v>336</v>
      </c>
      <c r="E12" s="33"/>
      <c r="F12" s="41" t="s">
        <v>350</v>
      </c>
      <c r="G12" s="42">
        <f>COUNTIF(C2:C100,"reversal")/(count(A2:A100))</f>
        <v>0.03571428571</v>
      </c>
      <c r="H12" s="45" t="s">
        <v>351</v>
      </c>
      <c r="I12" s="46">
        <f>((COUNTIF(B2:B100,"&gt;15")-COUNTIF(B2:B100,"&gt;30"))/Count(B2:B100))*100</f>
        <v>2.380952381</v>
      </c>
    </row>
    <row r="13">
      <c r="A13" s="36">
        <v>93.0</v>
      </c>
      <c r="B13" s="36">
        <v>151.0</v>
      </c>
      <c r="C13" s="36" t="s">
        <v>341</v>
      </c>
      <c r="D13" s="36" t="s">
        <v>336</v>
      </c>
      <c r="E13" s="33"/>
      <c r="F13" s="41" t="s">
        <v>341</v>
      </c>
      <c r="G13" s="42">
        <f>COUNTIF(C2:C100,"raw/whiff")/(count(A2:A100))</f>
        <v>0.369047619</v>
      </c>
      <c r="H13" s="45" t="s">
        <v>352</v>
      </c>
      <c r="I13" s="47">
        <f>((COUNTIF(B2:B100,"&gt;30")-COUNTIF(B2:B100,"&gt;45"))/Count(B2:B100))*100</f>
        <v>2.380952381</v>
      </c>
    </row>
    <row r="14">
      <c r="A14" s="36">
        <v>93.0</v>
      </c>
      <c r="B14" s="36">
        <v>78.0</v>
      </c>
      <c r="C14" s="36" t="s">
        <v>338</v>
      </c>
      <c r="D14" s="36" t="s">
        <v>336</v>
      </c>
      <c r="E14" s="33"/>
      <c r="F14" s="41" t="s">
        <v>353</v>
      </c>
      <c r="G14" s="42">
        <f>COUNTIF(C2:C100,"landing")/(count(A2:A100))</f>
        <v>0.07142857143</v>
      </c>
      <c r="H14" s="45" t="s">
        <v>354</v>
      </c>
      <c r="I14" s="46">
        <f>((COUNTIF(B2:B100,"&gt;45")-COUNTIF(B2:B100,"&gt;60"))/Count(B2:B100))*100</f>
        <v>2.380952381</v>
      </c>
    </row>
    <row r="15">
      <c r="A15" s="36">
        <v>93.0</v>
      </c>
      <c r="B15" s="36">
        <v>149.0</v>
      </c>
      <c r="C15" s="36" t="s">
        <v>338</v>
      </c>
      <c r="D15" s="36" t="s">
        <v>336</v>
      </c>
      <c r="E15" s="33"/>
      <c r="F15" s="41" t="s">
        <v>355</v>
      </c>
      <c r="G15" s="42">
        <f>COUNTIF(C2:C100,"shielding")/(count(A2:A100))</f>
        <v>0.03571428571</v>
      </c>
      <c r="H15" s="45" t="s">
        <v>356</v>
      </c>
      <c r="I15" s="46">
        <f>((COUNTIF(B2:B100,"&gt;60")-COUNTIF(B2:B100,"&gt;75"))/Count(B2:B100))*100</f>
        <v>3.571428571</v>
      </c>
    </row>
    <row r="16">
      <c r="A16" s="36">
        <v>93.0</v>
      </c>
      <c r="B16" s="36">
        <v>126.0</v>
      </c>
      <c r="C16" s="36" t="s">
        <v>341</v>
      </c>
      <c r="D16" s="36" t="s">
        <v>366</v>
      </c>
      <c r="E16" s="33"/>
      <c r="G16" s="8"/>
      <c r="H16" s="45" t="s">
        <v>357</v>
      </c>
      <c r="I16" s="46">
        <f>((COUNTIF(B2:B100,"&gt;75")-COUNTIF(B2:B100,"&gt;90"))/Count(B2:B100))*100</f>
        <v>14.28571429</v>
      </c>
    </row>
    <row r="17">
      <c r="A17" s="36">
        <v>93.0</v>
      </c>
      <c r="B17" s="36">
        <v>139.0</v>
      </c>
      <c r="C17" s="36" t="s">
        <v>338</v>
      </c>
      <c r="D17" s="36" t="s">
        <v>336</v>
      </c>
      <c r="E17" s="33"/>
      <c r="F17" s="41" t="s">
        <v>358</v>
      </c>
      <c r="G17" s="42">
        <f>countif(D2:D100,"yes")/(count(A2:A100))</f>
        <v>0.1547619048</v>
      </c>
      <c r="H17" s="45" t="s">
        <v>359</v>
      </c>
      <c r="I17" s="46">
        <f>((COUNTIF(B2:B100,"&gt;90")-COUNTIF(B2:B100,"&gt;105"))/Count(B2:B100))*100</f>
        <v>23.80952381</v>
      </c>
    </row>
    <row r="18">
      <c r="A18" s="36">
        <v>93.0</v>
      </c>
      <c r="B18" s="36">
        <v>71.0</v>
      </c>
      <c r="C18" s="36" t="s">
        <v>338</v>
      </c>
      <c r="D18" s="36" t="s">
        <v>336</v>
      </c>
      <c r="E18" s="33"/>
      <c r="G18" s="8"/>
      <c r="H18" s="45" t="s">
        <v>360</v>
      </c>
      <c r="I18" s="46">
        <f>((COUNTIF(B2:B100,"&gt;105")-COUNTIF(B2:B100,"&gt;120"))/Count(B2:B100))*100</f>
        <v>14.28571429</v>
      </c>
    </row>
    <row r="19">
      <c r="A19" s="36">
        <v>93.0</v>
      </c>
      <c r="B19" s="36">
        <v>96.0</v>
      </c>
      <c r="C19" s="36" t="s">
        <v>341</v>
      </c>
      <c r="D19" s="36" t="s">
        <v>366</v>
      </c>
      <c r="E19" s="33"/>
      <c r="G19" s="8"/>
      <c r="H19" s="45" t="s">
        <v>361</v>
      </c>
      <c r="I19" s="46">
        <f>((COUNTIF(B2:B100,"&gt;120")-COUNTIF(B2:B100,"&gt;135"))/Count(B2:B100))*100</f>
        <v>11.9047619</v>
      </c>
    </row>
    <row r="20">
      <c r="A20" s="36">
        <v>93.0</v>
      </c>
      <c r="B20" s="36">
        <v>102.0</v>
      </c>
      <c r="C20" s="36" t="s">
        <v>341</v>
      </c>
      <c r="D20" s="36" t="s">
        <v>336</v>
      </c>
      <c r="E20" s="33"/>
      <c r="G20" s="8"/>
      <c r="H20" s="48" t="s">
        <v>362</v>
      </c>
      <c r="I20" s="49">
        <f>((COUNTIF(B2:B100,"&gt;135")-COUNTIF(B2:B100,"&gt;150"))/Count(B2:B100))*100</f>
        <v>15.47619048</v>
      </c>
    </row>
    <row r="21">
      <c r="A21" s="36">
        <v>93.0</v>
      </c>
      <c r="B21" s="36">
        <v>19.0</v>
      </c>
      <c r="C21" s="36" t="s">
        <v>338</v>
      </c>
      <c r="D21" s="36" t="s">
        <v>336</v>
      </c>
      <c r="E21" s="33"/>
      <c r="H21" s="48" t="s">
        <v>363</v>
      </c>
      <c r="I21" s="49">
        <f>((COUNTIF(B2:B100,"&gt;150")-COUNTIF(B2:B100,"&gt;165"))/Count(B2:B100))*100</f>
        <v>4.761904762</v>
      </c>
    </row>
    <row r="22">
      <c r="A22" s="36">
        <v>93.0</v>
      </c>
      <c r="B22" s="36">
        <v>101.0</v>
      </c>
      <c r="C22" s="36" t="s">
        <v>350</v>
      </c>
      <c r="D22" s="36" t="s">
        <v>336</v>
      </c>
      <c r="E22" s="33"/>
      <c r="H22" s="48" t="s">
        <v>364</v>
      </c>
      <c r="I22" s="49">
        <f>((COUNTIF(B2:B100,"&gt;165")-COUNTIF(B2:B100,"&gt;180"))/Count(B2:B100))*100</f>
        <v>0</v>
      </c>
    </row>
    <row r="23">
      <c r="A23" s="36">
        <v>93.0</v>
      </c>
      <c r="B23" s="36">
        <v>118.0</v>
      </c>
      <c r="C23" s="36" t="s">
        <v>338</v>
      </c>
      <c r="D23" s="36" t="s">
        <v>336</v>
      </c>
      <c r="E23" s="33"/>
      <c r="H23" s="50" t="s">
        <v>365</v>
      </c>
      <c r="I23" s="51">
        <f>((COUNTIF(B2:B100,"&gt;180")-COUNTIF(B2:B100,"&gt;300"))/Count(B2:B100))*100</f>
        <v>3.571428571</v>
      </c>
    </row>
    <row r="24">
      <c r="A24" s="36">
        <v>93.0</v>
      </c>
      <c r="B24" s="36">
        <v>45.0</v>
      </c>
      <c r="C24" s="36" t="s">
        <v>338</v>
      </c>
      <c r="D24" s="36" t="s">
        <v>336</v>
      </c>
      <c r="E24" s="33"/>
      <c r="I24" s="9">
        <f>SUM(I11:I23)</f>
        <v>100</v>
      </c>
    </row>
    <row r="25">
      <c r="A25" s="36"/>
      <c r="B25" s="36"/>
      <c r="C25" s="36"/>
      <c r="D25" s="36"/>
      <c r="E25" s="33"/>
    </row>
    <row r="26">
      <c r="A26" s="36">
        <v>98.0</v>
      </c>
      <c r="B26" s="36">
        <v>88.0</v>
      </c>
      <c r="C26" s="36" t="s">
        <v>341</v>
      </c>
      <c r="D26" s="36" t="s">
        <v>366</v>
      </c>
      <c r="E26" s="33"/>
    </row>
    <row r="27">
      <c r="A27" s="36">
        <v>98.0</v>
      </c>
      <c r="B27" s="36">
        <v>49.0</v>
      </c>
      <c r="C27" s="36" t="s">
        <v>338</v>
      </c>
      <c r="D27" s="36" t="s">
        <v>336</v>
      </c>
      <c r="E27" s="33"/>
    </row>
    <row r="28">
      <c r="A28" s="36">
        <v>98.0</v>
      </c>
      <c r="B28" s="36">
        <v>122.0</v>
      </c>
      <c r="C28" s="36" t="s">
        <v>338</v>
      </c>
      <c r="D28" s="36" t="s">
        <v>336</v>
      </c>
      <c r="E28" s="33"/>
    </row>
    <row r="29">
      <c r="A29" s="36">
        <v>98.0</v>
      </c>
      <c r="B29" s="36">
        <v>109.0</v>
      </c>
      <c r="C29" s="36" t="s">
        <v>338</v>
      </c>
      <c r="D29" s="36" t="s">
        <v>336</v>
      </c>
      <c r="E29" s="33"/>
    </row>
    <row r="30">
      <c r="A30" s="36">
        <v>98.0</v>
      </c>
      <c r="B30" s="36">
        <v>104.0</v>
      </c>
      <c r="C30" s="36" t="s">
        <v>338</v>
      </c>
      <c r="D30" s="36" t="s">
        <v>336</v>
      </c>
      <c r="E30" s="33"/>
    </row>
    <row r="31">
      <c r="A31" s="36">
        <v>98.0</v>
      </c>
      <c r="B31" s="36">
        <v>63.0</v>
      </c>
      <c r="C31" s="36" t="s">
        <v>350</v>
      </c>
      <c r="D31" s="36" t="s">
        <v>336</v>
      </c>
      <c r="E31" s="33"/>
    </row>
    <row r="32">
      <c r="A32" s="36">
        <v>98.0</v>
      </c>
      <c r="B32" s="36">
        <v>121.0</v>
      </c>
      <c r="C32" s="36" t="s">
        <v>341</v>
      </c>
      <c r="D32" s="36" t="s">
        <v>336</v>
      </c>
      <c r="E32" s="33"/>
    </row>
    <row r="33">
      <c r="A33" s="36">
        <v>98.0</v>
      </c>
      <c r="B33" s="36">
        <v>91.0</v>
      </c>
      <c r="C33" s="36" t="s">
        <v>353</v>
      </c>
      <c r="D33" s="36" t="s">
        <v>336</v>
      </c>
      <c r="E33" s="33"/>
    </row>
    <row r="34">
      <c r="A34" s="36">
        <v>98.0</v>
      </c>
      <c r="B34" s="36">
        <v>126.0</v>
      </c>
      <c r="C34" s="36" t="s">
        <v>341</v>
      </c>
      <c r="D34" s="36" t="s">
        <v>336</v>
      </c>
      <c r="E34" s="33"/>
    </row>
    <row r="35">
      <c r="A35" s="36"/>
      <c r="B35" s="36"/>
      <c r="C35" s="36"/>
      <c r="D35" s="36"/>
      <c r="E35" s="33"/>
      <c r="G35" s="8"/>
    </row>
    <row r="36">
      <c r="A36" s="36">
        <v>100.0</v>
      </c>
      <c r="B36" s="36">
        <v>110.0</v>
      </c>
      <c r="C36" s="36" t="s">
        <v>341</v>
      </c>
      <c r="D36" s="36" t="s">
        <v>336</v>
      </c>
      <c r="E36" s="33"/>
      <c r="G36" s="8"/>
    </row>
    <row r="37">
      <c r="A37" s="36">
        <v>100.0</v>
      </c>
      <c r="B37" s="36">
        <v>84.0</v>
      </c>
      <c r="C37" s="36" t="s">
        <v>341</v>
      </c>
      <c r="D37" s="36" t="s">
        <v>366</v>
      </c>
      <c r="E37" s="33"/>
      <c r="G37" s="8"/>
    </row>
    <row r="38">
      <c r="A38" s="36">
        <v>100.0</v>
      </c>
      <c r="B38" s="36">
        <v>126.0</v>
      </c>
      <c r="C38" s="36" t="s">
        <v>335</v>
      </c>
      <c r="D38" s="36" t="s">
        <v>336</v>
      </c>
      <c r="E38" s="33"/>
      <c r="G38" s="8"/>
    </row>
    <row r="39">
      <c r="A39" s="36">
        <v>100.0</v>
      </c>
      <c r="B39" s="36">
        <v>183.0</v>
      </c>
      <c r="C39" s="36" t="s">
        <v>353</v>
      </c>
      <c r="D39" s="36" t="s">
        <v>336</v>
      </c>
      <c r="E39" s="33"/>
      <c r="G39" s="8"/>
    </row>
    <row r="40">
      <c r="A40" s="36">
        <v>100.0</v>
      </c>
      <c r="B40" s="36">
        <v>148.0</v>
      </c>
      <c r="C40" s="36" t="s">
        <v>341</v>
      </c>
      <c r="D40" s="36" t="s">
        <v>336</v>
      </c>
      <c r="E40" s="33"/>
      <c r="G40" s="8"/>
    </row>
    <row r="41">
      <c r="A41" s="36">
        <v>100.0</v>
      </c>
      <c r="B41" s="36">
        <v>97.0</v>
      </c>
      <c r="C41" s="36" t="s">
        <v>341</v>
      </c>
      <c r="D41" s="36" t="s">
        <v>336</v>
      </c>
      <c r="E41" s="33"/>
      <c r="G41" s="8"/>
    </row>
    <row r="42">
      <c r="A42" s="36">
        <v>100.0</v>
      </c>
      <c r="B42" s="36">
        <v>110.0</v>
      </c>
      <c r="C42" s="36" t="s">
        <v>338</v>
      </c>
      <c r="D42" s="36" t="s">
        <v>336</v>
      </c>
      <c r="E42" s="33"/>
      <c r="G42" s="8"/>
    </row>
    <row r="43">
      <c r="A43" s="36">
        <v>100.0</v>
      </c>
      <c r="B43" s="36">
        <v>202.0</v>
      </c>
      <c r="C43" s="36" t="s">
        <v>338</v>
      </c>
      <c r="D43" s="36" t="s">
        <v>336</v>
      </c>
      <c r="E43" s="33"/>
      <c r="G43" s="8"/>
    </row>
    <row r="44">
      <c r="A44" s="36">
        <v>100.0</v>
      </c>
      <c r="B44" s="36">
        <v>145.0</v>
      </c>
      <c r="C44" s="36" t="s">
        <v>335</v>
      </c>
      <c r="D44" s="36" t="s">
        <v>336</v>
      </c>
      <c r="E44" s="33"/>
      <c r="G44" s="8"/>
    </row>
    <row r="45">
      <c r="A45" s="36">
        <v>100.0</v>
      </c>
      <c r="B45" s="36">
        <v>110.0</v>
      </c>
      <c r="C45" s="36" t="s">
        <v>341</v>
      </c>
      <c r="D45" s="36" t="s">
        <v>336</v>
      </c>
      <c r="E45" s="33"/>
      <c r="G45" s="8"/>
    </row>
    <row r="46">
      <c r="A46" s="36">
        <v>100.0</v>
      </c>
      <c r="B46" s="36">
        <v>101.0</v>
      </c>
      <c r="C46" s="36" t="s">
        <v>341</v>
      </c>
      <c r="D46" s="36" t="s">
        <v>336</v>
      </c>
      <c r="E46" s="33"/>
      <c r="G46" s="8"/>
    </row>
    <row r="47">
      <c r="A47" s="36"/>
      <c r="B47" s="36"/>
      <c r="C47" s="36"/>
      <c r="D47" s="36"/>
      <c r="E47" s="33"/>
      <c r="G47" s="8"/>
    </row>
    <row r="48">
      <c r="A48" s="36">
        <v>82.0</v>
      </c>
      <c r="B48" s="36">
        <v>103.0</v>
      </c>
      <c r="C48" s="36" t="s">
        <v>338</v>
      </c>
      <c r="D48" s="36" t="s">
        <v>336</v>
      </c>
      <c r="E48" s="33"/>
      <c r="G48" s="8"/>
    </row>
    <row r="49">
      <c r="A49" s="36">
        <v>82.0</v>
      </c>
      <c r="B49" s="36">
        <v>45.0</v>
      </c>
      <c r="C49" s="36" t="s">
        <v>338</v>
      </c>
      <c r="D49" s="36" t="s">
        <v>336</v>
      </c>
      <c r="E49" s="33"/>
      <c r="G49" s="8"/>
    </row>
    <row r="50">
      <c r="A50" s="36">
        <v>82.0</v>
      </c>
      <c r="B50" s="36">
        <v>99.0</v>
      </c>
      <c r="C50" s="36" t="s">
        <v>341</v>
      </c>
      <c r="D50" s="36" t="s">
        <v>336</v>
      </c>
      <c r="E50" s="33"/>
      <c r="G50" s="8"/>
    </row>
    <row r="51">
      <c r="A51" s="36">
        <v>82.0</v>
      </c>
      <c r="B51" s="36">
        <v>117.0</v>
      </c>
      <c r="C51" s="36" t="s">
        <v>335</v>
      </c>
      <c r="D51" s="36" t="s">
        <v>366</v>
      </c>
      <c r="E51" s="33"/>
      <c r="G51" s="8"/>
    </row>
    <row r="52">
      <c r="A52" s="36">
        <v>82.0</v>
      </c>
      <c r="B52" s="36">
        <v>149.0</v>
      </c>
      <c r="C52" s="36" t="s">
        <v>335</v>
      </c>
      <c r="D52" s="36" t="s">
        <v>336</v>
      </c>
      <c r="E52" s="33"/>
      <c r="G52" s="8"/>
    </row>
    <row r="53">
      <c r="A53" s="36">
        <v>82.0</v>
      </c>
      <c r="B53" s="36">
        <v>142.0</v>
      </c>
      <c r="C53" s="36" t="s">
        <v>353</v>
      </c>
      <c r="D53" s="36" t="s">
        <v>336</v>
      </c>
      <c r="E53" s="33"/>
      <c r="G53" s="8"/>
    </row>
    <row r="54">
      <c r="A54" s="36">
        <v>82.0</v>
      </c>
      <c r="B54" s="36">
        <v>93.0</v>
      </c>
      <c r="C54" s="36" t="s">
        <v>335</v>
      </c>
      <c r="D54" s="36" t="s">
        <v>366</v>
      </c>
      <c r="E54" s="33"/>
      <c r="G54" s="8"/>
    </row>
    <row r="55">
      <c r="A55" s="36">
        <v>82.0</v>
      </c>
      <c r="B55" s="36">
        <v>103.0</v>
      </c>
      <c r="C55" s="36" t="s">
        <v>353</v>
      </c>
      <c r="D55" s="36" t="s">
        <v>336</v>
      </c>
      <c r="E55" s="33"/>
      <c r="G55" s="8"/>
    </row>
    <row r="56">
      <c r="A56" s="36">
        <v>82.0</v>
      </c>
      <c r="B56" s="36">
        <v>101.0</v>
      </c>
      <c r="C56" s="36" t="s">
        <v>353</v>
      </c>
      <c r="D56" s="36" t="s">
        <v>336</v>
      </c>
      <c r="E56" s="33"/>
      <c r="G56" s="8"/>
    </row>
    <row r="57">
      <c r="A57" s="36"/>
      <c r="B57" s="36"/>
      <c r="C57" s="36"/>
      <c r="D57" s="36"/>
      <c r="E57" s="33"/>
      <c r="G57" s="8"/>
    </row>
    <row r="58">
      <c r="A58" s="36">
        <v>89.0</v>
      </c>
      <c r="B58" s="36">
        <v>99.0</v>
      </c>
      <c r="C58" s="36" t="s">
        <v>338</v>
      </c>
      <c r="D58" s="36" t="s">
        <v>336</v>
      </c>
      <c r="E58" s="33"/>
      <c r="G58" s="8"/>
    </row>
    <row r="59">
      <c r="A59" s="36">
        <v>89.0</v>
      </c>
      <c r="B59" s="36">
        <v>71.0</v>
      </c>
      <c r="C59" s="36" t="s">
        <v>338</v>
      </c>
      <c r="D59" s="36" t="s">
        <v>336</v>
      </c>
      <c r="E59" s="33"/>
      <c r="G59" s="8"/>
    </row>
    <row r="60">
      <c r="A60" s="36">
        <v>89.0</v>
      </c>
      <c r="B60" s="36">
        <v>139.0</v>
      </c>
      <c r="C60" s="36" t="s">
        <v>338</v>
      </c>
      <c r="D60" s="36" t="s">
        <v>336</v>
      </c>
      <c r="E60" s="33"/>
      <c r="G60" s="8"/>
    </row>
    <row r="61">
      <c r="A61" s="36">
        <v>89.0</v>
      </c>
      <c r="B61" s="36">
        <v>95.0</v>
      </c>
      <c r="C61" s="36" t="s">
        <v>338</v>
      </c>
      <c r="D61" s="36" t="s">
        <v>336</v>
      </c>
      <c r="E61" s="33"/>
      <c r="G61" s="8"/>
    </row>
    <row r="62">
      <c r="A62" s="36">
        <v>89.0</v>
      </c>
      <c r="B62" s="36">
        <v>127.0</v>
      </c>
      <c r="C62" s="36" t="s">
        <v>341</v>
      </c>
      <c r="D62" s="36" t="s">
        <v>336</v>
      </c>
      <c r="E62" s="33"/>
      <c r="G62" s="8"/>
    </row>
    <row r="63">
      <c r="A63" s="36">
        <v>89.0</v>
      </c>
      <c r="B63" s="36">
        <v>94.0</v>
      </c>
      <c r="C63" s="36" t="s">
        <v>335</v>
      </c>
      <c r="D63" s="36" t="s">
        <v>336</v>
      </c>
      <c r="E63" s="33"/>
      <c r="G63" s="8"/>
    </row>
    <row r="64">
      <c r="A64" s="36">
        <v>89.0</v>
      </c>
      <c r="B64" s="36">
        <v>103.0</v>
      </c>
      <c r="C64" s="36" t="s">
        <v>341</v>
      </c>
      <c r="D64" s="36" t="s">
        <v>366</v>
      </c>
      <c r="E64" s="33"/>
      <c r="G64" s="8"/>
    </row>
    <row r="65">
      <c r="A65" s="36">
        <v>89.0</v>
      </c>
      <c r="B65" s="36">
        <v>55.0</v>
      </c>
      <c r="C65" s="36" t="s">
        <v>338</v>
      </c>
      <c r="D65" s="36" t="s">
        <v>336</v>
      </c>
      <c r="E65" s="33"/>
      <c r="G65" s="8"/>
    </row>
    <row r="66">
      <c r="A66" s="36">
        <v>89.0</v>
      </c>
      <c r="B66" s="36">
        <v>200.0</v>
      </c>
      <c r="C66" s="36" t="s">
        <v>341</v>
      </c>
      <c r="D66" s="36" t="s">
        <v>336</v>
      </c>
      <c r="E66" s="33"/>
      <c r="G66" s="8"/>
    </row>
    <row r="67">
      <c r="A67" s="36">
        <v>89.0</v>
      </c>
      <c r="B67" s="36">
        <v>102.0</v>
      </c>
      <c r="C67" s="36" t="s">
        <v>353</v>
      </c>
      <c r="D67" s="36" t="s">
        <v>336</v>
      </c>
      <c r="E67" s="33"/>
      <c r="G67" s="8"/>
    </row>
    <row r="68">
      <c r="A68" s="36"/>
      <c r="B68" s="36"/>
      <c r="C68" s="36"/>
      <c r="D68" s="36"/>
      <c r="E68" s="33"/>
      <c r="G68" s="8"/>
    </row>
    <row r="69">
      <c r="A69" s="36">
        <v>91.0</v>
      </c>
      <c r="B69" s="36">
        <v>94.0</v>
      </c>
      <c r="C69" s="36" t="s">
        <v>338</v>
      </c>
      <c r="D69" s="36" t="s">
        <v>336</v>
      </c>
      <c r="E69" s="33"/>
      <c r="G69" s="8"/>
    </row>
    <row r="70">
      <c r="A70" s="36">
        <v>91.0</v>
      </c>
      <c r="B70" s="36">
        <v>114.0</v>
      </c>
      <c r="C70" s="36" t="s">
        <v>341</v>
      </c>
      <c r="D70" s="36" t="s">
        <v>336</v>
      </c>
      <c r="E70" s="33"/>
      <c r="G70" s="8"/>
    </row>
    <row r="71">
      <c r="A71" s="36">
        <v>91.0</v>
      </c>
      <c r="B71" s="36">
        <v>77.0</v>
      </c>
      <c r="C71" s="36" t="s">
        <v>341</v>
      </c>
      <c r="D71" s="36" t="s">
        <v>366</v>
      </c>
      <c r="E71" s="33"/>
      <c r="G71" s="8"/>
    </row>
    <row r="72">
      <c r="A72" s="36">
        <v>91.0</v>
      </c>
      <c r="B72" s="36">
        <v>137.0</v>
      </c>
      <c r="C72" s="36" t="s">
        <v>355</v>
      </c>
      <c r="D72" s="36" t="s">
        <v>336</v>
      </c>
      <c r="E72" s="33"/>
      <c r="G72" s="8"/>
    </row>
    <row r="73">
      <c r="A73" s="36">
        <v>91.0</v>
      </c>
      <c r="B73" s="36">
        <v>87.0</v>
      </c>
      <c r="C73" s="36" t="s">
        <v>355</v>
      </c>
      <c r="D73" s="36" t="s">
        <v>366</v>
      </c>
      <c r="E73" s="33"/>
      <c r="G73" s="8"/>
    </row>
    <row r="74">
      <c r="A74" s="36">
        <v>91.0</v>
      </c>
      <c r="B74" s="36">
        <v>86.0</v>
      </c>
      <c r="C74" s="36" t="s">
        <v>338</v>
      </c>
      <c r="D74" s="36" t="s">
        <v>336</v>
      </c>
      <c r="E74" s="33"/>
      <c r="G74" s="8"/>
    </row>
    <row r="75">
      <c r="A75" s="36">
        <v>91.0</v>
      </c>
      <c r="B75" s="36">
        <v>120.0</v>
      </c>
      <c r="C75" s="36" t="s">
        <v>338</v>
      </c>
      <c r="D75" s="36" t="s">
        <v>336</v>
      </c>
      <c r="E75" s="33"/>
      <c r="G75" s="8"/>
    </row>
    <row r="76">
      <c r="A76" s="36">
        <v>91.0</v>
      </c>
      <c r="B76" s="36">
        <v>139.0</v>
      </c>
      <c r="C76" s="36" t="s">
        <v>341</v>
      </c>
      <c r="D76" s="36" t="s">
        <v>336</v>
      </c>
      <c r="E76" s="33"/>
      <c r="G76" s="8"/>
    </row>
    <row r="77">
      <c r="A77" s="36">
        <v>91.0</v>
      </c>
      <c r="B77" s="36">
        <v>143.0</v>
      </c>
      <c r="C77" s="36" t="s">
        <v>355</v>
      </c>
      <c r="D77" s="36" t="s">
        <v>336</v>
      </c>
      <c r="E77" s="33"/>
      <c r="G77" s="8"/>
    </row>
    <row r="78">
      <c r="A78" s="36">
        <v>91.0</v>
      </c>
      <c r="B78" s="36">
        <v>144.0</v>
      </c>
      <c r="C78" s="36" t="s">
        <v>341</v>
      </c>
      <c r="D78" s="36" t="s">
        <v>336</v>
      </c>
      <c r="E78" s="33"/>
      <c r="G78" s="8"/>
    </row>
    <row r="79">
      <c r="A79" s="36">
        <v>91.0</v>
      </c>
      <c r="B79" s="36">
        <v>140.0</v>
      </c>
      <c r="C79" s="36" t="s">
        <v>341</v>
      </c>
      <c r="D79" s="36" t="s">
        <v>336</v>
      </c>
      <c r="E79" s="33"/>
      <c r="G79" s="8"/>
    </row>
    <row r="80">
      <c r="A80" s="36">
        <v>91.0</v>
      </c>
      <c r="B80" s="36">
        <v>77.0</v>
      </c>
      <c r="C80" s="36" t="s">
        <v>341</v>
      </c>
      <c r="D80" s="36" t="s">
        <v>366</v>
      </c>
      <c r="E80" s="33"/>
      <c r="G80" s="8"/>
    </row>
    <row r="81">
      <c r="A81" s="36"/>
      <c r="B81" s="36"/>
      <c r="C81" s="36"/>
      <c r="D81" s="36"/>
      <c r="E81" s="33"/>
      <c r="G81" s="8"/>
    </row>
    <row r="82">
      <c r="A82" s="36">
        <v>92.0</v>
      </c>
      <c r="B82" s="36">
        <v>117.0</v>
      </c>
      <c r="C82" s="36" t="s">
        <v>341</v>
      </c>
      <c r="D82" s="36" t="s">
        <v>336</v>
      </c>
      <c r="E82" s="33"/>
      <c r="G82" s="8"/>
    </row>
    <row r="83">
      <c r="A83" s="36">
        <v>92.0</v>
      </c>
      <c r="B83" s="36">
        <v>83.0</v>
      </c>
      <c r="C83" s="36" t="s">
        <v>341</v>
      </c>
      <c r="D83" s="36" t="s">
        <v>366</v>
      </c>
      <c r="E83" s="33"/>
      <c r="G83" s="8"/>
    </row>
    <row r="84">
      <c r="A84" s="36">
        <v>92.0</v>
      </c>
      <c r="B84" s="36">
        <v>125.0</v>
      </c>
      <c r="C84" s="36" t="s">
        <v>341</v>
      </c>
      <c r="D84" s="36" t="s">
        <v>336</v>
      </c>
      <c r="E84" s="33"/>
      <c r="G84" s="8"/>
    </row>
    <row r="85">
      <c r="A85" s="36">
        <v>92.0</v>
      </c>
      <c r="B85" s="36">
        <v>78.0</v>
      </c>
      <c r="C85" s="36" t="s">
        <v>335</v>
      </c>
      <c r="D85" s="36" t="s">
        <v>336</v>
      </c>
      <c r="E85" s="33"/>
      <c r="G85" s="8"/>
    </row>
    <row r="86">
      <c r="A86" s="36">
        <v>92.0</v>
      </c>
      <c r="B86" s="36">
        <v>154.0</v>
      </c>
      <c r="C86" s="36" t="s">
        <v>335</v>
      </c>
      <c r="D86" s="36" t="s">
        <v>336</v>
      </c>
      <c r="E86" s="33"/>
      <c r="G86" s="8"/>
    </row>
    <row r="87">
      <c r="A87" s="36">
        <v>92.0</v>
      </c>
      <c r="B87" s="36">
        <v>116.0</v>
      </c>
      <c r="C87" s="36" t="s">
        <v>338</v>
      </c>
      <c r="D87" s="36" t="s">
        <v>336</v>
      </c>
      <c r="E87" s="33"/>
      <c r="G87" s="8"/>
    </row>
    <row r="88">
      <c r="A88" s="36">
        <v>92.0</v>
      </c>
      <c r="B88" s="36">
        <v>103.0</v>
      </c>
      <c r="C88" s="36" t="s">
        <v>335</v>
      </c>
      <c r="D88" s="36" t="s">
        <v>336</v>
      </c>
      <c r="E88" s="33"/>
      <c r="G88" s="8"/>
    </row>
    <row r="89">
      <c r="A89" s="36">
        <v>92.0</v>
      </c>
      <c r="B89" s="36">
        <v>165.0</v>
      </c>
      <c r="C89" s="36" t="s">
        <v>338</v>
      </c>
      <c r="D89" s="36" t="s">
        <v>336</v>
      </c>
      <c r="E89" s="33"/>
      <c r="G89" s="8"/>
    </row>
    <row r="90">
      <c r="A90" s="36">
        <v>92.0</v>
      </c>
      <c r="B90" s="36">
        <v>86.0</v>
      </c>
      <c r="C90" s="36" t="s">
        <v>341</v>
      </c>
      <c r="D90" s="36" t="s">
        <v>366</v>
      </c>
      <c r="E90" s="33"/>
      <c r="G90" s="8"/>
    </row>
    <row r="91">
      <c r="A91" s="36">
        <v>92.0</v>
      </c>
      <c r="B91" s="36">
        <v>0.0</v>
      </c>
      <c r="C91" s="36" t="s">
        <v>338</v>
      </c>
      <c r="D91" s="36" t="s">
        <v>336</v>
      </c>
      <c r="E91" s="33"/>
      <c r="G91" s="8"/>
    </row>
    <row r="92">
      <c r="A92" s="36">
        <v>92.0</v>
      </c>
      <c r="B92" s="36">
        <v>126.0</v>
      </c>
      <c r="C92" s="36" t="s">
        <v>341</v>
      </c>
      <c r="D92" s="36" t="s">
        <v>336</v>
      </c>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107.875</v>
      </c>
      <c r="J1" s="6" t="s">
        <v>334</v>
      </c>
      <c r="K1" s="10">
        <f>AVERAGE(A2:A100)</f>
        <v>95.84931507</v>
      </c>
    </row>
    <row r="2">
      <c r="A2" s="36">
        <v>108.0</v>
      </c>
      <c r="B2" s="36">
        <v>108.0</v>
      </c>
      <c r="C2" s="36" t="s">
        <v>341</v>
      </c>
      <c r="D2" s="36" t="s">
        <v>366</v>
      </c>
      <c r="E2" s="33"/>
      <c r="F2" s="34" t="s">
        <v>3</v>
      </c>
      <c r="G2" s="35">
        <f>MEDIAN(B2:B100)</f>
        <v>113</v>
      </c>
      <c r="J2" s="6" t="s">
        <v>337</v>
      </c>
      <c r="K2" s="10">
        <f>count(A2:A103)</f>
        <v>73</v>
      </c>
    </row>
    <row r="3">
      <c r="A3" s="36">
        <v>108.0</v>
      </c>
      <c r="B3" s="36">
        <v>120.0</v>
      </c>
      <c r="C3" s="36" t="s">
        <v>341</v>
      </c>
      <c r="D3" s="36" t="s">
        <v>336</v>
      </c>
      <c r="E3" s="33"/>
      <c r="F3" s="34" t="s">
        <v>339</v>
      </c>
      <c r="G3" s="35">
        <f>STDEV(B2:B100)</f>
        <v>33.91619228</v>
      </c>
    </row>
    <row r="4">
      <c r="A4" s="36">
        <v>108.0</v>
      </c>
      <c r="B4" s="36">
        <v>120.0</v>
      </c>
      <c r="C4" s="36" t="s">
        <v>341</v>
      </c>
      <c r="D4" s="36" t="s">
        <v>366</v>
      </c>
      <c r="E4" s="33"/>
      <c r="F4" s="34" t="s">
        <v>340</v>
      </c>
      <c r="G4" s="35">
        <f>QUARTILE(B2:B100,1)</f>
        <v>90.25</v>
      </c>
    </row>
    <row r="5">
      <c r="A5" s="36">
        <v>108.0</v>
      </c>
      <c r="B5" s="36">
        <v>69.0</v>
      </c>
      <c r="C5" s="36" t="s">
        <v>338</v>
      </c>
      <c r="D5" s="36" t="s">
        <v>336</v>
      </c>
      <c r="E5" s="33"/>
      <c r="F5" s="34" t="s">
        <v>342</v>
      </c>
      <c r="G5" s="35">
        <f>QUARTILE(B2:B100,2)</f>
        <v>113</v>
      </c>
    </row>
    <row r="6">
      <c r="A6" s="36">
        <v>108.0</v>
      </c>
      <c r="B6" s="36">
        <v>119.0</v>
      </c>
      <c r="C6" s="36" t="s">
        <v>341</v>
      </c>
      <c r="D6" s="36" t="s">
        <v>366</v>
      </c>
      <c r="E6" s="33"/>
      <c r="F6" s="34" t="s">
        <v>1</v>
      </c>
      <c r="G6" s="35">
        <f>QUARTILE(B2:B100,3)</f>
        <v>129.25</v>
      </c>
    </row>
    <row r="7">
      <c r="A7" s="36">
        <v>108.0</v>
      </c>
      <c r="B7" s="59">
        <v>111.0</v>
      </c>
      <c r="C7" s="38" t="s">
        <v>335</v>
      </c>
      <c r="D7" s="38" t="s">
        <v>336</v>
      </c>
      <c r="E7" s="33"/>
      <c r="F7" s="34" t="s">
        <v>343</v>
      </c>
      <c r="G7" s="35">
        <f>QUARTILE(B2:B100,4)</f>
        <v>170</v>
      </c>
    </row>
    <row r="8">
      <c r="A8" s="36">
        <v>108.0</v>
      </c>
      <c r="B8" s="60">
        <v>115.0</v>
      </c>
      <c r="C8" s="40" t="s">
        <v>338</v>
      </c>
      <c r="D8" s="40" t="s">
        <v>336</v>
      </c>
      <c r="E8" s="33"/>
      <c r="F8" s="34" t="s">
        <v>344</v>
      </c>
      <c r="G8" s="35">
        <f>G6-G4</f>
        <v>39</v>
      </c>
      <c r="H8" s="34" t="s">
        <v>345</v>
      </c>
      <c r="I8" s="35">
        <f>(3*(G1-G2))/G3</f>
        <v>-0.4533232939</v>
      </c>
      <c r="J8" s="34" t="s">
        <v>346</v>
      </c>
      <c r="K8" s="35">
        <f>SUM(I21:I23)</f>
        <v>6.944444444</v>
      </c>
    </row>
    <row r="9">
      <c r="A9" s="36">
        <v>108.0</v>
      </c>
      <c r="B9" s="60">
        <v>101.0</v>
      </c>
      <c r="C9" s="40" t="s">
        <v>341</v>
      </c>
      <c r="D9" s="40" t="s">
        <v>366</v>
      </c>
      <c r="E9" s="33"/>
      <c r="G9" s="8"/>
    </row>
    <row r="10">
      <c r="A10" s="36">
        <v>108.0</v>
      </c>
      <c r="B10" s="36">
        <v>143.0</v>
      </c>
      <c r="C10" s="36" t="s">
        <v>341</v>
      </c>
      <c r="D10" s="36" t="s">
        <v>336</v>
      </c>
      <c r="E10" s="33"/>
      <c r="F10" s="41" t="s">
        <v>338</v>
      </c>
      <c r="G10" s="42">
        <f>(COUNTIF(C2:C100,"edgeguard"))/(count(A2:A100))</f>
        <v>0.3835616438</v>
      </c>
      <c r="H10" s="43" t="s">
        <v>347</v>
      </c>
      <c r="I10" s="44" t="s">
        <v>348</v>
      </c>
    </row>
    <row r="11">
      <c r="A11" s="36">
        <v>108.0</v>
      </c>
      <c r="B11" s="36">
        <v>106.0</v>
      </c>
      <c r="C11" s="36" t="s">
        <v>341</v>
      </c>
      <c r="D11" s="36" t="s">
        <v>366</v>
      </c>
      <c r="E11" s="33"/>
      <c r="F11" s="41" t="s">
        <v>335</v>
      </c>
      <c r="G11" s="42">
        <f>COUNTIF(C2:C100,"ledgeguard")/(count(A2:A100))</f>
        <v>0.09589041096</v>
      </c>
      <c r="H11" s="45" t="s">
        <v>349</v>
      </c>
      <c r="I11" s="46">
        <f>((COUNTIF(B2:B100,"&lt;=15"))/Count(B2:B100))*100</f>
        <v>2.777777778</v>
      </c>
    </row>
    <row r="12">
      <c r="A12" s="36"/>
      <c r="B12" s="36"/>
      <c r="C12" s="36"/>
      <c r="D12" s="36"/>
      <c r="E12" s="33"/>
      <c r="F12" s="41" t="s">
        <v>350</v>
      </c>
      <c r="G12" s="42">
        <f>COUNTIF(C2:C100,"reversal")/(count(A2:A100))</f>
        <v>0.01369863014</v>
      </c>
      <c r="H12" s="45" t="s">
        <v>351</v>
      </c>
      <c r="I12" s="46">
        <f>((COUNTIF(B2:B100,"&gt;15")-COUNTIF(B2:B100,"&gt;30"))/Count(B2:B100))*100</f>
        <v>0</v>
      </c>
    </row>
    <row r="13">
      <c r="A13" s="36">
        <v>95.0</v>
      </c>
      <c r="B13" s="36">
        <v>126.0</v>
      </c>
      <c r="C13" s="36" t="s">
        <v>341</v>
      </c>
      <c r="D13" s="36" t="s">
        <v>336</v>
      </c>
      <c r="E13" s="33"/>
      <c r="F13" s="41" t="s">
        <v>341</v>
      </c>
      <c r="G13" s="42">
        <f>COUNTIF(C2:C100,"raw/whiff")/(count(A2:A100))</f>
        <v>0.4109589041</v>
      </c>
      <c r="H13" s="45" t="s">
        <v>352</v>
      </c>
      <c r="I13" s="47">
        <f>((COUNTIF(B2:B100,"&gt;30")-COUNTIF(B2:B100,"&gt;45"))/Count(B2:B100))*100</f>
        <v>2.777777778</v>
      </c>
    </row>
    <row r="14">
      <c r="A14" s="36">
        <v>95.0</v>
      </c>
      <c r="B14" s="36">
        <v>130.0</v>
      </c>
      <c r="C14" s="36" t="s">
        <v>341</v>
      </c>
      <c r="D14" s="36" t="s">
        <v>366</v>
      </c>
      <c r="E14" s="33"/>
      <c r="F14" s="41" t="s">
        <v>353</v>
      </c>
      <c r="G14" s="42">
        <f>COUNTIF(C2:C100,"landing")/(count(A2:A100))</f>
        <v>0.04109589041</v>
      </c>
      <c r="H14" s="45" t="s">
        <v>354</v>
      </c>
      <c r="I14" s="46">
        <f>((COUNTIF(B2:B100,"&gt;45")-COUNTIF(B2:B100,"&gt;60"))/Count(B2:B100))*100</f>
        <v>2.777777778</v>
      </c>
    </row>
    <row r="15">
      <c r="A15" s="36">
        <v>95.0</v>
      </c>
      <c r="B15" s="36">
        <v>123.0</v>
      </c>
      <c r="C15" s="36" t="s">
        <v>338</v>
      </c>
      <c r="D15" s="36" t="s">
        <v>336</v>
      </c>
      <c r="E15" s="33"/>
      <c r="F15" s="41" t="s">
        <v>355</v>
      </c>
      <c r="G15" s="42">
        <f>COUNTIF(C2:C100,"shielding")/(count(A2:A100))</f>
        <v>0.02739726027</v>
      </c>
      <c r="H15" s="45" t="s">
        <v>356</v>
      </c>
      <c r="I15" s="46">
        <f>((COUNTIF(B2:B100,"&gt;60")-COUNTIF(B2:B100,"&gt;75"))/Count(B2:B100))*100</f>
        <v>8.333333333</v>
      </c>
    </row>
    <row r="16">
      <c r="A16" s="36">
        <v>95.0</v>
      </c>
      <c r="B16" s="36">
        <v>123.0</v>
      </c>
      <c r="C16" s="36" t="s">
        <v>355</v>
      </c>
      <c r="D16" s="36" t="s">
        <v>366</v>
      </c>
      <c r="E16" s="33"/>
      <c r="G16" s="8"/>
      <c r="H16" s="45" t="s">
        <v>357</v>
      </c>
      <c r="I16" s="46">
        <f>((COUNTIF(B2:B100,"&gt;75")-COUNTIF(B2:B100,"&gt;90"))/Count(B2:B100))*100</f>
        <v>8.333333333</v>
      </c>
    </row>
    <row r="17">
      <c r="A17" s="36">
        <v>95.0</v>
      </c>
      <c r="B17" s="36">
        <v>69.0</v>
      </c>
      <c r="C17" s="36" t="s">
        <v>338</v>
      </c>
      <c r="D17" s="36" t="s">
        <v>336</v>
      </c>
      <c r="E17" s="33"/>
      <c r="F17" s="41" t="s">
        <v>358</v>
      </c>
      <c r="G17" s="42">
        <f>countif(D2:D100,"yes")/(count(A2:A100))</f>
        <v>0.2054794521</v>
      </c>
      <c r="H17" s="45" t="s">
        <v>359</v>
      </c>
      <c r="I17" s="46">
        <f>((COUNTIF(B2:B100,"&gt;90")-COUNTIF(B2:B100,"&gt;105"))/Count(B2:B100))*100</f>
        <v>13.88888889</v>
      </c>
    </row>
    <row r="18">
      <c r="A18" s="36">
        <v>95.0</v>
      </c>
      <c r="B18" s="36">
        <v>155.0</v>
      </c>
      <c r="C18" s="36" t="s">
        <v>350</v>
      </c>
      <c r="D18" s="36" t="s">
        <v>336</v>
      </c>
      <c r="E18" s="33"/>
      <c r="G18" s="8"/>
      <c r="H18" s="45" t="s">
        <v>360</v>
      </c>
      <c r="I18" s="46">
        <f>((COUNTIF(B2:B100,"&gt;105")-COUNTIF(B2:B100,"&gt;120"))/Count(B2:B100))*100</f>
        <v>19.44444444</v>
      </c>
    </row>
    <row r="19">
      <c r="A19" s="36">
        <v>95.0</v>
      </c>
      <c r="B19" s="36">
        <v>110.0</v>
      </c>
      <c r="C19" s="36" t="s">
        <v>338</v>
      </c>
      <c r="D19" s="36" t="s">
        <v>336</v>
      </c>
      <c r="E19" s="33"/>
      <c r="G19" s="8"/>
      <c r="H19" s="45" t="s">
        <v>361</v>
      </c>
      <c r="I19" s="46">
        <f>((COUNTIF(B2:B100,"&gt;120")-COUNTIF(B2:B100,"&gt;135"))/Count(B2:B100))*100</f>
        <v>23.61111111</v>
      </c>
    </row>
    <row r="20">
      <c r="A20" s="36">
        <v>95.0</v>
      </c>
      <c r="B20" s="36">
        <v>125.0</v>
      </c>
      <c r="C20" s="36" t="s">
        <v>338</v>
      </c>
      <c r="D20" s="36" t="s">
        <v>336</v>
      </c>
      <c r="E20" s="33"/>
      <c r="G20" s="8"/>
      <c r="H20" s="48" t="s">
        <v>362</v>
      </c>
      <c r="I20" s="49">
        <f>((COUNTIF(B2:B100,"&gt;135")-COUNTIF(B2:B100,"&gt;150"))/Count(B2:B100))*100</f>
        <v>11.11111111</v>
      </c>
    </row>
    <row r="21">
      <c r="A21" s="36">
        <v>95.0</v>
      </c>
      <c r="B21" s="36">
        <v>104.0</v>
      </c>
      <c r="C21" s="36" t="s">
        <v>341</v>
      </c>
      <c r="D21" s="36" t="s">
        <v>366</v>
      </c>
      <c r="E21" s="33"/>
      <c r="H21" s="48" t="s">
        <v>363</v>
      </c>
      <c r="I21" s="49">
        <f>((COUNTIF(B2:B100,"&gt;150")-COUNTIF(B2:B100,"&gt;165"))/Count(B2:B100))*100</f>
        <v>4.166666667</v>
      </c>
    </row>
    <row r="22">
      <c r="A22" s="36">
        <v>95.0</v>
      </c>
      <c r="B22" s="36">
        <v>146.0</v>
      </c>
      <c r="C22" s="36" t="s">
        <v>373</v>
      </c>
      <c r="D22" s="36" t="s">
        <v>336</v>
      </c>
      <c r="E22" s="33"/>
      <c r="H22" s="48" t="s">
        <v>364</v>
      </c>
      <c r="I22" s="49">
        <f>((COUNTIF(B2:B100,"&gt;165")-COUNTIF(B2:B100,"&gt;180"))/Count(B2:B100))*100</f>
        <v>2.777777778</v>
      </c>
    </row>
    <row r="23">
      <c r="A23" s="36">
        <v>95.0</v>
      </c>
      <c r="B23" s="36">
        <v>167.0</v>
      </c>
      <c r="C23" s="36" t="s">
        <v>341</v>
      </c>
      <c r="D23" s="36" t="s">
        <v>336</v>
      </c>
      <c r="E23" s="33"/>
      <c r="H23" s="50" t="s">
        <v>365</v>
      </c>
      <c r="I23" s="51">
        <f>((COUNTIF(B2:B100,"&gt;180")-COUNTIF(B2:B100,"&gt;300"))/Count(B2:B100))*100</f>
        <v>0</v>
      </c>
    </row>
    <row r="24">
      <c r="A24" s="36">
        <v>95.0</v>
      </c>
      <c r="B24" s="36">
        <v>48.0</v>
      </c>
      <c r="C24" s="36" t="s">
        <v>338</v>
      </c>
      <c r="D24" s="36" t="s">
        <v>336</v>
      </c>
      <c r="E24" s="33"/>
      <c r="I24" s="9">
        <f>SUM(I11:I23)</f>
        <v>100</v>
      </c>
    </row>
    <row r="25">
      <c r="A25" s="36">
        <v>95.0</v>
      </c>
      <c r="B25" s="36">
        <v>111.0</v>
      </c>
      <c r="C25" s="36" t="s">
        <v>335</v>
      </c>
      <c r="D25" s="36" t="s">
        <v>366</v>
      </c>
      <c r="E25" s="33"/>
    </row>
    <row r="26">
      <c r="A26" s="36"/>
      <c r="B26" s="36"/>
      <c r="C26" s="36"/>
      <c r="D26" s="36"/>
      <c r="E26" s="33"/>
    </row>
    <row r="27">
      <c r="A27" s="36">
        <v>98.0</v>
      </c>
      <c r="B27" s="36">
        <v>121.0</v>
      </c>
      <c r="C27" s="36" t="s">
        <v>341</v>
      </c>
      <c r="D27" s="36" t="s">
        <v>336</v>
      </c>
      <c r="E27" s="33"/>
    </row>
    <row r="28">
      <c r="A28" s="36">
        <v>98.0</v>
      </c>
      <c r="B28" s="36">
        <v>93.0</v>
      </c>
      <c r="C28" s="36" t="s">
        <v>338</v>
      </c>
      <c r="D28" s="36" t="s">
        <v>336</v>
      </c>
      <c r="E28" s="33"/>
    </row>
    <row r="29">
      <c r="A29" s="36">
        <v>98.0</v>
      </c>
      <c r="B29" s="36">
        <v>80.0</v>
      </c>
      <c r="C29" s="36" t="s">
        <v>335</v>
      </c>
      <c r="D29" s="36" t="s">
        <v>336</v>
      </c>
      <c r="E29" s="33"/>
    </row>
    <row r="30">
      <c r="A30" s="36">
        <v>98.0</v>
      </c>
      <c r="B30" s="36">
        <v>125.0</v>
      </c>
      <c r="C30" s="36" t="s">
        <v>338</v>
      </c>
      <c r="D30" s="36" t="s">
        <v>336</v>
      </c>
      <c r="E30" s="33"/>
    </row>
    <row r="31">
      <c r="A31" s="36">
        <v>98.0</v>
      </c>
      <c r="B31" s="36">
        <v>145.0</v>
      </c>
      <c r="C31" s="36" t="s">
        <v>341</v>
      </c>
      <c r="D31" s="36" t="s">
        <v>336</v>
      </c>
      <c r="E31" s="33"/>
    </row>
    <row r="32">
      <c r="A32" s="36">
        <v>98.0</v>
      </c>
      <c r="B32" s="36">
        <v>122.0</v>
      </c>
      <c r="C32" s="36" t="s">
        <v>338</v>
      </c>
      <c r="D32" s="36" t="s">
        <v>336</v>
      </c>
      <c r="E32" s="33"/>
    </row>
    <row r="33">
      <c r="A33" s="36">
        <v>98.0</v>
      </c>
      <c r="B33" s="36">
        <v>126.0</v>
      </c>
      <c r="C33" s="36" t="s">
        <v>341</v>
      </c>
      <c r="D33" s="36" t="s">
        <v>336</v>
      </c>
      <c r="E33" s="33"/>
    </row>
    <row r="34">
      <c r="A34" s="36">
        <v>98.0</v>
      </c>
      <c r="B34" s="36">
        <v>105.0</v>
      </c>
      <c r="C34" s="36" t="s">
        <v>338</v>
      </c>
      <c r="D34" s="36" t="s">
        <v>336</v>
      </c>
      <c r="E34" s="33"/>
    </row>
    <row r="35">
      <c r="A35" s="36">
        <v>98.0</v>
      </c>
      <c r="B35" s="36">
        <v>119.0</v>
      </c>
      <c r="C35" s="36" t="s">
        <v>353</v>
      </c>
      <c r="D35" s="36" t="s">
        <v>336</v>
      </c>
      <c r="E35" s="33"/>
      <c r="G35" s="8"/>
    </row>
    <row r="36">
      <c r="A36" s="36">
        <v>98.0</v>
      </c>
      <c r="B36" s="36">
        <v>108.0</v>
      </c>
      <c r="C36" s="36" t="s">
        <v>338</v>
      </c>
      <c r="D36" s="36" t="s">
        <v>336</v>
      </c>
      <c r="E36" s="33"/>
      <c r="G36" s="8"/>
    </row>
    <row r="37">
      <c r="A37" s="36">
        <v>98.0</v>
      </c>
      <c r="B37" s="36">
        <v>105.0</v>
      </c>
      <c r="C37" s="36" t="s">
        <v>338</v>
      </c>
      <c r="D37" s="36" t="s">
        <v>336</v>
      </c>
      <c r="E37" s="33"/>
      <c r="G37" s="8"/>
    </row>
    <row r="38">
      <c r="A38" s="36">
        <v>98.0</v>
      </c>
      <c r="B38" s="36">
        <v>71.0</v>
      </c>
      <c r="C38" s="36" t="s">
        <v>338</v>
      </c>
      <c r="D38" s="36" t="s">
        <v>336</v>
      </c>
      <c r="E38" s="33"/>
      <c r="G38" s="8"/>
    </row>
    <row r="39">
      <c r="A39" s="36"/>
      <c r="B39" s="36"/>
      <c r="C39" s="36"/>
      <c r="D39" s="36"/>
      <c r="E39" s="33"/>
      <c r="G39" s="8"/>
    </row>
    <row r="40">
      <c r="A40" s="36">
        <v>90.0</v>
      </c>
      <c r="B40" s="36">
        <v>63.0</v>
      </c>
      <c r="C40" s="36" t="s">
        <v>338</v>
      </c>
      <c r="D40" s="36" t="s">
        <v>336</v>
      </c>
      <c r="E40" s="33"/>
      <c r="G40" s="8"/>
    </row>
    <row r="41">
      <c r="A41" s="36">
        <v>90.0</v>
      </c>
      <c r="B41" s="36">
        <v>13.0</v>
      </c>
      <c r="C41" s="36" t="s">
        <v>338</v>
      </c>
      <c r="D41" s="36" t="s">
        <v>336</v>
      </c>
      <c r="E41" s="33"/>
      <c r="G41" s="8"/>
    </row>
    <row r="42">
      <c r="A42" s="36">
        <v>90.0</v>
      </c>
      <c r="B42" s="36">
        <v>85.0</v>
      </c>
      <c r="C42" s="36" t="s">
        <v>341</v>
      </c>
      <c r="D42" s="36" t="s">
        <v>366</v>
      </c>
      <c r="E42" s="33"/>
      <c r="G42" s="8"/>
    </row>
    <row r="43">
      <c r="A43" s="36">
        <v>90.0</v>
      </c>
      <c r="B43" s="36">
        <v>107.0</v>
      </c>
      <c r="C43" s="36" t="s">
        <v>355</v>
      </c>
      <c r="D43" s="36" t="s">
        <v>366</v>
      </c>
      <c r="E43" s="33"/>
      <c r="G43" s="8"/>
    </row>
    <row r="44">
      <c r="A44" s="36">
        <v>90.0</v>
      </c>
      <c r="B44" s="36">
        <v>130.0</v>
      </c>
      <c r="C44" s="36" t="s">
        <v>341</v>
      </c>
      <c r="D44" s="36" t="s">
        <v>366</v>
      </c>
      <c r="E44" s="33"/>
      <c r="G44" s="8"/>
    </row>
    <row r="45">
      <c r="A45" s="36">
        <v>90.0</v>
      </c>
      <c r="B45" s="36">
        <v>123.0</v>
      </c>
      <c r="C45" s="36" t="s">
        <v>338</v>
      </c>
      <c r="D45" s="36" t="s">
        <v>336</v>
      </c>
      <c r="E45" s="33"/>
      <c r="G45" s="8"/>
    </row>
    <row r="46">
      <c r="A46" s="36">
        <v>90.0</v>
      </c>
      <c r="B46" s="36">
        <v>0.0</v>
      </c>
      <c r="C46" s="36" t="s">
        <v>338</v>
      </c>
      <c r="D46" s="36" t="s">
        <v>336</v>
      </c>
      <c r="E46" s="33"/>
      <c r="G46" s="8"/>
    </row>
    <row r="47">
      <c r="A47" s="36">
        <v>90.0</v>
      </c>
      <c r="B47" s="36">
        <v>98.0</v>
      </c>
      <c r="C47" s="36" t="s">
        <v>338</v>
      </c>
      <c r="D47" s="36" t="s">
        <v>336</v>
      </c>
      <c r="E47" s="33"/>
      <c r="G47" s="8"/>
    </row>
    <row r="48">
      <c r="A48" s="36">
        <v>90.0</v>
      </c>
      <c r="B48" s="36">
        <v>124.0</v>
      </c>
      <c r="C48" s="36" t="s">
        <v>341</v>
      </c>
      <c r="D48" s="36" t="s">
        <v>336</v>
      </c>
      <c r="E48" s="33"/>
      <c r="G48" s="8"/>
    </row>
    <row r="49">
      <c r="A49" s="36">
        <v>90.0</v>
      </c>
      <c r="B49" s="36">
        <v>105.0</v>
      </c>
      <c r="C49" s="36" t="s">
        <v>341</v>
      </c>
      <c r="D49" s="36" t="s">
        <v>336</v>
      </c>
      <c r="E49" s="33"/>
      <c r="G49" s="8"/>
    </row>
    <row r="50">
      <c r="A50" s="36">
        <v>90.0</v>
      </c>
      <c r="B50" s="36">
        <v>79.0</v>
      </c>
      <c r="C50" s="36" t="s">
        <v>335</v>
      </c>
      <c r="D50" s="36" t="s">
        <v>336</v>
      </c>
      <c r="E50" s="33"/>
      <c r="G50" s="8"/>
    </row>
    <row r="51">
      <c r="A51" s="36"/>
      <c r="B51" s="36"/>
      <c r="C51" s="36"/>
      <c r="D51" s="36"/>
      <c r="E51" s="33"/>
      <c r="G51" s="8"/>
    </row>
    <row r="52">
      <c r="A52" s="36">
        <v>98.0</v>
      </c>
      <c r="B52" s="36">
        <v>133.0</v>
      </c>
      <c r="C52" s="36" t="s">
        <v>338</v>
      </c>
      <c r="D52" s="36" t="s">
        <v>336</v>
      </c>
      <c r="E52" s="33"/>
      <c r="G52" s="8"/>
    </row>
    <row r="53">
      <c r="A53" s="36">
        <v>98.0</v>
      </c>
      <c r="B53" s="36">
        <v>56.0</v>
      </c>
      <c r="C53" s="36" t="s">
        <v>338</v>
      </c>
      <c r="D53" s="36" t="s">
        <v>336</v>
      </c>
      <c r="E53" s="33"/>
      <c r="G53" s="8"/>
    </row>
    <row r="54">
      <c r="A54" s="36">
        <v>98.0</v>
      </c>
      <c r="B54" s="36">
        <v>145.0</v>
      </c>
      <c r="C54" s="36" t="s">
        <v>335</v>
      </c>
      <c r="D54" s="36" t="s">
        <v>336</v>
      </c>
      <c r="E54" s="33"/>
      <c r="G54" s="8"/>
    </row>
    <row r="55">
      <c r="A55" s="36">
        <v>98.0</v>
      </c>
      <c r="B55" s="36">
        <v>85.0</v>
      </c>
      <c r="C55" s="36" t="s">
        <v>338</v>
      </c>
      <c r="D55" s="36" t="s">
        <v>336</v>
      </c>
      <c r="E55" s="33"/>
      <c r="G55" s="8"/>
    </row>
    <row r="56">
      <c r="A56" s="36">
        <v>98.0</v>
      </c>
      <c r="B56" s="36">
        <v>146.0</v>
      </c>
      <c r="C56" s="36" t="s">
        <v>353</v>
      </c>
      <c r="D56" s="36" t="s">
        <v>336</v>
      </c>
      <c r="E56" s="33"/>
      <c r="G56" s="8"/>
    </row>
    <row r="57">
      <c r="A57" s="36">
        <v>98.0</v>
      </c>
      <c r="B57" s="36">
        <v>151.0</v>
      </c>
      <c r="C57" s="36" t="s">
        <v>341</v>
      </c>
      <c r="D57" s="36" t="s">
        <v>336</v>
      </c>
      <c r="E57" s="33"/>
      <c r="G57" s="8"/>
    </row>
    <row r="58">
      <c r="A58" s="36">
        <v>98.0</v>
      </c>
      <c r="B58" s="36">
        <v>65.0</v>
      </c>
      <c r="C58" s="36" t="s">
        <v>338</v>
      </c>
      <c r="D58" s="36" t="s">
        <v>336</v>
      </c>
      <c r="E58" s="33"/>
      <c r="G58" s="8"/>
    </row>
    <row r="59">
      <c r="A59" s="36">
        <v>98.0</v>
      </c>
      <c r="B59" s="36">
        <v>122.0</v>
      </c>
      <c r="C59" s="36" t="s">
        <v>338</v>
      </c>
      <c r="D59" s="36" t="s">
        <v>336</v>
      </c>
      <c r="E59" s="33"/>
      <c r="G59" s="8"/>
    </row>
    <row r="60">
      <c r="A60" s="36">
        <v>98.0</v>
      </c>
      <c r="B60" s="36">
        <v>43.0</v>
      </c>
      <c r="C60" s="36" t="s">
        <v>338</v>
      </c>
      <c r="D60" s="36" t="s">
        <v>336</v>
      </c>
      <c r="E60" s="33"/>
      <c r="G60" s="8"/>
    </row>
    <row r="61">
      <c r="A61" s="36">
        <v>98.0</v>
      </c>
      <c r="B61" s="36">
        <v>98.0</v>
      </c>
      <c r="C61" s="36" t="s">
        <v>341</v>
      </c>
      <c r="D61" s="36" t="s">
        <v>366</v>
      </c>
      <c r="E61" s="33"/>
      <c r="G61" s="8"/>
    </row>
    <row r="62">
      <c r="A62" s="36">
        <v>98.0</v>
      </c>
      <c r="B62" s="36">
        <v>80.0</v>
      </c>
      <c r="C62" s="36" t="s">
        <v>338</v>
      </c>
      <c r="D62" s="36" t="s">
        <v>336</v>
      </c>
      <c r="E62" s="33"/>
      <c r="G62" s="8"/>
    </row>
    <row r="63">
      <c r="A63" s="36"/>
      <c r="B63" s="36"/>
      <c r="C63" s="36"/>
      <c r="D63" s="36"/>
      <c r="E63" s="33"/>
      <c r="G63" s="8"/>
    </row>
    <row r="64">
      <c r="A64" s="36">
        <v>89.0</v>
      </c>
      <c r="B64" s="36">
        <v>95.0</v>
      </c>
      <c r="C64" s="36" t="s">
        <v>341</v>
      </c>
      <c r="D64" s="36" t="s">
        <v>366</v>
      </c>
      <c r="E64" s="33"/>
      <c r="G64" s="8"/>
    </row>
    <row r="65">
      <c r="A65" s="36">
        <v>89.0</v>
      </c>
      <c r="B65" s="36">
        <v>129.0</v>
      </c>
      <c r="C65" s="36" t="s">
        <v>338</v>
      </c>
      <c r="D65" s="36" t="s">
        <v>336</v>
      </c>
      <c r="E65" s="33"/>
      <c r="G65" s="8"/>
    </row>
    <row r="66">
      <c r="A66" s="36">
        <v>89.0</v>
      </c>
      <c r="B66" s="36">
        <v>120.0</v>
      </c>
      <c r="C66" s="36" t="s">
        <v>341</v>
      </c>
      <c r="D66" s="36" t="s">
        <v>336</v>
      </c>
      <c r="E66" s="33"/>
      <c r="G66" s="8"/>
    </row>
    <row r="67">
      <c r="A67" s="36">
        <v>89.0</v>
      </c>
      <c r="B67" s="36">
        <v>131.0</v>
      </c>
      <c r="C67" s="36" t="s">
        <v>341</v>
      </c>
      <c r="D67" s="36" t="s">
        <v>336</v>
      </c>
      <c r="E67" s="33"/>
      <c r="G67" s="8"/>
    </row>
    <row r="68">
      <c r="A68" s="36">
        <v>89.0</v>
      </c>
      <c r="B68" s="36">
        <v>148.0</v>
      </c>
      <c r="C68" s="36" t="s">
        <v>341</v>
      </c>
      <c r="D68" s="36" t="s">
        <v>336</v>
      </c>
      <c r="E68" s="33"/>
      <c r="G68" s="8"/>
    </row>
    <row r="69">
      <c r="A69" s="36">
        <v>89.0</v>
      </c>
      <c r="B69" s="36">
        <v>74.0</v>
      </c>
      <c r="C69" s="36" t="s">
        <v>353</v>
      </c>
      <c r="D69" s="36" t="s">
        <v>366</v>
      </c>
      <c r="E69" s="33"/>
      <c r="G69" s="8"/>
    </row>
    <row r="70">
      <c r="A70" s="36">
        <v>89.0</v>
      </c>
      <c r="B70" s="36">
        <v>92.0</v>
      </c>
      <c r="C70" s="36" t="s">
        <v>341</v>
      </c>
      <c r="D70" s="36" t="s">
        <v>336</v>
      </c>
      <c r="E70" s="33"/>
      <c r="G70" s="8"/>
    </row>
    <row r="71">
      <c r="A71" s="36">
        <v>89.0</v>
      </c>
      <c r="B71" s="36">
        <v>152.0</v>
      </c>
      <c r="C71" s="36" t="s">
        <v>341</v>
      </c>
      <c r="D71" s="36" t="s">
        <v>336</v>
      </c>
      <c r="E71" s="33"/>
      <c r="G71" s="8"/>
    </row>
    <row r="72">
      <c r="A72" s="36"/>
      <c r="B72" s="36"/>
      <c r="C72" s="36"/>
      <c r="D72" s="36"/>
      <c r="E72" s="33"/>
      <c r="G72" s="8"/>
    </row>
    <row r="73">
      <c r="A73" s="36">
        <v>91.0</v>
      </c>
      <c r="B73" s="36">
        <v>110.0</v>
      </c>
      <c r="C73" s="36" t="s">
        <v>341</v>
      </c>
      <c r="D73" s="36" t="s">
        <v>336</v>
      </c>
      <c r="E73" s="33"/>
      <c r="G73" s="8"/>
    </row>
    <row r="74">
      <c r="A74" s="36">
        <v>91.0</v>
      </c>
      <c r="B74" s="36">
        <v>137.0</v>
      </c>
      <c r="C74" s="36" t="s">
        <v>341</v>
      </c>
      <c r="D74" s="36" t="s">
        <v>336</v>
      </c>
      <c r="E74" s="33"/>
      <c r="G74" s="8"/>
    </row>
    <row r="75">
      <c r="A75" s="36">
        <v>91.0</v>
      </c>
      <c r="B75" s="36">
        <v>81.0</v>
      </c>
      <c r="C75" s="36" t="s">
        <v>335</v>
      </c>
      <c r="D75" s="36" t="s">
        <v>336</v>
      </c>
      <c r="E75" s="33"/>
      <c r="G75" s="8"/>
    </row>
    <row r="76">
      <c r="A76" s="36">
        <v>91.0</v>
      </c>
      <c r="B76" s="36">
        <v>131.0</v>
      </c>
      <c r="C76" s="36" t="s">
        <v>341</v>
      </c>
      <c r="D76" s="36" t="s">
        <v>336</v>
      </c>
      <c r="E76" s="33"/>
      <c r="G76" s="8"/>
    </row>
    <row r="77">
      <c r="A77" s="36">
        <v>91.0</v>
      </c>
      <c r="B77" s="36">
        <v>170.0</v>
      </c>
      <c r="C77" s="36" t="s">
        <v>341</v>
      </c>
      <c r="D77" s="36" t="s">
        <v>336</v>
      </c>
      <c r="E77" s="33"/>
      <c r="G77" s="8"/>
    </row>
    <row r="78">
      <c r="A78" s="36">
        <v>91.0</v>
      </c>
      <c r="B78" s="36">
        <v>143.0</v>
      </c>
      <c r="C78" s="36" t="s">
        <v>335</v>
      </c>
      <c r="D78" s="36" t="s">
        <v>336</v>
      </c>
      <c r="E78" s="33"/>
      <c r="G78" s="8"/>
    </row>
    <row r="79">
      <c r="A79" s="36">
        <v>91.0</v>
      </c>
      <c r="B79" s="36">
        <v>34.0</v>
      </c>
      <c r="C79" s="36" t="s">
        <v>338</v>
      </c>
      <c r="D79" s="36" t="s">
        <v>336</v>
      </c>
      <c r="E79" s="33"/>
      <c r="G79" s="8"/>
    </row>
    <row r="80">
      <c r="A80" s="36"/>
      <c r="B80" s="36"/>
      <c r="C80" s="36"/>
      <c r="D80" s="36"/>
      <c r="E80" s="33"/>
      <c r="G80" s="8"/>
    </row>
    <row r="81">
      <c r="A81" s="36">
        <v>89.0</v>
      </c>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130.0540541</v>
      </c>
      <c r="J1" s="6" t="s">
        <v>334</v>
      </c>
      <c r="K1" s="10">
        <f>AVERAGE(A2:A100)</f>
        <v>94.14864865</v>
      </c>
    </row>
    <row r="2">
      <c r="A2" s="36">
        <v>79.0</v>
      </c>
      <c r="B2" s="36">
        <v>89.0</v>
      </c>
      <c r="C2" s="36" t="s">
        <v>341</v>
      </c>
      <c r="D2" s="36" t="s">
        <v>366</v>
      </c>
      <c r="E2" s="33"/>
      <c r="F2" s="34" t="s">
        <v>3</v>
      </c>
      <c r="G2" s="35">
        <f>MEDIAN(B2:B100)</f>
        <v>133</v>
      </c>
      <c r="J2" s="6" t="s">
        <v>337</v>
      </c>
      <c r="K2" s="10">
        <f>count(A2:A103)</f>
        <v>74</v>
      </c>
    </row>
    <row r="3">
      <c r="A3" s="36">
        <v>79.0</v>
      </c>
      <c r="B3" s="36">
        <v>152.0</v>
      </c>
      <c r="C3" s="36" t="s">
        <v>341</v>
      </c>
      <c r="D3" s="36" t="s">
        <v>336</v>
      </c>
      <c r="E3" s="33"/>
      <c r="F3" s="34" t="s">
        <v>339</v>
      </c>
      <c r="G3" s="35">
        <f>STDEV(B2:B100)</f>
        <v>26.86184435</v>
      </c>
    </row>
    <row r="4">
      <c r="A4" s="36">
        <v>79.0</v>
      </c>
      <c r="B4" s="36">
        <v>118.0</v>
      </c>
      <c r="C4" s="36" t="s">
        <v>341</v>
      </c>
      <c r="D4" s="36" t="s">
        <v>336</v>
      </c>
      <c r="E4" s="33"/>
      <c r="F4" s="34" t="s">
        <v>340</v>
      </c>
      <c r="G4" s="35">
        <f>QUARTILE(B2:B100,1)</f>
        <v>113</v>
      </c>
    </row>
    <row r="5">
      <c r="A5" s="36">
        <v>79.0</v>
      </c>
      <c r="B5" s="36">
        <v>138.0</v>
      </c>
      <c r="C5" s="36" t="s">
        <v>338</v>
      </c>
      <c r="D5" s="36" t="s">
        <v>336</v>
      </c>
      <c r="E5" s="33"/>
      <c r="F5" s="34" t="s">
        <v>342</v>
      </c>
      <c r="G5" s="35">
        <f>QUARTILE(B2:B100,2)</f>
        <v>133</v>
      </c>
    </row>
    <row r="6">
      <c r="A6" s="36">
        <v>79.0</v>
      </c>
      <c r="B6" s="36">
        <v>147.0</v>
      </c>
      <c r="C6" s="36" t="s">
        <v>350</v>
      </c>
      <c r="D6" s="36" t="s">
        <v>336</v>
      </c>
      <c r="E6" s="33"/>
      <c r="F6" s="34" t="s">
        <v>1</v>
      </c>
      <c r="G6" s="35">
        <f>QUARTILE(B2:B100,3)</f>
        <v>148.5</v>
      </c>
    </row>
    <row r="7">
      <c r="A7" s="36">
        <v>79.0</v>
      </c>
      <c r="B7" s="59">
        <v>118.0</v>
      </c>
      <c r="C7" s="38" t="s">
        <v>353</v>
      </c>
      <c r="D7" s="38" t="s">
        <v>336</v>
      </c>
      <c r="E7" s="33"/>
      <c r="F7" s="34" t="s">
        <v>343</v>
      </c>
      <c r="G7" s="35">
        <f>QUARTILE(B2:B100,4)</f>
        <v>187</v>
      </c>
    </row>
    <row r="8">
      <c r="A8" s="36">
        <v>79.0</v>
      </c>
      <c r="B8" s="60">
        <v>119.0</v>
      </c>
      <c r="C8" s="40" t="s">
        <v>353</v>
      </c>
      <c r="D8" s="40" t="s">
        <v>336</v>
      </c>
      <c r="E8" s="33"/>
      <c r="F8" s="34" t="s">
        <v>344</v>
      </c>
      <c r="G8" s="35">
        <f>G6-G4</f>
        <v>35.5</v>
      </c>
      <c r="H8" s="34" t="s">
        <v>345</v>
      </c>
      <c r="I8" s="35">
        <f>(3*(G1-G2))/G3</f>
        <v>-0.3290108349</v>
      </c>
      <c r="J8" s="34" t="s">
        <v>346</v>
      </c>
      <c r="K8" s="35">
        <f>SUM(I21:I23)</f>
        <v>22.97297297</v>
      </c>
    </row>
    <row r="9">
      <c r="A9" s="36"/>
      <c r="B9" s="60"/>
      <c r="C9" s="40"/>
      <c r="D9" s="40"/>
      <c r="E9" s="33"/>
      <c r="G9" s="8"/>
    </row>
    <row r="10">
      <c r="A10" s="36">
        <v>77.0</v>
      </c>
      <c r="B10" s="36">
        <v>99.0</v>
      </c>
      <c r="C10" s="36" t="s">
        <v>338</v>
      </c>
      <c r="D10" s="36" t="s">
        <v>366</v>
      </c>
      <c r="E10" s="33"/>
      <c r="F10" s="41" t="s">
        <v>338</v>
      </c>
      <c r="G10" s="42">
        <f>(COUNTIF(C2:C100,"edgeguard"))/(count(A2:A100))</f>
        <v>0.09459459459</v>
      </c>
      <c r="H10" s="43" t="s">
        <v>347</v>
      </c>
      <c r="I10" s="44" t="s">
        <v>348</v>
      </c>
    </row>
    <row r="11">
      <c r="A11" s="36">
        <v>77.0</v>
      </c>
      <c r="B11" s="36">
        <v>136.0</v>
      </c>
      <c r="C11" s="36" t="s">
        <v>353</v>
      </c>
      <c r="D11" s="36" t="s">
        <v>336</v>
      </c>
      <c r="E11" s="33"/>
      <c r="F11" s="41" t="s">
        <v>335</v>
      </c>
      <c r="G11" s="42">
        <f>COUNTIF(C2:C100,"ledgeguard")/(count(A2:A100))</f>
        <v>0.1756756757</v>
      </c>
      <c r="H11" s="45" t="s">
        <v>349</v>
      </c>
      <c r="I11" s="46">
        <f>((COUNTIF(B2:B100,"&lt;=15"))/Count(B2:B100))*100</f>
        <v>0</v>
      </c>
    </row>
    <row r="12">
      <c r="A12" s="36">
        <v>77.0</v>
      </c>
      <c r="B12" s="36">
        <v>111.0</v>
      </c>
      <c r="C12" s="36" t="s">
        <v>350</v>
      </c>
      <c r="D12" s="36" t="s">
        <v>366</v>
      </c>
      <c r="E12" s="33"/>
      <c r="F12" s="41" t="s">
        <v>350</v>
      </c>
      <c r="G12" s="42">
        <f>COUNTIF(C2:C100,"reversal")/(count(A2:A100))</f>
        <v>0.1216216216</v>
      </c>
      <c r="H12" s="45" t="s">
        <v>351</v>
      </c>
      <c r="I12" s="46">
        <f>((COUNTIF(B2:B100,"&gt;15")-COUNTIF(B2:B100,"&gt;30"))/Count(B2:B100))*100</f>
        <v>0</v>
      </c>
    </row>
    <row r="13">
      <c r="A13" s="36">
        <v>77.0</v>
      </c>
      <c r="B13" s="36">
        <v>128.0</v>
      </c>
      <c r="C13" s="36" t="s">
        <v>350</v>
      </c>
      <c r="D13" s="36" t="s">
        <v>336</v>
      </c>
      <c r="E13" s="33"/>
      <c r="F13" s="41" t="s">
        <v>341</v>
      </c>
      <c r="G13" s="42">
        <f>COUNTIF(C2:C100,"raw/whiff")/(count(A2:A100))</f>
        <v>0.472972973</v>
      </c>
      <c r="H13" s="45" t="s">
        <v>352</v>
      </c>
      <c r="I13" s="47">
        <f>((COUNTIF(B2:B100,"&gt;30")-COUNTIF(B2:B100,"&gt;45"))/Count(B2:B100))*100</f>
        <v>0</v>
      </c>
    </row>
    <row r="14">
      <c r="A14" s="36">
        <v>77.0</v>
      </c>
      <c r="B14" s="36">
        <v>137.0</v>
      </c>
      <c r="C14" s="36" t="s">
        <v>335</v>
      </c>
      <c r="D14" s="36" t="s">
        <v>336</v>
      </c>
      <c r="E14" s="33"/>
      <c r="F14" s="41" t="s">
        <v>353</v>
      </c>
      <c r="G14" s="42">
        <f>COUNTIF(C2:C100,"landing")/(count(A2:A100))</f>
        <v>0.1216216216</v>
      </c>
      <c r="H14" s="45" t="s">
        <v>354</v>
      </c>
      <c r="I14" s="46">
        <f>((COUNTIF(B2:B100,"&gt;45")-COUNTIF(B2:B100,"&gt;60"))/Count(B2:B100))*100</f>
        <v>1.351351351</v>
      </c>
    </row>
    <row r="15">
      <c r="A15" s="36">
        <v>77.0</v>
      </c>
      <c r="B15" s="36">
        <v>70.0</v>
      </c>
      <c r="C15" s="36" t="s">
        <v>338</v>
      </c>
      <c r="D15" s="36" t="s">
        <v>366</v>
      </c>
      <c r="E15" s="33"/>
      <c r="F15" s="41" t="s">
        <v>355</v>
      </c>
      <c r="G15" s="42">
        <f>COUNTIF(C2:C100,"shielding")/(count(A2:A100))</f>
        <v>0</v>
      </c>
      <c r="H15" s="45" t="s">
        <v>356</v>
      </c>
      <c r="I15" s="46">
        <f>((COUNTIF(B2:B100,"&gt;60")-COUNTIF(B2:B100,"&gt;75"))/Count(B2:B100))*100</f>
        <v>2.702702703</v>
      </c>
    </row>
    <row r="16">
      <c r="A16" s="36">
        <v>77.0</v>
      </c>
      <c r="B16" s="36">
        <v>129.0</v>
      </c>
      <c r="C16" s="36" t="s">
        <v>335</v>
      </c>
      <c r="D16" s="36" t="s">
        <v>366</v>
      </c>
      <c r="E16" s="33"/>
      <c r="G16" s="8"/>
      <c r="H16" s="45" t="s">
        <v>357</v>
      </c>
      <c r="I16" s="46">
        <f>((COUNTIF(B2:B100,"&gt;75")-COUNTIF(B2:B100,"&gt;90"))/Count(B2:B100))*100</f>
        <v>4.054054054</v>
      </c>
    </row>
    <row r="17">
      <c r="A17" s="36">
        <v>77.0</v>
      </c>
      <c r="B17" s="36">
        <v>129.0</v>
      </c>
      <c r="C17" s="36" t="s">
        <v>341</v>
      </c>
      <c r="D17" s="36" t="s">
        <v>366</v>
      </c>
      <c r="E17" s="33"/>
      <c r="F17" s="41" t="s">
        <v>358</v>
      </c>
      <c r="G17" s="42">
        <f>countif(D2:D100,"yes")/(count(A2:A100))</f>
        <v>0.4324324324</v>
      </c>
      <c r="H17" s="45" t="s">
        <v>359</v>
      </c>
      <c r="I17" s="46">
        <f>((COUNTIF(B2:B100,"&gt;90")-COUNTIF(B2:B100,"&gt;105"))/Count(B2:B100))*100</f>
        <v>9.459459459</v>
      </c>
    </row>
    <row r="18">
      <c r="A18" s="36"/>
      <c r="B18" s="36"/>
      <c r="C18" s="36"/>
      <c r="D18" s="36"/>
      <c r="E18" s="33"/>
      <c r="G18" s="8"/>
      <c r="H18" s="45" t="s">
        <v>360</v>
      </c>
      <c r="I18" s="46">
        <f>((COUNTIF(B2:B100,"&gt;105")-COUNTIF(B2:B100,"&gt;120"))/Count(B2:B100))*100</f>
        <v>14.86486486</v>
      </c>
    </row>
    <row r="19">
      <c r="A19" s="36">
        <v>95.0</v>
      </c>
      <c r="B19" s="36">
        <v>100.0</v>
      </c>
      <c r="C19" s="36" t="s">
        <v>341</v>
      </c>
      <c r="D19" s="36" t="s">
        <v>366</v>
      </c>
      <c r="E19" s="33"/>
      <c r="G19" s="8"/>
      <c r="H19" s="45" t="s">
        <v>361</v>
      </c>
      <c r="I19" s="46">
        <f>((COUNTIF(B2:B100,"&gt;120")-COUNTIF(B2:B100,"&gt;135"))/Count(B2:B100))*100</f>
        <v>21.62162162</v>
      </c>
    </row>
    <row r="20">
      <c r="A20" s="36">
        <v>95.0</v>
      </c>
      <c r="B20" s="36">
        <v>164.0</v>
      </c>
      <c r="C20" s="36" t="s">
        <v>335</v>
      </c>
      <c r="D20" s="36" t="s">
        <v>336</v>
      </c>
      <c r="E20" s="33"/>
      <c r="G20" s="8"/>
      <c r="H20" s="48" t="s">
        <v>362</v>
      </c>
      <c r="I20" s="49">
        <f>((COUNTIF(B2:B100,"&gt;135")-COUNTIF(B2:B100,"&gt;150"))/Count(B2:B100))*100</f>
        <v>22.97297297</v>
      </c>
    </row>
    <row r="21">
      <c r="A21" s="36">
        <v>95.0</v>
      </c>
      <c r="B21" s="36">
        <v>141.0</v>
      </c>
      <c r="C21" s="36" t="s">
        <v>341</v>
      </c>
      <c r="D21" s="36" t="s">
        <v>366</v>
      </c>
      <c r="E21" s="33"/>
      <c r="H21" s="48" t="s">
        <v>363</v>
      </c>
      <c r="I21" s="49">
        <f>((COUNTIF(B2:B100,"&gt;150")-COUNTIF(B2:B100,"&gt;165"))/Count(B2:B100))*100</f>
        <v>17.56756757</v>
      </c>
    </row>
    <row r="22">
      <c r="A22" s="36">
        <v>95.0</v>
      </c>
      <c r="B22" s="36">
        <v>150.0</v>
      </c>
      <c r="C22" s="36" t="s">
        <v>341</v>
      </c>
      <c r="D22" s="36" t="s">
        <v>336</v>
      </c>
      <c r="E22" s="33"/>
      <c r="H22" s="48" t="s">
        <v>364</v>
      </c>
      <c r="I22" s="49">
        <f>((COUNTIF(B2:B100,"&gt;165")-COUNTIF(B2:B100,"&gt;180"))/Count(B2:B100))*100</f>
        <v>1.351351351</v>
      </c>
    </row>
    <row r="23">
      <c r="A23" s="36">
        <v>95.0</v>
      </c>
      <c r="B23" s="36">
        <v>108.0</v>
      </c>
      <c r="C23" s="36" t="s">
        <v>341</v>
      </c>
      <c r="D23" s="36" t="s">
        <v>366</v>
      </c>
      <c r="E23" s="33"/>
      <c r="H23" s="50" t="s">
        <v>365</v>
      </c>
      <c r="I23" s="51">
        <f>((COUNTIF(B2:B100,"&gt;180")-COUNTIF(B2:B100,"&gt;300"))/Count(B2:B100))*100</f>
        <v>4.054054054</v>
      </c>
    </row>
    <row r="24">
      <c r="A24" s="36">
        <v>95.0</v>
      </c>
      <c r="B24" s="36">
        <v>147.0</v>
      </c>
      <c r="C24" s="36" t="s">
        <v>341</v>
      </c>
      <c r="D24" s="36" t="s">
        <v>336</v>
      </c>
      <c r="E24" s="33"/>
      <c r="I24" s="9">
        <f>SUM(I11:I23)</f>
        <v>100</v>
      </c>
    </row>
    <row r="25">
      <c r="A25" s="36">
        <v>95.0</v>
      </c>
      <c r="B25" s="36">
        <v>102.0</v>
      </c>
      <c r="C25" s="36" t="s">
        <v>341</v>
      </c>
      <c r="D25" s="36" t="s">
        <v>366</v>
      </c>
      <c r="E25" s="33"/>
    </row>
    <row r="26">
      <c r="A26" s="36">
        <v>95.0</v>
      </c>
      <c r="B26" s="36">
        <v>163.0</v>
      </c>
      <c r="C26" s="36" t="s">
        <v>335</v>
      </c>
      <c r="D26" s="36" t="s">
        <v>336</v>
      </c>
      <c r="E26" s="33"/>
    </row>
    <row r="27">
      <c r="A27" s="36">
        <v>95.0</v>
      </c>
      <c r="B27" s="36">
        <v>153.0</v>
      </c>
      <c r="C27" s="36" t="s">
        <v>350</v>
      </c>
      <c r="D27" s="36" t="s">
        <v>336</v>
      </c>
      <c r="E27" s="33"/>
    </row>
    <row r="28">
      <c r="A28" s="36"/>
      <c r="B28" s="36"/>
      <c r="C28" s="36"/>
      <c r="D28" s="36"/>
      <c r="E28" s="33"/>
    </row>
    <row r="29">
      <c r="A29" s="36">
        <v>106.0</v>
      </c>
      <c r="B29" s="36">
        <v>101.0</v>
      </c>
      <c r="C29" s="36" t="s">
        <v>338</v>
      </c>
      <c r="D29" s="36" t="s">
        <v>366</v>
      </c>
      <c r="E29" s="33"/>
    </row>
    <row r="30">
      <c r="A30" s="36">
        <v>106.0</v>
      </c>
      <c r="B30" s="36">
        <v>122.0</v>
      </c>
      <c r="C30" s="36" t="s">
        <v>353</v>
      </c>
      <c r="D30" s="36" t="s">
        <v>336</v>
      </c>
      <c r="E30" s="33"/>
    </row>
    <row r="31">
      <c r="A31" s="36">
        <v>106.0</v>
      </c>
      <c r="B31" s="36">
        <v>151.0</v>
      </c>
      <c r="C31" s="36" t="s">
        <v>353</v>
      </c>
      <c r="D31" s="36" t="s">
        <v>366</v>
      </c>
      <c r="E31" s="33"/>
    </row>
    <row r="32">
      <c r="A32" s="36">
        <v>106.0</v>
      </c>
      <c r="B32" s="36">
        <v>184.0</v>
      </c>
      <c r="C32" s="36" t="s">
        <v>341</v>
      </c>
      <c r="D32" s="36" t="s">
        <v>336</v>
      </c>
      <c r="E32" s="33"/>
    </row>
    <row r="33">
      <c r="A33" s="36">
        <v>106.0</v>
      </c>
      <c r="B33" s="36">
        <v>156.0</v>
      </c>
      <c r="C33" s="36" t="s">
        <v>353</v>
      </c>
      <c r="D33" s="36" t="s">
        <v>336</v>
      </c>
      <c r="E33" s="33"/>
    </row>
    <row r="34">
      <c r="A34" s="36">
        <v>106.0</v>
      </c>
      <c r="B34" s="36">
        <v>165.0</v>
      </c>
      <c r="C34" s="36" t="s">
        <v>353</v>
      </c>
      <c r="D34" s="36" t="s">
        <v>366</v>
      </c>
      <c r="E34" s="33"/>
    </row>
    <row r="35">
      <c r="A35" s="36">
        <v>106.0</v>
      </c>
      <c r="B35" s="36">
        <v>181.0</v>
      </c>
      <c r="C35" s="36" t="s">
        <v>335</v>
      </c>
      <c r="D35" s="36" t="s">
        <v>336</v>
      </c>
      <c r="E35" s="33"/>
      <c r="G35" s="8"/>
    </row>
    <row r="36">
      <c r="A36" s="36">
        <v>106.0</v>
      </c>
      <c r="B36" s="36">
        <v>132.0</v>
      </c>
      <c r="C36" s="36" t="s">
        <v>341</v>
      </c>
      <c r="D36" s="36" t="s">
        <v>336</v>
      </c>
      <c r="E36" s="33"/>
      <c r="G36" s="8"/>
    </row>
    <row r="37">
      <c r="A37" s="36">
        <v>106.0</v>
      </c>
      <c r="B37" s="36">
        <v>143.0</v>
      </c>
      <c r="C37" s="36" t="s">
        <v>353</v>
      </c>
      <c r="D37" s="36" t="s">
        <v>366</v>
      </c>
      <c r="E37" s="33"/>
      <c r="G37" s="8"/>
    </row>
    <row r="38">
      <c r="A38" s="36">
        <v>106.0</v>
      </c>
      <c r="B38" s="36">
        <v>146.0</v>
      </c>
      <c r="C38" s="36" t="s">
        <v>341</v>
      </c>
      <c r="D38" s="36" t="s">
        <v>366</v>
      </c>
      <c r="E38" s="33"/>
      <c r="G38" s="8"/>
    </row>
    <row r="39">
      <c r="A39" s="36"/>
      <c r="B39" s="36"/>
      <c r="C39" s="36"/>
      <c r="D39" s="36"/>
      <c r="E39" s="33"/>
      <c r="G39" s="8"/>
    </row>
    <row r="40">
      <c r="A40" s="36">
        <v>94.0</v>
      </c>
      <c r="B40" s="36">
        <v>139.0</v>
      </c>
      <c r="C40" s="36" t="s">
        <v>341</v>
      </c>
      <c r="D40" s="36" t="s">
        <v>336</v>
      </c>
      <c r="E40" s="33"/>
      <c r="G40" s="8"/>
    </row>
    <row r="41">
      <c r="A41" s="36">
        <v>94.0</v>
      </c>
      <c r="B41" s="36">
        <v>122.0</v>
      </c>
      <c r="C41" s="36" t="s">
        <v>338</v>
      </c>
      <c r="D41" s="36" t="s">
        <v>336</v>
      </c>
      <c r="E41" s="33"/>
      <c r="G41" s="8"/>
    </row>
    <row r="42">
      <c r="A42" s="36">
        <v>94.0</v>
      </c>
      <c r="B42" s="36">
        <v>128.0</v>
      </c>
      <c r="C42" s="36" t="s">
        <v>341</v>
      </c>
      <c r="D42" s="36" t="s">
        <v>336</v>
      </c>
      <c r="E42" s="33"/>
      <c r="G42" s="8"/>
    </row>
    <row r="43">
      <c r="A43" s="36">
        <v>94.0</v>
      </c>
      <c r="B43" s="36">
        <v>151.0</v>
      </c>
      <c r="C43" s="36" t="s">
        <v>350</v>
      </c>
      <c r="D43" s="36" t="s">
        <v>366</v>
      </c>
      <c r="E43" s="33"/>
      <c r="G43" s="8"/>
    </row>
    <row r="44">
      <c r="A44" s="36">
        <v>94.0</v>
      </c>
      <c r="B44" s="36">
        <v>137.0</v>
      </c>
      <c r="C44" s="36" t="s">
        <v>353</v>
      </c>
      <c r="D44" s="36" t="s">
        <v>336</v>
      </c>
      <c r="E44" s="33"/>
      <c r="G44" s="8"/>
    </row>
    <row r="45">
      <c r="A45" s="36">
        <v>94.0</v>
      </c>
      <c r="B45" s="36">
        <v>133.0</v>
      </c>
      <c r="C45" s="36" t="s">
        <v>341</v>
      </c>
      <c r="D45" s="36" t="s">
        <v>366</v>
      </c>
      <c r="E45" s="33"/>
      <c r="G45" s="8"/>
    </row>
    <row r="46">
      <c r="A46" s="36">
        <v>94.0</v>
      </c>
      <c r="B46" s="36">
        <v>109.0</v>
      </c>
      <c r="C46" s="36" t="s">
        <v>338</v>
      </c>
      <c r="D46" s="36" t="s">
        <v>336</v>
      </c>
      <c r="E46" s="33"/>
      <c r="G46" s="8"/>
    </row>
    <row r="47">
      <c r="A47" s="36">
        <v>94.0</v>
      </c>
      <c r="B47" s="36">
        <v>113.0</v>
      </c>
      <c r="C47" s="36" t="s">
        <v>341</v>
      </c>
      <c r="D47" s="36" t="s">
        <v>366</v>
      </c>
      <c r="E47" s="33"/>
      <c r="G47" s="8"/>
    </row>
    <row r="48">
      <c r="A48" s="36">
        <v>94.0</v>
      </c>
      <c r="B48" s="36">
        <v>105.0</v>
      </c>
      <c r="C48" s="36" t="s">
        <v>341</v>
      </c>
      <c r="D48" s="36" t="s">
        <v>336</v>
      </c>
      <c r="E48" s="33"/>
      <c r="G48" s="8"/>
    </row>
    <row r="49">
      <c r="A49" s="36"/>
      <c r="B49" s="36"/>
      <c r="C49" s="36"/>
      <c r="D49" s="36"/>
      <c r="E49" s="33"/>
      <c r="G49" s="8"/>
    </row>
    <row r="50">
      <c r="A50" s="36">
        <v>100.0</v>
      </c>
      <c r="B50" s="36">
        <v>132.0</v>
      </c>
      <c r="C50" s="36" t="s">
        <v>335</v>
      </c>
      <c r="D50" s="36" t="s">
        <v>336</v>
      </c>
      <c r="E50" s="33"/>
      <c r="G50" s="8"/>
    </row>
    <row r="51">
      <c r="A51" s="36">
        <v>100.0</v>
      </c>
      <c r="B51" s="36">
        <v>49.0</v>
      </c>
      <c r="C51" s="36" t="s">
        <v>341</v>
      </c>
      <c r="D51" s="36" t="s">
        <v>366</v>
      </c>
      <c r="E51" s="33"/>
      <c r="G51" s="8"/>
    </row>
    <row r="52">
      <c r="A52" s="36">
        <v>100.0</v>
      </c>
      <c r="B52" s="36">
        <v>125.0</v>
      </c>
      <c r="C52" s="36" t="s">
        <v>341</v>
      </c>
      <c r="D52" s="36" t="s">
        <v>366</v>
      </c>
      <c r="E52" s="33"/>
      <c r="G52" s="8"/>
    </row>
    <row r="53">
      <c r="A53" s="36">
        <v>100.0</v>
      </c>
      <c r="B53" s="36">
        <v>133.0</v>
      </c>
      <c r="C53" s="36" t="s">
        <v>341</v>
      </c>
      <c r="D53" s="36" t="s">
        <v>366</v>
      </c>
      <c r="E53" s="33"/>
      <c r="G53" s="8"/>
    </row>
    <row r="54">
      <c r="A54" s="36">
        <v>100.0</v>
      </c>
      <c r="B54" s="36">
        <v>155.0</v>
      </c>
      <c r="C54" s="36" t="s">
        <v>341</v>
      </c>
      <c r="D54" s="36" t="s">
        <v>336</v>
      </c>
      <c r="E54" s="33"/>
      <c r="G54" s="8"/>
    </row>
    <row r="55">
      <c r="A55" s="36">
        <v>100.0</v>
      </c>
      <c r="B55" s="36">
        <v>114.0</v>
      </c>
      <c r="C55" s="36" t="s">
        <v>341</v>
      </c>
      <c r="D55" s="36" t="s">
        <v>336</v>
      </c>
      <c r="E55" s="33"/>
      <c r="G55" s="8"/>
    </row>
    <row r="56">
      <c r="A56" s="36">
        <v>100.0</v>
      </c>
      <c r="B56" s="36">
        <v>135.0</v>
      </c>
      <c r="C56" s="36" t="s">
        <v>341</v>
      </c>
      <c r="D56" s="36" t="s">
        <v>366</v>
      </c>
      <c r="E56" s="33"/>
      <c r="G56" s="8"/>
    </row>
    <row r="57">
      <c r="A57" s="36">
        <v>100.0</v>
      </c>
      <c r="B57" s="36">
        <v>77.0</v>
      </c>
      <c r="C57" s="36" t="s">
        <v>341</v>
      </c>
      <c r="D57" s="36" t="s">
        <v>366</v>
      </c>
      <c r="E57" s="33"/>
      <c r="G57" s="8"/>
    </row>
    <row r="58">
      <c r="A58" s="36">
        <v>100.0</v>
      </c>
      <c r="B58" s="36">
        <v>112.0</v>
      </c>
      <c r="C58" s="36" t="s">
        <v>335</v>
      </c>
      <c r="D58" s="36" t="s">
        <v>336</v>
      </c>
      <c r="E58" s="33"/>
      <c r="G58" s="8"/>
    </row>
    <row r="59">
      <c r="A59" s="36">
        <v>100.0</v>
      </c>
      <c r="B59" s="36">
        <v>134.0</v>
      </c>
      <c r="C59" s="36" t="s">
        <v>341</v>
      </c>
      <c r="D59" s="36" t="s">
        <v>366</v>
      </c>
      <c r="E59" s="33"/>
      <c r="G59" s="8"/>
    </row>
    <row r="60">
      <c r="A60" s="36">
        <v>100.0</v>
      </c>
      <c r="B60" s="36">
        <v>132.0</v>
      </c>
      <c r="C60" s="36" t="s">
        <v>341</v>
      </c>
      <c r="D60" s="36" t="s">
        <v>336</v>
      </c>
      <c r="E60" s="33"/>
      <c r="G60" s="8"/>
    </row>
    <row r="61">
      <c r="A61" s="36"/>
      <c r="B61" s="36"/>
      <c r="C61" s="36"/>
      <c r="D61" s="36"/>
      <c r="E61" s="33"/>
      <c r="G61" s="8"/>
    </row>
    <row r="62">
      <c r="A62" s="36">
        <v>91.0</v>
      </c>
      <c r="B62" s="36">
        <v>162.0</v>
      </c>
      <c r="C62" s="36" t="s">
        <v>341</v>
      </c>
      <c r="D62" s="36" t="s">
        <v>336</v>
      </c>
      <c r="E62" s="33"/>
      <c r="G62" s="8"/>
    </row>
    <row r="63">
      <c r="A63" s="36">
        <v>91.0</v>
      </c>
      <c r="B63" s="36">
        <v>130.0</v>
      </c>
      <c r="C63" s="36" t="s">
        <v>350</v>
      </c>
      <c r="D63" s="36" t="s">
        <v>336</v>
      </c>
      <c r="E63" s="33"/>
      <c r="G63" s="8"/>
    </row>
    <row r="64">
      <c r="A64" s="36">
        <v>91.0</v>
      </c>
      <c r="B64" s="36">
        <v>144.0</v>
      </c>
      <c r="C64" s="36" t="s">
        <v>350</v>
      </c>
      <c r="D64" s="36" t="s">
        <v>366</v>
      </c>
      <c r="E64" s="33"/>
      <c r="G64" s="8"/>
    </row>
    <row r="65">
      <c r="A65" s="36">
        <v>91.0</v>
      </c>
      <c r="B65" s="36">
        <v>149.0</v>
      </c>
      <c r="C65" s="36" t="s">
        <v>341</v>
      </c>
      <c r="D65" s="36" t="s">
        <v>336</v>
      </c>
      <c r="E65" s="33"/>
      <c r="G65" s="8"/>
    </row>
    <row r="66">
      <c r="A66" s="36">
        <v>91.0</v>
      </c>
      <c r="B66" s="36">
        <v>164.0</v>
      </c>
      <c r="C66" s="36" t="s">
        <v>341</v>
      </c>
      <c r="D66" s="36" t="s">
        <v>336</v>
      </c>
      <c r="E66" s="33"/>
      <c r="G66" s="8"/>
    </row>
    <row r="67">
      <c r="A67" s="36">
        <v>91.0</v>
      </c>
      <c r="B67" s="36">
        <v>142.0</v>
      </c>
      <c r="C67" s="36" t="s">
        <v>341</v>
      </c>
      <c r="D67" s="36" t="s">
        <v>336</v>
      </c>
      <c r="E67" s="33"/>
      <c r="G67" s="8"/>
    </row>
    <row r="68">
      <c r="A68" s="36">
        <v>91.0</v>
      </c>
      <c r="B68" s="36">
        <v>136.0</v>
      </c>
      <c r="C68" s="36" t="s">
        <v>335</v>
      </c>
      <c r="D68" s="36" t="s">
        <v>366</v>
      </c>
      <c r="E68" s="33"/>
      <c r="G68" s="8"/>
    </row>
    <row r="69">
      <c r="A69" s="36">
        <v>91.0</v>
      </c>
      <c r="B69" s="36">
        <v>166.0</v>
      </c>
      <c r="C69" s="36" t="s">
        <v>335</v>
      </c>
      <c r="D69" s="36" t="s">
        <v>336</v>
      </c>
      <c r="E69" s="33"/>
      <c r="G69" s="8"/>
    </row>
    <row r="70">
      <c r="A70" s="36">
        <v>91.0</v>
      </c>
      <c r="B70" s="36">
        <v>113.0</v>
      </c>
      <c r="C70" s="36" t="s">
        <v>335</v>
      </c>
      <c r="D70" s="36" t="s">
        <v>336</v>
      </c>
      <c r="E70" s="33"/>
      <c r="G70" s="8"/>
    </row>
    <row r="71">
      <c r="A71" s="36">
        <v>91.0</v>
      </c>
      <c r="B71" s="36">
        <v>97.0</v>
      </c>
      <c r="C71" s="36" t="s">
        <v>335</v>
      </c>
      <c r="D71" s="36" t="s">
        <v>366</v>
      </c>
      <c r="E71" s="33"/>
      <c r="G71" s="8"/>
    </row>
    <row r="72">
      <c r="A72" s="36">
        <v>91.0</v>
      </c>
      <c r="B72" s="36">
        <v>123.0</v>
      </c>
      <c r="C72" s="36" t="s">
        <v>341</v>
      </c>
      <c r="D72" s="36" t="s">
        <v>366</v>
      </c>
      <c r="E72" s="33"/>
      <c r="G72" s="8"/>
    </row>
    <row r="73">
      <c r="A73" s="36"/>
      <c r="B73" s="36"/>
      <c r="C73" s="36"/>
      <c r="D73" s="36"/>
      <c r="E73" s="33"/>
      <c r="G73" s="8"/>
    </row>
    <row r="74">
      <c r="A74" s="36">
        <v>104.0</v>
      </c>
      <c r="B74" s="36">
        <v>136.0</v>
      </c>
      <c r="C74" s="36" t="s">
        <v>335</v>
      </c>
      <c r="D74" s="36" t="s">
        <v>366</v>
      </c>
      <c r="E74" s="33"/>
      <c r="G74" s="8"/>
    </row>
    <row r="75">
      <c r="A75" s="36">
        <v>104.0</v>
      </c>
      <c r="B75" s="36">
        <v>154.0</v>
      </c>
      <c r="C75" s="36" t="s">
        <v>341</v>
      </c>
      <c r="D75" s="36" t="s">
        <v>366</v>
      </c>
      <c r="E75" s="33"/>
      <c r="G75" s="8"/>
    </row>
    <row r="76">
      <c r="A76" s="36">
        <v>104.0</v>
      </c>
      <c r="B76" s="36">
        <v>101.0</v>
      </c>
      <c r="C76" s="36" t="s">
        <v>341</v>
      </c>
      <c r="D76" s="36" t="s">
        <v>366</v>
      </c>
      <c r="E76" s="33"/>
      <c r="G76" s="8"/>
    </row>
    <row r="77">
      <c r="A77" s="36">
        <v>104.0</v>
      </c>
      <c r="B77" s="36">
        <v>139.0</v>
      </c>
      <c r="C77" s="36" t="s">
        <v>338</v>
      </c>
      <c r="D77" s="36" t="s">
        <v>336</v>
      </c>
      <c r="E77" s="33"/>
      <c r="G77" s="8"/>
    </row>
    <row r="78">
      <c r="A78" s="36">
        <v>104.0</v>
      </c>
      <c r="B78" s="36">
        <v>78.0</v>
      </c>
      <c r="C78" s="36" t="s">
        <v>335</v>
      </c>
      <c r="D78" s="36" t="s">
        <v>366</v>
      </c>
      <c r="E78" s="33"/>
      <c r="G78" s="8"/>
    </row>
    <row r="79">
      <c r="A79" s="36">
        <v>104.0</v>
      </c>
      <c r="B79" s="36">
        <v>75.0</v>
      </c>
      <c r="C79" s="36" t="s">
        <v>350</v>
      </c>
      <c r="D79" s="36" t="s">
        <v>336</v>
      </c>
      <c r="E79" s="33"/>
      <c r="G79" s="8"/>
    </row>
    <row r="80">
      <c r="A80" s="36">
        <v>104.0</v>
      </c>
      <c r="B80" s="36">
        <v>154.0</v>
      </c>
      <c r="C80" s="36" t="s">
        <v>374</v>
      </c>
      <c r="D80" s="36" t="s">
        <v>336</v>
      </c>
      <c r="E80" s="33"/>
      <c r="G80" s="8"/>
    </row>
    <row r="81">
      <c r="A81" s="36">
        <v>104.0</v>
      </c>
      <c r="B81" s="36">
        <v>110.0</v>
      </c>
      <c r="C81" s="36" t="s">
        <v>341</v>
      </c>
      <c r="D81" s="36" t="s">
        <v>336</v>
      </c>
      <c r="E81" s="33"/>
      <c r="G81" s="8"/>
    </row>
    <row r="82">
      <c r="A82" s="36">
        <v>104.0</v>
      </c>
      <c r="B82" s="36">
        <v>187.0</v>
      </c>
      <c r="C82" s="36" t="s">
        <v>350</v>
      </c>
      <c r="D82" s="36" t="s">
        <v>336</v>
      </c>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116.2878788</v>
      </c>
      <c r="J1" s="6" t="s">
        <v>334</v>
      </c>
      <c r="K1" s="10">
        <f>AVERAGE(A2:A100)</f>
        <v>95.12121212</v>
      </c>
    </row>
    <row r="2">
      <c r="A2" s="36">
        <v>90.0</v>
      </c>
      <c r="B2" s="36">
        <v>61.0</v>
      </c>
      <c r="C2" s="36" t="s">
        <v>338</v>
      </c>
      <c r="D2" s="36" t="s">
        <v>336</v>
      </c>
      <c r="E2" s="33"/>
      <c r="F2" s="34" t="s">
        <v>3</v>
      </c>
      <c r="G2" s="35">
        <f>MEDIAN(B2:B100)</f>
        <v>121.5</v>
      </c>
      <c r="J2" s="6" t="s">
        <v>337</v>
      </c>
      <c r="K2" s="10">
        <f>count(A2:A103)</f>
        <v>66</v>
      </c>
    </row>
    <row r="3">
      <c r="A3" s="36">
        <v>90.0</v>
      </c>
      <c r="B3" s="36">
        <v>85.0</v>
      </c>
      <c r="C3" s="36" t="s">
        <v>341</v>
      </c>
      <c r="D3" s="36" t="s">
        <v>366</v>
      </c>
      <c r="E3" s="33"/>
      <c r="F3" s="34" t="s">
        <v>339</v>
      </c>
      <c r="G3" s="35">
        <f>STDEV(B2:B100)</f>
        <v>43.47723194</v>
      </c>
    </row>
    <row r="4">
      <c r="A4" s="36">
        <v>90.0</v>
      </c>
      <c r="B4" s="36">
        <v>91.0</v>
      </c>
      <c r="C4" s="36" t="s">
        <v>335</v>
      </c>
      <c r="D4" s="36" t="s">
        <v>336</v>
      </c>
      <c r="E4" s="33"/>
      <c r="F4" s="34" t="s">
        <v>340</v>
      </c>
      <c r="G4" s="35">
        <f>QUARTILE(B2:B100,1)</f>
        <v>85</v>
      </c>
    </row>
    <row r="5">
      <c r="A5" s="36">
        <v>90.0</v>
      </c>
      <c r="B5" s="36">
        <v>184.0</v>
      </c>
      <c r="C5" s="36" t="s">
        <v>355</v>
      </c>
      <c r="D5" s="36" t="s">
        <v>336</v>
      </c>
      <c r="E5" s="33"/>
      <c r="F5" s="34" t="s">
        <v>342</v>
      </c>
      <c r="G5" s="35">
        <f>QUARTILE(B2:B100,2)</f>
        <v>121.5</v>
      </c>
    </row>
    <row r="6">
      <c r="A6" s="36">
        <v>90.0</v>
      </c>
      <c r="B6" s="36">
        <v>129.0</v>
      </c>
      <c r="C6" s="36" t="s">
        <v>341</v>
      </c>
      <c r="D6" s="36" t="s">
        <v>336</v>
      </c>
      <c r="E6" s="33"/>
      <c r="F6" s="34" t="s">
        <v>1</v>
      </c>
      <c r="G6" s="35">
        <f>QUARTILE(B2:B100,3)</f>
        <v>145.75</v>
      </c>
    </row>
    <row r="7">
      <c r="A7" s="36">
        <v>90.0</v>
      </c>
      <c r="B7" s="59">
        <v>62.0</v>
      </c>
      <c r="C7" s="38" t="s">
        <v>341</v>
      </c>
      <c r="D7" s="38" t="s">
        <v>366</v>
      </c>
      <c r="E7" s="33"/>
      <c r="F7" s="34" t="s">
        <v>343</v>
      </c>
      <c r="G7" s="35">
        <f>QUARTILE(B2:B100,4)</f>
        <v>189</v>
      </c>
    </row>
    <row r="8">
      <c r="A8" s="36">
        <v>90.0</v>
      </c>
      <c r="B8" s="60">
        <v>146.0</v>
      </c>
      <c r="C8" s="40" t="s">
        <v>338</v>
      </c>
      <c r="D8" s="40" t="s">
        <v>336</v>
      </c>
      <c r="E8" s="33"/>
      <c r="F8" s="34" t="s">
        <v>344</v>
      </c>
      <c r="G8" s="35">
        <f>G6-G4</f>
        <v>60.75</v>
      </c>
      <c r="H8" s="34" t="s">
        <v>345</v>
      </c>
      <c r="I8" s="35">
        <f>(3*(G1-G2))/G3</f>
        <v>-0.3596448748</v>
      </c>
      <c r="J8" s="34" t="s">
        <v>346</v>
      </c>
      <c r="K8" s="35">
        <f>SUM(I21:I23)</f>
        <v>22.72727273</v>
      </c>
    </row>
    <row r="9">
      <c r="A9" s="36">
        <v>90.0</v>
      </c>
      <c r="B9" s="60">
        <v>165.0</v>
      </c>
      <c r="C9" s="40" t="s">
        <v>341</v>
      </c>
      <c r="D9" s="40" t="s">
        <v>336</v>
      </c>
      <c r="E9" s="33"/>
      <c r="G9" s="8"/>
    </row>
    <row r="10">
      <c r="A10" s="36">
        <v>90.0</v>
      </c>
      <c r="B10" s="36">
        <v>172.0</v>
      </c>
      <c r="C10" s="36" t="s">
        <v>350</v>
      </c>
      <c r="D10" s="36" t="s">
        <v>336</v>
      </c>
      <c r="E10" s="33"/>
      <c r="F10" s="41" t="s">
        <v>338</v>
      </c>
      <c r="G10" s="42">
        <f>(COUNTIF(C2:C100,"edgeguard"))/(count(A2:A100))</f>
        <v>0.3787878788</v>
      </c>
      <c r="H10" s="43" t="s">
        <v>347</v>
      </c>
      <c r="I10" s="44" t="s">
        <v>348</v>
      </c>
    </row>
    <row r="11">
      <c r="A11" s="36"/>
      <c r="B11" s="36"/>
      <c r="C11" s="36"/>
      <c r="D11" s="36"/>
      <c r="E11" s="33"/>
      <c r="F11" s="41" t="s">
        <v>335</v>
      </c>
      <c r="G11" s="42">
        <f>COUNTIF(C2:C100,"ledgeguard")/(count(A2:A100))</f>
        <v>0.09090909091</v>
      </c>
      <c r="H11" s="45" t="s">
        <v>349</v>
      </c>
      <c r="I11" s="46">
        <f>((COUNTIF(B2:B100,"&lt;=15"))/Count(B2:B100))*100</f>
        <v>1.515151515</v>
      </c>
    </row>
    <row r="12">
      <c r="A12" s="36">
        <v>107.0</v>
      </c>
      <c r="B12" s="36">
        <v>167.0</v>
      </c>
      <c r="C12" s="36" t="s">
        <v>341</v>
      </c>
      <c r="D12" s="36" t="s">
        <v>366</v>
      </c>
      <c r="E12" s="33"/>
      <c r="F12" s="41" t="s">
        <v>350</v>
      </c>
      <c r="G12" s="42">
        <f>COUNTIF(C2:C100,"reversal")/(count(A2:A100))</f>
        <v>0.0303030303</v>
      </c>
      <c r="H12" s="45" t="s">
        <v>351</v>
      </c>
      <c r="I12" s="46">
        <f>((COUNTIF(B2:B100,"&gt;15")-COUNTIF(B2:B100,"&gt;30"))/Count(B2:B100))*100</f>
        <v>1.515151515</v>
      </c>
    </row>
    <row r="13">
      <c r="A13" s="36">
        <v>107.0</v>
      </c>
      <c r="B13" s="36">
        <v>114.0</v>
      </c>
      <c r="C13" s="36" t="s">
        <v>341</v>
      </c>
      <c r="D13" s="36" t="s">
        <v>366</v>
      </c>
      <c r="E13" s="33"/>
      <c r="F13" s="41" t="s">
        <v>341</v>
      </c>
      <c r="G13" s="42">
        <f>COUNTIF(C2:C100,"raw/whiff")/(count(A2:A100))</f>
        <v>0.3181818182</v>
      </c>
      <c r="H13" s="45" t="s">
        <v>352</v>
      </c>
      <c r="I13" s="47">
        <f>((COUNTIF(B2:B100,"&gt;30")-COUNTIF(B2:B100,"&gt;45"))/Count(B2:B100))*100</f>
        <v>1.515151515</v>
      </c>
    </row>
    <row r="14">
      <c r="A14" s="36">
        <v>107.0</v>
      </c>
      <c r="B14" s="36">
        <v>173.0</v>
      </c>
      <c r="C14" s="36" t="s">
        <v>341</v>
      </c>
      <c r="D14" s="36" t="s">
        <v>366</v>
      </c>
      <c r="E14" s="33"/>
      <c r="F14" s="41" t="s">
        <v>353</v>
      </c>
      <c r="G14" s="42">
        <f>COUNTIF(C2:C100,"landing")/(count(A2:A100))</f>
        <v>0.1212121212</v>
      </c>
      <c r="H14" s="45" t="s">
        <v>354</v>
      </c>
      <c r="I14" s="46">
        <f>((COUNTIF(B2:B100,"&gt;45")-COUNTIF(B2:B100,"&gt;60"))/Count(B2:B100))*100</f>
        <v>6.060606061</v>
      </c>
    </row>
    <row r="15">
      <c r="A15" s="36">
        <v>107.0</v>
      </c>
      <c r="B15" s="36">
        <v>81.0</v>
      </c>
      <c r="C15" s="36" t="s">
        <v>338</v>
      </c>
      <c r="D15" s="36" t="s">
        <v>336</v>
      </c>
      <c r="E15" s="33"/>
      <c r="F15" s="41" t="s">
        <v>355</v>
      </c>
      <c r="G15" s="42">
        <f>COUNTIF(C2:C100,"shielding")/(count(A2:A100))</f>
        <v>0.06060606061</v>
      </c>
      <c r="H15" s="45" t="s">
        <v>356</v>
      </c>
      <c r="I15" s="46">
        <f>((COUNTIF(B2:B100,"&gt;60")-COUNTIF(B2:B100,"&gt;75"))/Count(B2:B100))*100</f>
        <v>6.060606061</v>
      </c>
    </row>
    <row r="16">
      <c r="A16" s="36">
        <v>107.0</v>
      </c>
      <c r="B16" s="36">
        <v>125.0</v>
      </c>
      <c r="C16" s="36" t="s">
        <v>341</v>
      </c>
      <c r="D16" s="36" t="s">
        <v>366</v>
      </c>
      <c r="E16" s="33"/>
      <c r="G16" s="8"/>
      <c r="H16" s="45" t="s">
        <v>357</v>
      </c>
      <c r="I16" s="46">
        <f>((COUNTIF(B2:B100,"&gt;75")-COUNTIF(B2:B100,"&gt;90"))/Count(B2:B100))*100</f>
        <v>10.60606061</v>
      </c>
    </row>
    <row r="17">
      <c r="A17" s="36">
        <v>107.0</v>
      </c>
      <c r="B17" s="36">
        <v>161.0</v>
      </c>
      <c r="C17" s="36" t="s">
        <v>341</v>
      </c>
      <c r="D17" s="36" t="s">
        <v>366</v>
      </c>
      <c r="E17" s="33"/>
      <c r="F17" s="41" t="s">
        <v>358</v>
      </c>
      <c r="G17" s="42">
        <f>countif(D2:D100,"yes")/(count(A2:A100))</f>
        <v>0.2727272727</v>
      </c>
      <c r="H17" s="45" t="s">
        <v>359</v>
      </c>
      <c r="I17" s="46">
        <f>((COUNTIF(B2:B100,"&gt;90")-COUNTIF(B2:B100,"&gt;105"))/Count(B2:B100))*100</f>
        <v>10.60606061</v>
      </c>
    </row>
    <row r="18">
      <c r="A18" s="36">
        <v>107.0</v>
      </c>
      <c r="B18" s="36">
        <v>188.0</v>
      </c>
      <c r="C18" s="36" t="s">
        <v>353</v>
      </c>
      <c r="D18" s="36" t="s">
        <v>366</v>
      </c>
      <c r="E18" s="33"/>
      <c r="G18" s="8"/>
      <c r="H18" s="45" t="s">
        <v>360</v>
      </c>
      <c r="I18" s="46">
        <f>((COUNTIF(B2:B100,"&gt;105")-COUNTIF(B2:B100,"&gt;120"))/Count(B2:B100))*100</f>
        <v>10.60606061</v>
      </c>
    </row>
    <row r="19">
      <c r="A19" s="36">
        <v>107.0</v>
      </c>
      <c r="B19" s="36">
        <v>122.0</v>
      </c>
      <c r="C19" s="36" t="s">
        <v>355</v>
      </c>
      <c r="D19" s="36" t="s">
        <v>366</v>
      </c>
      <c r="E19" s="33"/>
      <c r="G19" s="8"/>
      <c r="H19" s="45" t="s">
        <v>361</v>
      </c>
      <c r="I19" s="46">
        <f>((COUNTIF(B2:B100,"&gt;120")-COUNTIF(B2:B100,"&gt;135"))/Count(B2:B100))*100</f>
        <v>15.15151515</v>
      </c>
    </row>
    <row r="20">
      <c r="A20" s="36">
        <v>107.0</v>
      </c>
      <c r="B20" s="36">
        <v>103.0</v>
      </c>
      <c r="C20" s="36" t="s">
        <v>353</v>
      </c>
      <c r="D20" s="36" t="s">
        <v>336</v>
      </c>
      <c r="E20" s="33"/>
      <c r="G20" s="8"/>
      <c r="H20" s="48" t="s">
        <v>362</v>
      </c>
      <c r="I20" s="49">
        <f>((COUNTIF(B2:B100,"&gt;135")-COUNTIF(B2:B100,"&gt;150"))/Count(B2:B100))*100</f>
        <v>13.63636364</v>
      </c>
    </row>
    <row r="21">
      <c r="A21" s="36">
        <v>107.0</v>
      </c>
      <c r="B21" s="36">
        <v>145.0</v>
      </c>
      <c r="C21" s="36" t="s">
        <v>341</v>
      </c>
      <c r="D21" s="36" t="s">
        <v>336</v>
      </c>
      <c r="E21" s="33"/>
      <c r="H21" s="48" t="s">
        <v>363</v>
      </c>
      <c r="I21" s="49">
        <f>((COUNTIF(B2:B100,"&gt;150")-COUNTIF(B2:B100,"&gt;165"))/Count(B2:B100))*100</f>
        <v>7.575757576</v>
      </c>
    </row>
    <row r="22">
      <c r="A22" s="36">
        <v>107.0</v>
      </c>
      <c r="B22" s="36">
        <v>173.0</v>
      </c>
      <c r="C22" s="36" t="s">
        <v>353</v>
      </c>
      <c r="D22" s="36" t="s">
        <v>336</v>
      </c>
      <c r="E22" s="33"/>
      <c r="H22" s="48" t="s">
        <v>364</v>
      </c>
      <c r="I22" s="49">
        <f>((COUNTIF(B2:B100,"&gt;165")-COUNTIF(B2:B100,"&gt;180"))/Count(B2:B100))*100</f>
        <v>10.60606061</v>
      </c>
    </row>
    <row r="23">
      <c r="A23" s="36"/>
      <c r="B23" s="36"/>
      <c r="C23" s="36"/>
      <c r="D23" s="36"/>
      <c r="E23" s="33"/>
      <c r="H23" s="50" t="s">
        <v>365</v>
      </c>
      <c r="I23" s="51">
        <f>((COUNTIF(B2:B100,"&gt;180")-COUNTIF(B2:B100,"&gt;300"))/Count(B2:B100))*100</f>
        <v>4.545454545</v>
      </c>
    </row>
    <row r="24">
      <c r="A24" s="36">
        <v>94.0</v>
      </c>
      <c r="B24" s="36">
        <v>79.0</v>
      </c>
      <c r="C24" s="36" t="s">
        <v>338</v>
      </c>
      <c r="D24" s="36" t="s">
        <v>336</v>
      </c>
      <c r="E24" s="33"/>
      <c r="I24" s="9">
        <f>SUM(I11:I23)</f>
        <v>100</v>
      </c>
    </row>
    <row r="25">
      <c r="A25" s="36">
        <v>94.0</v>
      </c>
      <c r="B25" s="36">
        <v>107.0</v>
      </c>
      <c r="C25" s="36" t="s">
        <v>341</v>
      </c>
      <c r="D25" s="36" t="s">
        <v>336</v>
      </c>
      <c r="E25" s="33"/>
    </row>
    <row r="26">
      <c r="A26" s="36">
        <v>94.0</v>
      </c>
      <c r="B26" s="36">
        <v>107.0</v>
      </c>
      <c r="C26" s="36" t="s">
        <v>338</v>
      </c>
      <c r="D26" s="36" t="s">
        <v>336</v>
      </c>
      <c r="E26" s="33"/>
    </row>
    <row r="27">
      <c r="A27" s="36">
        <v>94.0</v>
      </c>
      <c r="B27" s="36">
        <v>134.0</v>
      </c>
      <c r="C27" s="36" t="s">
        <v>338</v>
      </c>
      <c r="D27" s="36" t="s">
        <v>336</v>
      </c>
      <c r="E27" s="33"/>
    </row>
    <row r="28">
      <c r="A28" s="36">
        <v>94.0</v>
      </c>
      <c r="B28" s="36">
        <v>83.0</v>
      </c>
      <c r="C28" s="36" t="s">
        <v>338</v>
      </c>
      <c r="D28" s="36" t="s">
        <v>336</v>
      </c>
      <c r="E28" s="33"/>
    </row>
    <row r="29">
      <c r="A29" s="36">
        <v>94.0</v>
      </c>
      <c r="B29" s="36">
        <v>67.0</v>
      </c>
      <c r="C29" s="36" t="s">
        <v>338</v>
      </c>
      <c r="D29" s="36" t="s">
        <v>336</v>
      </c>
      <c r="E29" s="33"/>
    </row>
    <row r="30">
      <c r="A30" s="36">
        <v>94.0</v>
      </c>
      <c r="B30" s="36">
        <v>113.0</v>
      </c>
      <c r="C30" s="36" t="s">
        <v>338</v>
      </c>
      <c r="D30" s="36" t="s">
        <v>336</v>
      </c>
      <c r="E30" s="33"/>
    </row>
    <row r="31">
      <c r="A31" s="36">
        <v>94.0</v>
      </c>
      <c r="B31" s="36">
        <v>144.0</v>
      </c>
      <c r="C31" s="36" t="s">
        <v>355</v>
      </c>
      <c r="D31" s="36" t="s">
        <v>366</v>
      </c>
      <c r="E31" s="33"/>
    </row>
    <row r="32">
      <c r="A32" s="36">
        <v>94.0</v>
      </c>
      <c r="B32" s="36">
        <v>121.0</v>
      </c>
      <c r="C32" s="36" t="s">
        <v>338</v>
      </c>
      <c r="D32" s="36" t="s">
        <v>336</v>
      </c>
      <c r="E32" s="33"/>
    </row>
    <row r="33">
      <c r="A33" s="36">
        <v>94.0</v>
      </c>
      <c r="B33" s="36">
        <v>49.0</v>
      </c>
      <c r="C33" s="36" t="s">
        <v>338</v>
      </c>
      <c r="D33" s="36" t="s">
        <v>336</v>
      </c>
      <c r="E33" s="33"/>
    </row>
    <row r="34">
      <c r="A34" s="36">
        <v>94.0</v>
      </c>
      <c r="B34" s="36">
        <v>189.0</v>
      </c>
      <c r="C34" s="36" t="s">
        <v>335</v>
      </c>
      <c r="D34" s="36" t="s">
        <v>336</v>
      </c>
      <c r="E34" s="33"/>
    </row>
    <row r="35">
      <c r="A35" s="36"/>
      <c r="B35" s="36"/>
      <c r="C35" s="36"/>
      <c r="D35" s="36"/>
      <c r="E35" s="33"/>
      <c r="G35" s="8"/>
    </row>
    <row r="36">
      <c r="A36" s="36">
        <v>98.0</v>
      </c>
      <c r="B36" s="36">
        <v>35.0</v>
      </c>
      <c r="C36" s="36" t="s">
        <v>338</v>
      </c>
      <c r="D36" s="36" t="s">
        <v>336</v>
      </c>
      <c r="E36" s="33"/>
      <c r="G36" s="8"/>
    </row>
    <row r="37">
      <c r="A37" s="36">
        <v>98.0</v>
      </c>
      <c r="B37" s="36">
        <v>131.0</v>
      </c>
      <c r="C37" s="36" t="s">
        <v>338</v>
      </c>
      <c r="D37" s="36" t="s">
        <v>336</v>
      </c>
      <c r="E37" s="33"/>
      <c r="G37" s="8"/>
    </row>
    <row r="38">
      <c r="A38" s="36">
        <v>98.0</v>
      </c>
      <c r="B38" s="36">
        <v>115.0</v>
      </c>
      <c r="C38" s="36" t="s">
        <v>350</v>
      </c>
      <c r="D38" s="36" t="s">
        <v>336</v>
      </c>
      <c r="E38" s="33"/>
      <c r="G38" s="8"/>
    </row>
    <row r="39">
      <c r="A39" s="36">
        <v>98.0</v>
      </c>
      <c r="B39" s="36">
        <v>144.0</v>
      </c>
      <c r="C39" s="36" t="s">
        <v>338</v>
      </c>
      <c r="D39" s="36" t="s">
        <v>366</v>
      </c>
      <c r="E39" s="33"/>
      <c r="G39" s="8"/>
    </row>
    <row r="40">
      <c r="A40" s="36">
        <v>98.0</v>
      </c>
      <c r="B40" s="36">
        <v>140.0</v>
      </c>
      <c r="C40" s="36" t="s">
        <v>338</v>
      </c>
      <c r="D40" s="36" t="s">
        <v>336</v>
      </c>
      <c r="E40" s="33"/>
      <c r="G40" s="8"/>
    </row>
    <row r="41">
      <c r="A41" s="36">
        <v>98.0</v>
      </c>
      <c r="B41" s="36">
        <v>178.0</v>
      </c>
      <c r="C41" s="36" t="s">
        <v>353</v>
      </c>
      <c r="D41" s="36" t="s">
        <v>336</v>
      </c>
      <c r="E41" s="33"/>
      <c r="G41" s="8"/>
    </row>
    <row r="42">
      <c r="A42" s="36">
        <v>98.0</v>
      </c>
      <c r="B42" s="36">
        <v>21.0</v>
      </c>
      <c r="C42" s="36" t="s">
        <v>338</v>
      </c>
      <c r="D42" s="36" t="s">
        <v>366</v>
      </c>
      <c r="E42" s="33"/>
      <c r="G42" s="8"/>
    </row>
    <row r="43">
      <c r="A43" s="36">
        <v>98.0</v>
      </c>
      <c r="B43" s="36">
        <v>158.0</v>
      </c>
      <c r="C43" s="36" t="s">
        <v>341</v>
      </c>
      <c r="D43" s="36" t="s">
        <v>366</v>
      </c>
      <c r="E43" s="33"/>
      <c r="G43" s="8"/>
    </row>
    <row r="44">
      <c r="A44" s="36">
        <v>98.0</v>
      </c>
      <c r="B44" s="36">
        <v>48.0</v>
      </c>
      <c r="C44" s="36" t="s">
        <v>338</v>
      </c>
      <c r="D44" s="36" t="s">
        <v>336</v>
      </c>
      <c r="E44" s="33"/>
      <c r="G44" s="8"/>
    </row>
    <row r="45">
      <c r="A45" s="36">
        <v>98.0</v>
      </c>
      <c r="B45" s="36">
        <v>65.0</v>
      </c>
      <c r="C45" s="36" t="s">
        <v>338</v>
      </c>
      <c r="D45" s="36" t="s">
        <v>336</v>
      </c>
      <c r="E45" s="33"/>
      <c r="G45" s="8"/>
    </row>
    <row r="46">
      <c r="A46" s="36">
        <v>98.0</v>
      </c>
      <c r="B46" s="36">
        <v>125.0</v>
      </c>
      <c r="C46" s="36" t="s">
        <v>341</v>
      </c>
      <c r="D46" s="36" t="s">
        <v>366</v>
      </c>
      <c r="E46" s="33"/>
      <c r="G46" s="8"/>
    </row>
    <row r="47">
      <c r="A47" s="36">
        <v>98.0</v>
      </c>
      <c r="B47" s="36">
        <v>167.0</v>
      </c>
      <c r="C47" s="36" t="s">
        <v>335</v>
      </c>
      <c r="D47" s="36" t="s">
        <v>366</v>
      </c>
      <c r="E47" s="33"/>
      <c r="G47" s="8"/>
    </row>
    <row r="48">
      <c r="A48" s="36"/>
      <c r="B48" s="36"/>
      <c r="C48" s="36"/>
      <c r="D48" s="36"/>
      <c r="E48" s="33"/>
      <c r="G48" s="8"/>
    </row>
    <row r="49">
      <c r="A49" s="36">
        <v>90.0</v>
      </c>
      <c r="B49" s="36">
        <v>175.0</v>
      </c>
      <c r="C49" s="36" t="s">
        <v>341</v>
      </c>
      <c r="D49" s="36" t="s">
        <v>336</v>
      </c>
      <c r="E49" s="33"/>
      <c r="G49" s="8"/>
    </row>
    <row r="50">
      <c r="A50" s="36">
        <v>90.0</v>
      </c>
      <c r="B50" s="36">
        <v>95.0</v>
      </c>
      <c r="C50" s="36" t="s">
        <v>335</v>
      </c>
      <c r="D50" s="36" t="s">
        <v>336</v>
      </c>
      <c r="E50" s="33"/>
      <c r="G50" s="8"/>
    </row>
    <row r="51">
      <c r="A51" s="36">
        <v>90.0</v>
      </c>
      <c r="B51" s="36">
        <v>132.0</v>
      </c>
      <c r="C51" s="36" t="s">
        <v>341</v>
      </c>
      <c r="D51" s="36" t="s">
        <v>366</v>
      </c>
      <c r="E51" s="33"/>
      <c r="G51" s="8"/>
    </row>
    <row r="52">
      <c r="A52" s="36">
        <v>90.0</v>
      </c>
      <c r="B52" s="36">
        <v>47.0</v>
      </c>
      <c r="C52" s="36" t="s">
        <v>338</v>
      </c>
      <c r="D52" s="36" t="s">
        <v>336</v>
      </c>
      <c r="E52" s="33"/>
      <c r="G52" s="8"/>
    </row>
    <row r="53">
      <c r="A53" s="36">
        <v>90.0</v>
      </c>
      <c r="B53" s="36">
        <v>153.0</v>
      </c>
      <c r="C53" s="36" t="s">
        <v>341</v>
      </c>
      <c r="D53" s="36" t="s">
        <v>336</v>
      </c>
      <c r="E53" s="33"/>
      <c r="G53" s="8"/>
    </row>
    <row r="54">
      <c r="A54" s="36">
        <v>90.0</v>
      </c>
      <c r="B54" s="36">
        <v>129.0</v>
      </c>
      <c r="C54" s="36" t="s">
        <v>341</v>
      </c>
      <c r="D54" s="36" t="s">
        <v>336</v>
      </c>
      <c r="E54" s="33"/>
      <c r="G54" s="8"/>
    </row>
    <row r="55">
      <c r="A55" s="36">
        <v>90.0</v>
      </c>
      <c r="B55" s="36">
        <v>127.0</v>
      </c>
      <c r="C55" s="36" t="s">
        <v>338</v>
      </c>
      <c r="D55" s="36" t="s">
        <v>336</v>
      </c>
      <c r="E55" s="33"/>
      <c r="G55" s="8"/>
    </row>
    <row r="56">
      <c r="A56" s="36">
        <v>90.0</v>
      </c>
      <c r="B56" s="36">
        <v>101.0</v>
      </c>
      <c r="C56" s="36" t="s">
        <v>353</v>
      </c>
      <c r="D56" s="36" t="s">
        <v>336</v>
      </c>
      <c r="E56" s="33"/>
      <c r="G56" s="8"/>
    </row>
    <row r="57">
      <c r="A57" s="36">
        <v>90.0</v>
      </c>
      <c r="B57" s="36">
        <v>91.0</v>
      </c>
      <c r="C57" s="36" t="s">
        <v>335</v>
      </c>
      <c r="D57" s="36" t="s">
        <v>336</v>
      </c>
      <c r="E57" s="33"/>
      <c r="G57" s="8"/>
    </row>
    <row r="58">
      <c r="A58" s="36">
        <v>90.0</v>
      </c>
      <c r="B58" s="36">
        <v>101.0</v>
      </c>
      <c r="C58" s="36" t="s">
        <v>341</v>
      </c>
      <c r="D58" s="36" t="s">
        <v>366</v>
      </c>
      <c r="E58" s="33"/>
      <c r="G58" s="8"/>
    </row>
    <row r="59">
      <c r="A59" s="36">
        <v>90.0</v>
      </c>
      <c r="B59" s="36">
        <v>0.0</v>
      </c>
      <c r="C59" s="36" t="s">
        <v>338</v>
      </c>
      <c r="D59" s="36" t="s">
        <v>336</v>
      </c>
      <c r="E59" s="33"/>
      <c r="G59" s="8"/>
    </row>
    <row r="60">
      <c r="A60" s="36">
        <v>90.0</v>
      </c>
      <c r="B60" s="36">
        <v>148.0</v>
      </c>
      <c r="C60" s="36" t="s">
        <v>355</v>
      </c>
      <c r="D60" s="36" t="s">
        <v>336</v>
      </c>
      <c r="E60" s="33"/>
      <c r="G60" s="8"/>
    </row>
    <row r="61">
      <c r="A61" s="36"/>
      <c r="B61" s="36"/>
      <c r="C61" s="36"/>
      <c r="D61" s="36"/>
      <c r="E61" s="33"/>
      <c r="G61" s="8"/>
    </row>
    <row r="62">
      <c r="A62" s="36">
        <v>91.0</v>
      </c>
      <c r="B62" s="36">
        <v>120.0</v>
      </c>
      <c r="C62" s="36" t="s">
        <v>338</v>
      </c>
      <c r="D62" s="36" t="s">
        <v>336</v>
      </c>
      <c r="E62" s="33"/>
      <c r="G62" s="8"/>
    </row>
    <row r="63">
      <c r="A63" s="36">
        <v>91.0</v>
      </c>
      <c r="B63" s="36">
        <v>138.0</v>
      </c>
      <c r="C63" s="36" t="s">
        <v>341</v>
      </c>
      <c r="D63" s="36" t="s">
        <v>336</v>
      </c>
      <c r="E63" s="33"/>
      <c r="G63" s="8"/>
    </row>
    <row r="64">
      <c r="A64" s="36">
        <v>91.0</v>
      </c>
      <c r="B64" s="36">
        <v>93.0</v>
      </c>
      <c r="C64" s="36" t="s">
        <v>338</v>
      </c>
      <c r="D64" s="36" t="s">
        <v>336</v>
      </c>
      <c r="E64" s="33"/>
      <c r="G64" s="8"/>
    </row>
    <row r="65">
      <c r="A65" s="36">
        <v>91.0</v>
      </c>
      <c r="B65" s="36">
        <v>85.0</v>
      </c>
      <c r="C65" s="36" t="s">
        <v>338</v>
      </c>
      <c r="D65" s="36" t="s">
        <v>336</v>
      </c>
      <c r="E65" s="33"/>
      <c r="G65" s="8"/>
    </row>
    <row r="66">
      <c r="A66" s="36">
        <v>91.0</v>
      </c>
      <c r="B66" s="36">
        <v>118.0</v>
      </c>
      <c r="C66" s="36" t="s">
        <v>353</v>
      </c>
      <c r="D66" s="36" t="s">
        <v>336</v>
      </c>
      <c r="E66" s="33"/>
      <c r="G66" s="8"/>
    </row>
    <row r="67">
      <c r="A67" s="36">
        <v>91.0</v>
      </c>
      <c r="B67" s="36">
        <v>161.0</v>
      </c>
      <c r="C67" s="36" t="s">
        <v>353</v>
      </c>
      <c r="D67" s="36" t="s">
        <v>336</v>
      </c>
      <c r="E67" s="33"/>
      <c r="G67" s="8"/>
    </row>
    <row r="68">
      <c r="A68" s="36">
        <v>91.0</v>
      </c>
      <c r="B68" s="36">
        <v>138.0</v>
      </c>
      <c r="C68" s="36" t="s">
        <v>335</v>
      </c>
      <c r="D68" s="36" t="s">
        <v>336</v>
      </c>
      <c r="E68" s="33"/>
      <c r="G68" s="8"/>
    </row>
    <row r="69">
      <c r="A69" s="36">
        <v>91.0</v>
      </c>
      <c r="B69" s="36">
        <v>60.0</v>
      </c>
      <c r="C69" s="36" t="s">
        <v>353</v>
      </c>
      <c r="D69" s="36" t="s">
        <v>336</v>
      </c>
      <c r="E69" s="33"/>
      <c r="G69" s="8"/>
    </row>
    <row r="70">
      <c r="A70" s="36">
        <v>91.0</v>
      </c>
      <c r="B70" s="36">
        <v>80.0</v>
      </c>
      <c r="C70" s="36" t="s">
        <v>341</v>
      </c>
      <c r="D70" s="36" t="s">
        <v>336</v>
      </c>
      <c r="E70" s="33"/>
      <c r="G70" s="8"/>
    </row>
    <row r="71">
      <c r="A71" s="36">
        <v>91.0</v>
      </c>
      <c r="B71" s="36">
        <v>136.0</v>
      </c>
      <c r="C71" s="36" t="s">
        <v>338</v>
      </c>
      <c r="D71" s="36" t="s">
        <v>336</v>
      </c>
      <c r="E71" s="33"/>
      <c r="G71" s="8"/>
    </row>
    <row r="72">
      <c r="A72" s="36">
        <v>91.0</v>
      </c>
      <c r="B72" s="36">
        <v>80.0</v>
      </c>
      <c r="C72" s="36" t="s">
        <v>341</v>
      </c>
      <c r="D72" s="36" t="s">
        <v>366</v>
      </c>
      <c r="E72" s="33"/>
      <c r="G72" s="8"/>
    </row>
    <row r="73">
      <c r="A73" s="36"/>
      <c r="B73" s="36"/>
      <c r="C73" s="36"/>
      <c r="D73" s="36"/>
      <c r="E73" s="33"/>
      <c r="G73" s="8"/>
    </row>
    <row r="74">
      <c r="A74" s="36"/>
      <c r="B74" s="36"/>
      <c r="C74" s="36"/>
      <c r="D74" s="36"/>
      <c r="E74" s="33"/>
      <c r="G74" s="8"/>
    </row>
    <row r="75">
      <c r="A75" s="36"/>
      <c r="B75" s="36"/>
      <c r="C75" s="36"/>
      <c r="D75" s="36"/>
      <c r="E75" s="33"/>
      <c r="G75" s="8"/>
    </row>
    <row r="76">
      <c r="A76" s="36"/>
      <c r="B76" s="36"/>
      <c r="C76" s="36"/>
      <c r="D76" s="36"/>
      <c r="E76" s="33"/>
      <c r="G76" s="8"/>
    </row>
    <row r="77">
      <c r="A77" s="36"/>
      <c r="B77" s="36"/>
      <c r="C77" s="36"/>
      <c r="D77" s="36"/>
      <c r="E77" s="33"/>
      <c r="G77" s="8"/>
    </row>
    <row r="78">
      <c r="A78" s="36"/>
      <c r="B78" s="36"/>
      <c r="C78" s="36"/>
      <c r="D78" s="36"/>
      <c r="E78" s="33"/>
      <c r="G78" s="8"/>
    </row>
    <row r="79">
      <c r="A79" s="36"/>
      <c r="B79" s="36"/>
      <c r="C79" s="36"/>
      <c r="D79" s="36"/>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36"/>
      <c r="B84" s="36"/>
      <c r="C84" s="36"/>
      <c r="D84" s="36"/>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127.9156627</v>
      </c>
      <c r="J1" s="6" t="s">
        <v>334</v>
      </c>
      <c r="K1" s="10">
        <f>AVERAGE(A2:A100)</f>
        <v>92.78313253</v>
      </c>
    </row>
    <row r="2">
      <c r="A2" s="36">
        <v>80.0</v>
      </c>
      <c r="B2" s="36">
        <v>107.0</v>
      </c>
      <c r="C2" s="36" t="s">
        <v>341</v>
      </c>
      <c r="D2" s="36" t="s">
        <v>336</v>
      </c>
      <c r="E2" s="33"/>
      <c r="F2" s="34" t="s">
        <v>3</v>
      </c>
      <c r="G2" s="35">
        <f>MEDIAN(B2:B100)</f>
        <v>125</v>
      </c>
      <c r="J2" s="6" t="s">
        <v>337</v>
      </c>
      <c r="K2" s="10">
        <f>count(A2:A103)</f>
        <v>83</v>
      </c>
    </row>
    <row r="3">
      <c r="A3" s="36">
        <v>80.0</v>
      </c>
      <c r="B3" s="36">
        <v>143.0</v>
      </c>
      <c r="C3" s="36" t="s">
        <v>341</v>
      </c>
      <c r="D3" s="36" t="s">
        <v>366</v>
      </c>
      <c r="E3" s="33"/>
      <c r="F3" s="34" t="s">
        <v>339</v>
      </c>
      <c r="G3" s="35">
        <f>STDEV(B2:B100)</f>
        <v>38.99130761</v>
      </c>
    </row>
    <row r="4">
      <c r="A4" s="36">
        <v>80.0</v>
      </c>
      <c r="B4" s="36">
        <v>139.0</v>
      </c>
      <c r="C4" s="36" t="s">
        <v>341</v>
      </c>
      <c r="D4" s="36" t="s">
        <v>366</v>
      </c>
      <c r="E4" s="33"/>
      <c r="F4" s="34" t="s">
        <v>340</v>
      </c>
      <c r="G4" s="35">
        <f>QUARTILE(B2:B100,1)</f>
        <v>104</v>
      </c>
    </row>
    <row r="5">
      <c r="A5" s="36">
        <v>80.0</v>
      </c>
      <c r="B5" s="36">
        <v>109.0</v>
      </c>
      <c r="C5" s="36" t="s">
        <v>338</v>
      </c>
      <c r="D5" s="36" t="s">
        <v>366</v>
      </c>
      <c r="E5" s="33"/>
      <c r="F5" s="34" t="s">
        <v>342</v>
      </c>
      <c r="G5" s="35">
        <f>QUARTILE(B2:B100,2)</f>
        <v>125</v>
      </c>
    </row>
    <row r="6">
      <c r="A6" s="36">
        <v>80.0</v>
      </c>
      <c r="B6" s="36">
        <v>167.0</v>
      </c>
      <c r="C6" s="36" t="s">
        <v>341</v>
      </c>
      <c r="D6" s="36" t="s">
        <v>336</v>
      </c>
      <c r="E6" s="33"/>
      <c r="F6" s="34" t="s">
        <v>1</v>
      </c>
      <c r="G6" s="35">
        <f>QUARTILE(B2:B100,3)</f>
        <v>153.5</v>
      </c>
    </row>
    <row r="7">
      <c r="A7" s="36">
        <v>80.0</v>
      </c>
      <c r="B7" s="59">
        <v>161.0</v>
      </c>
      <c r="C7" s="38" t="s">
        <v>353</v>
      </c>
      <c r="D7" s="38" t="s">
        <v>336</v>
      </c>
      <c r="E7" s="33"/>
      <c r="F7" s="34" t="s">
        <v>343</v>
      </c>
      <c r="G7" s="35">
        <f>QUARTILE(B2:B100,4)</f>
        <v>205</v>
      </c>
    </row>
    <row r="8">
      <c r="A8" s="36">
        <v>80.0</v>
      </c>
      <c r="B8" s="60">
        <v>121.0</v>
      </c>
      <c r="C8" s="40" t="s">
        <v>350</v>
      </c>
      <c r="D8" s="40" t="s">
        <v>336</v>
      </c>
      <c r="E8" s="33"/>
      <c r="F8" s="34" t="s">
        <v>344</v>
      </c>
      <c r="G8" s="35">
        <f>G6-G4</f>
        <v>49.5</v>
      </c>
      <c r="H8" s="34" t="s">
        <v>345</v>
      </c>
      <c r="I8" s="35">
        <f>(3*(G1-G2))/G3</f>
        <v>0.2243317418</v>
      </c>
      <c r="J8" s="34" t="s">
        <v>346</v>
      </c>
      <c r="K8" s="35">
        <f>SUM(I21:I23)</f>
        <v>28.91566265</v>
      </c>
    </row>
    <row r="9">
      <c r="A9" s="36">
        <v>80.0</v>
      </c>
      <c r="B9" s="60">
        <v>110.0</v>
      </c>
      <c r="C9" s="40" t="s">
        <v>341</v>
      </c>
      <c r="D9" s="40" t="s">
        <v>366</v>
      </c>
      <c r="E9" s="33"/>
      <c r="G9" s="8"/>
    </row>
    <row r="10">
      <c r="A10" s="36">
        <v>80.0</v>
      </c>
      <c r="B10" s="36">
        <v>117.0</v>
      </c>
      <c r="C10" s="36" t="s">
        <v>341</v>
      </c>
      <c r="D10" s="36" t="s">
        <v>366</v>
      </c>
      <c r="E10" s="33"/>
      <c r="F10" s="41" t="s">
        <v>338</v>
      </c>
      <c r="G10" s="42">
        <f>(COUNTIF(C2:C100,"edgeguard"))/(count(A2:A100))</f>
        <v>0.156626506</v>
      </c>
      <c r="H10" s="43" t="s">
        <v>347</v>
      </c>
      <c r="I10" s="44" t="s">
        <v>348</v>
      </c>
    </row>
    <row r="11">
      <c r="A11" s="36">
        <v>80.0</v>
      </c>
      <c r="B11" s="36">
        <v>148.0</v>
      </c>
      <c r="C11" s="36" t="s">
        <v>341</v>
      </c>
      <c r="D11" s="36" t="s">
        <v>366</v>
      </c>
      <c r="E11" s="33"/>
      <c r="F11" s="41" t="s">
        <v>335</v>
      </c>
      <c r="G11" s="42">
        <f>COUNTIF(C2:C100,"ledgeguard")/(count(A2:A100))</f>
        <v>0.1084337349</v>
      </c>
      <c r="H11" s="45" t="s">
        <v>349</v>
      </c>
      <c r="I11" s="46">
        <f>((COUNTIF(B2:B100,"&lt;=15"))/Count(B2:B100))*100</f>
        <v>2.409638554</v>
      </c>
    </row>
    <row r="12">
      <c r="A12" s="36">
        <v>80.0</v>
      </c>
      <c r="B12" s="36">
        <v>102.0</v>
      </c>
      <c r="C12" s="36" t="s">
        <v>341</v>
      </c>
      <c r="D12" s="36" t="s">
        <v>366</v>
      </c>
      <c r="E12" s="33"/>
      <c r="F12" s="41" t="s">
        <v>350</v>
      </c>
      <c r="G12" s="42">
        <f>COUNTIF(C2:C100,"reversal")/(count(A2:A100))</f>
        <v>0.03614457831</v>
      </c>
      <c r="H12" s="45" t="s">
        <v>351</v>
      </c>
      <c r="I12" s="46">
        <f>((COUNTIF(B2:B100,"&gt;15")-COUNTIF(B2:B100,"&gt;30"))/Count(B2:B100))*100</f>
        <v>0</v>
      </c>
    </row>
    <row r="13">
      <c r="A13" s="36"/>
      <c r="B13" s="36"/>
      <c r="C13" s="36"/>
      <c r="D13" s="36"/>
      <c r="E13" s="33"/>
      <c r="F13" s="41" t="s">
        <v>341</v>
      </c>
      <c r="G13" s="42">
        <f>COUNTIF(C2:C100,"raw/whiff")/(count(A2:A100))</f>
        <v>0.5662650602</v>
      </c>
      <c r="H13" s="45" t="s">
        <v>352</v>
      </c>
      <c r="I13" s="47">
        <f>((COUNTIF(B2:B100,"&gt;30")-COUNTIF(B2:B100,"&gt;45"))/Count(B2:B100))*100</f>
        <v>0</v>
      </c>
    </row>
    <row r="14">
      <c r="A14" s="36">
        <v>85.0</v>
      </c>
      <c r="B14" s="36">
        <v>87.0</v>
      </c>
      <c r="C14" s="36" t="s">
        <v>353</v>
      </c>
      <c r="D14" s="36" t="s">
        <v>366</v>
      </c>
      <c r="E14" s="33"/>
      <c r="F14" s="41" t="s">
        <v>353</v>
      </c>
      <c r="G14" s="42">
        <f>COUNTIF(C2:C100,"landing")/(count(A2:A100))</f>
        <v>0.1204819277</v>
      </c>
      <c r="H14" s="45" t="s">
        <v>354</v>
      </c>
      <c r="I14" s="46">
        <f>((COUNTIF(B2:B100,"&gt;45")-COUNTIF(B2:B100,"&gt;60"))/Count(B2:B100))*100</f>
        <v>0</v>
      </c>
    </row>
    <row r="15">
      <c r="A15" s="36">
        <v>85.0</v>
      </c>
      <c r="B15" s="36">
        <v>76.0</v>
      </c>
      <c r="C15" s="36" t="s">
        <v>338</v>
      </c>
      <c r="D15" s="36" t="s">
        <v>336</v>
      </c>
      <c r="E15" s="33"/>
      <c r="F15" s="41" t="s">
        <v>355</v>
      </c>
      <c r="G15" s="42">
        <f>COUNTIF(C2:C100,"shielding")/(count(A2:A100))</f>
        <v>0.01204819277</v>
      </c>
      <c r="H15" s="45" t="s">
        <v>356</v>
      </c>
      <c r="I15" s="46">
        <f>((COUNTIF(B2:B100,"&gt;60")-COUNTIF(B2:B100,"&gt;75"))/Count(B2:B100))*100</f>
        <v>1.204819277</v>
      </c>
    </row>
    <row r="16">
      <c r="A16" s="36">
        <v>85.0</v>
      </c>
      <c r="B16" s="36">
        <v>167.0</v>
      </c>
      <c r="C16" s="36" t="s">
        <v>353</v>
      </c>
      <c r="D16" s="36" t="s">
        <v>336</v>
      </c>
      <c r="E16" s="33"/>
      <c r="G16" s="8"/>
      <c r="H16" s="45" t="s">
        <v>357</v>
      </c>
      <c r="I16" s="46">
        <f>((COUNTIF(B2:B100,"&gt;75")-COUNTIF(B2:B100,"&gt;90"))/Count(B2:B100))*100</f>
        <v>9.638554217</v>
      </c>
    </row>
    <row r="17">
      <c r="A17" s="36">
        <v>85.0</v>
      </c>
      <c r="B17" s="36">
        <v>106.0</v>
      </c>
      <c r="C17" s="36" t="s">
        <v>341</v>
      </c>
      <c r="D17" s="36" t="s">
        <v>336</v>
      </c>
      <c r="E17" s="33"/>
      <c r="F17" s="41" t="s">
        <v>358</v>
      </c>
      <c r="G17" s="42">
        <f>countif(D2:D100,"yes")/(count(A2:A100))</f>
        <v>0.5180722892</v>
      </c>
      <c r="H17" s="45" t="s">
        <v>359</v>
      </c>
      <c r="I17" s="46">
        <f>((COUNTIF(B2:B100,"&gt;90")-COUNTIF(B2:B100,"&gt;105"))/Count(B2:B100))*100</f>
        <v>14.45783133</v>
      </c>
    </row>
    <row r="18">
      <c r="A18" s="36">
        <v>85.0</v>
      </c>
      <c r="B18" s="36">
        <v>125.0</v>
      </c>
      <c r="C18" s="36" t="s">
        <v>338</v>
      </c>
      <c r="D18" s="36" t="s">
        <v>336</v>
      </c>
      <c r="E18" s="33"/>
      <c r="G18" s="8"/>
      <c r="H18" s="45" t="s">
        <v>360</v>
      </c>
      <c r="I18" s="46">
        <f>((COUNTIF(B2:B100,"&gt;105")-COUNTIF(B2:B100,"&gt;120"))/Count(B2:B100))*100</f>
        <v>20.48192771</v>
      </c>
    </row>
    <row r="19">
      <c r="A19" s="36">
        <v>85.0</v>
      </c>
      <c r="B19" s="36">
        <v>91.0</v>
      </c>
      <c r="C19" s="36" t="s">
        <v>341</v>
      </c>
      <c r="D19" s="36" t="s">
        <v>366</v>
      </c>
      <c r="E19" s="33"/>
      <c r="G19" s="8"/>
      <c r="H19" s="45" t="s">
        <v>361</v>
      </c>
      <c r="I19" s="46">
        <f>((COUNTIF(B2:B100,"&gt;120")-COUNTIF(B2:B100,"&gt;135"))/Count(B2:B100))*100</f>
        <v>3.614457831</v>
      </c>
    </row>
    <row r="20">
      <c r="A20" s="36">
        <v>85.0</v>
      </c>
      <c r="B20" s="36">
        <v>109.0</v>
      </c>
      <c r="C20" s="36" t="s">
        <v>341</v>
      </c>
      <c r="D20" s="36" t="s">
        <v>366</v>
      </c>
      <c r="E20" s="33"/>
      <c r="G20" s="8"/>
      <c r="H20" s="48" t="s">
        <v>362</v>
      </c>
      <c r="I20" s="49">
        <f>((COUNTIF(B2:B100,"&gt;135")-COUNTIF(B2:B100,"&gt;150"))/Count(B2:B100))*100</f>
        <v>19.27710843</v>
      </c>
    </row>
    <row r="21">
      <c r="A21" s="36">
        <v>85.0</v>
      </c>
      <c r="B21" s="36">
        <v>138.0</v>
      </c>
      <c r="C21" s="36" t="s">
        <v>341</v>
      </c>
      <c r="D21" s="36" t="s">
        <v>366</v>
      </c>
      <c r="E21" s="33"/>
      <c r="H21" s="48" t="s">
        <v>363</v>
      </c>
      <c r="I21" s="49">
        <f>((COUNTIF(B2:B100,"&gt;150")-COUNTIF(B2:B100,"&gt;165"))/Count(B2:B100))*100</f>
        <v>13.25301205</v>
      </c>
    </row>
    <row r="22">
      <c r="A22" s="36">
        <v>85.0</v>
      </c>
      <c r="B22" s="36">
        <v>67.0</v>
      </c>
      <c r="C22" s="36" t="s">
        <v>341</v>
      </c>
      <c r="D22" s="36" t="s">
        <v>366</v>
      </c>
      <c r="E22" s="33"/>
      <c r="H22" s="48" t="s">
        <v>364</v>
      </c>
      <c r="I22" s="49">
        <f>((COUNTIF(B2:B100,"&gt;165")-COUNTIF(B2:B100,"&gt;180"))/Count(B2:B100))*100</f>
        <v>8.43373494</v>
      </c>
    </row>
    <row r="23">
      <c r="A23" s="36"/>
      <c r="B23" s="36"/>
      <c r="C23" s="36"/>
      <c r="D23" s="36"/>
      <c r="E23" s="33"/>
      <c r="H23" s="50" t="s">
        <v>365</v>
      </c>
      <c r="I23" s="51">
        <f>((COUNTIF(B2:B100,"&gt;180")-COUNTIF(B2:B100,"&gt;300"))/Count(B2:B100))*100</f>
        <v>7.228915663</v>
      </c>
    </row>
    <row r="24">
      <c r="A24" s="36">
        <v>89.0</v>
      </c>
      <c r="B24" s="36">
        <v>154.0</v>
      </c>
      <c r="C24" s="36" t="s">
        <v>341</v>
      </c>
      <c r="D24" s="36" t="s">
        <v>336</v>
      </c>
      <c r="E24" s="33"/>
      <c r="I24" s="9">
        <f>SUM(I11:I23)</f>
        <v>100</v>
      </c>
    </row>
    <row r="25">
      <c r="A25" s="36">
        <v>89.0</v>
      </c>
      <c r="B25" s="36">
        <v>115.0</v>
      </c>
      <c r="C25" s="36" t="s">
        <v>341</v>
      </c>
      <c r="D25" s="36" t="s">
        <v>366</v>
      </c>
      <c r="E25" s="33"/>
    </row>
    <row r="26">
      <c r="A26" s="36">
        <v>89.0</v>
      </c>
      <c r="B26" s="36">
        <v>105.0</v>
      </c>
      <c r="C26" s="36" t="s">
        <v>341</v>
      </c>
      <c r="D26" s="36" t="s">
        <v>366</v>
      </c>
      <c r="E26" s="33"/>
    </row>
    <row r="27">
      <c r="A27" s="36">
        <v>89.0</v>
      </c>
      <c r="B27" s="36">
        <v>149.0</v>
      </c>
      <c r="C27" s="36" t="s">
        <v>353</v>
      </c>
      <c r="D27" s="36" t="s">
        <v>336</v>
      </c>
      <c r="E27" s="33"/>
    </row>
    <row r="28">
      <c r="A28" s="36">
        <v>89.0</v>
      </c>
      <c r="B28" s="36">
        <v>88.0</v>
      </c>
      <c r="C28" s="36" t="s">
        <v>353</v>
      </c>
      <c r="D28" s="36" t="s">
        <v>366</v>
      </c>
      <c r="E28" s="33"/>
    </row>
    <row r="29">
      <c r="A29" s="36">
        <v>89.0</v>
      </c>
      <c r="B29" s="36">
        <v>132.0</v>
      </c>
      <c r="C29" s="36" t="s">
        <v>355</v>
      </c>
      <c r="D29" s="36" t="s">
        <v>366</v>
      </c>
      <c r="E29" s="33"/>
    </row>
    <row r="30">
      <c r="A30" s="36">
        <v>89.0</v>
      </c>
      <c r="B30" s="36">
        <v>144.0</v>
      </c>
      <c r="C30" s="36" t="s">
        <v>341</v>
      </c>
      <c r="D30" s="36" t="s">
        <v>336</v>
      </c>
      <c r="E30" s="33"/>
    </row>
    <row r="31">
      <c r="A31" s="36">
        <v>89.0</v>
      </c>
      <c r="B31" s="36">
        <v>154.0</v>
      </c>
      <c r="C31" s="36" t="s">
        <v>335</v>
      </c>
      <c r="D31" s="36" t="s">
        <v>366</v>
      </c>
      <c r="E31" s="33"/>
    </row>
    <row r="32">
      <c r="A32" s="36">
        <v>89.0</v>
      </c>
      <c r="B32" s="36">
        <v>103.0</v>
      </c>
      <c r="C32" s="36" t="s">
        <v>341</v>
      </c>
      <c r="D32" s="36" t="s">
        <v>366</v>
      </c>
      <c r="E32" s="33"/>
    </row>
    <row r="33">
      <c r="A33" s="36">
        <v>89.0</v>
      </c>
      <c r="B33" s="36">
        <v>95.0</v>
      </c>
      <c r="C33" s="36" t="s">
        <v>341</v>
      </c>
      <c r="D33" s="36" t="s">
        <v>366</v>
      </c>
      <c r="E33" s="33"/>
    </row>
    <row r="34">
      <c r="A34" s="36">
        <v>89.0</v>
      </c>
      <c r="B34" s="36">
        <v>91.0</v>
      </c>
      <c r="C34" s="36" t="s">
        <v>341</v>
      </c>
      <c r="D34" s="36" t="s">
        <v>366</v>
      </c>
      <c r="E34" s="33"/>
    </row>
    <row r="35">
      <c r="A35" s="36">
        <v>89.0</v>
      </c>
      <c r="B35" s="36">
        <v>145.0</v>
      </c>
      <c r="C35" s="36" t="s">
        <v>353</v>
      </c>
      <c r="D35" s="36" t="s">
        <v>336</v>
      </c>
      <c r="E35" s="33"/>
      <c r="G35" s="8"/>
    </row>
    <row r="36">
      <c r="A36" s="36">
        <v>89.0</v>
      </c>
      <c r="B36" s="36">
        <v>141.0</v>
      </c>
      <c r="C36" s="36" t="s">
        <v>341</v>
      </c>
      <c r="D36" s="36" t="s">
        <v>336</v>
      </c>
      <c r="E36" s="33"/>
      <c r="G36" s="8"/>
    </row>
    <row r="37">
      <c r="A37" s="36"/>
      <c r="B37" s="36"/>
      <c r="C37" s="36"/>
      <c r="D37" s="36"/>
      <c r="E37" s="33"/>
      <c r="G37" s="8"/>
    </row>
    <row r="38">
      <c r="A38" s="36">
        <v>106.0</v>
      </c>
      <c r="B38" s="36">
        <v>162.0</v>
      </c>
      <c r="C38" s="36" t="s">
        <v>353</v>
      </c>
      <c r="D38" s="36" t="s">
        <v>336</v>
      </c>
      <c r="E38" s="33"/>
      <c r="G38" s="8"/>
    </row>
    <row r="39">
      <c r="A39" s="36">
        <v>106.0</v>
      </c>
      <c r="B39" s="36">
        <v>153.0</v>
      </c>
      <c r="C39" s="36" t="s">
        <v>341</v>
      </c>
      <c r="D39" s="36" t="s">
        <v>366</v>
      </c>
      <c r="E39" s="33"/>
      <c r="G39" s="8"/>
    </row>
    <row r="40">
      <c r="A40" s="36">
        <v>106.0</v>
      </c>
      <c r="B40" s="36">
        <v>177.0</v>
      </c>
      <c r="C40" s="36" t="s">
        <v>338</v>
      </c>
      <c r="D40" s="36" t="s">
        <v>336</v>
      </c>
      <c r="E40" s="33"/>
      <c r="G40" s="8"/>
    </row>
    <row r="41">
      <c r="A41" s="36">
        <v>106.0</v>
      </c>
      <c r="B41" s="36">
        <v>172.0</v>
      </c>
      <c r="C41" s="36" t="s">
        <v>341</v>
      </c>
      <c r="D41" s="36" t="s">
        <v>366</v>
      </c>
      <c r="E41" s="33"/>
      <c r="G41" s="8"/>
    </row>
    <row r="42">
      <c r="A42" s="36">
        <v>106.0</v>
      </c>
      <c r="B42" s="36">
        <v>112.0</v>
      </c>
      <c r="C42" s="36" t="s">
        <v>341</v>
      </c>
      <c r="D42" s="36" t="s">
        <v>366</v>
      </c>
      <c r="E42" s="33"/>
      <c r="G42" s="8"/>
    </row>
    <row r="43">
      <c r="A43" s="36">
        <v>106.0</v>
      </c>
      <c r="B43" s="36">
        <v>185.0</v>
      </c>
      <c r="C43" s="36" t="s">
        <v>341</v>
      </c>
      <c r="D43" s="36" t="s">
        <v>336</v>
      </c>
      <c r="E43" s="33"/>
      <c r="G43" s="8"/>
    </row>
    <row r="44">
      <c r="A44" s="36">
        <v>106.0</v>
      </c>
      <c r="B44" s="36">
        <v>116.0</v>
      </c>
      <c r="C44" s="36" t="s">
        <v>341</v>
      </c>
      <c r="D44" s="36" t="s">
        <v>366</v>
      </c>
      <c r="E44" s="33"/>
      <c r="G44" s="8"/>
    </row>
    <row r="45">
      <c r="A45" s="36">
        <v>106.0</v>
      </c>
      <c r="B45" s="36">
        <v>136.0</v>
      </c>
      <c r="C45" s="36" t="s">
        <v>341</v>
      </c>
      <c r="D45" s="36" t="s">
        <v>366</v>
      </c>
      <c r="E45" s="33"/>
      <c r="G45" s="8"/>
    </row>
    <row r="46">
      <c r="A46" s="36">
        <v>106.0</v>
      </c>
      <c r="B46" s="36">
        <v>144.0</v>
      </c>
      <c r="C46" s="36" t="s">
        <v>341</v>
      </c>
      <c r="D46" s="36" t="s">
        <v>366</v>
      </c>
      <c r="E46" s="33"/>
      <c r="G46" s="8"/>
    </row>
    <row r="47">
      <c r="A47" s="36">
        <v>106.0</v>
      </c>
      <c r="B47" s="36">
        <v>119.0</v>
      </c>
      <c r="C47" s="36" t="s">
        <v>353</v>
      </c>
      <c r="D47" s="36" t="s">
        <v>366</v>
      </c>
      <c r="E47" s="33"/>
      <c r="G47" s="8"/>
    </row>
    <row r="48">
      <c r="A48" s="36">
        <v>106.0</v>
      </c>
      <c r="B48" s="36">
        <v>142.0</v>
      </c>
      <c r="C48" s="36" t="s">
        <v>341</v>
      </c>
      <c r="D48" s="36" t="s">
        <v>336</v>
      </c>
      <c r="E48" s="33"/>
      <c r="G48" s="8"/>
    </row>
    <row r="49">
      <c r="A49" s="36"/>
      <c r="B49" s="36"/>
      <c r="C49" s="36"/>
      <c r="D49" s="36"/>
      <c r="E49" s="33"/>
      <c r="G49" s="8"/>
    </row>
    <row r="50">
      <c r="A50" s="36">
        <v>97.0</v>
      </c>
      <c r="B50" s="36">
        <v>140.0</v>
      </c>
      <c r="C50" s="36" t="s">
        <v>341</v>
      </c>
      <c r="D50" s="36" t="s">
        <v>366</v>
      </c>
      <c r="E50" s="33"/>
      <c r="G50" s="8"/>
    </row>
    <row r="51">
      <c r="A51" s="36">
        <v>97.0</v>
      </c>
      <c r="B51" s="36">
        <v>100.0</v>
      </c>
      <c r="C51" s="36" t="s">
        <v>341</v>
      </c>
      <c r="D51" s="36" t="s">
        <v>366</v>
      </c>
      <c r="E51" s="33"/>
      <c r="G51" s="8"/>
    </row>
    <row r="52">
      <c r="A52" s="36">
        <v>97.0</v>
      </c>
      <c r="B52" s="36">
        <v>140.0</v>
      </c>
      <c r="C52" s="36" t="s">
        <v>350</v>
      </c>
      <c r="D52" s="36" t="s">
        <v>336</v>
      </c>
      <c r="E52" s="33"/>
      <c r="G52" s="8"/>
    </row>
    <row r="53">
      <c r="A53" s="36">
        <v>97.0</v>
      </c>
      <c r="B53" s="36">
        <v>78.0</v>
      </c>
      <c r="C53" s="36" t="s">
        <v>338</v>
      </c>
      <c r="D53" s="36" t="s">
        <v>336</v>
      </c>
      <c r="E53" s="33"/>
      <c r="G53" s="8"/>
    </row>
    <row r="54">
      <c r="A54" s="36">
        <v>97.0</v>
      </c>
      <c r="B54" s="36">
        <v>97.0</v>
      </c>
      <c r="C54" s="36" t="s">
        <v>335</v>
      </c>
      <c r="D54" s="36" t="s">
        <v>336</v>
      </c>
      <c r="E54" s="33"/>
      <c r="G54" s="8"/>
    </row>
    <row r="55">
      <c r="A55" s="36">
        <v>97.0</v>
      </c>
      <c r="B55" s="36">
        <v>152.0</v>
      </c>
      <c r="C55" s="36" t="s">
        <v>341</v>
      </c>
      <c r="D55" s="36" t="s">
        <v>336</v>
      </c>
      <c r="E55" s="33"/>
      <c r="G55" s="8"/>
    </row>
    <row r="56">
      <c r="A56" s="36">
        <v>97.0</v>
      </c>
      <c r="B56" s="36">
        <v>108.0</v>
      </c>
      <c r="C56" s="36" t="s">
        <v>341</v>
      </c>
      <c r="D56" s="36" t="s">
        <v>366</v>
      </c>
      <c r="E56" s="33"/>
      <c r="G56" s="8"/>
    </row>
    <row r="57">
      <c r="A57" s="36">
        <v>97.0</v>
      </c>
      <c r="B57" s="36">
        <v>165.0</v>
      </c>
      <c r="C57" s="36" t="s">
        <v>341</v>
      </c>
      <c r="D57" s="36" t="s">
        <v>336</v>
      </c>
      <c r="E57" s="33"/>
      <c r="G57" s="8"/>
    </row>
    <row r="58">
      <c r="A58" s="36">
        <v>97.0</v>
      </c>
      <c r="B58" s="36">
        <v>204.0</v>
      </c>
      <c r="C58" s="36" t="s">
        <v>341</v>
      </c>
      <c r="D58" s="36" t="s">
        <v>336</v>
      </c>
      <c r="E58" s="33"/>
      <c r="G58" s="8"/>
    </row>
    <row r="59">
      <c r="A59" s="36">
        <v>97.0</v>
      </c>
      <c r="B59" s="36">
        <v>82.0</v>
      </c>
      <c r="C59" s="36" t="s">
        <v>341</v>
      </c>
      <c r="D59" s="36" t="s">
        <v>366</v>
      </c>
      <c r="E59" s="33"/>
      <c r="G59" s="8"/>
    </row>
    <row r="60">
      <c r="A60" s="36">
        <v>97.0</v>
      </c>
      <c r="B60" s="36">
        <v>155.0</v>
      </c>
      <c r="C60" s="36" t="s">
        <v>341</v>
      </c>
      <c r="D60" s="36" t="s">
        <v>336</v>
      </c>
      <c r="E60" s="33"/>
      <c r="G60" s="8"/>
    </row>
    <row r="61">
      <c r="A61" s="36"/>
      <c r="B61" s="36"/>
      <c r="C61" s="36"/>
      <c r="D61" s="36"/>
      <c r="E61" s="33"/>
      <c r="G61" s="8"/>
    </row>
    <row r="62">
      <c r="A62" s="36">
        <v>104.0</v>
      </c>
      <c r="B62" s="36">
        <v>105.0</v>
      </c>
      <c r="C62" s="36" t="s">
        <v>341</v>
      </c>
      <c r="D62" s="36" t="s">
        <v>366</v>
      </c>
      <c r="E62" s="33"/>
      <c r="G62" s="8"/>
    </row>
    <row r="63">
      <c r="A63" s="36">
        <v>104.0</v>
      </c>
      <c r="B63" s="36">
        <v>116.0</v>
      </c>
      <c r="C63" s="36" t="s">
        <v>338</v>
      </c>
      <c r="D63" s="36" t="s">
        <v>366</v>
      </c>
      <c r="E63" s="33"/>
      <c r="G63" s="8"/>
    </row>
    <row r="64">
      <c r="A64" s="36">
        <v>104.0</v>
      </c>
      <c r="B64" s="36">
        <v>164.0</v>
      </c>
      <c r="C64" s="36" t="s">
        <v>341</v>
      </c>
      <c r="D64" s="36" t="s">
        <v>336</v>
      </c>
      <c r="E64" s="33"/>
      <c r="G64" s="8"/>
    </row>
    <row r="65">
      <c r="A65" s="36">
        <v>104.0</v>
      </c>
      <c r="B65" s="36">
        <v>108.0</v>
      </c>
      <c r="C65" s="36" t="s">
        <v>341</v>
      </c>
      <c r="D65" s="36" t="s">
        <v>336</v>
      </c>
      <c r="E65" s="33"/>
      <c r="G65" s="8"/>
    </row>
    <row r="66">
      <c r="A66" s="36">
        <v>104.0</v>
      </c>
      <c r="B66" s="36">
        <v>92.0</v>
      </c>
      <c r="C66" s="36" t="s">
        <v>335</v>
      </c>
      <c r="D66" s="36" t="s">
        <v>366</v>
      </c>
      <c r="E66" s="33"/>
      <c r="G66" s="8"/>
    </row>
    <row r="67">
      <c r="A67" s="36">
        <v>104.0</v>
      </c>
      <c r="B67" s="36">
        <v>115.0</v>
      </c>
      <c r="C67" s="36" t="s">
        <v>341</v>
      </c>
      <c r="D67" s="36" t="s">
        <v>366</v>
      </c>
      <c r="E67" s="33"/>
      <c r="G67" s="8"/>
    </row>
    <row r="68">
      <c r="A68" s="36">
        <v>104.0</v>
      </c>
      <c r="B68" s="36">
        <v>149.0</v>
      </c>
      <c r="C68" s="36" t="s">
        <v>335</v>
      </c>
      <c r="D68" s="36" t="s">
        <v>366</v>
      </c>
      <c r="E68" s="33"/>
      <c r="G68" s="8"/>
    </row>
    <row r="69">
      <c r="A69" s="36">
        <v>104.0</v>
      </c>
      <c r="B69" s="36">
        <v>171.0</v>
      </c>
      <c r="C69" s="36" t="s">
        <v>341</v>
      </c>
      <c r="D69" s="36" t="s">
        <v>336</v>
      </c>
      <c r="E69" s="33"/>
      <c r="G69" s="8"/>
    </row>
    <row r="70">
      <c r="A70" s="36">
        <v>104.0</v>
      </c>
      <c r="B70" s="36">
        <v>202.0</v>
      </c>
      <c r="C70" s="36" t="s">
        <v>353</v>
      </c>
      <c r="D70" s="36" t="s">
        <v>336</v>
      </c>
      <c r="E70" s="33"/>
      <c r="G70" s="8"/>
    </row>
    <row r="71">
      <c r="A71" s="36"/>
      <c r="B71" s="36"/>
      <c r="C71" s="36"/>
      <c r="D71" s="36"/>
      <c r="E71" s="33"/>
      <c r="G71" s="8"/>
    </row>
    <row r="72">
      <c r="A72" s="36">
        <v>92.0</v>
      </c>
      <c r="B72" s="36">
        <v>196.0</v>
      </c>
      <c r="C72" s="36" t="s">
        <v>341</v>
      </c>
      <c r="D72" s="36" t="s">
        <v>336</v>
      </c>
      <c r="E72" s="33"/>
      <c r="G72" s="8"/>
    </row>
    <row r="73">
      <c r="A73" s="36">
        <v>92.0</v>
      </c>
      <c r="B73" s="36">
        <v>172.0</v>
      </c>
      <c r="C73" s="36" t="s">
        <v>338</v>
      </c>
      <c r="D73" s="36" t="s">
        <v>336</v>
      </c>
      <c r="E73" s="33"/>
      <c r="G73" s="8"/>
    </row>
    <row r="74">
      <c r="A74" s="36">
        <v>92.0</v>
      </c>
      <c r="B74" s="36">
        <v>99.0</v>
      </c>
      <c r="C74" s="36" t="s">
        <v>341</v>
      </c>
      <c r="D74" s="36" t="s">
        <v>366</v>
      </c>
      <c r="E74" s="33"/>
      <c r="G74" s="8"/>
    </row>
    <row r="75">
      <c r="A75" s="36">
        <v>92.0</v>
      </c>
      <c r="B75" s="36">
        <v>198.0</v>
      </c>
      <c r="C75" s="36" t="s">
        <v>338</v>
      </c>
      <c r="D75" s="36" t="s">
        <v>336</v>
      </c>
      <c r="E75" s="33"/>
      <c r="G75" s="8"/>
    </row>
    <row r="76">
      <c r="A76" s="36">
        <v>92.0</v>
      </c>
      <c r="B76" s="36">
        <v>163.0</v>
      </c>
      <c r="C76" s="36" t="s">
        <v>338</v>
      </c>
      <c r="D76" s="36" t="s">
        <v>336</v>
      </c>
      <c r="E76" s="33"/>
      <c r="G76" s="8"/>
    </row>
    <row r="77">
      <c r="A77" s="36">
        <v>92.0</v>
      </c>
      <c r="B77" s="36">
        <v>205.0</v>
      </c>
      <c r="C77" s="36" t="s">
        <v>353</v>
      </c>
      <c r="D77" s="36" t="s">
        <v>336</v>
      </c>
      <c r="E77" s="33"/>
      <c r="G77" s="8"/>
    </row>
    <row r="78">
      <c r="A78" s="36">
        <v>92.0</v>
      </c>
      <c r="B78" s="36">
        <v>119.0</v>
      </c>
      <c r="C78" s="36" t="s">
        <v>341</v>
      </c>
      <c r="D78" s="36" t="s">
        <v>366</v>
      </c>
      <c r="E78" s="33"/>
      <c r="G78" s="8"/>
    </row>
    <row r="79">
      <c r="A79" s="36">
        <v>92.0</v>
      </c>
      <c r="B79" s="36">
        <v>148.0</v>
      </c>
      <c r="C79" s="36" t="s">
        <v>335</v>
      </c>
      <c r="D79" s="36" t="s">
        <v>336</v>
      </c>
      <c r="E79" s="33"/>
      <c r="G79" s="8"/>
    </row>
    <row r="80">
      <c r="A80" s="36">
        <v>92.0</v>
      </c>
      <c r="B80" s="36">
        <v>0.0</v>
      </c>
      <c r="C80" s="36" t="s">
        <v>338</v>
      </c>
      <c r="D80" s="36" t="s">
        <v>366</v>
      </c>
      <c r="E80" s="33"/>
      <c r="G80" s="8"/>
    </row>
    <row r="81">
      <c r="A81" s="36">
        <v>92.0</v>
      </c>
      <c r="B81" s="36">
        <v>142.0</v>
      </c>
      <c r="C81" s="36" t="s">
        <v>335</v>
      </c>
      <c r="D81" s="36" t="s">
        <v>366</v>
      </c>
      <c r="E81" s="33"/>
      <c r="G81" s="8"/>
    </row>
    <row r="82">
      <c r="A82" s="36"/>
      <c r="B82" s="36"/>
      <c r="C82" s="36"/>
      <c r="D82" s="36"/>
      <c r="E82" s="33"/>
      <c r="G82" s="8"/>
    </row>
    <row r="83">
      <c r="A83" s="36">
        <v>90.0</v>
      </c>
      <c r="B83" s="36">
        <v>117.0</v>
      </c>
      <c r="C83" s="36" t="s">
        <v>338</v>
      </c>
      <c r="D83" s="36" t="s">
        <v>336</v>
      </c>
      <c r="E83" s="33"/>
      <c r="G83" s="8"/>
    </row>
    <row r="84">
      <c r="A84" s="36">
        <v>90.0</v>
      </c>
      <c r="B84" s="36">
        <v>78.0</v>
      </c>
      <c r="C84" s="36" t="s">
        <v>341</v>
      </c>
      <c r="D84" s="36" t="s">
        <v>366</v>
      </c>
      <c r="E84" s="33"/>
      <c r="G84" s="8"/>
    </row>
    <row r="85">
      <c r="A85" s="36">
        <v>90.0</v>
      </c>
      <c r="B85" s="36">
        <v>8.0</v>
      </c>
      <c r="C85" s="36" t="s">
        <v>350</v>
      </c>
      <c r="D85" s="36" t="s">
        <v>336</v>
      </c>
      <c r="E85" s="33"/>
      <c r="G85" s="8"/>
    </row>
    <row r="86">
      <c r="A86" s="36">
        <v>90.0</v>
      </c>
      <c r="B86" s="36">
        <v>85.0</v>
      </c>
      <c r="C86" s="36" t="s">
        <v>341</v>
      </c>
      <c r="D86" s="36" t="s">
        <v>336</v>
      </c>
      <c r="E86" s="33"/>
      <c r="G86" s="8"/>
    </row>
    <row r="87">
      <c r="A87" s="36">
        <v>90.0</v>
      </c>
      <c r="B87" s="36">
        <v>152.0</v>
      </c>
      <c r="C87" s="36" t="s">
        <v>335</v>
      </c>
      <c r="D87" s="36" t="s">
        <v>366</v>
      </c>
      <c r="E87" s="33"/>
      <c r="G87" s="8"/>
    </row>
    <row r="88">
      <c r="A88" s="36">
        <v>90.0</v>
      </c>
      <c r="B88" s="36">
        <v>97.0</v>
      </c>
      <c r="C88" s="36" t="s">
        <v>338</v>
      </c>
      <c r="D88" s="36" t="s">
        <v>336</v>
      </c>
      <c r="E88" s="33"/>
      <c r="G88" s="8"/>
    </row>
    <row r="89">
      <c r="A89" s="36">
        <v>90.0</v>
      </c>
      <c r="B89" s="36">
        <v>111.0</v>
      </c>
      <c r="C89" s="36" t="s">
        <v>338</v>
      </c>
      <c r="D89" s="36" t="s">
        <v>336</v>
      </c>
      <c r="E89" s="33"/>
      <c r="G89" s="8"/>
    </row>
    <row r="90">
      <c r="A90" s="36">
        <v>90.0</v>
      </c>
      <c r="B90" s="36">
        <v>81.0</v>
      </c>
      <c r="C90" s="36" t="s">
        <v>335</v>
      </c>
      <c r="D90" s="36" t="s">
        <v>366</v>
      </c>
      <c r="E90" s="33"/>
      <c r="G90" s="8"/>
    </row>
    <row r="91">
      <c r="A91" s="36">
        <v>90.0</v>
      </c>
      <c r="B91" s="36">
        <v>179.0</v>
      </c>
      <c r="C91" s="36" t="s">
        <v>335</v>
      </c>
      <c r="D91" s="36" t="s">
        <v>336</v>
      </c>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36"/>
      <c r="B97" s="36"/>
      <c r="C97" s="36"/>
      <c r="D97" s="36"/>
      <c r="E97" s="33"/>
      <c r="G97" s="8"/>
    </row>
    <row r="98">
      <c r="A98" s="36"/>
      <c r="B98" s="36"/>
      <c r="C98" s="36"/>
      <c r="D98" s="36"/>
      <c r="E98" s="33"/>
      <c r="G98" s="8"/>
    </row>
    <row r="99">
      <c r="A99" s="36"/>
      <c r="B99" s="36"/>
      <c r="C99" s="36"/>
      <c r="D99" s="36"/>
      <c r="E99" s="33"/>
      <c r="G99" s="8"/>
    </row>
    <row r="100">
      <c r="A100" s="36"/>
      <c r="B100" s="36"/>
      <c r="C100" s="36"/>
      <c r="D100" s="36"/>
      <c r="E100" s="33"/>
      <c r="G100" s="8"/>
    </row>
    <row r="101">
      <c r="A101" s="36"/>
      <c r="B101" s="36"/>
      <c r="C101" s="36"/>
      <c r="D101" s="36"/>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106.2173913</v>
      </c>
      <c r="J1" s="6" t="s">
        <v>334</v>
      </c>
      <c r="K1" s="10">
        <f>AVERAGE(A2:A200)</f>
        <v>93.30434783</v>
      </c>
    </row>
    <row r="2">
      <c r="A2" s="36">
        <v>104.0</v>
      </c>
      <c r="B2" s="36">
        <v>144.0</v>
      </c>
      <c r="C2" s="36" t="s">
        <v>341</v>
      </c>
      <c r="D2" s="36" t="s">
        <v>336</v>
      </c>
      <c r="E2" s="33"/>
      <c r="F2" s="34" t="s">
        <v>3</v>
      </c>
      <c r="G2" s="35">
        <f>MEDIAN(B2:B200)</f>
        <v>111</v>
      </c>
      <c r="J2" s="6" t="s">
        <v>337</v>
      </c>
      <c r="K2" s="10">
        <f>count(A2:A203)</f>
        <v>92</v>
      </c>
    </row>
    <row r="3">
      <c r="A3" s="36">
        <v>104.0</v>
      </c>
      <c r="B3" s="36">
        <v>10.0</v>
      </c>
      <c r="C3" s="36" t="s">
        <v>338</v>
      </c>
      <c r="D3" s="36" t="s">
        <v>336</v>
      </c>
      <c r="E3" s="33"/>
      <c r="F3" s="34" t="s">
        <v>339</v>
      </c>
      <c r="G3" s="35">
        <f>STDEV(B2:B200)</f>
        <v>36.72793532</v>
      </c>
    </row>
    <row r="4">
      <c r="A4" s="36">
        <v>104.0</v>
      </c>
      <c r="B4" s="36">
        <v>100.0</v>
      </c>
      <c r="C4" s="36" t="s">
        <v>338</v>
      </c>
      <c r="D4" s="36" t="s">
        <v>336</v>
      </c>
      <c r="E4" s="33"/>
      <c r="F4" s="34" t="s">
        <v>340</v>
      </c>
      <c r="G4" s="35">
        <f>QUARTILE(B2:B200,1)</f>
        <v>85</v>
      </c>
    </row>
    <row r="5">
      <c r="A5" s="36">
        <v>104.0</v>
      </c>
      <c r="B5" s="36">
        <v>108.0</v>
      </c>
      <c r="C5" s="36" t="s">
        <v>341</v>
      </c>
      <c r="D5" s="36" t="s">
        <v>336</v>
      </c>
      <c r="E5" s="33"/>
      <c r="F5" s="34" t="s">
        <v>342</v>
      </c>
      <c r="G5" s="35">
        <f>QUARTILE(B2:B200,2)</f>
        <v>111</v>
      </c>
    </row>
    <row r="6">
      <c r="A6" s="36">
        <v>104.0</v>
      </c>
      <c r="B6" s="36">
        <v>171.0</v>
      </c>
      <c r="C6" s="36" t="s">
        <v>341</v>
      </c>
      <c r="D6" s="36" t="s">
        <v>336</v>
      </c>
      <c r="E6" s="33"/>
      <c r="F6" s="34" t="s">
        <v>1</v>
      </c>
      <c r="G6" s="35">
        <f>QUARTILE(B2:B200,3)</f>
        <v>129.25</v>
      </c>
    </row>
    <row r="7">
      <c r="A7" s="36">
        <v>104.0</v>
      </c>
      <c r="B7" s="59">
        <v>83.0</v>
      </c>
      <c r="C7" s="38" t="s">
        <v>338</v>
      </c>
      <c r="D7" s="38" t="s">
        <v>366</v>
      </c>
      <c r="E7" s="33"/>
      <c r="F7" s="34" t="s">
        <v>343</v>
      </c>
      <c r="G7" s="35">
        <f>QUARTILE(B2:B200,4)</f>
        <v>186</v>
      </c>
    </row>
    <row r="8">
      <c r="A8" s="36">
        <v>104.0</v>
      </c>
      <c r="B8" s="60">
        <v>118.0</v>
      </c>
      <c r="C8" s="40" t="s">
        <v>341</v>
      </c>
      <c r="D8" s="40" t="s">
        <v>336</v>
      </c>
      <c r="E8" s="33"/>
      <c r="F8" s="34" t="s">
        <v>344</v>
      </c>
      <c r="G8" s="35">
        <f>G6-G4</f>
        <v>44.25</v>
      </c>
      <c r="H8" s="34" t="s">
        <v>345</v>
      </c>
      <c r="I8" s="35">
        <f>(3*(G1-G2))/G3</f>
        <v>-0.3906515834</v>
      </c>
      <c r="J8" s="34" t="s">
        <v>346</v>
      </c>
      <c r="K8" s="35">
        <f>SUM(I21:I23)</f>
        <v>9.89010989</v>
      </c>
    </row>
    <row r="9">
      <c r="A9" s="36">
        <v>104.0</v>
      </c>
      <c r="B9" s="60">
        <v>76.0</v>
      </c>
      <c r="C9" s="40" t="s">
        <v>338</v>
      </c>
      <c r="D9" s="40" t="s">
        <v>336</v>
      </c>
      <c r="E9" s="33"/>
      <c r="G9" s="8"/>
    </row>
    <row r="10">
      <c r="A10" s="36">
        <v>104.0</v>
      </c>
      <c r="B10" s="36">
        <v>109.0</v>
      </c>
      <c r="C10" s="36" t="s">
        <v>338</v>
      </c>
      <c r="D10" s="36" t="s">
        <v>336</v>
      </c>
      <c r="E10" s="33"/>
      <c r="F10" s="41" t="s">
        <v>338</v>
      </c>
      <c r="G10" s="42">
        <f>(COUNTIF(C2:C200,"edgeguard"))/(count(A2:A200))</f>
        <v>0.2173913043</v>
      </c>
      <c r="H10" s="43" t="s">
        <v>347</v>
      </c>
      <c r="I10" s="44" t="s">
        <v>348</v>
      </c>
    </row>
    <row r="11">
      <c r="A11" s="36">
        <v>104.0</v>
      </c>
      <c r="B11" s="36">
        <v>125.0</v>
      </c>
      <c r="C11" s="36" t="s">
        <v>341</v>
      </c>
      <c r="D11" s="36" t="s">
        <v>336</v>
      </c>
      <c r="E11" s="33"/>
      <c r="F11" s="41" t="s">
        <v>335</v>
      </c>
      <c r="G11" s="42">
        <f>COUNTIF(C2:C200,"ledgeguard")/(count(A2:A200))</f>
        <v>0.1739130435</v>
      </c>
      <c r="H11" s="45" t="s">
        <v>349</v>
      </c>
      <c r="I11" s="46">
        <f>((COUNTIF(B2:B100,"&lt;=15"))/Count(B2:B100))*100</f>
        <v>2.197802198</v>
      </c>
    </row>
    <row r="12">
      <c r="A12" s="36">
        <v>104.0</v>
      </c>
      <c r="B12" s="36">
        <v>125.0</v>
      </c>
      <c r="C12" s="36" t="s">
        <v>353</v>
      </c>
      <c r="D12" s="36" t="s">
        <v>336</v>
      </c>
      <c r="E12" s="33"/>
      <c r="F12" s="41" t="s">
        <v>350</v>
      </c>
      <c r="G12" s="42">
        <f>COUNTIF(C2:C200,"reversal")/(count(A2:A200))</f>
        <v>0.0652173913</v>
      </c>
      <c r="H12" s="45" t="s">
        <v>351</v>
      </c>
      <c r="I12" s="46">
        <f>((COUNTIF(B2:B100,"&gt;15")-COUNTIF(B2:B100,"&gt;30"))/Count(B2:B100))*100</f>
        <v>2.197802198</v>
      </c>
    </row>
    <row r="13">
      <c r="A13" s="36">
        <v>104.0</v>
      </c>
      <c r="B13" s="36">
        <v>0.0</v>
      </c>
      <c r="C13" s="36" t="s">
        <v>350</v>
      </c>
      <c r="D13" s="36" t="s">
        <v>336</v>
      </c>
      <c r="E13" s="33"/>
      <c r="F13" s="41" t="s">
        <v>341</v>
      </c>
      <c r="G13" s="42">
        <f>COUNTIF(C2:C200,"raw/whiff")/(count(A2:A200))</f>
        <v>0.4456521739</v>
      </c>
      <c r="H13" s="45" t="s">
        <v>352</v>
      </c>
      <c r="I13" s="47">
        <f>((COUNTIF(B2:B100,"&gt;30")-COUNTIF(B2:B100,"&gt;45"))/Count(B2:B100))*100</f>
        <v>1.098901099</v>
      </c>
    </row>
    <row r="14">
      <c r="A14" s="36">
        <v>104.0</v>
      </c>
      <c r="B14" s="36">
        <v>159.0</v>
      </c>
      <c r="C14" s="36" t="s">
        <v>341</v>
      </c>
      <c r="D14" s="36" t="s">
        <v>336</v>
      </c>
      <c r="E14" s="33"/>
      <c r="F14" s="41" t="s">
        <v>353</v>
      </c>
      <c r="G14" s="42">
        <f>COUNTIF(C2:C200,"landing")/(count(A2:A200))</f>
        <v>0.07608695652</v>
      </c>
      <c r="H14" s="45" t="s">
        <v>354</v>
      </c>
      <c r="I14" s="46">
        <f>((COUNTIF(B2:B100,"&gt;45")-COUNTIF(B2:B100,"&gt;60"))/Count(B2:B100))*100</f>
        <v>2.197802198</v>
      </c>
    </row>
    <row r="15">
      <c r="A15" s="36"/>
      <c r="B15" s="36"/>
      <c r="C15" s="36"/>
      <c r="D15" s="36"/>
      <c r="E15" s="33"/>
      <c r="F15" s="41" t="s">
        <v>355</v>
      </c>
      <c r="G15" s="42">
        <f>COUNTIF(C2:C200,"shielding")/(count(A2:A200))</f>
        <v>0.02173913043</v>
      </c>
      <c r="H15" s="45" t="s">
        <v>356</v>
      </c>
      <c r="I15" s="46">
        <f>((COUNTIF(B2:B100,"&gt;60")-COUNTIF(B2:B100,"&gt;75"))/Count(B2:B100))*100</f>
        <v>12.08791209</v>
      </c>
    </row>
    <row r="16">
      <c r="A16" s="36">
        <v>95.0</v>
      </c>
      <c r="B16" s="36">
        <v>123.0</v>
      </c>
      <c r="C16" s="36" t="s">
        <v>338</v>
      </c>
      <c r="D16" s="36" t="s">
        <v>336</v>
      </c>
      <c r="E16" s="33"/>
      <c r="G16" s="8"/>
      <c r="H16" s="45" t="s">
        <v>357</v>
      </c>
      <c r="I16" s="46">
        <f>((COUNTIF(B2:B100,"&gt;75")-COUNTIF(B2:B100,"&gt;90"))/Count(B2:B100))*100</f>
        <v>13.18681319</v>
      </c>
    </row>
    <row r="17">
      <c r="A17" s="36">
        <v>95.0</v>
      </c>
      <c r="B17" s="36">
        <v>87.0</v>
      </c>
      <c r="C17" s="36" t="s">
        <v>338</v>
      </c>
      <c r="D17" s="36" t="s">
        <v>336</v>
      </c>
      <c r="E17" s="33"/>
      <c r="F17" s="41" t="s">
        <v>358</v>
      </c>
      <c r="G17" s="42">
        <f>countif(D2:D200,"yes")/(count(A2:A200))</f>
        <v>0.1086956522</v>
      </c>
      <c r="H17" s="45" t="s">
        <v>359</v>
      </c>
      <c r="I17" s="46">
        <f>((COUNTIF(B2:B100,"&gt;90")-COUNTIF(B2:B100,"&gt;105"))/Count(B2:B100))*100</f>
        <v>8.791208791</v>
      </c>
    </row>
    <row r="18">
      <c r="A18" s="36">
        <v>95.0</v>
      </c>
      <c r="B18" s="36">
        <v>113.0</v>
      </c>
      <c r="C18" s="36" t="s">
        <v>338</v>
      </c>
      <c r="D18" s="36" t="s">
        <v>336</v>
      </c>
      <c r="E18" s="33"/>
      <c r="G18" s="8"/>
      <c r="H18" s="45" t="s">
        <v>360</v>
      </c>
      <c r="I18" s="46">
        <f>((COUNTIF(B2:B100,"&gt;105")-COUNTIF(B2:B100,"&gt;120"))/Count(B2:B100))*100</f>
        <v>17.58241758</v>
      </c>
    </row>
    <row r="19">
      <c r="A19" s="36">
        <v>95.0</v>
      </c>
      <c r="B19" s="36">
        <v>117.0</v>
      </c>
      <c r="C19" s="36" t="s">
        <v>341</v>
      </c>
      <c r="D19" s="36" t="s">
        <v>336</v>
      </c>
      <c r="E19" s="33"/>
      <c r="G19" s="8"/>
      <c r="H19" s="45" t="s">
        <v>361</v>
      </c>
      <c r="I19" s="46">
        <f>((COUNTIF(B2:B100,"&gt;120")-COUNTIF(B2:B100,"&gt;135"))/Count(B2:B100))*100</f>
        <v>23.07692308</v>
      </c>
    </row>
    <row r="20">
      <c r="A20" s="36">
        <v>95.0</v>
      </c>
      <c r="B20" s="36">
        <v>64.0</v>
      </c>
      <c r="C20" s="36" t="s">
        <v>353</v>
      </c>
      <c r="D20" s="36" t="s">
        <v>336</v>
      </c>
      <c r="E20" s="33"/>
      <c r="G20" s="8"/>
      <c r="H20" s="48" t="s">
        <v>362</v>
      </c>
      <c r="I20" s="49">
        <f>((COUNTIF(B2:B100,"&gt;135")-COUNTIF(B2:B100,"&gt;150"))/Count(B2:B100))*100</f>
        <v>7.692307692</v>
      </c>
    </row>
    <row r="21">
      <c r="A21" s="36">
        <v>95.0</v>
      </c>
      <c r="B21" s="36">
        <v>139.0</v>
      </c>
      <c r="C21" s="36" t="s">
        <v>350</v>
      </c>
      <c r="D21" s="36" t="s">
        <v>336</v>
      </c>
      <c r="E21" s="33"/>
      <c r="G21" s="8"/>
      <c r="H21" s="48" t="s">
        <v>363</v>
      </c>
      <c r="I21" s="49">
        <f>((COUNTIF(B2:B100,"&gt;150")-COUNTIF(B2:B100,"&gt;165"))/Count(B2:B100))*100</f>
        <v>5.494505495</v>
      </c>
    </row>
    <row r="22">
      <c r="A22" s="36">
        <v>95.0</v>
      </c>
      <c r="B22" s="36">
        <v>126.0</v>
      </c>
      <c r="C22" s="36" t="s">
        <v>338</v>
      </c>
      <c r="D22" s="36" t="s">
        <v>336</v>
      </c>
      <c r="E22" s="33"/>
      <c r="G22" s="8"/>
      <c r="H22" s="48" t="s">
        <v>364</v>
      </c>
      <c r="I22" s="49">
        <f>((COUNTIF(B2:B100,"&gt;165")-COUNTIF(B2:B100,"&gt;180"))/Count(B2:B100))*100</f>
        <v>3.296703297</v>
      </c>
    </row>
    <row r="23">
      <c r="A23" s="36">
        <v>95.0</v>
      </c>
      <c r="B23" s="36">
        <v>123.0</v>
      </c>
      <c r="C23" s="36" t="s">
        <v>335</v>
      </c>
      <c r="D23" s="36" t="s">
        <v>336</v>
      </c>
      <c r="E23" s="33"/>
      <c r="G23" s="8"/>
      <c r="H23" s="50" t="s">
        <v>365</v>
      </c>
      <c r="I23" s="51">
        <f>((COUNTIF(B2:B100,"&gt;180")-COUNTIF(B2:B100,"&gt;300"))/Count(B2:B100))*100</f>
        <v>1.098901099</v>
      </c>
    </row>
    <row r="24">
      <c r="A24" s="36">
        <v>95.0</v>
      </c>
      <c r="B24" s="36">
        <v>43.0</v>
      </c>
      <c r="C24" s="36" t="s">
        <v>338</v>
      </c>
      <c r="D24" s="36" t="s">
        <v>336</v>
      </c>
      <c r="E24" s="33"/>
      <c r="I24" s="9">
        <f>SUM(I11:I23)</f>
        <v>100</v>
      </c>
    </row>
    <row r="25">
      <c r="A25" s="36">
        <v>95.0</v>
      </c>
      <c r="B25" s="36">
        <v>129.0</v>
      </c>
      <c r="C25" s="36" t="s">
        <v>341</v>
      </c>
      <c r="D25" s="36" t="s">
        <v>336</v>
      </c>
      <c r="E25" s="33"/>
    </row>
    <row r="26">
      <c r="A26" s="36"/>
      <c r="B26" s="36"/>
      <c r="C26" s="36"/>
      <c r="D26" s="36"/>
      <c r="E26" s="33"/>
    </row>
    <row r="27">
      <c r="A27" s="36">
        <v>77.0</v>
      </c>
      <c r="B27" s="36">
        <v>105.0</v>
      </c>
      <c r="C27" s="36" t="s">
        <v>341</v>
      </c>
      <c r="D27" s="36" t="s">
        <v>336</v>
      </c>
      <c r="E27" s="33"/>
    </row>
    <row r="28">
      <c r="A28" s="36">
        <v>77.0</v>
      </c>
      <c r="B28" s="36">
        <v>47.0</v>
      </c>
      <c r="C28" s="36" t="s">
        <v>341</v>
      </c>
      <c r="D28" s="36" t="s">
        <v>366</v>
      </c>
      <c r="E28" s="33"/>
    </row>
    <row r="29">
      <c r="A29" s="36">
        <v>77.0</v>
      </c>
      <c r="B29" s="36">
        <v>72.0</v>
      </c>
      <c r="C29" s="36" t="s">
        <v>341</v>
      </c>
      <c r="D29" s="36" t="s">
        <v>336</v>
      </c>
      <c r="E29" s="33"/>
    </row>
    <row r="30">
      <c r="A30" s="36">
        <v>77.0</v>
      </c>
      <c r="B30" s="36">
        <v>72.0</v>
      </c>
      <c r="C30" s="36" t="s">
        <v>338</v>
      </c>
      <c r="D30" s="36" t="s">
        <v>336</v>
      </c>
      <c r="E30" s="33"/>
    </row>
    <row r="31">
      <c r="A31" s="36">
        <v>77.0</v>
      </c>
      <c r="B31" s="36">
        <v>98.0</v>
      </c>
      <c r="C31" s="36" t="s">
        <v>350</v>
      </c>
      <c r="D31" s="36" t="s">
        <v>336</v>
      </c>
      <c r="E31" s="33"/>
    </row>
    <row r="32">
      <c r="A32" s="36">
        <v>77.0</v>
      </c>
      <c r="B32" s="36">
        <v>65.0</v>
      </c>
      <c r="C32" s="36" t="s">
        <v>338</v>
      </c>
      <c r="D32" s="36" t="s">
        <v>336</v>
      </c>
      <c r="E32" s="33"/>
    </row>
    <row r="33">
      <c r="A33" s="36">
        <v>77.0</v>
      </c>
      <c r="B33" s="36">
        <v>116.0</v>
      </c>
      <c r="C33" s="36" t="s">
        <v>335</v>
      </c>
      <c r="D33" s="36" t="s">
        <v>336</v>
      </c>
      <c r="E33" s="33"/>
    </row>
    <row r="34">
      <c r="A34" s="36">
        <v>77.0</v>
      </c>
      <c r="B34" s="36">
        <v>72.0</v>
      </c>
      <c r="C34" s="36" t="s">
        <v>338</v>
      </c>
      <c r="D34" s="36" t="s">
        <v>336</v>
      </c>
      <c r="E34" s="33"/>
    </row>
    <row r="35">
      <c r="A35" s="36">
        <v>77.0</v>
      </c>
      <c r="B35" s="36">
        <v>104.0</v>
      </c>
      <c r="C35" s="36" t="s">
        <v>341</v>
      </c>
      <c r="D35" s="36" t="s">
        <v>336</v>
      </c>
      <c r="E35" s="33"/>
      <c r="G35" s="8"/>
    </row>
    <row r="36">
      <c r="A36" s="36">
        <v>77.0</v>
      </c>
      <c r="B36" s="36">
        <v>111.0</v>
      </c>
      <c r="C36" s="36" t="s">
        <v>341</v>
      </c>
      <c r="D36" s="36" t="s">
        <v>336</v>
      </c>
      <c r="E36" s="33"/>
      <c r="G36" s="8"/>
    </row>
    <row r="37">
      <c r="A37" s="36"/>
      <c r="B37" s="36"/>
      <c r="C37" s="36"/>
      <c r="D37" s="36"/>
      <c r="E37" s="33"/>
      <c r="G37" s="8"/>
    </row>
    <row r="38">
      <c r="A38" s="36">
        <v>89.0</v>
      </c>
      <c r="B38" s="36">
        <v>113.0</v>
      </c>
      <c r="C38" s="36" t="s">
        <v>341</v>
      </c>
      <c r="D38" s="36" t="s">
        <v>336</v>
      </c>
      <c r="E38" s="33"/>
      <c r="G38" s="8"/>
    </row>
    <row r="39">
      <c r="A39" s="36">
        <v>89.0</v>
      </c>
      <c r="B39" s="36">
        <v>124.0</v>
      </c>
      <c r="C39" s="36" t="s">
        <v>341</v>
      </c>
      <c r="D39" s="36" t="s">
        <v>336</v>
      </c>
      <c r="E39" s="33"/>
      <c r="G39" s="8"/>
    </row>
    <row r="40">
      <c r="A40" s="36">
        <v>89.0</v>
      </c>
      <c r="B40" s="36">
        <v>124.0</v>
      </c>
      <c r="C40" s="36" t="s">
        <v>335</v>
      </c>
      <c r="D40" s="36" t="s">
        <v>336</v>
      </c>
      <c r="E40" s="33"/>
      <c r="G40" s="8"/>
    </row>
    <row r="41">
      <c r="A41" s="36">
        <v>89.0</v>
      </c>
      <c r="B41" s="36">
        <v>150.0</v>
      </c>
      <c r="C41" s="36" t="s">
        <v>341</v>
      </c>
      <c r="D41" s="36" t="s">
        <v>336</v>
      </c>
      <c r="E41" s="33"/>
      <c r="G41" s="8"/>
    </row>
    <row r="42">
      <c r="A42" s="36">
        <v>89.0</v>
      </c>
      <c r="B42" s="36">
        <v>69.0</v>
      </c>
      <c r="C42" s="36" t="s">
        <v>335</v>
      </c>
      <c r="D42" s="36" t="s">
        <v>336</v>
      </c>
      <c r="E42" s="33"/>
      <c r="G42" s="8"/>
    </row>
    <row r="43">
      <c r="A43" s="36">
        <v>89.0</v>
      </c>
      <c r="B43" s="36">
        <v>85.0</v>
      </c>
      <c r="C43" s="36" t="s">
        <v>341</v>
      </c>
      <c r="D43" s="36" t="s">
        <v>366</v>
      </c>
      <c r="E43" s="33"/>
      <c r="G43" s="8"/>
    </row>
    <row r="44">
      <c r="A44" s="36">
        <v>89.0</v>
      </c>
      <c r="B44" s="36">
        <v>63.0</v>
      </c>
      <c r="C44" s="36" t="s">
        <v>338</v>
      </c>
      <c r="D44" s="36" t="s">
        <v>336</v>
      </c>
      <c r="E44" s="33"/>
      <c r="G44" s="8"/>
    </row>
    <row r="45">
      <c r="A45" s="36">
        <v>89.0</v>
      </c>
      <c r="B45" s="36">
        <v>102.0</v>
      </c>
      <c r="C45" s="36" t="s">
        <v>355</v>
      </c>
      <c r="D45" s="36" t="s">
        <v>336</v>
      </c>
      <c r="E45" s="33"/>
      <c r="G45" s="8"/>
    </row>
    <row r="46">
      <c r="A46" s="36"/>
      <c r="B46" s="36"/>
      <c r="C46" s="36"/>
      <c r="D46" s="36"/>
      <c r="E46" s="33"/>
      <c r="G46" s="8"/>
    </row>
    <row r="47">
      <c r="A47" s="36">
        <v>102.0</v>
      </c>
      <c r="B47" s="36">
        <v>144.0</v>
      </c>
      <c r="C47" s="36" t="s">
        <v>335</v>
      </c>
      <c r="D47" s="36" t="s">
        <v>336</v>
      </c>
      <c r="E47" s="33"/>
      <c r="G47" s="8"/>
    </row>
    <row r="48">
      <c r="A48" s="36">
        <v>102.0</v>
      </c>
      <c r="B48" s="36">
        <v>154.0</v>
      </c>
      <c r="C48" s="36" t="s">
        <v>341</v>
      </c>
      <c r="D48" s="36" t="s">
        <v>336</v>
      </c>
      <c r="E48" s="33"/>
      <c r="G48" s="8"/>
    </row>
    <row r="49">
      <c r="A49" s="36">
        <v>102.0</v>
      </c>
      <c r="B49" s="36">
        <v>122.0</v>
      </c>
      <c r="C49" s="36" t="s">
        <v>341</v>
      </c>
      <c r="D49" s="36" t="s">
        <v>366</v>
      </c>
      <c r="E49" s="33"/>
      <c r="G49" s="8"/>
    </row>
    <row r="50">
      <c r="A50" s="36">
        <v>102.0</v>
      </c>
      <c r="B50" s="36">
        <v>89.0</v>
      </c>
      <c r="C50" s="36" t="s">
        <v>350</v>
      </c>
      <c r="D50" s="36" t="s">
        <v>336</v>
      </c>
      <c r="E50" s="33"/>
      <c r="G50" s="8"/>
    </row>
    <row r="51">
      <c r="A51" s="36">
        <v>102.0</v>
      </c>
      <c r="B51" s="36">
        <v>174.0</v>
      </c>
      <c r="C51" s="36" t="s">
        <v>341</v>
      </c>
      <c r="D51" s="36" t="s">
        <v>336</v>
      </c>
      <c r="E51" s="33"/>
      <c r="G51" s="8"/>
    </row>
    <row r="52">
      <c r="A52" s="36">
        <v>102.0</v>
      </c>
      <c r="B52" s="36">
        <v>109.0</v>
      </c>
      <c r="C52" s="36" t="s">
        <v>341</v>
      </c>
      <c r="D52" s="36" t="s">
        <v>366</v>
      </c>
      <c r="E52" s="33"/>
      <c r="G52" s="8"/>
    </row>
    <row r="53">
      <c r="A53" s="36">
        <v>102.0</v>
      </c>
      <c r="B53" s="36">
        <v>124.0</v>
      </c>
      <c r="C53" s="36" t="s">
        <v>335</v>
      </c>
      <c r="D53" s="36" t="s">
        <v>336</v>
      </c>
      <c r="E53" s="33"/>
      <c r="G53" s="8"/>
    </row>
    <row r="54">
      <c r="A54" s="36">
        <v>102.0</v>
      </c>
      <c r="B54" s="36">
        <v>134.0</v>
      </c>
      <c r="C54" s="36" t="s">
        <v>341</v>
      </c>
      <c r="D54" s="36" t="s">
        <v>336</v>
      </c>
      <c r="E54" s="33"/>
      <c r="G54" s="8"/>
    </row>
    <row r="55">
      <c r="A55" s="36">
        <v>102.0</v>
      </c>
      <c r="B55" s="36">
        <v>69.0</v>
      </c>
      <c r="C55" s="36" t="s">
        <v>335</v>
      </c>
      <c r="D55" s="36" t="s">
        <v>336</v>
      </c>
      <c r="E55" s="33"/>
      <c r="G55" s="8"/>
    </row>
    <row r="56">
      <c r="A56" s="36">
        <v>102.0</v>
      </c>
      <c r="B56" s="36">
        <v>138.0</v>
      </c>
      <c r="C56" s="36" t="s">
        <v>335</v>
      </c>
      <c r="D56" s="36" t="s">
        <v>336</v>
      </c>
      <c r="E56" s="33"/>
      <c r="G56" s="8"/>
    </row>
    <row r="57">
      <c r="A57" s="36">
        <v>102.0</v>
      </c>
      <c r="B57" s="36">
        <v>63.0</v>
      </c>
      <c r="C57" s="36" t="s">
        <v>341</v>
      </c>
      <c r="D57" s="36" t="s">
        <v>366</v>
      </c>
      <c r="E57" s="33"/>
      <c r="G57" s="8"/>
    </row>
    <row r="58">
      <c r="A58" s="36"/>
      <c r="B58" s="36"/>
      <c r="C58" s="36"/>
      <c r="D58" s="36"/>
      <c r="E58" s="33"/>
      <c r="G58" s="8"/>
    </row>
    <row r="59">
      <c r="A59" s="36">
        <v>106.0</v>
      </c>
      <c r="B59" s="36">
        <v>110.0</v>
      </c>
      <c r="C59" s="36" t="s">
        <v>341</v>
      </c>
      <c r="D59" s="36" t="s">
        <v>366</v>
      </c>
      <c r="E59" s="33"/>
      <c r="G59" s="8"/>
    </row>
    <row r="60">
      <c r="A60" s="36">
        <v>106.0</v>
      </c>
      <c r="B60" s="36">
        <v>113.0</v>
      </c>
      <c r="C60" s="36" t="s">
        <v>341</v>
      </c>
      <c r="D60" s="36" t="s">
        <v>336</v>
      </c>
      <c r="E60" s="33"/>
      <c r="G60" s="8"/>
    </row>
    <row r="61">
      <c r="A61" s="36">
        <v>106.0</v>
      </c>
      <c r="B61" s="36">
        <v>131.0</v>
      </c>
      <c r="C61" s="36" t="s">
        <v>353</v>
      </c>
      <c r="D61" s="36" t="s">
        <v>336</v>
      </c>
      <c r="E61" s="33"/>
      <c r="G61" s="8"/>
    </row>
    <row r="62">
      <c r="A62" s="36">
        <v>106.0</v>
      </c>
      <c r="B62" s="36">
        <v>163.0</v>
      </c>
      <c r="C62" s="36" t="s">
        <v>341</v>
      </c>
      <c r="D62" s="36" t="s">
        <v>336</v>
      </c>
      <c r="E62" s="33"/>
      <c r="G62" s="8"/>
    </row>
    <row r="63">
      <c r="A63" s="36">
        <v>106.0</v>
      </c>
      <c r="B63" s="36">
        <v>106.0</v>
      </c>
      <c r="C63" s="36" t="s">
        <v>335</v>
      </c>
      <c r="D63" s="36" t="s">
        <v>336</v>
      </c>
      <c r="E63" s="33"/>
      <c r="G63" s="8"/>
    </row>
    <row r="64">
      <c r="A64" s="36">
        <v>106.0</v>
      </c>
      <c r="B64" s="36">
        <v>85.0</v>
      </c>
      <c r="C64" s="36" t="s">
        <v>341</v>
      </c>
      <c r="D64" s="36" t="s">
        <v>366</v>
      </c>
      <c r="E64" s="33"/>
      <c r="G64" s="8"/>
    </row>
    <row r="65">
      <c r="A65" s="36">
        <v>106.0</v>
      </c>
      <c r="B65" s="36">
        <v>132.0</v>
      </c>
      <c r="C65" s="36" t="s">
        <v>353</v>
      </c>
      <c r="D65" s="36" t="s">
        <v>336</v>
      </c>
      <c r="E65" s="33"/>
      <c r="G65" s="8"/>
    </row>
    <row r="66">
      <c r="A66" s="36">
        <v>106.0</v>
      </c>
      <c r="B66" s="36">
        <v>88.0</v>
      </c>
      <c r="C66" s="36" t="s">
        <v>355</v>
      </c>
      <c r="D66" s="36" t="s">
        <v>336</v>
      </c>
      <c r="E66" s="33"/>
      <c r="G66" s="8"/>
    </row>
    <row r="67">
      <c r="A67" s="36">
        <v>106.0</v>
      </c>
      <c r="B67" s="36">
        <v>91.0</v>
      </c>
      <c r="C67" s="36" t="s">
        <v>335</v>
      </c>
      <c r="D67" s="36" t="s">
        <v>336</v>
      </c>
      <c r="E67" s="33"/>
      <c r="G67" s="8"/>
    </row>
    <row r="68">
      <c r="A68" s="36">
        <v>106.0</v>
      </c>
      <c r="B68" s="36">
        <v>63.0</v>
      </c>
      <c r="C68" s="36" t="s">
        <v>338</v>
      </c>
      <c r="D68" s="36" t="s">
        <v>336</v>
      </c>
      <c r="E68" s="33"/>
      <c r="G68" s="8"/>
    </row>
    <row r="69">
      <c r="A69" s="36"/>
      <c r="B69" s="36"/>
      <c r="C69" s="36"/>
      <c r="D69" s="36"/>
      <c r="E69" s="33"/>
      <c r="G69" s="8"/>
    </row>
    <row r="70">
      <c r="A70" s="36">
        <v>95.0</v>
      </c>
      <c r="B70" s="36">
        <v>186.0</v>
      </c>
      <c r="C70" s="36" t="s">
        <v>341</v>
      </c>
      <c r="D70" s="36" t="s">
        <v>336</v>
      </c>
      <c r="E70" s="33"/>
      <c r="G70" s="8"/>
    </row>
    <row r="71">
      <c r="A71" s="36">
        <v>95.0</v>
      </c>
      <c r="B71" s="36">
        <v>23.0</v>
      </c>
      <c r="C71" s="36" t="s">
        <v>341</v>
      </c>
      <c r="D71" s="36" t="s">
        <v>366</v>
      </c>
      <c r="E71" s="33"/>
      <c r="G71" s="8"/>
    </row>
    <row r="72">
      <c r="A72" s="36">
        <v>95.0</v>
      </c>
      <c r="B72" s="36">
        <v>177.0</v>
      </c>
      <c r="C72" s="36" t="s">
        <v>341</v>
      </c>
      <c r="D72" s="36" t="s">
        <v>336</v>
      </c>
      <c r="E72" s="33"/>
      <c r="G72" s="8"/>
    </row>
    <row r="73">
      <c r="A73" s="36">
        <v>95.0</v>
      </c>
      <c r="B73" s="36">
        <v>158.0</v>
      </c>
      <c r="C73" s="36" t="s">
        <v>335</v>
      </c>
      <c r="D73" s="36" t="s">
        <v>336</v>
      </c>
      <c r="E73" s="33"/>
      <c r="G73" s="8"/>
    </row>
    <row r="74">
      <c r="A74" s="36">
        <v>95.0</v>
      </c>
      <c r="B74" s="36">
        <v>124.0</v>
      </c>
      <c r="C74" s="36" t="s">
        <v>341</v>
      </c>
      <c r="D74" s="36" t="s">
        <v>336</v>
      </c>
      <c r="E74" s="33"/>
      <c r="G74" s="8"/>
    </row>
    <row r="75">
      <c r="A75" s="36">
        <v>95.0</v>
      </c>
      <c r="B75" s="36">
        <v>102.0</v>
      </c>
      <c r="C75" s="36" t="s">
        <v>335</v>
      </c>
      <c r="D75" s="36" t="s">
        <v>336</v>
      </c>
      <c r="E75" s="33"/>
      <c r="G75" s="8"/>
    </row>
    <row r="76">
      <c r="A76" s="36">
        <v>95.0</v>
      </c>
      <c r="B76" s="36">
        <v>132.0</v>
      </c>
      <c r="C76" s="36" t="s">
        <v>341</v>
      </c>
      <c r="D76" s="36" t="s">
        <v>336</v>
      </c>
      <c r="E76" s="33"/>
      <c r="G76" s="8"/>
    </row>
    <row r="77">
      <c r="A77" s="36">
        <v>95.0</v>
      </c>
      <c r="B77" s="36">
        <v>87.0</v>
      </c>
      <c r="C77" s="36" t="s">
        <v>341</v>
      </c>
      <c r="D77" s="36" t="s">
        <v>336</v>
      </c>
      <c r="E77" s="33"/>
      <c r="G77" s="8"/>
    </row>
    <row r="78">
      <c r="A78" s="36">
        <v>95.0</v>
      </c>
      <c r="B78" s="36">
        <v>68.0</v>
      </c>
      <c r="C78" s="36" t="s">
        <v>338</v>
      </c>
      <c r="D78" s="36" t="s">
        <v>336</v>
      </c>
      <c r="E78" s="33"/>
      <c r="G78" s="8"/>
    </row>
    <row r="79">
      <c r="A79" s="36">
        <v>95.0</v>
      </c>
      <c r="B79" s="36">
        <v>124.0</v>
      </c>
      <c r="C79" s="36" t="s">
        <v>335</v>
      </c>
      <c r="D79" s="36" t="s">
        <v>336</v>
      </c>
      <c r="E79" s="33"/>
      <c r="G79" s="8"/>
    </row>
    <row r="80">
      <c r="A80" s="36"/>
      <c r="B80" s="36"/>
      <c r="C80" s="36"/>
      <c r="D80" s="36"/>
      <c r="E80" s="33"/>
      <c r="G80" s="8"/>
    </row>
    <row r="81">
      <c r="A81" s="36">
        <v>78.0</v>
      </c>
      <c r="B81" s="36">
        <v>53.0</v>
      </c>
      <c r="C81" s="36" t="s">
        <v>341</v>
      </c>
      <c r="D81" s="36" t="s">
        <v>366</v>
      </c>
      <c r="E81" s="33"/>
      <c r="G81" s="8"/>
    </row>
    <row r="82">
      <c r="A82" s="36">
        <v>78.0</v>
      </c>
      <c r="B82" s="36">
        <v>134.0</v>
      </c>
      <c r="C82" s="36" t="s">
        <v>341</v>
      </c>
      <c r="D82" s="36" t="s">
        <v>336</v>
      </c>
      <c r="E82" s="33"/>
      <c r="G82" s="8"/>
    </row>
    <row r="83">
      <c r="A83" s="36">
        <v>78.0</v>
      </c>
      <c r="B83" s="36">
        <v>111.0</v>
      </c>
      <c r="C83" s="36" t="s">
        <v>335</v>
      </c>
      <c r="D83" s="36" t="s">
        <v>336</v>
      </c>
      <c r="E83" s="33"/>
      <c r="G83" s="8"/>
    </row>
    <row r="84">
      <c r="A84" s="36">
        <v>78.0</v>
      </c>
      <c r="B84" s="36">
        <v>98.0</v>
      </c>
      <c r="C84" s="36" t="s">
        <v>335</v>
      </c>
      <c r="D84" s="36" t="s">
        <v>336</v>
      </c>
      <c r="E84" s="33"/>
      <c r="G84" s="8"/>
    </row>
    <row r="85">
      <c r="A85" s="36">
        <v>78.0</v>
      </c>
      <c r="B85" s="36">
        <v>132.0</v>
      </c>
      <c r="C85" s="36" t="s">
        <v>350</v>
      </c>
      <c r="D85" s="36" t="s">
        <v>336</v>
      </c>
      <c r="E85" s="33"/>
      <c r="G85" s="8"/>
    </row>
    <row r="86">
      <c r="A86" s="36">
        <v>78.0</v>
      </c>
      <c r="B86" s="36">
        <v>130.0</v>
      </c>
      <c r="C86" s="36" t="s">
        <v>341</v>
      </c>
      <c r="D86" s="36" t="s">
        <v>336</v>
      </c>
      <c r="E86" s="33"/>
      <c r="G86" s="8"/>
    </row>
    <row r="87">
      <c r="A87" s="36">
        <v>78.0</v>
      </c>
      <c r="B87" s="36">
        <v>122.0</v>
      </c>
      <c r="C87" s="36" t="s">
        <v>341</v>
      </c>
      <c r="D87" s="36" t="s">
        <v>336</v>
      </c>
      <c r="E87" s="33"/>
      <c r="G87" s="8"/>
    </row>
    <row r="88">
      <c r="A88" s="36">
        <v>78.0</v>
      </c>
      <c r="B88" s="36">
        <v>88.0</v>
      </c>
      <c r="C88" s="36" t="s">
        <v>341</v>
      </c>
      <c r="D88" s="36" t="s">
        <v>336</v>
      </c>
      <c r="E88" s="33"/>
      <c r="G88" s="8"/>
    </row>
    <row r="89">
      <c r="A89" s="36">
        <v>78.0</v>
      </c>
      <c r="B89" s="36">
        <v>141.0</v>
      </c>
      <c r="C89" s="36" t="s">
        <v>353</v>
      </c>
      <c r="D89" s="36" t="s">
        <v>336</v>
      </c>
      <c r="E89" s="33"/>
      <c r="G89" s="8"/>
    </row>
    <row r="90">
      <c r="A90" s="36">
        <v>78.0</v>
      </c>
      <c r="B90" s="36">
        <v>22.0</v>
      </c>
      <c r="C90" s="36" t="s">
        <v>338</v>
      </c>
      <c r="D90" s="36" t="s">
        <v>336</v>
      </c>
      <c r="E90" s="33"/>
      <c r="G90" s="8"/>
    </row>
    <row r="91">
      <c r="A91" s="36">
        <v>78.0</v>
      </c>
      <c r="B91" s="36">
        <v>162.0</v>
      </c>
      <c r="C91" s="36" t="s">
        <v>341</v>
      </c>
      <c r="D91" s="36" t="s">
        <v>336</v>
      </c>
      <c r="E91" s="33"/>
      <c r="G91" s="8"/>
    </row>
    <row r="92">
      <c r="A92" s="36"/>
      <c r="B92" s="36"/>
      <c r="C92" s="36"/>
      <c r="D92" s="36"/>
      <c r="E92" s="33"/>
      <c r="G92" s="8"/>
    </row>
    <row r="93">
      <c r="A93" s="36">
        <v>90.0</v>
      </c>
      <c r="B93" s="36">
        <v>121.0</v>
      </c>
      <c r="C93" s="36" t="s">
        <v>338</v>
      </c>
      <c r="D93" s="36" t="s">
        <v>336</v>
      </c>
      <c r="E93" s="33"/>
      <c r="G93" s="8"/>
    </row>
    <row r="94">
      <c r="A94" s="36">
        <v>90.0</v>
      </c>
      <c r="B94" s="36">
        <v>86.0</v>
      </c>
      <c r="C94" s="36" t="s">
        <v>353</v>
      </c>
      <c r="D94" s="36" t="s">
        <v>336</v>
      </c>
      <c r="E94" s="33"/>
      <c r="G94" s="8"/>
    </row>
    <row r="95">
      <c r="A95" s="36">
        <v>90.0</v>
      </c>
      <c r="B95" s="36">
        <v>113.0</v>
      </c>
      <c r="C95" s="36" t="s">
        <v>341</v>
      </c>
      <c r="D95" s="36" t="s">
        <v>336</v>
      </c>
      <c r="E95" s="33"/>
      <c r="G95" s="8"/>
    </row>
    <row r="96">
      <c r="A96" s="36">
        <v>90.0</v>
      </c>
      <c r="B96" s="36">
        <v>78.0</v>
      </c>
      <c r="C96" s="36" t="s">
        <v>335</v>
      </c>
      <c r="D96" s="36" t="s">
        <v>336</v>
      </c>
      <c r="E96" s="33"/>
      <c r="G96" s="8"/>
    </row>
    <row r="97">
      <c r="A97" s="36">
        <v>90.0</v>
      </c>
      <c r="B97" s="36">
        <v>113.0</v>
      </c>
      <c r="C97" s="36" t="s">
        <v>350</v>
      </c>
      <c r="D97" s="36" t="s">
        <v>336</v>
      </c>
      <c r="E97" s="33"/>
      <c r="G97" s="8"/>
    </row>
    <row r="98">
      <c r="A98" s="36">
        <v>90.0</v>
      </c>
      <c r="B98" s="36">
        <v>110.0</v>
      </c>
      <c r="C98" s="36" t="s">
        <v>341</v>
      </c>
      <c r="D98" s="36" t="s">
        <v>336</v>
      </c>
      <c r="E98" s="33"/>
      <c r="G98" s="8"/>
    </row>
    <row r="99">
      <c r="A99" s="36">
        <v>90.0</v>
      </c>
      <c r="B99" s="36">
        <v>138.0</v>
      </c>
      <c r="C99" s="36" t="s">
        <v>353</v>
      </c>
      <c r="D99" s="36" t="s">
        <v>336</v>
      </c>
      <c r="E99" s="33"/>
      <c r="G99" s="8"/>
    </row>
    <row r="100">
      <c r="A100" s="36">
        <v>90.0</v>
      </c>
      <c r="B100" s="36">
        <v>90.0</v>
      </c>
      <c r="C100" s="36" t="s">
        <v>338</v>
      </c>
      <c r="D100" s="36" t="s">
        <v>336</v>
      </c>
      <c r="E100" s="33"/>
      <c r="G100" s="8"/>
    </row>
    <row r="101">
      <c r="A101" s="36">
        <v>90.0</v>
      </c>
      <c r="B101" s="36">
        <v>63.0</v>
      </c>
      <c r="C101" s="36" t="s">
        <v>338</v>
      </c>
      <c r="D101" s="36" t="s">
        <v>336</v>
      </c>
      <c r="E101" s="33"/>
      <c r="G101" s="8"/>
    </row>
    <row r="102">
      <c r="A102" s="36"/>
      <c r="B102" s="36"/>
      <c r="C102" s="36"/>
      <c r="D102" s="36"/>
      <c r="E102" s="33"/>
      <c r="G102" s="8"/>
    </row>
    <row r="103">
      <c r="A103" s="36"/>
      <c r="B103" s="36"/>
      <c r="C103" s="36"/>
      <c r="D103" s="36"/>
      <c r="E103" s="33"/>
      <c r="G103" s="8"/>
    </row>
    <row r="104">
      <c r="A104" s="36"/>
      <c r="B104" s="36"/>
      <c r="C104" s="36"/>
      <c r="D104" s="36"/>
      <c r="E104" s="33"/>
      <c r="G104" s="8"/>
    </row>
    <row r="105">
      <c r="A105" s="36"/>
      <c r="B105" s="36"/>
      <c r="C105" s="36"/>
      <c r="D105" s="36"/>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111.6923077</v>
      </c>
      <c r="J1" s="6" t="s">
        <v>334</v>
      </c>
      <c r="K1" s="10">
        <f>AVERAGE(A2:A100)</f>
        <v>91.63736264</v>
      </c>
    </row>
    <row r="2">
      <c r="A2" s="36">
        <v>94.0</v>
      </c>
      <c r="B2" s="36">
        <v>153.0</v>
      </c>
      <c r="C2" s="36" t="s">
        <v>341</v>
      </c>
      <c r="D2" s="36" t="s">
        <v>336</v>
      </c>
      <c r="E2" s="33"/>
      <c r="F2" s="34" t="s">
        <v>3</v>
      </c>
      <c r="G2" s="35">
        <f>MEDIAN(B2:B100)</f>
        <v>106</v>
      </c>
      <c r="J2" s="6" t="s">
        <v>337</v>
      </c>
      <c r="K2" s="10">
        <f>count(A2:A103)</f>
        <v>94</v>
      </c>
    </row>
    <row r="3">
      <c r="A3" s="36">
        <v>94.0</v>
      </c>
      <c r="B3" s="36">
        <v>171.0</v>
      </c>
      <c r="C3" s="36" t="s">
        <v>338</v>
      </c>
      <c r="D3" s="36" t="s">
        <v>336</v>
      </c>
      <c r="E3" s="33"/>
      <c r="F3" s="34" t="s">
        <v>339</v>
      </c>
      <c r="G3" s="35">
        <f>STDEV(B2:B100)</f>
        <v>32.69614055</v>
      </c>
    </row>
    <row r="4">
      <c r="A4" s="36">
        <v>94.0</v>
      </c>
      <c r="B4" s="36">
        <v>98.0</v>
      </c>
      <c r="C4" s="36" t="s">
        <v>341</v>
      </c>
      <c r="D4" s="36" t="s">
        <v>366</v>
      </c>
      <c r="E4" s="33"/>
      <c r="F4" s="34" t="s">
        <v>340</v>
      </c>
      <c r="G4" s="35">
        <f>QUARTILE(B2:B100,1)</f>
        <v>91.5</v>
      </c>
    </row>
    <row r="5">
      <c r="A5" s="36">
        <v>94.0</v>
      </c>
      <c r="B5" s="36">
        <v>103.0</v>
      </c>
      <c r="C5" s="36" t="s">
        <v>338</v>
      </c>
      <c r="D5" s="36" t="s">
        <v>336</v>
      </c>
      <c r="E5" s="33"/>
      <c r="F5" s="34" t="s">
        <v>342</v>
      </c>
      <c r="G5" s="35">
        <f>QUARTILE(B2:B100,2)</f>
        <v>106</v>
      </c>
    </row>
    <row r="6">
      <c r="A6" s="36">
        <v>94.0</v>
      </c>
      <c r="B6" s="36">
        <v>68.0</v>
      </c>
      <c r="C6" s="36" t="s">
        <v>341</v>
      </c>
      <c r="D6" s="36" t="s">
        <v>366</v>
      </c>
      <c r="E6" s="33"/>
      <c r="F6" s="34" t="s">
        <v>1</v>
      </c>
      <c r="G6" s="35">
        <f>QUARTILE(B2:B100,3)</f>
        <v>135</v>
      </c>
    </row>
    <row r="7">
      <c r="A7" s="36">
        <v>94.0</v>
      </c>
      <c r="B7" s="59">
        <v>83.0</v>
      </c>
      <c r="C7" s="38" t="s">
        <v>341</v>
      </c>
      <c r="D7" s="38" t="s">
        <v>366</v>
      </c>
      <c r="E7" s="33"/>
      <c r="F7" s="34" t="s">
        <v>343</v>
      </c>
      <c r="G7" s="35">
        <f>QUARTILE(B2:B100,4)</f>
        <v>181</v>
      </c>
    </row>
    <row r="8">
      <c r="A8" s="36">
        <v>94.0</v>
      </c>
      <c r="B8" s="60">
        <v>155.0</v>
      </c>
      <c r="C8" s="40" t="s">
        <v>341</v>
      </c>
      <c r="D8" s="40" t="s">
        <v>336</v>
      </c>
      <c r="E8" s="33"/>
      <c r="F8" s="34" t="s">
        <v>344</v>
      </c>
      <c r="G8" s="35">
        <f>G6-G4</f>
        <v>43.5</v>
      </c>
      <c r="H8" s="34" t="s">
        <v>345</v>
      </c>
      <c r="I8" s="35">
        <f>(3*(G1-G2))/G3</f>
        <v>0.5222917075</v>
      </c>
      <c r="J8" s="34" t="s">
        <v>346</v>
      </c>
      <c r="K8" s="35">
        <f>SUM(I21:I23)</f>
        <v>13.18681319</v>
      </c>
    </row>
    <row r="9">
      <c r="A9" s="36">
        <v>94.0</v>
      </c>
      <c r="B9" s="60">
        <v>141.0</v>
      </c>
      <c r="C9" s="40" t="s">
        <v>341</v>
      </c>
      <c r="D9" s="40" t="s">
        <v>336</v>
      </c>
      <c r="E9" s="33"/>
      <c r="G9" s="8"/>
    </row>
    <row r="10">
      <c r="A10" s="36">
        <v>94.0</v>
      </c>
      <c r="B10" s="36">
        <v>137.0</v>
      </c>
      <c r="C10" s="36" t="s">
        <v>335</v>
      </c>
      <c r="D10" s="36" t="s">
        <v>336</v>
      </c>
      <c r="E10" s="33"/>
      <c r="F10" s="41" t="s">
        <v>338</v>
      </c>
      <c r="G10" s="42">
        <f>(COUNTIF(C2:C100,"edgeguard"))/(count(A2:A100))</f>
        <v>0.4065934066</v>
      </c>
      <c r="H10" s="43" t="s">
        <v>347</v>
      </c>
      <c r="I10" s="44" t="s">
        <v>348</v>
      </c>
    </row>
    <row r="11">
      <c r="A11" s="36">
        <v>94.0</v>
      </c>
      <c r="B11" s="36">
        <v>104.0</v>
      </c>
      <c r="C11" s="36" t="s">
        <v>341</v>
      </c>
      <c r="D11" s="36" t="s">
        <v>336</v>
      </c>
      <c r="E11" s="33"/>
      <c r="F11" s="41" t="s">
        <v>335</v>
      </c>
      <c r="G11" s="42">
        <f>COUNTIF(C2:C100,"ledgeguard")/(count(A2:A100))</f>
        <v>0.07692307692</v>
      </c>
      <c r="H11" s="45" t="s">
        <v>349</v>
      </c>
      <c r="I11" s="46">
        <f>((COUNTIF(B2:B100,"&lt;=15"))/Count(B2:B100))*100</f>
        <v>0</v>
      </c>
    </row>
    <row r="12">
      <c r="A12" s="36">
        <v>94.0</v>
      </c>
      <c r="B12" s="36">
        <v>152.0</v>
      </c>
      <c r="C12" s="36" t="s">
        <v>370</v>
      </c>
      <c r="D12" s="36" t="s">
        <v>336</v>
      </c>
      <c r="E12" s="33"/>
      <c r="F12" s="41" t="s">
        <v>350</v>
      </c>
      <c r="G12" s="42">
        <f>COUNTIF(C2:C100,"reversal")/(count(A2:A100))</f>
        <v>0.08791208791</v>
      </c>
      <c r="H12" s="45" t="s">
        <v>351</v>
      </c>
      <c r="I12" s="46">
        <f>((COUNTIF(B2:B100,"&gt;15")-COUNTIF(B2:B100,"&gt;30"))/Count(B2:B100))*100</f>
        <v>1.098901099</v>
      </c>
    </row>
    <row r="13">
      <c r="A13" s="36"/>
      <c r="B13" s="36"/>
      <c r="C13" s="36"/>
      <c r="D13" s="36"/>
      <c r="E13" s="33"/>
      <c r="F13" s="41" t="s">
        <v>341</v>
      </c>
      <c r="G13" s="42">
        <f>COUNTIF(C2:C100,"raw/whiff")/(count(A2:A100))</f>
        <v>0.3516483516</v>
      </c>
      <c r="H13" s="45" t="s">
        <v>352</v>
      </c>
      <c r="I13" s="47">
        <f>((COUNTIF(B2:B100,"&gt;30")-COUNTIF(B2:B100,"&gt;45"))/Count(B2:B100))*100</f>
        <v>0</v>
      </c>
    </row>
    <row r="14">
      <c r="A14" s="36">
        <v>90.0</v>
      </c>
      <c r="B14" s="36">
        <v>125.0</v>
      </c>
      <c r="C14" s="36" t="s">
        <v>341</v>
      </c>
      <c r="D14" s="36" t="s">
        <v>366</v>
      </c>
      <c r="E14" s="33"/>
      <c r="F14" s="41" t="s">
        <v>353</v>
      </c>
      <c r="G14" s="42">
        <f>COUNTIF(C2:C100,"landing")/(count(A2:A100))</f>
        <v>0.04395604396</v>
      </c>
      <c r="H14" s="45" t="s">
        <v>354</v>
      </c>
      <c r="I14" s="46">
        <f>((COUNTIF(B2:B100,"&gt;45")-COUNTIF(B2:B100,"&gt;60"))/Count(B2:B100))*100</f>
        <v>7.692307692</v>
      </c>
    </row>
    <row r="15">
      <c r="A15" s="36">
        <v>90.0</v>
      </c>
      <c r="B15" s="36">
        <v>58.0</v>
      </c>
      <c r="C15" s="36" t="s">
        <v>350</v>
      </c>
      <c r="D15" s="36" t="s">
        <v>366</v>
      </c>
      <c r="E15" s="33"/>
      <c r="F15" s="41" t="s">
        <v>355</v>
      </c>
      <c r="G15" s="42">
        <f>COUNTIF(C2:C100,"shielding")/(count(A2:A100))</f>
        <v>0.02197802198</v>
      </c>
      <c r="H15" s="45" t="s">
        <v>356</v>
      </c>
      <c r="I15" s="46">
        <f>((COUNTIF(B2:B100,"&gt;60")-COUNTIF(B2:B100,"&gt;75"))/Count(B2:B100))*100</f>
        <v>4.395604396</v>
      </c>
    </row>
    <row r="16">
      <c r="A16" s="36">
        <v>90.0</v>
      </c>
      <c r="B16" s="36">
        <v>27.0</v>
      </c>
      <c r="C16" s="36" t="s">
        <v>338</v>
      </c>
      <c r="D16" s="36" t="s">
        <v>336</v>
      </c>
      <c r="E16" s="33"/>
      <c r="G16" s="8"/>
      <c r="H16" s="45" t="s">
        <v>357</v>
      </c>
      <c r="I16" s="46">
        <f>((COUNTIF(B2:B100,"&gt;75")-COUNTIF(B2:B100,"&gt;90"))/Count(B2:B100))*100</f>
        <v>10.98901099</v>
      </c>
    </row>
    <row r="17">
      <c r="A17" s="36">
        <v>90.0</v>
      </c>
      <c r="B17" s="36">
        <v>116.0</v>
      </c>
      <c r="C17" s="36" t="s">
        <v>335</v>
      </c>
      <c r="D17" s="36" t="s">
        <v>366</v>
      </c>
      <c r="E17" s="33"/>
      <c r="F17" s="41" t="s">
        <v>358</v>
      </c>
      <c r="G17" s="42">
        <f>countif(D2:D100,"yes")/(count(A2:A100))</f>
        <v>0.2087912088</v>
      </c>
      <c r="H17" s="45" t="s">
        <v>359</v>
      </c>
      <c r="I17" s="46">
        <f>((COUNTIF(B2:B100,"&gt;90")-COUNTIF(B2:B100,"&gt;105"))/Count(B2:B100))*100</f>
        <v>23.07692308</v>
      </c>
    </row>
    <row r="18">
      <c r="A18" s="36">
        <v>90.0</v>
      </c>
      <c r="B18" s="36">
        <v>60.0</v>
      </c>
      <c r="C18" s="36" t="s">
        <v>338</v>
      </c>
      <c r="D18" s="36" t="s">
        <v>336</v>
      </c>
      <c r="E18" s="33"/>
      <c r="G18" s="8"/>
      <c r="H18" s="45" t="s">
        <v>360</v>
      </c>
      <c r="I18" s="46">
        <f>((COUNTIF(B2:B100,"&gt;105")-COUNTIF(B2:B100,"&gt;120"))/Count(B2:B100))*100</f>
        <v>13.18681319</v>
      </c>
    </row>
    <row r="19">
      <c r="A19" s="36">
        <v>90.0</v>
      </c>
      <c r="B19" s="36">
        <v>95.0</v>
      </c>
      <c r="C19" s="36" t="s">
        <v>341</v>
      </c>
      <c r="D19" s="36" t="s">
        <v>366</v>
      </c>
      <c r="E19" s="33"/>
      <c r="G19" s="8"/>
      <c r="H19" s="45" t="s">
        <v>361</v>
      </c>
      <c r="I19" s="46">
        <f>((COUNTIF(B2:B100,"&gt;120")-COUNTIF(B2:B100,"&gt;135"))/Count(B2:B100))*100</f>
        <v>14.28571429</v>
      </c>
    </row>
    <row r="20">
      <c r="A20" s="36"/>
      <c r="B20" s="36"/>
      <c r="C20" s="36"/>
      <c r="D20" s="36"/>
      <c r="E20" s="33"/>
      <c r="G20" s="8"/>
      <c r="H20" s="48" t="s">
        <v>362</v>
      </c>
      <c r="I20" s="49">
        <f>((COUNTIF(B2:B100,"&gt;135")-COUNTIF(B2:B100,"&gt;150"))/Count(B2:B100))*100</f>
        <v>12.08791209</v>
      </c>
    </row>
    <row r="21">
      <c r="A21" s="36">
        <v>95.0</v>
      </c>
      <c r="B21" s="36">
        <v>90.0</v>
      </c>
      <c r="C21" s="36" t="s">
        <v>338</v>
      </c>
      <c r="D21" s="36" t="s">
        <v>336</v>
      </c>
      <c r="E21" s="33"/>
      <c r="H21" s="48" t="s">
        <v>363</v>
      </c>
      <c r="I21" s="49">
        <f>((COUNTIF(B2:B100,"&gt;150")-COUNTIF(B2:B100,"&gt;165"))/Count(B2:B100))*100</f>
        <v>6.593406593</v>
      </c>
    </row>
    <row r="22">
      <c r="A22" s="36">
        <v>95.0</v>
      </c>
      <c r="B22" s="36">
        <v>88.0</v>
      </c>
      <c r="C22" s="36" t="s">
        <v>338</v>
      </c>
      <c r="D22" s="36" t="s">
        <v>336</v>
      </c>
      <c r="E22" s="33"/>
      <c r="H22" s="48" t="s">
        <v>364</v>
      </c>
      <c r="I22" s="49">
        <f>((COUNTIF(B2:B100,"&gt;165")-COUNTIF(B2:B100,"&gt;180"))/Count(B2:B100))*100</f>
        <v>5.494505495</v>
      </c>
    </row>
    <row r="23">
      <c r="A23" s="36">
        <v>95.0</v>
      </c>
      <c r="B23" s="36">
        <v>103.0</v>
      </c>
      <c r="C23" s="36" t="s">
        <v>341</v>
      </c>
      <c r="D23" s="36" t="s">
        <v>366</v>
      </c>
      <c r="E23" s="33"/>
      <c r="H23" s="50" t="s">
        <v>365</v>
      </c>
      <c r="I23" s="51">
        <f>((COUNTIF(B2:B100,"&gt;180")-COUNTIF(B2:B100,"&gt;300"))/Count(B2:B100))*100</f>
        <v>1.098901099</v>
      </c>
    </row>
    <row r="24">
      <c r="A24" s="36">
        <v>95.0</v>
      </c>
      <c r="B24" s="36">
        <v>138.0</v>
      </c>
      <c r="C24" s="36" t="s">
        <v>341</v>
      </c>
      <c r="D24" s="36" t="s">
        <v>336</v>
      </c>
      <c r="E24" s="33"/>
      <c r="I24" s="9">
        <f>SUM(I11:I23)</f>
        <v>100</v>
      </c>
    </row>
    <row r="25">
      <c r="A25" s="36">
        <v>95.0</v>
      </c>
      <c r="B25" s="36">
        <v>89.0</v>
      </c>
      <c r="C25" s="36" t="s">
        <v>338</v>
      </c>
      <c r="D25" s="36" t="s">
        <v>336</v>
      </c>
      <c r="E25" s="33"/>
    </row>
    <row r="26">
      <c r="A26" s="36">
        <v>95.0</v>
      </c>
      <c r="B26" s="36">
        <v>68.0</v>
      </c>
      <c r="C26" s="36" t="s">
        <v>338</v>
      </c>
      <c r="D26" s="36" t="s">
        <v>336</v>
      </c>
      <c r="E26" s="33"/>
    </row>
    <row r="27">
      <c r="A27" s="36">
        <v>95.0</v>
      </c>
      <c r="B27" s="36">
        <v>80.0</v>
      </c>
      <c r="C27" s="36" t="s">
        <v>338</v>
      </c>
      <c r="D27" s="36" t="s">
        <v>336</v>
      </c>
      <c r="E27" s="33"/>
    </row>
    <row r="28">
      <c r="A28" s="36">
        <v>95.0</v>
      </c>
      <c r="B28" s="36">
        <v>106.0</v>
      </c>
      <c r="C28" s="36" t="s">
        <v>338</v>
      </c>
      <c r="D28" s="36" t="s">
        <v>336</v>
      </c>
      <c r="E28" s="33"/>
    </row>
    <row r="29">
      <c r="A29" s="36">
        <v>95.0</v>
      </c>
      <c r="B29" s="36">
        <v>117.0</v>
      </c>
      <c r="C29" s="36" t="s">
        <v>335</v>
      </c>
      <c r="D29" s="36" t="s">
        <v>336</v>
      </c>
      <c r="E29" s="33"/>
    </row>
    <row r="30">
      <c r="A30" s="36"/>
      <c r="B30" s="53"/>
      <c r="C30" s="53"/>
      <c r="D30" s="53"/>
      <c r="E30" s="33"/>
    </row>
    <row r="31">
      <c r="A31" s="36">
        <v>91.0</v>
      </c>
      <c r="B31" s="36">
        <v>126.0</v>
      </c>
      <c r="C31" s="36" t="s">
        <v>335</v>
      </c>
      <c r="D31" s="36" t="s">
        <v>336</v>
      </c>
      <c r="E31" s="33"/>
    </row>
    <row r="32">
      <c r="A32" s="36">
        <v>91.0</v>
      </c>
      <c r="B32" s="36">
        <v>142.0</v>
      </c>
      <c r="C32" s="36" t="s">
        <v>335</v>
      </c>
      <c r="D32" s="36" t="s">
        <v>336</v>
      </c>
      <c r="E32" s="33"/>
    </row>
    <row r="33">
      <c r="A33" s="36">
        <v>91.0</v>
      </c>
      <c r="B33" s="36">
        <v>133.0</v>
      </c>
      <c r="C33" s="36" t="s">
        <v>353</v>
      </c>
      <c r="D33" s="36" t="s">
        <v>336</v>
      </c>
      <c r="E33" s="33"/>
    </row>
    <row r="34">
      <c r="A34" s="36">
        <v>91.0</v>
      </c>
      <c r="B34" s="36">
        <v>178.0</v>
      </c>
      <c r="C34" s="36" t="s">
        <v>338</v>
      </c>
      <c r="D34" s="36" t="s">
        <v>336</v>
      </c>
      <c r="E34" s="33"/>
    </row>
    <row r="35">
      <c r="A35" s="36">
        <v>91.0</v>
      </c>
      <c r="B35" s="36">
        <v>104.0</v>
      </c>
      <c r="C35" s="36" t="s">
        <v>350</v>
      </c>
      <c r="D35" s="36" t="s">
        <v>336</v>
      </c>
      <c r="E35" s="33"/>
      <c r="G35" s="8"/>
    </row>
    <row r="36">
      <c r="A36" s="36">
        <v>91.0</v>
      </c>
      <c r="B36" s="36">
        <v>102.0</v>
      </c>
      <c r="C36" s="36" t="s">
        <v>338</v>
      </c>
      <c r="D36" s="36" t="s">
        <v>336</v>
      </c>
      <c r="E36" s="33"/>
      <c r="G36" s="8"/>
    </row>
    <row r="37">
      <c r="A37" s="36">
        <v>91.0</v>
      </c>
      <c r="B37" s="36">
        <v>126.0</v>
      </c>
      <c r="C37" s="36" t="s">
        <v>338</v>
      </c>
      <c r="D37" s="36" t="s">
        <v>336</v>
      </c>
      <c r="E37" s="33"/>
      <c r="G37" s="8"/>
    </row>
    <row r="38">
      <c r="A38" s="36">
        <v>91.0</v>
      </c>
      <c r="B38" s="36">
        <v>83.0</v>
      </c>
      <c r="C38" s="36" t="s">
        <v>341</v>
      </c>
      <c r="D38" s="36" t="s">
        <v>366</v>
      </c>
      <c r="E38" s="33"/>
      <c r="G38" s="8"/>
    </row>
    <row r="39">
      <c r="A39" s="36">
        <v>91.0</v>
      </c>
      <c r="B39" s="36">
        <v>141.0</v>
      </c>
      <c r="C39" s="36" t="s">
        <v>338</v>
      </c>
      <c r="D39" s="36" t="s">
        <v>336</v>
      </c>
      <c r="E39" s="33"/>
      <c r="G39" s="8"/>
    </row>
    <row r="40">
      <c r="A40" s="36">
        <v>91.0</v>
      </c>
      <c r="B40" s="36">
        <v>118.0</v>
      </c>
      <c r="C40" s="36" t="s">
        <v>341</v>
      </c>
      <c r="D40" s="36" t="s">
        <v>366</v>
      </c>
      <c r="E40" s="33"/>
      <c r="G40" s="8"/>
    </row>
    <row r="41">
      <c r="A41" s="36">
        <v>91.0</v>
      </c>
      <c r="B41" s="36">
        <v>100.0</v>
      </c>
      <c r="C41" s="36" t="s">
        <v>338</v>
      </c>
      <c r="D41" s="36" t="s">
        <v>336</v>
      </c>
      <c r="E41" s="33"/>
      <c r="G41" s="8"/>
    </row>
    <row r="42">
      <c r="A42" s="36">
        <v>91.0</v>
      </c>
      <c r="B42" s="36">
        <v>112.0</v>
      </c>
      <c r="C42" s="36" t="s">
        <v>341</v>
      </c>
      <c r="D42" s="36" t="s">
        <v>336</v>
      </c>
      <c r="E42" s="33"/>
      <c r="G42" s="8"/>
    </row>
    <row r="43">
      <c r="A43" s="36">
        <v>91.0</v>
      </c>
      <c r="B43" s="36">
        <v>92.0</v>
      </c>
      <c r="C43" s="36" t="s">
        <v>341</v>
      </c>
      <c r="D43" s="36" t="s">
        <v>336</v>
      </c>
      <c r="E43" s="33"/>
      <c r="G43" s="8"/>
    </row>
    <row r="44">
      <c r="A44" s="36"/>
      <c r="B44" s="36"/>
      <c r="C44" s="36"/>
      <c r="D44" s="36"/>
      <c r="E44" s="33"/>
      <c r="G44" s="8"/>
    </row>
    <row r="45">
      <c r="A45" s="36">
        <v>97.0</v>
      </c>
      <c r="B45" s="36">
        <v>103.0</v>
      </c>
      <c r="C45" s="36" t="s">
        <v>355</v>
      </c>
      <c r="D45" s="36" t="s">
        <v>336</v>
      </c>
      <c r="E45" s="33"/>
      <c r="G45" s="8"/>
    </row>
    <row r="46">
      <c r="A46" s="36">
        <v>97.0</v>
      </c>
      <c r="B46" s="36">
        <v>150.0</v>
      </c>
      <c r="C46" s="36" t="s">
        <v>341</v>
      </c>
      <c r="D46" s="36" t="s">
        <v>336</v>
      </c>
      <c r="E46" s="33"/>
      <c r="G46" s="8"/>
    </row>
    <row r="47">
      <c r="A47" s="36">
        <v>97.0</v>
      </c>
      <c r="B47" s="36">
        <v>58.0</v>
      </c>
      <c r="C47" s="36" t="s">
        <v>338</v>
      </c>
      <c r="D47" s="36" t="s">
        <v>336</v>
      </c>
      <c r="E47" s="33"/>
      <c r="G47" s="8"/>
    </row>
    <row r="48">
      <c r="A48" s="36">
        <v>97.0</v>
      </c>
      <c r="B48" s="36">
        <v>57.0</v>
      </c>
      <c r="C48" s="36" t="s">
        <v>338</v>
      </c>
      <c r="D48" s="36" t="s">
        <v>336</v>
      </c>
      <c r="E48" s="33"/>
      <c r="G48" s="8"/>
    </row>
    <row r="49">
      <c r="A49" s="36">
        <v>97.0</v>
      </c>
      <c r="B49" s="36">
        <v>139.0</v>
      </c>
      <c r="C49" s="36" t="s">
        <v>350</v>
      </c>
      <c r="D49" s="36" t="s">
        <v>336</v>
      </c>
      <c r="E49" s="33"/>
      <c r="G49" s="8"/>
    </row>
    <row r="50">
      <c r="A50" s="36">
        <v>97.0</v>
      </c>
      <c r="B50" s="36">
        <v>167.0</v>
      </c>
      <c r="C50" s="36" t="s">
        <v>338</v>
      </c>
      <c r="D50" s="36" t="s">
        <v>336</v>
      </c>
      <c r="E50" s="33"/>
      <c r="G50" s="8"/>
    </row>
    <row r="51">
      <c r="A51" s="36">
        <v>97.0</v>
      </c>
      <c r="B51" s="36">
        <v>156.0</v>
      </c>
      <c r="C51" s="36" t="s">
        <v>341</v>
      </c>
      <c r="D51" s="36" t="s">
        <v>336</v>
      </c>
      <c r="E51" s="33"/>
      <c r="G51" s="8"/>
    </row>
    <row r="52">
      <c r="A52" s="36">
        <v>97.0</v>
      </c>
      <c r="B52" s="36">
        <v>127.0</v>
      </c>
      <c r="C52" s="36" t="s">
        <v>335</v>
      </c>
      <c r="D52" s="36" t="s">
        <v>336</v>
      </c>
      <c r="E52" s="33"/>
      <c r="G52" s="8"/>
    </row>
    <row r="53">
      <c r="A53" s="36">
        <v>97.0</v>
      </c>
      <c r="B53" s="36">
        <v>143.0</v>
      </c>
      <c r="C53" s="36" t="s">
        <v>341</v>
      </c>
      <c r="D53" s="36" t="s">
        <v>336</v>
      </c>
      <c r="E53" s="33"/>
      <c r="G53" s="8"/>
    </row>
    <row r="54">
      <c r="A54" s="36">
        <v>97.0</v>
      </c>
      <c r="B54" s="36">
        <v>146.0</v>
      </c>
      <c r="C54" s="36" t="s">
        <v>355</v>
      </c>
      <c r="D54" s="36" t="s">
        <v>336</v>
      </c>
      <c r="E54" s="33"/>
      <c r="G54" s="8"/>
    </row>
    <row r="55">
      <c r="A55" s="36">
        <v>97.0</v>
      </c>
      <c r="B55" s="36">
        <v>50.0</v>
      </c>
      <c r="C55" s="36" t="s">
        <v>338</v>
      </c>
      <c r="D55" s="36" t="s">
        <v>336</v>
      </c>
      <c r="E55" s="33"/>
      <c r="G55" s="8"/>
    </row>
    <row r="56">
      <c r="A56" s="36">
        <v>97.0</v>
      </c>
      <c r="B56" s="36">
        <v>106.0</v>
      </c>
      <c r="C56" s="36" t="s">
        <v>341</v>
      </c>
      <c r="D56" s="36" t="s">
        <v>366</v>
      </c>
      <c r="E56" s="33"/>
      <c r="G56" s="8"/>
    </row>
    <row r="57">
      <c r="A57" s="36"/>
      <c r="B57" s="36"/>
      <c r="C57" s="36"/>
      <c r="D57" s="36"/>
      <c r="E57" s="33"/>
      <c r="G57" s="8"/>
    </row>
    <row r="58">
      <c r="A58" s="36">
        <v>89.0</v>
      </c>
      <c r="B58" s="36">
        <v>91.0</v>
      </c>
      <c r="C58" s="36" t="s">
        <v>341</v>
      </c>
      <c r="D58" s="36" t="s">
        <v>366</v>
      </c>
      <c r="E58" s="33"/>
      <c r="G58" s="8"/>
    </row>
    <row r="59">
      <c r="A59" s="36">
        <v>89.0</v>
      </c>
      <c r="B59" s="36">
        <v>118.0</v>
      </c>
      <c r="C59" s="36" t="s">
        <v>338</v>
      </c>
      <c r="D59" s="36" t="s">
        <v>336</v>
      </c>
      <c r="E59" s="33"/>
      <c r="G59" s="8"/>
    </row>
    <row r="60">
      <c r="A60" s="36">
        <v>89.0</v>
      </c>
      <c r="B60" s="36">
        <v>58.0</v>
      </c>
      <c r="C60" s="36" t="s">
        <v>353</v>
      </c>
      <c r="D60" s="36" t="s">
        <v>336</v>
      </c>
      <c r="E60" s="33"/>
      <c r="G60" s="8"/>
    </row>
    <row r="61">
      <c r="A61" s="36">
        <v>89.0</v>
      </c>
      <c r="B61" s="36">
        <v>126.0</v>
      </c>
      <c r="C61" s="36" t="s">
        <v>350</v>
      </c>
      <c r="D61" s="36" t="s">
        <v>336</v>
      </c>
      <c r="E61" s="33"/>
      <c r="G61" s="8"/>
    </row>
    <row r="62">
      <c r="A62" s="36">
        <v>89.0</v>
      </c>
      <c r="B62" s="36">
        <v>77.0</v>
      </c>
      <c r="C62" s="36" t="s">
        <v>338</v>
      </c>
      <c r="D62" s="36" t="s">
        <v>336</v>
      </c>
      <c r="E62" s="33"/>
      <c r="G62" s="8"/>
    </row>
    <row r="63">
      <c r="A63" s="36">
        <v>89.0</v>
      </c>
      <c r="B63" s="36">
        <v>112.0</v>
      </c>
      <c r="C63" s="36" t="s">
        <v>338</v>
      </c>
      <c r="D63" s="36" t="s">
        <v>336</v>
      </c>
      <c r="E63" s="33"/>
      <c r="G63" s="8"/>
    </row>
    <row r="64">
      <c r="A64" s="36">
        <v>89.0</v>
      </c>
      <c r="B64" s="36">
        <v>117.0</v>
      </c>
      <c r="C64" s="36" t="s">
        <v>350</v>
      </c>
      <c r="D64" s="36" t="s">
        <v>336</v>
      </c>
      <c r="E64" s="33"/>
      <c r="G64" s="8"/>
    </row>
    <row r="65">
      <c r="A65" s="36">
        <v>89.0</v>
      </c>
      <c r="B65" s="36">
        <v>138.0</v>
      </c>
      <c r="C65" s="36" t="s">
        <v>338</v>
      </c>
      <c r="D65" s="36" t="s">
        <v>336</v>
      </c>
      <c r="E65" s="33"/>
      <c r="G65" s="8"/>
    </row>
    <row r="66">
      <c r="A66" s="36">
        <v>89.0</v>
      </c>
      <c r="B66" s="36">
        <v>176.0</v>
      </c>
      <c r="C66" s="36" t="s">
        <v>341</v>
      </c>
      <c r="D66" s="36" t="s">
        <v>336</v>
      </c>
      <c r="E66" s="33"/>
      <c r="G66" s="8"/>
    </row>
    <row r="67">
      <c r="A67" s="36">
        <v>89.0</v>
      </c>
      <c r="B67" s="36">
        <v>122.0</v>
      </c>
      <c r="C67" s="36" t="s">
        <v>341</v>
      </c>
      <c r="D67" s="36" t="s">
        <v>336</v>
      </c>
      <c r="E67" s="33"/>
      <c r="G67" s="8"/>
    </row>
    <row r="68">
      <c r="A68" s="36">
        <v>89.0</v>
      </c>
      <c r="B68" s="36">
        <v>181.0</v>
      </c>
      <c r="C68" s="36" t="s">
        <v>341</v>
      </c>
      <c r="D68" s="36" t="s">
        <v>336</v>
      </c>
      <c r="E68" s="33"/>
      <c r="G68" s="8"/>
    </row>
    <row r="69">
      <c r="A69" s="36"/>
      <c r="B69" s="36"/>
      <c r="C69" s="36"/>
      <c r="D69" s="36"/>
      <c r="E69" s="33"/>
      <c r="G69" s="8"/>
    </row>
    <row r="70">
      <c r="A70" s="36">
        <v>77.0</v>
      </c>
      <c r="B70" s="36">
        <v>115.0</v>
      </c>
      <c r="C70" s="36" t="s">
        <v>341</v>
      </c>
      <c r="D70" s="36" t="s">
        <v>336</v>
      </c>
      <c r="E70" s="33"/>
      <c r="G70" s="8"/>
    </row>
    <row r="71">
      <c r="A71" s="36">
        <v>77.0</v>
      </c>
      <c r="B71" s="36">
        <v>96.0</v>
      </c>
      <c r="C71" s="36" t="s">
        <v>338</v>
      </c>
      <c r="D71" s="36" t="s">
        <v>336</v>
      </c>
      <c r="E71" s="33"/>
      <c r="G71" s="8"/>
    </row>
    <row r="72">
      <c r="A72" s="36">
        <v>77.0</v>
      </c>
      <c r="B72" s="36">
        <v>101.0</v>
      </c>
      <c r="C72" s="36" t="s">
        <v>341</v>
      </c>
      <c r="D72" s="36" t="s">
        <v>366</v>
      </c>
      <c r="E72" s="33"/>
      <c r="G72" s="8"/>
    </row>
    <row r="73">
      <c r="A73" s="36">
        <v>77.0</v>
      </c>
      <c r="B73" s="36">
        <v>130.0</v>
      </c>
      <c r="C73" s="36" t="s">
        <v>341</v>
      </c>
      <c r="D73" s="36" t="s">
        <v>336</v>
      </c>
      <c r="E73" s="33"/>
      <c r="G73" s="8"/>
    </row>
    <row r="74">
      <c r="A74" s="36">
        <v>77.0</v>
      </c>
      <c r="B74" s="36">
        <v>94.0</v>
      </c>
      <c r="C74" s="36" t="s">
        <v>338</v>
      </c>
      <c r="D74" s="36" t="s">
        <v>336</v>
      </c>
      <c r="E74" s="33"/>
      <c r="G74" s="8"/>
    </row>
    <row r="75">
      <c r="A75" s="36">
        <v>77.0</v>
      </c>
      <c r="B75" s="36">
        <v>79.0</v>
      </c>
      <c r="C75" s="36" t="s">
        <v>338</v>
      </c>
      <c r="D75" s="36" t="s">
        <v>336</v>
      </c>
      <c r="E75" s="33"/>
      <c r="G75" s="8"/>
    </row>
    <row r="76">
      <c r="A76" s="36">
        <v>77.0</v>
      </c>
      <c r="B76" s="36">
        <v>68.0</v>
      </c>
      <c r="C76" s="36" t="s">
        <v>338</v>
      </c>
      <c r="D76" s="36" t="s">
        <v>336</v>
      </c>
      <c r="E76" s="33"/>
      <c r="G76" s="8"/>
    </row>
    <row r="77">
      <c r="A77" s="36">
        <v>77.0</v>
      </c>
      <c r="B77" s="36">
        <v>76.0</v>
      </c>
      <c r="C77" s="36" t="s">
        <v>335</v>
      </c>
      <c r="D77" s="36" t="s">
        <v>336</v>
      </c>
      <c r="E77" s="33"/>
      <c r="G77" s="8"/>
    </row>
    <row r="78">
      <c r="A78" s="36">
        <v>77.0</v>
      </c>
      <c r="B78" s="36">
        <v>128.0</v>
      </c>
      <c r="C78" s="36" t="s">
        <v>338</v>
      </c>
      <c r="D78" s="36" t="s">
        <v>336</v>
      </c>
      <c r="E78" s="33"/>
      <c r="G78" s="8"/>
    </row>
    <row r="79">
      <c r="A79" s="36">
        <v>77.0</v>
      </c>
      <c r="B79" s="36">
        <v>106.0</v>
      </c>
      <c r="C79" s="36" t="s">
        <v>341</v>
      </c>
      <c r="D79" s="36" t="s">
        <v>366</v>
      </c>
      <c r="E79" s="33"/>
      <c r="G79" s="8"/>
    </row>
    <row r="80">
      <c r="A80" s="36">
        <v>77.0</v>
      </c>
      <c r="B80" s="36">
        <v>126.0</v>
      </c>
      <c r="C80" s="36" t="s">
        <v>353</v>
      </c>
      <c r="D80" s="36" t="s">
        <v>366</v>
      </c>
      <c r="E80" s="33"/>
      <c r="G80" s="8"/>
    </row>
    <row r="81">
      <c r="A81" s="36">
        <v>77.0</v>
      </c>
      <c r="B81" s="36">
        <v>102.0</v>
      </c>
      <c r="C81" s="36" t="s">
        <v>338</v>
      </c>
      <c r="D81" s="36" t="s">
        <v>336</v>
      </c>
      <c r="E81" s="33"/>
      <c r="G81" s="8"/>
    </row>
    <row r="82">
      <c r="A82" s="36"/>
      <c r="B82" s="36"/>
      <c r="C82" s="36"/>
      <c r="D82" s="36"/>
      <c r="E82" s="33"/>
      <c r="G82" s="8"/>
    </row>
    <row r="83">
      <c r="A83" s="36">
        <v>108.0</v>
      </c>
      <c r="B83" s="36">
        <v>166.0</v>
      </c>
      <c r="C83" s="36" t="s">
        <v>338</v>
      </c>
      <c r="D83" s="36" t="s">
        <v>336</v>
      </c>
      <c r="E83" s="33"/>
      <c r="G83" s="8"/>
    </row>
    <row r="84">
      <c r="A84" s="36">
        <v>108.0</v>
      </c>
      <c r="B84" s="36">
        <v>94.0</v>
      </c>
      <c r="C84" s="36" t="s">
        <v>338</v>
      </c>
      <c r="D84" s="36" t="s">
        <v>336</v>
      </c>
      <c r="E84" s="33"/>
      <c r="G84" s="8"/>
    </row>
    <row r="85">
      <c r="A85" s="36">
        <v>108.0</v>
      </c>
      <c r="B85" s="36">
        <v>162.0</v>
      </c>
      <c r="C85" s="36" t="s">
        <v>341</v>
      </c>
      <c r="D85" s="36" t="s">
        <v>366</v>
      </c>
      <c r="E85" s="33"/>
      <c r="G85" s="8"/>
    </row>
    <row r="86">
      <c r="A86" s="36">
        <v>108.0</v>
      </c>
      <c r="B86" s="36">
        <v>148.0</v>
      </c>
      <c r="C86" s="36" t="s">
        <v>350</v>
      </c>
      <c r="D86" s="36" t="s">
        <v>366</v>
      </c>
      <c r="E86" s="33"/>
      <c r="G86" s="8"/>
    </row>
    <row r="87">
      <c r="A87" s="36">
        <v>108.0</v>
      </c>
      <c r="B87" s="36">
        <v>50.0</v>
      </c>
      <c r="C87" s="36" t="s">
        <v>338</v>
      </c>
      <c r="D87" s="36" t="s">
        <v>336</v>
      </c>
      <c r="E87" s="33"/>
      <c r="G87" s="8"/>
    </row>
    <row r="88">
      <c r="A88" s="36">
        <v>108.0</v>
      </c>
      <c r="B88" s="36">
        <v>116.0</v>
      </c>
      <c r="C88" s="36" t="s">
        <v>353</v>
      </c>
      <c r="D88" s="36" t="s">
        <v>366</v>
      </c>
      <c r="E88" s="33"/>
      <c r="G88" s="8"/>
    </row>
    <row r="89">
      <c r="A89" s="36">
        <v>108.0</v>
      </c>
      <c r="B89" s="36">
        <v>158.0</v>
      </c>
      <c r="C89" s="36" t="s">
        <v>341</v>
      </c>
      <c r="D89" s="36" t="s">
        <v>336</v>
      </c>
      <c r="E89" s="33"/>
      <c r="G89" s="8"/>
    </row>
    <row r="90">
      <c r="A90" s="36">
        <v>108.0</v>
      </c>
      <c r="B90" s="36">
        <v>127.0</v>
      </c>
      <c r="C90" s="36" t="s">
        <v>338</v>
      </c>
      <c r="D90" s="36" t="s">
        <v>336</v>
      </c>
      <c r="E90" s="33"/>
      <c r="G90" s="8"/>
    </row>
    <row r="91">
      <c r="A91" s="36">
        <v>108.0</v>
      </c>
      <c r="B91" s="36">
        <v>122.0</v>
      </c>
      <c r="C91" s="36" t="s">
        <v>341</v>
      </c>
      <c r="D91" s="36" t="s">
        <v>366</v>
      </c>
      <c r="E91" s="33"/>
      <c r="G91" s="8"/>
    </row>
    <row r="92">
      <c r="A92" s="53"/>
      <c r="B92" s="53"/>
      <c r="C92" s="53"/>
      <c r="D92" s="53"/>
      <c r="E92" s="33"/>
      <c r="G92" s="8"/>
    </row>
    <row r="93">
      <c r="A93" s="36">
        <v>86.0</v>
      </c>
      <c r="B93" s="36">
        <v>102.0</v>
      </c>
      <c r="C93" s="36" t="s">
        <v>338</v>
      </c>
      <c r="D93" s="36" t="s">
        <v>336</v>
      </c>
      <c r="E93" s="33"/>
      <c r="G93" s="8"/>
    </row>
    <row r="94">
      <c r="A94" s="36">
        <v>86.0</v>
      </c>
      <c r="B94" s="36">
        <v>101.0</v>
      </c>
      <c r="C94" s="36" t="s">
        <v>338</v>
      </c>
      <c r="D94" s="36" t="s">
        <v>336</v>
      </c>
      <c r="E94" s="33"/>
      <c r="G94" s="8"/>
    </row>
    <row r="95">
      <c r="A95" s="36">
        <v>86.0</v>
      </c>
      <c r="B95" s="36">
        <v>105.0</v>
      </c>
      <c r="C95" s="36" t="s">
        <v>350</v>
      </c>
      <c r="D95" s="36" t="s">
        <v>336</v>
      </c>
      <c r="E95" s="33"/>
      <c r="G95" s="8"/>
    </row>
    <row r="96">
      <c r="A96" s="36">
        <v>86.0</v>
      </c>
      <c r="B96" s="36">
        <v>90.0</v>
      </c>
      <c r="C96" s="36" t="s">
        <v>341</v>
      </c>
      <c r="D96" s="36" t="s">
        <v>336</v>
      </c>
      <c r="E96" s="33"/>
      <c r="G96" s="8"/>
    </row>
    <row r="97">
      <c r="A97" s="36">
        <v>86.0</v>
      </c>
      <c r="B97" s="36">
        <v>73.0</v>
      </c>
      <c r="C97" s="36" t="s">
        <v>338</v>
      </c>
      <c r="D97" s="36" t="s">
        <v>336</v>
      </c>
      <c r="E97" s="33"/>
      <c r="G97" s="8"/>
    </row>
    <row r="98">
      <c r="A98" s="36">
        <v>86.0</v>
      </c>
      <c r="B98" s="36">
        <v>100.0</v>
      </c>
      <c r="C98" s="36" t="s">
        <v>350</v>
      </c>
      <c r="D98" s="36" t="s">
        <v>336</v>
      </c>
      <c r="E98" s="33"/>
      <c r="G98" s="8"/>
    </row>
    <row r="99">
      <c r="A99" s="36">
        <v>86.0</v>
      </c>
      <c r="B99" s="36">
        <v>126.0</v>
      </c>
      <c r="C99" s="36" t="s">
        <v>338</v>
      </c>
      <c r="D99" s="36" t="s">
        <v>336</v>
      </c>
      <c r="E99" s="33"/>
      <c r="G99" s="8"/>
    </row>
    <row r="100">
      <c r="A100" s="36">
        <v>86.0</v>
      </c>
      <c r="B100" s="36">
        <v>103.0</v>
      </c>
      <c r="C100" s="36" t="s">
        <v>341</v>
      </c>
      <c r="D100" s="36" t="s">
        <v>336</v>
      </c>
      <c r="E100" s="33"/>
      <c r="G100" s="8"/>
    </row>
    <row r="101">
      <c r="A101" s="36">
        <v>86.0</v>
      </c>
      <c r="B101" s="36">
        <v>90.0</v>
      </c>
      <c r="C101" s="36" t="s">
        <v>341</v>
      </c>
      <c r="D101" s="36" t="s">
        <v>336</v>
      </c>
      <c r="E101" s="33"/>
      <c r="G101" s="8"/>
    </row>
    <row r="102">
      <c r="A102" s="36">
        <v>86.0</v>
      </c>
      <c r="B102" s="36">
        <v>61.0</v>
      </c>
      <c r="C102" s="36" t="s">
        <v>338</v>
      </c>
      <c r="D102" s="36" t="s">
        <v>336</v>
      </c>
      <c r="E102" s="33"/>
      <c r="G102" s="8"/>
    </row>
    <row r="103">
      <c r="A103" s="36">
        <v>86.0</v>
      </c>
      <c r="B103" s="36">
        <v>129.0</v>
      </c>
      <c r="C103" s="36" t="s">
        <v>335</v>
      </c>
      <c r="D103" s="36" t="s">
        <v>336</v>
      </c>
      <c r="E103" s="33"/>
      <c r="G103" s="8"/>
    </row>
    <row r="104">
      <c r="A104" s="36">
        <v>86.0</v>
      </c>
      <c r="B104" s="36">
        <v>128.0</v>
      </c>
      <c r="C104" s="36" t="s">
        <v>353</v>
      </c>
      <c r="D104" s="36" t="s">
        <v>336</v>
      </c>
      <c r="E104" s="33"/>
      <c r="G104" s="8"/>
    </row>
    <row r="105">
      <c r="A105" s="36">
        <v>86.0</v>
      </c>
      <c r="B105" s="36">
        <v>80.0</v>
      </c>
      <c r="C105" s="36" t="s">
        <v>338</v>
      </c>
      <c r="D105" s="36" t="s">
        <v>336</v>
      </c>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120</v>
      </c>
      <c r="J1" s="6" t="s">
        <v>334</v>
      </c>
      <c r="K1" s="10">
        <f>AVERAGE(A2:A100)</f>
        <v>93.63414634</v>
      </c>
    </row>
    <row r="2">
      <c r="A2" s="36">
        <v>78.0</v>
      </c>
      <c r="B2" s="36">
        <v>107.0</v>
      </c>
      <c r="C2" s="36" t="s">
        <v>341</v>
      </c>
      <c r="D2" s="36" t="s">
        <v>366</v>
      </c>
      <c r="E2" s="33"/>
      <c r="F2" s="34" t="s">
        <v>3</v>
      </c>
      <c r="G2" s="35">
        <f>MEDIAN(B2:B100)</f>
        <v>117.5</v>
      </c>
      <c r="J2" s="6" t="s">
        <v>337</v>
      </c>
      <c r="K2" s="10">
        <f>count(A2:A103)</f>
        <v>82</v>
      </c>
    </row>
    <row r="3">
      <c r="A3" s="36">
        <v>78.0</v>
      </c>
      <c r="B3" s="36">
        <v>108.0</v>
      </c>
      <c r="C3" s="36" t="s">
        <v>335</v>
      </c>
      <c r="D3" s="36" t="s">
        <v>336</v>
      </c>
      <c r="E3" s="33"/>
      <c r="F3" s="34" t="s">
        <v>339</v>
      </c>
      <c r="G3" s="35">
        <f>STDEV(B2:B100)</f>
        <v>27.29310499</v>
      </c>
    </row>
    <row r="4">
      <c r="A4" s="36">
        <v>78.0</v>
      </c>
      <c r="B4" s="36">
        <v>135.0</v>
      </c>
      <c r="C4" s="36" t="s">
        <v>353</v>
      </c>
      <c r="D4" s="36" t="s">
        <v>336</v>
      </c>
      <c r="E4" s="33"/>
      <c r="F4" s="34" t="s">
        <v>340</v>
      </c>
      <c r="G4" s="35">
        <f>QUARTILE(B2:B100,1)</f>
        <v>104.25</v>
      </c>
    </row>
    <row r="5">
      <c r="A5" s="36">
        <v>78.0</v>
      </c>
      <c r="B5" s="36">
        <v>106.0</v>
      </c>
      <c r="C5" s="36" t="s">
        <v>335</v>
      </c>
      <c r="D5" s="36" t="s">
        <v>336</v>
      </c>
      <c r="E5" s="33"/>
      <c r="F5" s="34" t="s">
        <v>342</v>
      </c>
      <c r="G5" s="35">
        <f>QUARTILE(B2:B100,2)</f>
        <v>117.5</v>
      </c>
    </row>
    <row r="6">
      <c r="A6" s="36">
        <v>78.0</v>
      </c>
      <c r="B6" s="36">
        <v>117.0</v>
      </c>
      <c r="C6" s="36" t="s">
        <v>341</v>
      </c>
      <c r="D6" s="36" t="s">
        <v>336</v>
      </c>
      <c r="E6" s="33"/>
      <c r="F6" s="34" t="s">
        <v>1</v>
      </c>
      <c r="G6" s="35">
        <f>QUARTILE(B2:B100,3)</f>
        <v>135.75</v>
      </c>
    </row>
    <row r="7">
      <c r="A7" s="36">
        <v>78.0</v>
      </c>
      <c r="B7" s="59">
        <v>129.0</v>
      </c>
      <c r="C7" s="38" t="s">
        <v>350</v>
      </c>
      <c r="D7" s="38" t="s">
        <v>336</v>
      </c>
      <c r="E7" s="33"/>
      <c r="F7" s="34" t="s">
        <v>343</v>
      </c>
      <c r="G7" s="35">
        <f>QUARTILE(B2:B100,4)</f>
        <v>178</v>
      </c>
    </row>
    <row r="8">
      <c r="A8" s="36">
        <v>78.0</v>
      </c>
      <c r="B8" s="60">
        <v>151.0</v>
      </c>
      <c r="C8" s="40" t="s">
        <v>338</v>
      </c>
      <c r="D8" s="40" t="s">
        <v>336</v>
      </c>
      <c r="E8" s="33"/>
      <c r="F8" s="34" t="s">
        <v>344</v>
      </c>
      <c r="G8" s="35">
        <f>G6-G4</f>
        <v>31.5</v>
      </c>
      <c r="H8" s="34" t="s">
        <v>345</v>
      </c>
      <c r="I8" s="35">
        <f>(3*(G1-G2))/G3</f>
        <v>0.2747946781</v>
      </c>
      <c r="J8" s="34" t="s">
        <v>346</v>
      </c>
      <c r="K8" s="35">
        <f>SUM(I21:I23)</f>
        <v>18.29268293</v>
      </c>
    </row>
    <row r="9">
      <c r="A9" s="36">
        <v>78.0</v>
      </c>
      <c r="B9" s="60">
        <v>107.0</v>
      </c>
      <c r="C9" s="40" t="s">
        <v>341</v>
      </c>
      <c r="D9" s="40" t="s">
        <v>366</v>
      </c>
      <c r="E9" s="33"/>
      <c r="G9" s="8"/>
    </row>
    <row r="10">
      <c r="A10" s="36">
        <v>78.0</v>
      </c>
      <c r="B10" s="36">
        <v>112.0</v>
      </c>
      <c r="C10" s="36" t="s">
        <v>335</v>
      </c>
      <c r="D10" s="36" t="s">
        <v>366</v>
      </c>
      <c r="E10" s="33"/>
      <c r="F10" s="41" t="s">
        <v>338</v>
      </c>
      <c r="G10" s="42">
        <f>(COUNTIF(C2:C100,"edgeguard"))/(count(A2:A100))</f>
        <v>0.2682926829</v>
      </c>
      <c r="H10" s="43" t="s">
        <v>347</v>
      </c>
      <c r="I10" s="44" t="s">
        <v>348</v>
      </c>
    </row>
    <row r="11">
      <c r="A11" s="36">
        <v>78.0</v>
      </c>
      <c r="B11" s="36">
        <v>131.0</v>
      </c>
      <c r="C11" s="36" t="s">
        <v>341</v>
      </c>
      <c r="D11" s="36" t="s">
        <v>366</v>
      </c>
      <c r="E11" s="33"/>
      <c r="F11" s="41" t="s">
        <v>335</v>
      </c>
      <c r="G11" s="42">
        <f>COUNTIF(C2:C100,"ledgeguard")/(count(A2:A100))</f>
        <v>0.256097561</v>
      </c>
      <c r="H11" s="45" t="s">
        <v>349</v>
      </c>
      <c r="I11" s="46">
        <f>((COUNTIF(B2:B100,"&lt;=15"))/Count(B2:B100))*100</f>
        <v>0</v>
      </c>
    </row>
    <row r="12">
      <c r="A12" s="36">
        <v>78.0</v>
      </c>
      <c r="B12" s="36">
        <v>112.0</v>
      </c>
      <c r="C12" s="36" t="s">
        <v>335</v>
      </c>
      <c r="D12" s="36" t="s">
        <v>336</v>
      </c>
      <c r="E12" s="33"/>
      <c r="F12" s="41" t="s">
        <v>350</v>
      </c>
      <c r="G12" s="42">
        <f>COUNTIF(C2:C100,"reversal")/(count(A2:A100))</f>
        <v>0.0487804878</v>
      </c>
      <c r="H12" s="45" t="s">
        <v>351</v>
      </c>
      <c r="I12" s="46">
        <f>((COUNTIF(B2:B100,"&gt;15")-COUNTIF(B2:B100,"&gt;30"))/Count(B2:B100))*100</f>
        <v>0</v>
      </c>
    </row>
    <row r="13">
      <c r="A13" s="36">
        <v>78.0</v>
      </c>
      <c r="B13" s="36">
        <v>96.0</v>
      </c>
      <c r="C13" s="36" t="s">
        <v>338</v>
      </c>
      <c r="D13" s="36" t="s">
        <v>336</v>
      </c>
      <c r="E13" s="33"/>
      <c r="F13" s="41" t="s">
        <v>341</v>
      </c>
      <c r="G13" s="42">
        <f>COUNTIF(C2:C100,"raw/whiff")/(count(A2:A100))</f>
        <v>0.3536585366</v>
      </c>
      <c r="H13" s="45" t="s">
        <v>352</v>
      </c>
      <c r="I13" s="47">
        <f>((COUNTIF(B2:B100,"&gt;30")-COUNTIF(B2:B100,"&gt;45"))/Count(B2:B100))*100</f>
        <v>1.219512195</v>
      </c>
    </row>
    <row r="14">
      <c r="A14" s="36"/>
      <c r="B14" s="36"/>
      <c r="C14" s="36"/>
      <c r="D14" s="36"/>
      <c r="E14" s="33"/>
      <c r="F14" s="41" t="s">
        <v>353</v>
      </c>
      <c r="G14" s="42">
        <f>COUNTIF(C2:C100,"landing")/(count(A2:A100))</f>
        <v>0.07317073171</v>
      </c>
      <c r="H14" s="45" t="s">
        <v>354</v>
      </c>
      <c r="I14" s="46">
        <f>((COUNTIF(B2:B100,"&gt;45")-COUNTIF(B2:B100,"&gt;60"))/Count(B2:B100))*100</f>
        <v>1.219512195</v>
      </c>
    </row>
    <row r="15">
      <c r="A15" s="36">
        <v>104.0</v>
      </c>
      <c r="B15" s="36">
        <v>138.0</v>
      </c>
      <c r="C15" s="36" t="s">
        <v>341</v>
      </c>
      <c r="D15" s="36" t="s">
        <v>336</v>
      </c>
      <c r="E15" s="33"/>
      <c r="F15" s="41" t="s">
        <v>355</v>
      </c>
      <c r="G15" s="42">
        <f>COUNTIF(C2:C100,"shielding")/(count(A2:A100))</f>
        <v>0</v>
      </c>
      <c r="H15" s="45" t="s">
        <v>356</v>
      </c>
      <c r="I15" s="46">
        <f>((COUNTIF(B2:B100,"&gt;60")-COUNTIF(B2:B100,"&gt;75"))/Count(B2:B100))*100</f>
        <v>1.219512195</v>
      </c>
    </row>
    <row r="16">
      <c r="A16" s="36">
        <v>104.0</v>
      </c>
      <c r="B16" s="36">
        <v>105.0</v>
      </c>
      <c r="C16" s="36" t="s">
        <v>341</v>
      </c>
      <c r="D16" s="36" t="s">
        <v>336</v>
      </c>
      <c r="E16" s="33"/>
      <c r="G16" s="8"/>
      <c r="H16" s="45" t="s">
        <v>357</v>
      </c>
      <c r="I16" s="46">
        <f>((COUNTIF(B2:B100,"&gt;75")-COUNTIF(B2:B100,"&gt;90"))/Count(B2:B100))*100</f>
        <v>4.87804878</v>
      </c>
    </row>
    <row r="17">
      <c r="A17" s="36">
        <v>104.0</v>
      </c>
      <c r="B17" s="36">
        <v>83.0</v>
      </c>
      <c r="C17" s="36" t="s">
        <v>341</v>
      </c>
      <c r="D17" s="36" t="s">
        <v>366</v>
      </c>
      <c r="E17" s="33"/>
      <c r="F17" s="41" t="s">
        <v>358</v>
      </c>
      <c r="G17" s="42">
        <f>countif(D2:D100,"yes")/(count(A2:A100))</f>
        <v>0.1463414634</v>
      </c>
      <c r="H17" s="45" t="s">
        <v>359</v>
      </c>
      <c r="I17" s="46">
        <f>((COUNTIF(B2:B100,"&gt;90")-COUNTIF(B2:B100,"&gt;105"))/Count(B2:B100))*100</f>
        <v>19.51219512</v>
      </c>
    </row>
    <row r="18">
      <c r="A18" s="36">
        <v>104.0</v>
      </c>
      <c r="B18" s="36">
        <v>122.0</v>
      </c>
      <c r="C18" s="36" t="s">
        <v>341</v>
      </c>
      <c r="D18" s="36" t="s">
        <v>336</v>
      </c>
      <c r="E18" s="33"/>
      <c r="G18" s="8"/>
      <c r="H18" s="45" t="s">
        <v>360</v>
      </c>
      <c r="I18" s="46">
        <f>((COUNTIF(B2:B100,"&gt;105")-COUNTIF(B2:B100,"&gt;120"))/Count(B2:B100))*100</f>
        <v>23.17073171</v>
      </c>
    </row>
    <row r="19">
      <c r="A19" s="36">
        <v>104.0</v>
      </c>
      <c r="B19" s="36">
        <v>91.0</v>
      </c>
      <c r="C19" s="36" t="s">
        <v>338</v>
      </c>
      <c r="D19" s="36" t="s">
        <v>336</v>
      </c>
      <c r="E19" s="33"/>
      <c r="G19" s="8"/>
      <c r="H19" s="45" t="s">
        <v>361</v>
      </c>
      <c r="I19" s="46">
        <f>((COUNTIF(B2:B100,"&gt;120")-COUNTIF(B2:B100,"&gt;135"))/Count(B2:B100))*100</f>
        <v>23.17073171</v>
      </c>
    </row>
    <row r="20">
      <c r="A20" s="36">
        <v>104.0</v>
      </c>
      <c r="B20" s="36">
        <v>121.0</v>
      </c>
      <c r="C20" s="36" t="s">
        <v>341</v>
      </c>
      <c r="D20" s="36" t="s">
        <v>366</v>
      </c>
      <c r="E20" s="33"/>
      <c r="G20" s="8"/>
      <c r="H20" s="48" t="s">
        <v>362</v>
      </c>
      <c r="I20" s="49">
        <f>((COUNTIF(B2:B100,"&gt;135")-COUNTIF(B2:B100,"&gt;150"))/Count(B2:B100))*100</f>
        <v>7.317073171</v>
      </c>
    </row>
    <row r="21">
      <c r="A21" s="36">
        <v>104.0</v>
      </c>
      <c r="B21" s="36">
        <v>170.0</v>
      </c>
      <c r="C21" s="36" t="s">
        <v>341</v>
      </c>
      <c r="D21" s="36" t="s">
        <v>336</v>
      </c>
      <c r="E21" s="33"/>
      <c r="H21" s="48" t="s">
        <v>363</v>
      </c>
      <c r="I21" s="49">
        <f>((COUNTIF(B2:B100,"&gt;150")-COUNTIF(B2:B100,"&gt;165"))/Count(B2:B100))*100</f>
        <v>14.63414634</v>
      </c>
    </row>
    <row r="22">
      <c r="A22" s="36">
        <v>104.0</v>
      </c>
      <c r="B22" s="36">
        <v>95.0</v>
      </c>
      <c r="C22" s="36" t="s">
        <v>338</v>
      </c>
      <c r="D22" s="36" t="s">
        <v>336</v>
      </c>
      <c r="E22" s="33"/>
      <c r="H22" s="48" t="s">
        <v>364</v>
      </c>
      <c r="I22" s="49">
        <f>((COUNTIF(B2:B100,"&gt;165")-COUNTIF(B2:B100,"&gt;180"))/Count(B2:B100))*100</f>
        <v>3.658536585</v>
      </c>
    </row>
    <row r="23">
      <c r="A23" s="36">
        <v>104.0</v>
      </c>
      <c r="B23" s="36">
        <v>93.0</v>
      </c>
      <c r="C23" s="36" t="s">
        <v>335</v>
      </c>
      <c r="D23" s="36" t="s">
        <v>336</v>
      </c>
      <c r="E23" s="33"/>
      <c r="H23" s="50" t="s">
        <v>365</v>
      </c>
      <c r="I23" s="51">
        <f>((COUNTIF(B2:B100,"&gt;180")-COUNTIF(B2:B100,"&gt;300"))/Count(B2:B100))*100</f>
        <v>0</v>
      </c>
    </row>
    <row r="24">
      <c r="A24" s="36"/>
      <c r="B24" s="36"/>
      <c r="C24" s="36"/>
      <c r="D24" s="36"/>
      <c r="E24" s="33"/>
      <c r="I24" s="9">
        <f>SUM(I11:I23)</f>
        <v>100</v>
      </c>
    </row>
    <row r="25">
      <c r="A25" s="36">
        <v>92.0</v>
      </c>
      <c r="B25" s="36">
        <v>112.0</v>
      </c>
      <c r="C25" s="36" t="s">
        <v>335</v>
      </c>
      <c r="D25" s="36" t="s">
        <v>336</v>
      </c>
      <c r="E25" s="33"/>
    </row>
    <row r="26">
      <c r="A26" s="36">
        <v>92.0</v>
      </c>
      <c r="B26" s="36">
        <v>114.0</v>
      </c>
      <c r="C26" s="36" t="s">
        <v>353</v>
      </c>
      <c r="D26" s="36" t="s">
        <v>336</v>
      </c>
      <c r="E26" s="33"/>
    </row>
    <row r="27">
      <c r="A27" s="36">
        <v>92.0</v>
      </c>
      <c r="B27" s="36">
        <v>131.0</v>
      </c>
      <c r="C27" s="36" t="s">
        <v>335</v>
      </c>
      <c r="D27" s="36" t="s">
        <v>336</v>
      </c>
      <c r="E27" s="33"/>
    </row>
    <row r="28">
      <c r="A28" s="36">
        <v>92.0</v>
      </c>
      <c r="B28" s="36">
        <v>91.0</v>
      </c>
      <c r="C28" s="36" t="s">
        <v>353</v>
      </c>
      <c r="D28" s="36" t="s">
        <v>336</v>
      </c>
      <c r="E28" s="33"/>
    </row>
    <row r="29">
      <c r="A29" s="36">
        <v>92.0</v>
      </c>
      <c r="B29" s="36">
        <v>125.0</v>
      </c>
      <c r="C29" s="36" t="s">
        <v>338</v>
      </c>
      <c r="D29" s="36" t="s">
        <v>336</v>
      </c>
      <c r="E29" s="33"/>
    </row>
    <row r="30">
      <c r="A30" s="36">
        <v>92.0</v>
      </c>
      <c r="B30" s="36">
        <v>130.0</v>
      </c>
      <c r="C30" s="36" t="s">
        <v>341</v>
      </c>
      <c r="D30" s="36" t="s">
        <v>336</v>
      </c>
      <c r="E30" s="33"/>
    </row>
    <row r="31">
      <c r="A31" s="36">
        <v>92.0</v>
      </c>
      <c r="B31" s="36">
        <v>162.0</v>
      </c>
      <c r="C31" s="36" t="s">
        <v>335</v>
      </c>
      <c r="D31" s="36" t="s">
        <v>336</v>
      </c>
      <c r="E31" s="33"/>
    </row>
    <row r="32">
      <c r="A32" s="36">
        <v>92.0</v>
      </c>
      <c r="B32" s="36">
        <v>111.0</v>
      </c>
      <c r="C32" s="36" t="s">
        <v>350</v>
      </c>
      <c r="D32" s="36" t="s">
        <v>336</v>
      </c>
      <c r="E32" s="33"/>
    </row>
    <row r="33">
      <c r="A33" s="36">
        <v>92.0</v>
      </c>
      <c r="B33" s="36">
        <v>61.0</v>
      </c>
      <c r="C33" s="36" t="s">
        <v>338</v>
      </c>
      <c r="D33" s="36" t="s">
        <v>336</v>
      </c>
      <c r="E33" s="33"/>
    </row>
    <row r="34">
      <c r="A34" s="36"/>
      <c r="B34" s="36"/>
      <c r="C34" s="36"/>
      <c r="D34" s="36"/>
      <c r="E34" s="33"/>
    </row>
    <row r="35">
      <c r="A35" s="36">
        <v>103.0</v>
      </c>
      <c r="B35" s="36">
        <v>142.0</v>
      </c>
      <c r="C35" s="36" t="s">
        <v>341</v>
      </c>
      <c r="D35" s="36" t="s">
        <v>336</v>
      </c>
      <c r="E35" s="33"/>
      <c r="G35" s="8"/>
    </row>
    <row r="36">
      <c r="A36" s="36">
        <v>103.0</v>
      </c>
      <c r="B36" s="36">
        <v>152.0</v>
      </c>
      <c r="C36" s="36" t="s">
        <v>335</v>
      </c>
      <c r="D36" s="36" t="s">
        <v>336</v>
      </c>
      <c r="E36" s="33"/>
      <c r="G36" s="8"/>
    </row>
    <row r="37">
      <c r="A37" s="36">
        <v>103.0</v>
      </c>
      <c r="B37" s="36">
        <v>151.0</v>
      </c>
      <c r="C37" s="36" t="s">
        <v>341</v>
      </c>
      <c r="D37" s="36" t="s">
        <v>336</v>
      </c>
      <c r="E37" s="33"/>
      <c r="G37" s="8"/>
    </row>
    <row r="38">
      <c r="A38" s="36">
        <v>103.0</v>
      </c>
      <c r="B38" s="36">
        <v>113.0</v>
      </c>
      <c r="C38" s="36" t="s">
        <v>341</v>
      </c>
      <c r="D38" s="36" t="s">
        <v>366</v>
      </c>
      <c r="E38" s="33"/>
      <c r="G38" s="8"/>
    </row>
    <row r="39">
      <c r="A39" s="36">
        <v>103.0</v>
      </c>
      <c r="B39" s="36">
        <v>95.0</v>
      </c>
      <c r="C39" s="36" t="s">
        <v>338</v>
      </c>
      <c r="D39" s="36" t="s">
        <v>336</v>
      </c>
      <c r="E39" s="33"/>
      <c r="G39" s="8"/>
    </row>
    <row r="40">
      <c r="A40" s="36">
        <v>103.0</v>
      </c>
      <c r="B40" s="36">
        <v>110.0</v>
      </c>
      <c r="C40" s="36" t="s">
        <v>338</v>
      </c>
      <c r="D40" s="36" t="s">
        <v>336</v>
      </c>
      <c r="E40" s="33"/>
      <c r="G40" s="8"/>
    </row>
    <row r="41">
      <c r="A41" s="36">
        <v>103.0</v>
      </c>
      <c r="B41" s="36">
        <v>162.0</v>
      </c>
      <c r="C41" s="36" t="s">
        <v>341</v>
      </c>
      <c r="D41" s="36" t="s">
        <v>336</v>
      </c>
      <c r="E41" s="33"/>
      <c r="G41" s="8"/>
    </row>
    <row r="42">
      <c r="A42" s="36">
        <v>103.0</v>
      </c>
      <c r="B42" s="36">
        <v>155.0</v>
      </c>
      <c r="C42" s="36" t="s">
        <v>341</v>
      </c>
      <c r="D42" s="36" t="s">
        <v>336</v>
      </c>
      <c r="E42" s="33"/>
      <c r="G42" s="8"/>
    </row>
    <row r="43">
      <c r="A43" s="36">
        <v>103.0</v>
      </c>
      <c r="B43" s="36">
        <v>106.0</v>
      </c>
      <c r="C43" s="36" t="s">
        <v>338</v>
      </c>
      <c r="D43" s="36" t="s">
        <v>336</v>
      </c>
      <c r="E43" s="33"/>
      <c r="G43" s="8"/>
    </row>
    <row r="44">
      <c r="A44" s="36">
        <v>103.0</v>
      </c>
      <c r="B44" s="36">
        <v>92.0</v>
      </c>
      <c r="C44" s="36" t="s">
        <v>335</v>
      </c>
      <c r="D44" s="36" t="s">
        <v>366</v>
      </c>
      <c r="E44" s="33"/>
      <c r="G44" s="8"/>
    </row>
    <row r="45">
      <c r="A45" s="36">
        <v>103.0</v>
      </c>
      <c r="B45" s="36">
        <v>126.0</v>
      </c>
      <c r="C45" s="36" t="s">
        <v>341</v>
      </c>
      <c r="D45" s="36" t="s">
        <v>336</v>
      </c>
      <c r="E45" s="33"/>
      <c r="G45" s="8"/>
    </row>
    <row r="46">
      <c r="A46" s="36">
        <v>103.0</v>
      </c>
      <c r="B46" s="36">
        <v>136.0</v>
      </c>
      <c r="C46" s="36" t="s">
        <v>338</v>
      </c>
      <c r="D46" s="36" t="s">
        <v>336</v>
      </c>
      <c r="E46" s="33"/>
      <c r="G46" s="8"/>
    </row>
    <row r="47">
      <c r="A47" s="36"/>
      <c r="B47" s="36"/>
      <c r="C47" s="36"/>
      <c r="D47" s="36"/>
      <c r="E47" s="33"/>
      <c r="G47" s="8"/>
    </row>
    <row r="48">
      <c r="A48" s="36">
        <v>89.0</v>
      </c>
      <c r="B48" s="36">
        <v>127.0</v>
      </c>
      <c r="C48" s="36" t="s">
        <v>335</v>
      </c>
      <c r="D48" s="36" t="s">
        <v>336</v>
      </c>
      <c r="E48" s="33"/>
      <c r="G48" s="8"/>
    </row>
    <row r="49">
      <c r="A49" s="36">
        <v>89.0</v>
      </c>
      <c r="B49" s="36">
        <v>83.0</v>
      </c>
      <c r="C49" s="36" t="s">
        <v>353</v>
      </c>
      <c r="D49" s="36" t="s">
        <v>336</v>
      </c>
      <c r="E49" s="33"/>
      <c r="G49" s="8"/>
    </row>
    <row r="50">
      <c r="A50" s="36">
        <v>89.0</v>
      </c>
      <c r="B50" s="36">
        <v>150.0</v>
      </c>
      <c r="C50" s="36" t="s">
        <v>341</v>
      </c>
      <c r="D50" s="36" t="s">
        <v>336</v>
      </c>
      <c r="E50" s="33"/>
      <c r="G50" s="8"/>
    </row>
    <row r="51">
      <c r="A51" s="36">
        <v>89.0</v>
      </c>
      <c r="B51" s="36">
        <v>127.0</v>
      </c>
      <c r="C51" s="36" t="s">
        <v>341</v>
      </c>
      <c r="D51" s="36" t="s">
        <v>336</v>
      </c>
      <c r="E51" s="33"/>
      <c r="G51" s="8"/>
    </row>
    <row r="52">
      <c r="A52" s="36">
        <v>89.0</v>
      </c>
      <c r="B52" s="36">
        <v>128.0</v>
      </c>
      <c r="C52" s="36" t="s">
        <v>335</v>
      </c>
      <c r="D52" s="36" t="s">
        <v>336</v>
      </c>
      <c r="E52" s="33"/>
      <c r="G52" s="8"/>
    </row>
    <row r="53">
      <c r="A53" s="36">
        <v>89.0</v>
      </c>
      <c r="B53" s="36">
        <v>134.0</v>
      </c>
      <c r="C53" s="36" t="s">
        <v>335</v>
      </c>
      <c r="D53" s="36" t="s">
        <v>336</v>
      </c>
      <c r="E53" s="33"/>
      <c r="G53" s="8"/>
    </row>
    <row r="54">
      <c r="A54" s="36">
        <v>89.0</v>
      </c>
      <c r="B54" s="36">
        <v>105.0</v>
      </c>
      <c r="C54" s="36" t="s">
        <v>335</v>
      </c>
      <c r="D54" s="36" t="s">
        <v>336</v>
      </c>
      <c r="E54" s="33"/>
      <c r="G54" s="8"/>
    </row>
    <row r="55">
      <c r="A55" s="36">
        <v>89.0</v>
      </c>
      <c r="B55" s="36">
        <v>153.0</v>
      </c>
      <c r="C55" s="36" t="s">
        <v>335</v>
      </c>
      <c r="D55" s="36" t="s">
        <v>336</v>
      </c>
      <c r="E55" s="33"/>
      <c r="G55" s="8"/>
    </row>
    <row r="56">
      <c r="A56" s="36">
        <v>89.0</v>
      </c>
      <c r="B56" s="36">
        <v>127.0</v>
      </c>
      <c r="C56" s="36" t="s">
        <v>335</v>
      </c>
      <c r="D56" s="36" t="s">
        <v>336</v>
      </c>
      <c r="E56" s="33"/>
      <c r="G56" s="8"/>
    </row>
    <row r="57">
      <c r="A57" s="36">
        <v>89.0</v>
      </c>
      <c r="B57" s="36">
        <v>111.0</v>
      </c>
      <c r="C57" s="36" t="s">
        <v>353</v>
      </c>
      <c r="D57" s="36" t="s">
        <v>336</v>
      </c>
      <c r="E57" s="33"/>
      <c r="G57" s="8"/>
    </row>
    <row r="58">
      <c r="A58" s="36"/>
      <c r="B58" s="36"/>
      <c r="C58" s="36"/>
      <c r="D58" s="36"/>
      <c r="E58" s="33"/>
      <c r="G58" s="8"/>
    </row>
    <row r="59">
      <c r="A59" s="36">
        <v>98.0</v>
      </c>
      <c r="B59" s="36">
        <v>106.0</v>
      </c>
      <c r="C59" s="36" t="s">
        <v>335</v>
      </c>
      <c r="D59" s="36" t="s">
        <v>336</v>
      </c>
      <c r="E59" s="33"/>
      <c r="G59" s="8"/>
    </row>
    <row r="60">
      <c r="A60" s="36">
        <v>98.0</v>
      </c>
      <c r="B60" s="36">
        <v>94.0</v>
      </c>
      <c r="C60" s="36" t="s">
        <v>353</v>
      </c>
      <c r="D60" s="36" t="s">
        <v>336</v>
      </c>
      <c r="E60" s="33"/>
      <c r="G60" s="8"/>
    </row>
    <row r="61">
      <c r="A61" s="36">
        <v>98.0</v>
      </c>
      <c r="B61" s="36">
        <v>123.0</v>
      </c>
      <c r="C61" s="36" t="s">
        <v>338</v>
      </c>
      <c r="D61" s="36" t="s">
        <v>366</v>
      </c>
      <c r="E61" s="33"/>
      <c r="G61" s="8"/>
    </row>
    <row r="62">
      <c r="A62" s="36">
        <v>98.0</v>
      </c>
      <c r="B62" s="36">
        <v>128.0</v>
      </c>
      <c r="C62" s="36" t="s">
        <v>341</v>
      </c>
      <c r="D62" s="36" t="s">
        <v>336</v>
      </c>
      <c r="E62" s="33"/>
      <c r="G62" s="8"/>
    </row>
    <row r="63">
      <c r="A63" s="36">
        <v>98.0</v>
      </c>
      <c r="B63" s="36">
        <v>38.0</v>
      </c>
      <c r="C63" s="36" t="s">
        <v>338</v>
      </c>
      <c r="D63" s="36" t="s">
        <v>336</v>
      </c>
      <c r="E63" s="33"/>
      <c r="G63" s="8"/>
    </row>
    <row r="64">
      <c r="A64" s="36">
        <v>98.0</v>
      </c>
      <c r="B64" s="36">
        <v>165.0</v>
      </c>
      <c r="C64" s="36" t="s">
        <v>335</v>
      </c>
      <c r="D64" s="36" t="s">
        <v>336</v>
      </c>
      <c r="E64" s="33"/>
      <c r="G64" s="8"/>
    </row>
    <row r="65">
      <c r="A65" s="36">
        <v>98.0</v>
      </c>
      <c r="B65" s="36">
        <v>101.0</v>
      </c>
      <c r="C65" s="36" t="s">
        <v>338</v>
      </c>
      <c r="D65" s="36" t="s">
        <v>336</v>
      </c>
      <c r="E65" s="33"/>
      <c r="G65" s="8"/>
    </row>
    <row r="66">
      <c r="A66" s="36">
        <v>98.0</v>
      </c>
      <c r="B66" s="36">
        <v>82.0</v>
      </c>
      <c r="C66" s="36" t="s">
        <v>338</v>
      </c>
      <c r="D66" s="36" t="s">
        <v>336</v>
      </c>
      <c r="E66" s="33"/>
      <c r="G66" s="8"/>
    </row>
    <row r="67">
      <c r="A67" s="36"/>
      <c r="B67" s="36"/>
      <c r="C67" s="36"/>
      <c r="D67" s="36"/>
      <c r="E67" s="33"/>
      <c r="G67" s="8"/>
    </row>
    <row r="68">
      <c r="A68" s="36">
        <v>106.0</v>
      </c>
      <c r="B68" s="36">
        <v>100.0</v>
      </c>
      <c r="C68" s="36" t="s">
        <v>338</v>
      </c>
      <c r="D68" s="36" t="s">
        <v>336</v>
      </c>
      <c r="E68" s="33"/>
      <c r="G68" s="8"/>
    </row>
    <row r="69">
      <c r="A69" s="36">
        <v>106.0</v>
      </c>
      <c r="B69" s="36">
        <v>96.0</v>
      </c>
      <c r="C69" s="36" t="s">
        <v>335</v>
      </c>
      <c r="D69" s="36" t="s">
        <v>336</v>
      </c>
      <c r="E69" s="33"/>
      <c r="G69" s="8"/>
    </row>
    <row r="70">
      <c r="A70" s="36">
        <v>106.0</v>
      </c>
      <c r="B70" s="36">
        <v>147.0</v>
      </c>
      <c r="C70" s="36" t="s">
        <v>338</v>
      </c>
      <c r="D70" s="36" t="s">
        <v>366</v>
      </c>
      <c r="E70" s="33"/>
      <c r="G70" s="8"/>
    </row>
    <row r="71">
      <c r="A71" s="36">
        <v>106.0</v>
      </c>
      <c r="B71" s="36">
        <v>178.0</v>
      </c>
      <c r="C71" s="36" t="s">
        <v>341</v>
      </c>
      <c r="D71" s="36" t="s">
        <v>336</v>
      </c>
      <c r="E71" s="33"/>
      <c r="G71" s="8"/>
    </row>
    <row r="72">
      <c r="A72" s="36">
        <v>106.0</v>
      </c>
      <c r="B72" s="36">
        <v>125.0</v>
      </c>
      <c r="C72" s="36" t="s">
        <v>350</v>
      </c>
      <c r="D72" s="36" t="s">
        <v>336</v>
      </c>
      <c r="E72" s="33"/>
      <c r="G72" s="8"/>
    </row>
    <row r="73">
      <c r="A73" s="36">
        <v>106.0</v>
      </c>
      <c r="B73" s="36">
        <v>162.0</v>
      </c>
      <c r="C73" s="36" t="s">
        <v>341</v>
      </c>
      <c r="D73" s="36" t="s">
        <v>336</v>
      </c>
      <c r="E73" s="33"/>
      <c r="G73" s="8"/>
    </row>
    <row r="74">
      <c r="A74" s="36">
        <v>106.0</v>
      </c>
      <c r="B74" s="36">
        <v>158.0</v>
      </c>
      <c r="C74" s="36" t="s">
        <v>350</v>
      </c>
      <c r="D74" s="36" t="s">
        <v>336</v>
      </c>
      <c r="E74" s="33"/>
      <c r="G74" s="8"/>
    </row>
    <row r="75">
      <c r="A75" s="36">
        <v>106.0</v>
      </c>
      <c r="B75" s="36">
        <v>112.0</v>
      </c>
      <c r="C75" s="36" t="s">
        <v>338</v>
      </c>
      <c r="D75" s="36" t="s">
        <v>336</v>
      </c>
      <c r="E75" s="33"/>
      <c r="G75" s="8"/>
    </row>
    <row r="76">
      <c r="A76" s="36">
        <v>106.0</v>
      </c>
      <c r="B76" s="36">
        <v>116.0</v>
      </c>
      <c r="C76" s="36" t="s">
        <v>338</v>
      </c>
      <c r="D76" s="36" t="s">
        <v>336</v>
      </c>
      <c r="E76" s="33"/>
      <c r="G76" s="8"/>
    </row>
    <row r="77">
      <c r="A77" s="36">
        <v>106.0</v>
      </c>
      <c r="B77" s="36">
        <v>149.0</v>
      </c>
      <c r="C77" s="36" t="s">
        <v>341</v>
      </c>
      <c r="D77" s="36" t="s">
        <v>336</v>
      </c>
      <c r="E77" s="33"/>
      <c r="G77" s="8"/>
    </row>
    <row r="78">
      <c r="A78" s="36">
        <v>106.0</v>
      </c>
      <c r="B78" s="36">
        <v>86.0</v>
      </c>
      <c r="C78" s="36" t="s">
        <v>338</v>
      </c>
      <c r="D78" s="36" t="s">
        <v>336</v>
      </c>
      <c r="E78" s="33"/>
      <c r="G78" s="8"/>
    </row>
    <row r="79">
      <c r="A79" s="36"/>
      <c r="B79" s="36"/>
      <c r="C79" s="36"/>
      <c r="D79" s="36"/>
      <c r="E79" s="33"/>
      <c r="G79" s="8"/>
    </row>
    <row r="80">
      <c r="A80" s="36">
        <v>82.0</v>
      </c>
      <c r="B80" s="36">
        <v>158.0</v>
      </c>
      <c r="C80" s="36" t="s">
        <v>341</v>
      </c>
      <c r="D80" s="36" t="s">
        <v>336</v>
      </c>
      <c r="E80" s="33"/>
      <c r="G80" s="8"/>
    </row>
    <row r="81">
      <c r="A81" s="36">
        <v>82.0</v>
      </c>
      <c r="B81" s="36">
        <v>104.0</v>
      </c>
      <c r="C81" s="36" t="s">
        <v>335</v>
      </c>
      <c r="D81" s="36" t="s">
        <v>336</v>
      </c>
      <c r="E81" s="33"/>
      <c r="G81" s="8"/>
    </row>
    <row r="82">
      <c r="A82" s="36">
        <v>82.0</v>
      </c>
      <c r="B82" s="36">
        <v>162.0</v>
      </c>
      <c r="C82" s="36" t="s">
        <v>335</v>
      </c>
      <c r="D82" s="36" t="s">
        <v>336</v>
      </c>
      <c r="E82" s="33"/>
      <c r="G82" s="8"/>
    </row>
    <row r="83">
      <c r="A83" s="36">
        <v>82.0</v>
      </c>
      <c r="B83" s="36">
        <v>168.0</v>
      </c>
      <c r="C83" s="36" t="s">
        <v>341</v>
      </c>
      <c r="D83" s="36" t="s">
        <v>336</v>
      </c>
      <c r="E83" s="33"/>
      <c r="G83" s="8"/>
    </row>
    <row r="84">
      <c r="A84" s="36">
        <v>82.0</v>
      </c>
      <c r="B84" s="36">
        <v>128.0</v>
      </c>
      <c r="C84" s="36" t="s">
        <v>341</v>
      </c>
      <c r="D84" s="36" t="s">
        <v>336</v>
      </c>
      <c r="E84" s="33"/>
      <c r="G84" s="8"/>
    </row>
    <row r="85">
      <c r="A85" s="36">
        <v>82.0</v>
      </c>
      <c r="B85" s="36">
        <v>127.0</v>
      </c>
      <c r="C85" s="36" t="s">
        <v>341</v>
      </c>
      <c r="D85" s="36" t="s">
        <v>336</v>
      </c>
      <c r="E85" s="33"/>
      <c r="G85" s="8"/>
    </row>
    <row r="86">
      <c r="A86" s="36">
        <v>82.0</v>
      </c>
      <c r="B86" s="36">
        <v>59.0</v>
      </c>
      <c r="C86" s="36" t="s">
        <v>338</v>
      </c>
      <c r="D86" s="36" t="s">
        <v>336</v>
      </c>
      <c r="E86" s="33"/>
      <c r="G86" s="8"/>
    </row>
    <row r="87">
      <c r="A87" s="36">
        <v>82.0</v>
      </c>
      <c r="B87" s="36">
        <v>108.0</v>
      </c>
      <c r="C87" s="36" t="s">
        <v>338</v>
      </c>
      <c r="D87" s="36" t="s">
        <v>336</v>
      </c>
      <c r="E87" s="33"/>
      <c r="G87" s="8"/>
    </row>
    <row r="88">
      <c r="A88" s="36">
        <v>82.0</v>
      </c>
      <c r="B88" s="36">
        <v>118.0</v>
      </c>
      <c r="C88" s="36" t="s">
        <v>341</v>
      </c>
      <c r="D88" s="36" t="s">
        <v>366</v>
      </c>
      <c r="E88" s="33"/>
      <c r="G88" s="8"/>
    </row>
    <row r="89">
      <c r="A89" s="36">
        <v>82.0</v>
      </c>
      <c r="B89" s="36">
        <v>92.0</v>
      </c>
      <c r="C89" s="36" t="s">
        <v>341</v>
      </c>
      <c r="D89" s="36" t="s">
        <v>336</v>
      </c>
      <c r="E89" s="33"/>
      <c r="G89" s="8"/>
    </row>
    <row r="90">
      <c r="A90" s="36">
        <v>82.0</v>
      </c>
      <c r="B90" s="36">
        <v>99.0</v>
      </c>
      <c r="C90" s="36" t="s">
        <v>338</v>
      </c>
      <c r="D90" s="36" t="s">
        <v>366</v>
      </c>
      <c r="E90" s="33"/>
      <c r="G90" s="8"/>
    </row>
    <row r="91">
      <c r="A91" s="36"/>
      <c r="B91" s="36"/>
      <c r="C91" s="36"/>
      <c r="D91" s="36"/>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112.6</v>
      </c>
      <c r="J1" s="6" t="s">
        <v>334</v>
      </c>
      <c r="K1" s="10">
        <f>AVERAGE(A2:A100)</f>
        <v>93.25333333</v>
      </c>
    </row>
    <row r="2">
      <c r="A2" s="36">
        <v>82.0</v>
      </c>
      <c r="B2" s="36">
        <v>108.0</v>
      </c>
      <c r="C2" s="36" t="s">
        <v>338</v>
      </c>
      <c r="D2" s="36" t="s">
        <v>336</v>
      </c>
      <c r="E2" s="33"/>
      <c r="F2" s="34" t="s">
        <v>3</v>
      </c>
      <c r="G2" s="35">
        <f>MEDIAN(B2:B100)</f>
        <v>117</v>
      </c>
      <c r="J2" s="6" t="s">
        <v>337</v>
      </c>
      <c r="K2" s="10">
        <f>count(A2:A103)</f>
        <v>75</v>
      </c>
    </row>
    <row r="3">
      <c r="A3" s="36">
        <v>82.0</v>
      </c>
      <c r="B3" s="36">
        <v>101.0</v>
      </c>
      <c r="C3" s="36" t="s">
        <v>341</v>
      </c>
      <c r="D3" s="36" t="s">
        <v>336</v>
      </c>
      <c r="E3" s="33"/>
      <c r="F3" s="34" t="s">
        <v>339</v>
      </c>
      <c r="G3" s="35">
        <f>STDEV(B2:B100)</f>
        <v>35.85368163</v>
      </c>
    </row>
    <row r="4">
      <c r="A4" s="36">
        <v>82.0</v>
      </c>
      <c r="B4" s="36">
        <v>114.0</v>
      </c>
      <c r="C4" s="36" t="s">
        <v>338</v>
      </c>
      <c r="D4" s="36" t="s">
        <v>336</v>
      </c>
      <c r="E4" s="33"/>
      <c r="F4" s="34" t="s">
        <v>340</v>
      </c>
      <c r="G4" s="35">
        <f>QUARTILE(B2:B100,1)</f>
        <v>90.5</v>
      </c>
    </row>
    <row r="5">
      <c r="A5" s="36">
        <v>82.0</v>
      </c>
      <c r="B5" s="36">
        <v>122.0</v>
      </c>
      <c r="C5" s="36" t="s">
        <v>341</v>
      </c>
      <c r="D5" s="36" t="s">
        <v>336</v>
      </c>
      <c r="E5" s="33"/>
      <c r="F5" s="34" t="s">
        <v>342</v>
      </c>
      <c r="G5" s="35">
        <f>QUARTILE(B2:B100,2)</f>
        <v>117</v>
      </c>
    </row>
    <row r="6">
      <c r="A6" s="36">
        <v>82.0</v>
      </c>
      <c r="B6" s="36">
        <v>115.0</v>
      </c>
      <c r="C6" s="36" t="s">
        <v>341</v>
      </c>
      <c r="D6" s="36" t="s">
        <v>336</v>
      </c>
      <c r="E6" s="33"/>
      <c r="F6" s="34" t="s">
        <v>1</v>
      </c>
      <c r="G6" s="35">
        <f>QUARTILE(B2:B100,3)</f>
        <v>135</v>
      </c>
    </row>
    <row r="7">
      <c r="A7" s="57">
        <v>82.0</v>
      </c>
      <c r="B7" s="61">
        <v>143.0</v>
      </c>
      <c r="C7" s="58" t="s">
        <v>335</v>
      </c>
      <c r="D7" s="58" t="s">
        <v>336</v>
      </c>
      <c r="E7" s="33"/>
      <c r="F7" s="34" t="s">
        <v>343</v>
      </c>
      <c r="G7" s="35">
        <f>QUARTILE(B2:B100,4)</f>
        <v>192</v>
      </c>
    </row>
    <row r="8">
      <c r="A8" s="62">
        <v>82.0</v>
      </c>
      <c r="B8" s="63">
        <v>155.0</v>
      </c>
      <c r="C8" s="64" t="s">
        <v>335</v>
      </c>
      <c r="D8" s="64" t="s">
        <v>336</v>
      </c>
      <c r="E8" s="33"/>
      <c r="F8" s="34" t="s">
        <v>344</v>
      </c>
      <c r="G8" s="35">
        <f>G6-G4</f>
        <v>44.5</v>
      </c>
      <c r="H8" s="34" t="s">
        <v>345</v>
      </c>
      <c r="I8" s="35">
        <f>(3*(G1-G2))/G3</f>
        <v>-0.3681630282</v>
      </c>
      <c r="J8" s="34" t="s">
        <v>346</v>
      </c>
      <c r="K8" s="35">
        <f>SUM(I21:I23)</f>
        <v>10.66666667</v>
      </c>
    </row>
    <row r="9">
      <c r="A9" s="55">
        <v>82.0</v>
      </c>
      <c r="B9" s="63">
        <v>65.0</v>
      </c>
      <c r="C9" s="64" t="s">
        <v>341</v>
      </c>
      <c r="D9" s="64" t="s">
        <v>366</v>
      </c>
      <c r="E9" s="33"/>
      <c r="G9" s="8"/>
    </row>
    <row r="10">
      <c r="A10" s="53"/>
      <c r="B10" s="53"/>
      <c r="C10" s="53"/>
      <c r="D10" s="53"/>
      <c r="E10" s="33"/>
      <c r="F10" s="41" t="s">
        <v>338</v>
      </c>
      <c r="G10" s="42">
        <f>(COUNTIF(C2:C100,"edgeguard"))/(count(A2:A100))</f>
        <v>0.2933333333</v>
      </c>
      <c r="H10" s="43" t="s">
        <v>347</v>
      </c>
      <c r="I10" s="44" t="s">
        <v>348</v>
      </c>
    </row>
    <row r="11">
      <c r="A11" s="36">
        <v>98.0</v>
      </c>
      <c r="B11" s="36">
        <v>138.0</v>
      </c>
      <c r="C11" s="36" t="s">
        <v>338</v>
      </c>
      <c r="D11" s="36" t="s">
        <v>336</v>
      </c>
      <c r="E11" s="33"/>
      <c r="F11" s="41" t="s">
        <v>335</v>
      </c>
      <c r="G11" s="42">
        <f>COUNTIF(C2:C100,"ledgeguard")/(count(A2:A100))</f>
        <v>0.12</v>
      </c>
      <c r="H11" s="45" t="s">
        <v>349</v>
      </c>
      <c r="I11" s="46">
        <f>((COUNTIF(B2:B100,"&lt;=15"))/Count(B2:B100))*100</f>
        <v>0</v>
      </c>
    </row>
    <row r="12">
      <c r="A12" s="36">
        <v>98.0</v>
      </c>
      <c r="B12" s="36">
        <v>172.0</v>
      </c>
      <c r="C12" s="36" t="s">
        <v>341</v>
      </c>
      <c r="D12" s="36" t="s">
        <v>336</v>
      </c>
      <c r="E12" s="33"/>
      <c r="F12" s="41" t="s">
        <v>350</v>
      </c>
      <c r="G12" s="42">
        <f>COUNTIF(C2:C100,"reversal")/(count(A2:A100))</f>
        <v>0.08</v>
      </c>
      <c r="H12" s="45" t="s">
        <v>351</v>
      </c>
      <c r="I12" s="46">
        <f>((COUNTIF(B2:B100,"&gt;15")-COUNTIF(B2:B100,"&gt;30"))/Count(B2:B100))*100</f>
        <v>0</v>
      </c>
    </row>
    <row r="13">
      <c r="A13" s="36">
        <v>98.0</v>
      </c>
      <c r="B13" s="36">
        <v>53.0</v>
      </c>
      <c r="C13" s="36" t="s">
        <v>341</v>
      </c>
      <c r="D13" s="36" t="s">
        <v>366</v>
      </c>
      <c r="E13" s="33"/>
      <c r="F13" s="41" t="s">
        <v>341</v>
      </c>
      <c r="G13" s="42">
        <f>COUNTIF(C2:C100,"raw/whiff")/(count(A2:A100))</f>
        <v>0.3466666667</v>
      </c>
      <c r="H13" s="45" t="s">
        <v>352</v>
      </c>
      <c r="I13" s="47">
        <f>((COUNTIF(B2:B100,"&gt;30")-COUNTIF(B2:B100,"&gt;45"))/Count(B2:B100))*100</f>
        <v>5.333333333</v>
      </c>
    </row>
    <row r="14">
      <c r="A14" s="36">
        <v>98.0</v>
      </c>
      <c r="B14" s="36">
        <v>146.0</v>
      </c>
      <c r="C14" s="36" t="s">
        <v>341</v>
      </c>
      <c r="D14" s="36" t="s">
        <v>366</v>
      </c>
      <c r="E14" s="33"/>
      <c r="F14" s="41" t="s">
        <v>353</v>
      </c>
      <c r="G14" s="42">
        <f>COUNTIF(C2:C100,"landing")/(count(A2:A100))</f>
        <v>0.1333333333</v>
      </c>
      <c r="H14" s="45" t="s">
        <v>354</v>
      </c>
      <c r="I14" s="46">
        <f>((COUNTIF(B2:B100,"&gt;45")-COUNTIF(B2:B100,"&gt;60"))/Count(B2:B100))*100</f>
        <v>5.333333333</v>
      </c>
    </row>
    <row r="15">
      <c r="A15" s="36">
        <v>98.0</v>
      </c>
      <c r="B15" s="36">
        <v>192.0</v>
      </c>
      <c r="C15" s="36" t="s">
        <v>335</v>
      </c>
      <c r="D15" s="36" t="s">
        <v>336</v>
      </c>
      <c r="E15" s="33"/>
      <c r="F15" s="41" t="s">
        <v>355</v>
      </c>
      <c r="G15" s="42">
        <f>COUNTIF(C2:C100,"shielding")/(count(A2:A100))</f>
        <v>0.01333333333</v>
      </c>
      <c r="H15" s="45" t="s">
        <v>356</v>
      </c>
      <c r="I15" s="46">
        <f>((COUNTIF(B2:B100,"&gt;60")-COUNTIF(B2:B100,"&gt;75"))/Count(B2:B100))*100</f>
        <v>5.333333333</v>
      </c>
    </row>
    <row r="16">
      <c r="A16" s="36">
        <v>98.0</v>
      </c>
      <c r="B16" s="36">
        <v>136.0</v>
      </c>
      <c r="C16" s="36" t="s">
        <v>341</v>
      </c>
      <c r="D16" s="36" t="s">
        <v>336</v>
      </c>
      <c r="E16" s="33"/>
      <c r="G16" s="8"/>
      <c r="H16" s="45" t="s">
        <v>357</v>
      </c>
      <c r="I16" s="46">
        <f>((COUNTIF(B2:B100,"&gt;75")-COUNTIF(B2:B100,"&gt;90"))/Count(B2:B100))*100</f>
        <v>9.333333333</v>
      </c>
    </row>
    <row r="17">
      <c r="A17" s="36">
        <v>98.0</v>
      </c>
      <c r="B17" s="36">
        <v>127.0</v>
      </c>
      <c r="C17" s="36" t="s">
        <v>335</v>
      </c>
      <c r="D17" s="36" t="s">
        <v>336</v>
      </c>
      <c r="E17" s="33"/>
      <c r="F17" s="41" t="s">
        <v>358</v>
      </c>
      <c r="G17" s="42">
        <f>countif(D2:D100,"yes")/(count(A2:A100))</f>
        <v>0.1466666667</v>
      </c>
      <c r="H17" s="45" t="s">
        <v>359</v>
      </c>
      <c r="I17" s="46">
        <f>((COUNTIF(B2:B100,"&gt;90")-COUNTIF(B2:B100,"&gt;105"))/Count(B2:B100))*100</f>
        <v>9.333333333</v>
      </c>
    </row>
    <row r="18">
      <c r="A18" s="36">
        <v>98.0</v>
      </c>
      <c r="B18" s="36">
        <v>171.0</v>
      </c>
      <c r="C18" s="36" t="s">
        <v>353</v>
      </c>
      <c r="D18" s="36" t="s">
        <v>336</v>
      </c>
      <c r="E18" s="33"/>
      <c r="G18" s="8"/>
      <c r="H18" s="45" t="s">
        <v>360</v>
      </c>
      <c r="I18" s="46">
        <f>((COUNTIF(B2:B100,"&gt;105")-COUNTIF(B2:B100,"&gt;120"))/Count(B2:B100))*100</f>
        <v>26.66666667</v>
      </c>
    </row>
    <row r="19">
      <c r="A19" s="36">
        <v>98.0</v>
      </c>
      <c r="B19" s="36">
        <v>137.0</v>
      </c>
      <c r="C19" s="36" t="s">
        <v>335</v>
      </c>
      <c r="D19" s="36" t="s">
        <v>336</v>
      </c>
      <c r="E19" s="33"/>
      <c r="G19" s="8"/>
      <c r="H19" s="45" t="s">
        <v>361</v>
      </c>
      <c r="I19" s="46">
        <f>((COUNTIF(B2:B100,"&gt;120")-COUNTIF(B2:B100,"&gt;135"))/Count(B2:B100))*100</f>
        <v>13.33333333</v>
      </c>
    </row>
    <row r="20">
      <c r="A20" s="36">
        <v>98.0</v>
      </c>
      <c r="B20" s="36">
        <v>166.0</v>
      </c>
      <c r="C20" s="36" t="s">
        <v>355</v>
      </c>
      <c r="D20" s="36" t="s">
        <v>336</v>
      </c>
      <c r="E20" s="33"/>
      <c r="G20" s="8"/>
      <c r="H20" s="48" t="s">
        <v>362</v>
      </c>
      <c r="I20" s="49">
        <f>((COUNTIF(B2:B100,"&gt;135")-COUNTIF(B2:B100,"&gt;150"))/Count(B2:B100))*100</f>
        <v>14.66666667</v>
      </c>
    </row>
    <row r="21">
      <c r="A21" s="36">
        <v>98.0</v>
      </c>
      <c r="B21" s="36">
        <v>116.0</v>
      </c>
      <c r="C21" s="36" t="s">
        <v>341</v>
      </c>
      <c r="D21" s="36" t="s">
        <v>336</v>
      </c>
      <c r="E21" s="33"/>
      <c r="H21" s="48" t="s">
        <v>363</v>
      </c>
      <c r="I21" s="49">
        <f>((COUNTIF(B2:B100,"&gt;150")-COUNTIF(B2:B100,"&gt;165"))/Count(B2:B100))*100</f>
        <v>1.333333333</v>
      </c>
    </row>
    <row r="22">
      <c r="A22" s="36">
        <v>98.0</v>
      </c>
      <c r="B22" s="36">
        <v>68.0</v>
      </c>
      <c r="C22" s="36" t="s">
        <v>338</v>
      </c>
      <c r="D22" s="36" t="s">
        <v>336</v>
      </c>
      <c r="E22" s="33"/>
      <c r="H22" s="48" t="s">
        <v>364</v>
      </c>
      <c r="I22" s="49">
        <f>((COUNTIF(B2:B100,"&gt;165")-COUNTIF(B2:B100,"&gt;180"))/Count(B2:B100))*100</f>
        <v>6.666666667</v>
      </c>
    </row>
    <row r="23">
      <c r="A23" s="53"/>
      <c r="B23" s="53"/>
      <c r="C23" s="53"/>
      <c r="D23" s="53"/>
      <c r="E23" s="33"/>
      <c r="H23" s="50" t="s">
        <v>365</v>
      </c>
      <c r="I23" s="51">
        <f>((COUNTIF(B2:B100,"&gt;180")-COUNTIF(B2:B100,"&gt;300"))/Count(B2:B100))*100</f>
        <v>2.666666667</v>
      </c>
    </row>
    <row r="24">
      <c r="A24" s="36">
        <v>97.0</v>
      </c>
      <c r="B24" s="36">
        <v>147.0</v>
      </c>
      <c r="C24" s="36" t="s">
        <v>353</v>
      </c>
      <c r="D24" s="36" t="s">
        <v>336</v>
      </c>
      <c r="E24" s="33"/>
      <c r="I24" s="9">
        <f>SUM(I11:I23)</f>
        <v>100</v>
      </c>
    </row>
    <row r="25">
      <c r="A25" s="36">
        <v>97.0</v>
      </c>
      <c r="B25" s="36">
        <v>82.0</v>
      </c>
      <c r="C25" s="36" t="s">
        <v>338</v>
      </c>
      <c r="D25" s="36" t="s">
        <v>336</v>
      </c>
      <c r="E25" s="33"/>
    </row>
    <row r="26">
      <c r="A26" s="36">
        <v>97.0</v>
      </c>
      <c r="B26" s="36">
        <v>120.0</v>
      </c>
      <c r="C26" s="36" t="s">
        <v>338</v>
      </c>
      <c r="D26" s="36" t="s">
        <v>336</v>
      </c>
      <c r="E26" s="33"/>
    </row>
    <row r="27">
      <c r="A27" s="36">
        <v>97.0</v>
      </c>
      <c r="B27" s="36">
        <v>82.0</v>
      </c>
      <c r="C27" s="36" t="s">
        <v>338</v>
      </c>
      <c r="D27" s="36" t="s">
        <v>336</v>
      </c>
      <c r="E27" s="33"/>
    </row>
    <row r="28">
      <c r="A28" s="36">
        <v>97.0</v>
      </c>
      <c r="B28" s="36">
        <v>110.0</v>
      </c>
      <c r="C28" s="36" t="s">
        <v>341</v>
      </c>
      <c r="D28" s="36" t="s">
        <v>336</v>
      </c>
      <c r="E28" s="33"/>
    </row>
    <row r="29">
      <c r="A29" s="36">
        <v>97.0</v>
      </c>
      <c r="B29" s="36">
        <v>36.0</v>
      </c>
      <c r="C29" s="36" t="s">
        <v>341</v>
      </c>
      <c r="D29" s="36" t="s">
        <v>336</v>
      </c>
      <c r="E29" s="33"/>
    </row>
    <row r="30">
      <c r="A30" s="36"/>
      <c r="B30" s="53"/>
      <c r="C30" s="53"/>
      <c r="D30" s="53"/>
      <c r="E30" s="33"/>
    </row>
    <row r="31">
      <c r="A31" s="36">
        <v>90.0</v>
      </c>
      <c r="B31" s="36">
        <v>98.0</v>
      </c>
      <c r="C31" s="36" t="s">
        <v>341</v>
      </c>
      <c r="D31" s="36" t="s">
        <v>336</v>
      </c>
      <c r="E31" s="33"/>
    </row>
    <row r="32">
      <c r="A32" s="36">
        <v>90.0</v>
      </c>
      <c r="B32" s="36">
        <v>119.0</v>
      </c>
      <c r="C32" s="36" t="s">
        <v>353</v>
      </c>
      <c r="D32" s="36" t="s">
        <v>336</v>
      </c>
      <c r="E32" s="33"/>
    </row>
    <row r="33">
      <c r="A33" s="36">
        <v>90.0</v>
      </c>
      <c r="B33" s="36">
        <v>115.0</v>
      </c>
      <c r="C33" s="36" t="s">
        <v>335</v>
      </c>
      <c r="D33" s="36" t="s">
        <v>336</v>
      </c>
      <c r="E33" s="33"/>
    </row>
    <row r="34">
      <c r="A34" s="36">
        <v>90.0</v>
      </c>
      <c r="B34" s="36">
        <v>73.0</v>
      </c>
      <c r="C34" s="36" t="s">
        <v>341</v>
      </c>
      <c r="D34" s="36" t="s">
        <v>336</v>
      </c>
      <c r="E34" s="33"/>
    </row>
    <row r="35">
      <c r="A35" s="36">
        <v>90.0</v>
      </c>
      <c r="B35" s="36">
        <v>117.0</v>
      </c>
      <c r="C35" s="36" t="s">
        <v>335</v>
      </c>
      <c r="D35" s="36" t="s">
        <v>336</v>
      </c>
      <c r="E35" s="33"/>
      <c r="G35" s="8"/>
    </row>
    <row r="36">
      <c r="A36" s="36">
        <v>90.0</v>
      </c>
      <c r="B36" s="36">
        <v>118.0</v>
      </c>
      <c r="C36" s="36" t="s">
        <v>341</v>
      </c>
      <c r="D36" s="36" t="s">
        <v>336</v>
      </c>
      <c r="E36" s="33"/>
      <c r="G36" s="8"/>
    </row>
    <row r="37">
      <c r="A37" s="36">
        <v>90.0</v>
      </c>
      <c r="B37" s="36">
        <v>108.0</v>
      </c>
      <c r="C37" s="36" t="s">
        <v>335</v>
      </c>
      <c r="D37" s="36" t="s">
        <v>336</v>
      </c>
      <c r="E37" s="33"/>
      <c r="G37" s="8"/>
    </row>
    <row r="38">
      <c r="A38" s="36">
        <v>90.0</v>
      </c>
      <c r="B38" s="36">
        <v>122.0</v>
      </c>
      <c r="C38" s="36" t="s">
        <v>335</v>
      </c>
      <c r="D38" s="36" t="s">
        <v>336</v>
      </c>
      <c r="E38" s="33"/>
      <c r="G38" s="8"/>
    </row>
    <row r="39">
      <c r="A39" s="36">
        <v>90.0</v>
      </c>
      <c r="B39" s="36">
        <v>110.0</v>
      </c>
      <c r="C39" s="36" t="s">
        <v>353</v>
      </c>
      <c r="D39" s="36" t="s">
        <v>336</v>
      </c>
      <c r="E39" s="33"/>
      <c r="G39" s="8"/>
    </row>
    <row r="40">
      <c r="A40" s="36">
        <v>90.0</v>
      </c>
      <c r="B40" s="36">
        <v>78.0</v>
      </c>
      <c r="C40" s="36" t="s">
        <v>350</v>
      </c>
      <c r="D40" s="36" t="s">
        <v>366</v>
      </c>
      <c r="E40" s="33"/>
      <c r="G40" s="8"/>
    </row>
    <row r="41">
      <c r="A41" s="36">
        <v>90.0</v>
      </c>
      <c r="B41" s="36">
        <v>116.0</v>
      </c>
      <c r="C41" s="36" t="s">
        <v>338</v>
      </c>
      <c r="D41" s="36" t="s">
        <v>336</v>
      </c>
      <c r="E41" s="33"/>
      <c r="G41" s="8"/>
    </row>
    <row r="42">
      <c r="A42" s="53"/>
      <c r="B42" s="53"/>
      <c r="C42" s="53"/>
      <c r="D42" s="53"/>
      <c r="E42" s="33"/>
      <c r="G42" s="8"/>
    </row>
    <row r="43">
      <c r="A43" s="36">
        <v>94.0</v>
      </c>
      <c r="B43" s="36">
        <v>113.0</v>
      </c>
      <c r="C43" s="36" t="s">
        <v>338</v>
      </c>
      <c r="D43" s="36" t="s">
        <v>336</v>
      </c>
      <c r="E43" s="33"/>
      <c r="G43" s="8"/>
    </row>
    <row r="44">
      <c r="A44" s="36">
        <v>94.0</v>
      </c>
      <c r="B44" s="36">
        <v>120.0</v>
      </c>
      <c r="C44" s="36" t="s">
        <v>338</v>
      </c>
      <c r="D44" s="36" t="s">
        <v>336</v>
      </c>
      <c r="E44" s="33"/>
      <c r="G44" s="8"/>
    </row>
    <row r="45">
      <c r="A45" s="36">
        <v>94.0</v>
      </c>
      <c r="B45" s="36">
        <v>90.0</v>
      </c>
      <c r="C45" s="36" t="s">
        <v>341</v>
      </c>
      <c r="D45" s="36" t="s">
        <v>336</v>
      </c>
      <c r="E45" s="33"/>
      <c r="G45" s="8"/>
    </row>
    <row r="46">
      <c r="A46" s="36">
        <v>94.0</v>
      </c>
      <c r="B46" s="36">
        <v>40.0</v>
      </c>
      <c r="C46" s="36" t="s">
        <v>338</v>
      </c>
      <c r="D46" s="36" t="s">
        <v>336</v>
      </c>
      <c r="E46" s="33"/>
      <c r="G46" s="8"/>
    </row>
    <row r="47">
      <c r="A47" s="36">
        <v>94.0</v>
      </c>
      <c r="B47" s="36">
        <v>126.0</v>
      </c>
      <c r="C47" s="36" t="s">
        <v>341</v>
      </c>
      <c r="D47" s="36" t="s">
        <v>336</v>
      </c>
      <c r="E47" s="33"/>
      <c r="G47" s="8"/>
    </row>
    <row r="48">
      <c r="A48" s="36">
        <v>94.0</v>
      </c>
      <c r="B48" s="36">
        <v>102.0</v>
      </c>
      <c r="C48" s="36" t="s">
        <v>338</v>
      </c>
      <c r="D48" s="36" t="s">
        <v>336</v>
      </c>
      <c r="E48" s="33"/>
      <c r="G48" s="8"/>
    </row>
    <row r="49">
      <c r="A49" s="36">
        <v>94.0</v>
      </c>
      <c r="B49" s="36">
        <v>120.0</v>
      </c>
      <c r="C49" s="36" t="s">
        <v>338</v>
      </c>
      <c r="D49" s="36" t="s">
        <v>336</v>
      </c>
      <c r="E49" s="33"/>
      <c r="G49" s="8"/>
    </row>
    <row r="50">
      <c r="A50" s="36">
        <v>94.0</v>
      </c>
      <c r="B50" s="36">
        <v>48.0</v>
      </c>
      <c r="C50" s="36" t="s">
        <v>338</v>
      </c>
      <c r="D50" s="36" t="s">
        <v>336</v>
      </c>
      <c r="E50" s="33"/>
      <c r="G50" s="8"/>
    </row>
    <row r="51">
      <c r="A51" s="36">
        <v>94.0</v>
      </c>
      <c r="B51" s="36">
        <v>72.0</v>
      </c>
      <c r="C51" s="36" t="s">
        <v>338</v>
      </c>
      <c r="D51" s="36" t="s">
        <v>336</v>
      </c>
      <c r="E51" s="33"/>
      <c r="G51" s="8"/>
    </row>
    <row r="52">
      <c r="A52" s="36">
        <v>94.0</v>
      </c>
      <c r="B52" s="36">
        <v>129.0</v>
      </c>
      <c r="C52" s="36" t="s">
        <v>341</v>
      </c>
      <c r="D52" s="36" t="s">
        <v>336</v>
      </c>
      <c r="E52" s="33"/>
      <c r="G52" s="8"/>
    </row>
    <row r="53">
      <c r="A53" s="36">
        <v>84.0</v>
      </c>
      <c r="B53" s="36">
        <v>87.0</v>
      </c>
      <c r="C53" s="36" t="s">
        <v>338</v>
      </c>
      <c r="D53" s="36" t="s">
        <v>336</v>
      </c>
      <c r="E53" s="33"/>
      <c r="G53" s="8"/>
    </row>
    <row r="54">
      <c r="A54" s="53"/>
      <c r="B54" s="53"/>
      <c r="C54" s="53"/>
      <c r="D54" s="53"/>
      <c r="E54" s="33"/>
      <c r="G54" s="8"/>
    </row>
    <row r="55">
      <c r="A55" s="36">
        <v>90.0</v>
      </c>
      <c r="B55" s="36">
        <v>140.0</v>
      </c>
      <c r="C55" s="36" t="s">
        <v>341</v>
      </c>
      <c r="D55" s="36" t="s">
        <v>336</v>
      </c>
      <c r="E55" s="33"/>
      <c r="G55" s="8"/>
    </row>
    <row r="56">
      <c r="A56" s="36">
        <v>90.0</v>
      </c>
      <c r="B56" s="36">
        <v>99.0</v>
      </c>
      <c r="C56" s="36" t="s">
        <v>341</v>
      </c>
      <c r="D56" s="36" t="s">
        <v>366</v>
      </c>
      <c r="E56" s="33"/>
      <c r="G56" s="8"/>
    </row>
    <row r="57">
      <c r="A57" s="36">
        <v>90.0</v>
      </c>
      <c r="B57" s="36">
        <v>150.0</v>
      </c>
      <c r="C57" s="36" t="s">
        <v>353</v>
      </c>
      <c r="D57" s="36" t="s">
        <v>336</v>
      </c>
      <c r="E57" s="33"/>
      <c r="G57" s="8"/>
    </row>
    <row r="58">
      <c r="A58" s="36">
        <v>90.0</v>
      </c>
      <c r="B58" s="36">
        <v>145.0</v>
      </c>
      <c r="C58" s="36" t="s">
        <v>338</v>
      </c>
      <c r="D58" s="36" t="s">
        <v>336</v>
      </c>
      <c r="E58" s="33"/>
      <c r="G58" s="8"/>
    </row>
    <row r="59">
      <c r="A59" s="36">
        <v>90.0</v>
      </c>
      <c r="B59" s="36">
        <v>89.0</v>
      </c>
      <c r="C59" s="36" t="s">
        <v>338</v>
      </c>
      <c r="D59" s="36" t="s">
        <v>336</v>
      </c>
      <c r="E59" s="33"/>
      <c r="G59" s="8"/>
    </row>
    <row r="60">
      <c r="A60" s="36">
        <v>90.0</v>
      </c>
      <c r="B60" s="36">
        <v>170.0</v>
      </c>
      <c r="C60" s="36" t="s">
        <v>370</v>
      </c>
      <c r="D60" s="36" t="s">
        <v>336</v>
      </c>
      <c r="E60" s="33"/>
      <c r="G60" s="8"/>
    </row>
    <row r="61">
      <c r="A61" s="36">
        <v>90.0</v>
      </c>
      <c r="B61" s="36">
        <v>98.0</v>
      </c>
      <c r="C61" s="36" t="s">
        <v>350</v>
      </c>
      <c r="D61" s="36" t="s">
        <v>366</v>
      </c>
      <c r="E61" s="33"/>
      <c r="G61" s="8"/>
    </row>
    <row r="62">
      <c r="A62" s="36">
        <v>90.0</v>
      </c>
      <c r="B62" s="36">
        <v>132.0</v>
      </c>
      <c r="C62" s="36" t="s">
        <v>341</v>
      </c>
      <c r="D62" s="36" t="s">
        <v>336</v>
      </c>
      <c r="E62" s="33"/>
      <c r="G62" s="8"/>
    </row>
    <row r="63">
      <c r="A63" s="53"/>
      <c r="B63" s="53"/>
      <c r="C63" s="53"/>
      <c r="D63" s="53"/>
      <c r="E63" s="33"/>
      <c r="G63" s="8"/>
    </row>
    <row r="64">
      <c r="A64" s="36">
        <v>104.0</v>
      </c>
      <c r="B64" s="36">
        <v>125.0</v>
      </c>
      <c r="C64" s="36" t="s">
        <v>353</v>
      </c>
      <c r="D64" s="36" t="s">
        <v>336</v>
      </c>
      <c r="E64" s="33"/>
      <c r="G64" s="8"/>
    </row>
    <row r="65">
      <c r="A65" s="36">
        <v>104.0</v>
      </c>
      <c r="B65" s="36">
        <v>51.0</v>
      </c>
      <c r="C65" s="36" t="s">
        <v>353</v>
      </c>
      <c r="D65" s="36" t="s">
        <v>336</v>
      </c>
      <c r="E65" s="33"/>
      <c r="G65" s="8"/>
    </row>
    <row r="66">
      <c r="A66" s="36">
        <v>104.0</v>
      </c>
      <c r="B66" s="36">
        <v>118.0</v>
      </c>
      <c r="C66" s="36" t="s">
        <v>338</v>
      </c>
      <c r="D66" s="36" t="s">
        <v>336</v>
      </c>
      <c r="E66" s="33"/>
      <c r="G66" s="8"/>
    </row>
    <row r="67">
      <c r="A67" s="36">
        <v>104.0</v>
      </c>
      <c r="B67" s="36">
        <v>123.0</v>
      </c>
      <c r="C67" s="36" t="s">
        <v>341</v>
      </c>
      <c r="D67" s="36" t="s">
        <v>336</v>
      </c>
      <c r="E67" s="33"/>
      <c r="G67" s="8"/>
    </row>
    <row r="68">
      <c r="A68" s="36">
        <v>104.0</v>
      </c>
      <c r="B68" s="36">
        <v>88.0</v>
      </c>
      <c r="C68" s="36" t="s">
        <v>338</v>
      </c>
      <c r="D68" s="36" t="s">
        <v>336</v>
      </c>
      <c r="E68" s="33"/>
      <c r="G68" s="8"/>
    </row>
    <row r="69">
      <c r="A69" s="36">
        <v>104.0</v>
      </c>
      <c r="B69" s="36">
        <v>145.0</v>
      </c>
      <c r="C69" s="36" t="s">
        <v>338</v>
      </c>
      <c r="D69" s="36" t="s">
        <v>336</v>
      </c>
      <c r="E69" s="33"/>
      <c r="G69" s="8"/>
    </row>
    <row r="70">
      <c r="A70" s="36">
        <v>104.0</v>
      </c>
      <c r="B70" s="36">
        <v>58.0</v>
      </c>
      <c r="C70" s="36" t="s">
        <v>341</v>
      </c>
      <c r="D70" s="36" t="s">
        <v>366</v>
      </c>
      <c r="E70" s="33"/>
      <c r="G70" s="8"/>
    </row>
    <row r="71">
      <c r="A71" s="36">
        <v>104.0</v>
      </c>
      <c r="B71" s="36">
        <v>191.0</v>
      </c>
      <c r="C71" s="36" t="s">
        <v>341</v>
      </c>
      <c r="D71" s="36" t="s">
        <v>336</v>
      </c>
      <c r="E71" s="33"/>
      <c r="G71" s="8"/>
    </row>
    <row r="72">
      <c r="A72" s="36">
        <v>104.0</v>
      </c>
      <c r="B72" s="36">
        <v>119.0</v>
      </c>
      <c r="C72" s="36" t="s">
        <v>341</v>
      </c>
      <c r="D72" s="36" t="s">
        <v>366</v>
      </c>
      <c r="E72" s="33"/>
      <c r="G72" s="8"/>
    </row>
    <row r="73">
      <c r="A73" s="53"/>
      <c r="B73" s="53"/>
      <c r="C73" s="53"/>
      <c r="D73" s="53"/>
      <c r="E73" s="33"/>
      <c r="G73" s="8"/>
    </row>
    <row r="74">
      <c r="A74" s="36">
        <v>91.0</v>
      </c>
      <c r="B74" s="36">
        <v>117.0</v>
      </c>
      <c r="C74" s="36" t="s">
        <v>338</v>
      </c>
      <c r="D74" s="36" t="s">
        <v>336</v>
      </c>
      <c r="E74" s="33"/>
      <c r="G74" s="8"/>
    </row>
    <row r="75">
      <c r="A75" s="36">
        <v>91.0</v>
      </c>
      <c r="B75" s="36">
        <v>139.0</v>
      </c>
      <c r="C75" s="36" t="s">
        <v>353</v>
      </c>
      <c r="D75" s="36" t="s">
        <v>336</v>
      </c>
      <c r="E75" s="33"/>
      <c r="G75" s="8"/>
    </row>
    <row r="76">
      <c r="A76" s="36">
        <v>91.0</v>
      </c>
      <c r="B76" s="36">
        <v>125.0</v>
      </c>
      <c r="C76" s="36" t="s">
        <v>350</v>
      </c>
      <c r="D76" s="36" t="s">
        <v>336</v>
      </c>
      <c r="E76" s="33"/>
      <c r="G76" s="8"/>
    </row>
    <row r="77">
      <c r="A77" s="36">
        <v>91.0</v>
      </c>
      <c r="B77" s="36">
        <v>39.0</v>
      </c>
      <c r="C77" s="36" t="s">
        <v>350</v>
      </c>
      <c r="D77" s="36" t="s">
        <v>366</v>
      </c>
      <c r="E77" s="33"/>
      <c r="G77" s="8"/>
    </row>
    <row r="78">
      <c r="A78" s="36">
        <v>91.0</v>
      </c>
      <c r="B78" s="36">
        <v>106.0</v>
      </c>
      <c r="C78" s="36" t="s">
        <v>353</v>
      </c>
      <c r="D78" s="36" t="s">
        <v>336</v>
      </c>
      <c r="E78" s="33"/>
      <c r="G78" s="8"/>
    </row>
    <row r="79">
      <c r="A79" s="36">
        <v>91.0</v>
      </c>
      <c r="B79" s="36">
        <v>134.0</v>
      </c>
      <c r="C79" s="36" t="s">
        <v>341</v>
      </c>
      <c r="D79" s="36" t="s">
        <v>336</v>
      </c>
      <c r="E79" s="33"/>
      <c r="G79" s="8"/>
    </row>
    <row r="80">
      <c r="A80" s="36">
        <v>91.0</v>
      </c>
      <c r="B80" s="36">
        <v>91.0</v>
      </c>
      <c r="C80" s="36" t="s">
        <v>350</v>
      </c>
      <c r="D80" s="36" t="s">
        <v>366</v>
      </c>
      <c r="E80" s="33"/>
      <c r="G80" s="8"/>
    </row>
    <row r="81">
      <c r="A81" s="36">
        <v>91.0</v>
      </c>
      <c r="B81" s="36">
        <v>38.0</v>
      </c>
      <c r="C81" s="36" t="s">
        <v>350</v>
      </c>
      <c r="D81" s="36" t="s">
        <v>336</v>
      </c>
      <c r="E81" s="33"/>
      <c r="G81" s="8"/>
    </row>
    <row r="82">
      <c r="A82" s="36">
        <v>91.0</v>
      </c>
      <c r="B82" s="36">
        <v>95.0</v>
      </c>
      <c r="C82" s="36" t="s">
        <v>353</v>
      </c>
      <c r="D82" s="36" t="s">
        <v>366</v>
      </c>
      <c r="E82" s="33"/>
      <c r="G82" s="8"/>
    </row>
    <row r="83">
      <c r="A83" s="36">
        <v>91.0</v>
      </c>
      <c r="B83" s="36">
        <v>177.0</v>
      </c>
      <c r="C83" s="36" t="s">
        <v>341</v>
      </c>
      <c r="D83" s="36" t="s">
        <v>336</v>
      </c>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126.1758242</v>
      </c>
      <c r="J1" s="6" t="s">
        <v>334</v>
      </c>
      <c r="K1" s="10">
        <f>AVERAGE(A2:A100)</f>
        <v>93.18681319</v>
      </c>
    </row>
    <row r="2">
      <c r="A2" s="36">
        <v>98.0</v>
      </c>
      <c r="B2" s="36">
        <v>113.0</v>
      </c>
      <c r="C2" s="36" t="s">
        <v>341</v>
      </c>
      <c r="D2" s="36" t="s">
        <v>336</v>
      </c>
      <c r="E2" s="33"/>
      <c r="F2" s="34" t="s">
        <v>3</v>
      </c>
      <c r="G2" s="35">
        <f>MEDIAN(B2:B100)</f>
        <v>129</v>
      </c>
      <c r="J2" s="6" t="s">
        <v>337</v>
      </c>
      <c r="K2" s="10">
        <f>count(A2:A103)</f>
        <v>93</v>
      </c>
    </row>
    <row r="3">
      <c r="A3" s="36">
        <v>98.0</v>
      </c>
      <c r="B3" s="36">
        <v>137.0</v>
      </c>
      <c r="C3" s="36" t="s">
        <v>353</v>
      </c>
      <c r="D3" s="36" t="s">
        <v>336</v>
      </c>
      <c r="E3" s="33"/>
      <c r="F3" s="34" t="s">
        <v>339</v>
      </c>
      <c r="G3" s="35">
        <f>STDEV(B2:B100)</f>
        <v>27.89647266</v>
      </c>
    </row>
    <row r="4">
      <c r="A4" s="36">
        <v>98.0</v>
      </c>
      <c r="B4" s="36">
        <v>134.0</v>
      </c>
      <c r="C4" s="36" t="s">
        <v>335</v>
      </c>
      <c r="D4" s="36" t="s">
        <v>336</v>
      </c>
      <c r="E4" s="33"/>
      <c r="F4" s="34" t="s">
        <v>340</v>
      </c>
      <c r="G4" s="35">
        <f>QUARTILE(B2:B100,1)</f>
        <v>107.5</v>
      </c>
    </row>
    <row r="5">
      <c r="A5" s="36">
        <v>98.0</v>
      </c>
      <c r="B5" s="36">
        <v>139.0</v>
      </c>
      <c r="C5" s="36" t="s">
        <v>341</v>
      </c>
      <c r="D5" s="36" t="s">
        <v>336</v>
      </c>
      <c r="E5" s="33"/>
      <c r="F5" s="34" t="s">
        <v>342</v>
      </c>
      <c r="G5" s="35">
        <f>QUARTILE(B2:B100,2)</f>
        <v>129</v>
      </c>
    </row>
    <row r="6">
      <c r="A6" s="36">
        <v>98.0</v>
      </c>
      <c r="B6" s="36">
        <v>143.0</v>
      </c>
      <c r="C6" s="36" t="s">
        <v>341</v>
      </c>
      <c r="D6" s="36" t="s">
        <v>336</v>
      </c>
      <c r="E6" s="33"/>
      <c r="F6" s="34" t="s">
        <v>1</v>
      </c>
      <c r="G6" s="35">
        <f>QUARTILE(B2:B100,3)</f>
        <v>144.5</v>
      </c>
    </row>
    <row r="7">
      <c r="A7" s="36">
        <v>98.0</v>
      </c>
      <c r="B7" s="59">
        <v>164.0</v>
      </c>
      <c r="C7" s="38" t="s">
        <v>341</v>
      </c>
      <c r="D7" s="38" t="s">
        <v>336</v>
      </c>
      <c r="E7" s="33"/>
      <c r="F7" s="34" t="s">
        <v>343</v>
      </c>
      <c r="G7" s="35">
        <f>QUARTILE(B2:B100,4)</f>
        <v>187</v>
      </c>
    </row>
    <row r="8">
      <c r="A8" s="36">
        <v>98.0</v>
      </c>
      <c r="B8" s="60">
        <v>163.0</v>
      </c>
      <c r="C8" s="40" t="s">
        <v>341</v>
      </c>
      <c r="D8" s="40" t="s">
        <v>336</v>
      </c>
      <c r="E8" s="33"/>
      <c r="F8" s="34" t="s">
        <v>344</v>
      </c>
      <c r="G8" s="35">
        <f>G6-G4</f>
        <v>37</v>
      </c>
      <c r="H8" s="34" t="s">
        <v>345</v>
      </c>
      <c r="I8" s="35">
        <f>(3*(G1-G2))/G3</f>
        <v>-0.3037132177</v>
      </c>
      <c r="J8" s="34" t="s">
        <v>346</v>
      </c>
      <c r="K8" s="35">
        <f>SUM(I21:I23)</f>
        <v>19.78021978</v>
      </c>
    </row>
    <row r="9">
      <c r="A9" s="36">
        <v>98.0</v>
      </c>
      <c r="B9" s="60">
        <v>81.0</v>
      </c>
      <c r="C9" s="40" t="s">
        <v>338</v>
      </c>
      <c r="D9" s="40" t="s">
        <v>336</v>
      </c>
      <c r="E9" s="33"/>
      <c r="G9" s="8"/>
    </row>
    <row r="10">
      <c r="A10" s="36">
        <v>98.0</v>
      </c>
      <c r="B10" s="36">
        <v>139.0</v>
      </c>
      <c r="C10" s="36" t="s">
        <v>350</v>
      </c>
      <c r="D10" s="36" t="s">
        <v>336</v>
      </c>
      <c r="E10" s="33"/>
      <c r="F10" s="41" t="s">
        <v>338</v>
      </c>
      <c r="G10" s="42">
        <f>(COUNTIF(C2:C100,"edgeguard"))/(count(A2:A100))</f>
        <v>0.1318681319</v>
      </c>
      <c r="H10" s="43" t="s">
        <v>347</v>
      </c>
      <c r="I10" s="44" t="s">
        <v>348</v>
      </c>
    </row>
    <row r="11">
      <c r="A11" s="36">
        <v>98.0</v>
      </c>
      <c r="B11" s="36">
        <v>125.0</v>
      </c>
      <c r="C11" s="36" t="s">
        <v>341</v>
      </c>
      <c r="D11" s="36" t="s">
        <v>336</v>
      </c>
      <c r="E11" s="33"/>
      <c r="F11" s="41" t="s">
        <v>335</v>
      </c>
      <c r="G11" s="42">
        <f>COUNTIF(C2:C100,"ledgeguard")/(count(A2:A100))</f>
        <v>0.1758241758</v>
      </c>
      <c r="H11" s="45" t="s">
        <v>349</v>
      </c>
      <c r="I11" s="46">
        <f>((COUNTIF(B2:B100,"&lt;=15"))/Count(B2:B100))*100</f>
        <v>0</v>
      </c>
    </row>
    <row r="12">
      <c r="A12" s="36">
        <v>98.0</v>
      </c>
      <c r="B12" s="36">
        <v>128.0</v>
      </c>
      <c r="C12" s="36" t="s">
        <v>353</v>
      </c>
      <c r="D12" s="36" t="s">
        <v>336</v>
      </c>
      <c r="E12" s="33"/>
      <c r="F12" s="41" t="s">
        <v>350</v>
      </c>
      <c r="G12" s="42">
        <f>COUNTIF(C2:C100,"reversal")/(count(A2:A100))</f>
        <v>0.05494505495</v>
      </c>
      <c r="H12" s="45" t="s">
        <v>351</v>
      </c>
      <c r="I12" s="46">
        <f>((COUNTIF(B2:B100,"&gt;15")-COUNTIF(B2:B100,"&gt;30"))/Count(B2:B100))*100</f>
        <v>0</v>
      </c>
    </row>
    <row r="13">
      <c r="A13" s="36">
        <v>98.0</v>
      </c>
      <c r="B13" s="36">
        <v>86.0</v>
      </c>
      <c r="C13" s="36" t="s">
        <v>341</v>
      </c>
      <c r="D13" s="36" t="s">
        <v>366</v>
      </c>
      <c r="E13" s="33"/>
      <c r="F13" s="41" t="s">
        <v>341</v>
      </c>
      <c r="G13" s="42">
        <f>COUNTIF(C2:C100,"raw/whiff")/(count(A2:A100))</f>
        <v>0.5054945055</v>
      </c>
      <c r="H13" s="45" t="s">
        <v>352</v>
      </c>
      <c r="I13" s="47">
        <f>((COUNTIF(B2:B100,"&gt;30")-COUNTIF(B2:B100,"&gt;45"))/Count(B2:B100))*100</f>
        <v>1.098901099</v>
      </c>
    </row>
    <row r="14">
      <c r="A14" s="36">
        <v>98.0</v>
      </c>
      <c r="B14" s="36">
        <v>169.0</v>
      </c>
      <c r="C14" s="36" t="s">
        <v>335</v>
      </c>
      <c r="D14" s="36" t="s">
        <v>336</v>
      </c>
      <c r="E14" s="33"/>
      <c r="F14" s="41" t="s">
        <v>353</v>
      </c>
      <c r="G14" s="42">
        <f>COUNTIF(C2:C100,"landing")/(count(A2:A100))</f>
        <v>0.1208791209</v>
      </c>
      <c r="H14" s="45" t="s">
        <v>354</v>
      </c>
      <c r="I14" s="46">
        <f>((COUNTIF(B2:B100,"&gt;45")-COUNTIF(B2:B100,"&gt;60"))/Count(B2:B100))*100</f>
        <v>0</v>
      </c>
    </row>
    <row r="15">
      <c r="A15" s="36"/>
      <c r="B15" s="36"/>
      <c r="C15" s="36"/>
      <c r="D15" s="36"/>
      <c r="E15" s="33"/>
      <c r="F15" s="41" t="s">
        <v>355</v>
      </c>
      <c r="G15" s="42">
        <f>COUNTIF(C2:C100,"shielding")/(count(A2:A100))</f>
        <v>0.01098901099</v>
      </c>
      <c r="H15" s="45" t="s">
        <v>356</v>
      </c>
      <c r="I15" s="46">
        <f>((COUNTIF(B2:B100,"&gt;60")-COUNTIF(B2:B100,"&gt;75"))/Count(B2:B100))*100</f>
        <v>3.296703297</v>
      </c>
    </row>
    <row r="16">
      <c r="A16" s="36">
        <v>90.0</v>
      </c>
      <c r="B16" s="36">
        <v>142.0</v>
      </c>
      <c r="C16" s="36" t="s">
        <v>341</v>
      </c>
      <c r="D16" s="36" t="s">
        <v>336</v>
      </c>
      <c r="E16" s="33"/>
      <c r="G16" s="8"/>
      <c r="H16" s="45" t="s">
        <v>357</v>
      </c>
      <c r="I16" s="46">
        <f>((COUNTIF(B2:B100,"&gt;75")-COUNTIF(B2:B100,"&gt;90"))/Count(B2:B100))*100</f>
        <v>8.791208791</v>
      </c>
    </row>
    <row r="17">
      <c r="A17" s="36">
        <v>90.0</v>
      </c>
      <c r="B17" s="36">
        <v>142.0</v>
      </c>
      <c r="C17" s="36" t="s">
        <v>341</v>
      </c>
      <c r="D17" s="36" t="s">
        <v>336</v>
      </c>
      <c r="E17" s="33"/>
      <c r="F17" s="41" t="s">
        <v>358</v>
      </c>
      <c r="G17" s="42">
        <f>countif(D2:D100,"yes")/(count(A2:A100))</f>
        <v>0.1318681319</v>
      </c>
      <c r="H17" s="45" t="s">
        <v>359</v>
      </c>
      <c r="I17" s="46">
        <f>((COUNTIF(B2:B100,"&gt;90")-COUNTIF(B2:B100,"&gt;105"))/Count(B2:B100))*100</f>
        <v>7.692307692</v>
      </c>
    </row>
    <row r="18">
      <c r="A18" s="36">
        <v>90.0</v>
      </c>
      <c r="B18" s="36">
        <v>134.0</v>
      </c>
      <c r="C18" s="36" t="s">
        <v>353</v>
      </c>
      <c r="D18" s="36" t="s">
        <v>336</v>
      </c>
      <c r="E18" s="33"/>
      <c r="G18" s="8"/>
      <c r="H18" s="45" t="s">
        <v>360</v>
      </c>
      <c r="I18" s="46">
        <f>((COUNTIF(B2:B100,"&gt;105")-COUNTIF(B2:B100,"&gt;120"))/Count(B2:B100))*100</f>
        <v>15.38461538</v>
      </c>
    </row>
    <row r="19">
      <c r="A19" s="36">
        <v>90.0</v>
      </c>
      <c r="B19" s="36">
        <v>120.0</v>
      </c>
      <c r="C19" s="36" t="s">
        <v>335</v>
      </c>
      <c r="D19" s="36" t="s">
        <v>336</v>
      </c>
      <c r="E19" s="33"/>
      <c r="G19" s="8"/>
      <c r="H19" s="45" t="s">
        <v>361</v>
      </c>
      <c r="I19" s="46">
        <f>((COUNTIF(B2:B100,"&gt;120")-COUNTIF(B2:B100,"&gt;135"))/Count(B2:B100))*100</f>
        <v>25.27472527</v>
      </c>
    </row>
    <row r="20">
      <c r="A20" s="36">
        <v>90.0</v>
      </c>
      <c r="B20" s="36">
        <v>124.0</v>
      </c>
      <c r="C20" s="36" t="s">
        <v>341</v>
      </c>
      <c r="D20" s="36" t="s">
        <v>336</v>
      </c>
      <c r="E20" s="33"/>
      <c r="G20" s="8"/>
      <c r="H20" s="48" t="s">
        <v>362</v>
      </c>
      <c r="I20" s="49">
        <f>((COUNTIF(B2:B100,"&gt;135")-COUNTIF(B2:B100,"&gt;150"))/Count(B2:B100))*100</f>
        <v>18.68131868</v>
      </c>
    </row>
    <row r="21">
      <c r="A21" s="36">
        <v>90.0</v>
      </c>
      <c r="B21" s="36">
        <v>150.0</v>
      </c>
      <c r="C21" s="36" t="s">
        <v>341</v>
      </c>
      <c r="D21" s="36" t="s">
        <v>336</v>
      </c>
      <c r="E21" s="33"/>
      <c r="H21" s="48" t="s">
        <v>363</v>
      </c>
      <c r="I21" s="49">
        <f>((COUNTIF(B2:B100,"&gt;150")-COUNTIF(B2:B100,"&gt;165"))/Count(B2:B100))*100</f>
        <v>13.18681319</v>
      </c>
    </row>
    <row r="22">
      <c r="A22" s="36"/>
      <c r="B22" s="36"/>
      <c r="C22" s="36"/>
      <c r="D22" s="36"/>
      <c r="E22" s="33"/>
      <c r="H22" s="48" t="s">
        <v>364</v>
      </c>
      <c r="I22" s="49">
        <f>((COUNTIF(B2:B100,"&gt;165")-COUNTIF(B2:B100,"&gt;180"))/Count(B2:B100))*100</f>
        <v>4.395604396</v>
      </c>
    </row>
    <row r="23">
      <c r="A23" s="36">
        <v>89.0</v>
      </c>
      <c r="B23" s="36">
        <v>108.0</v>
      </c>
      <c r="C23" s="36" t="s">
        <v>341</v>
      </c>
      <c r="D23" s="36" t="s">
        <v>336</v>
      </c>
      <c r="E23" s="33"/>
      <c r="H23" s="50" t="s">
        <v>365</v>
      </c>
      <c r="I23" s="51">
        <f>((COUNTIF(B2:B100,"&gt;180")-COUNTIF(B2:B100,"&gt;300"))/Count(B2:B100))*100</f>
        <v>2.197802198</v>
      </c>
    </row>
    <row r="24">
      <c r="A24" s="36">
        <v>89.0</v>
      </c>
      <c r="B24" s="36">
        <v>141.0</v>
      </c>
      <c r="C24" s="36" t="s">
        <v>338</v>
      </c>
      <c r="D24" s="36" t="s">
        <v>336</v>
      </c>
      <c r="E24" s="33"/>
      <c r="I24" s="9">
        <f>SUM(I11:I23)</f>
        <v>100</v>
      </c>
    </row>
    <row r="25">
      <c r="A25" s="36">
        <v>89.0</v>
      </c>
      <c r="B25" s="36">
        <v>149.0</v>
      </c>
      <c r="C25" s="36" t="s">
        <v>341</v>
      </c>
      <c r="D25" s="36" t="s">
        <v>336</v>
      </c>
      <c r="E25" s="33"/>
    </row>
    <row r="26">
      <c r="A26" s="36">
        <v>89.0</v>
      </c>
      <c r="B26" s="36">
        <v>42.0</v>
      </c>
      <c r="C26" s="36" t="s">
        <v>338</v>
      </c>
      <c r="D26" s="36" t="s">
        <v>336</v>
      </c>
      <c r="E26" s="33"/>
    </row>
    <row r="27">
      <c r="A27" s="36">
        <v>89.0</v>
      </c>
      <c r="B27" s="36">
        <v>124.0</v>
      </c>
      <c r="C27" s="36" t="s">
        <v>341</v>
      </c>
      <c r="D27" s="36" t="s">
        <v>336</v>
      </c>
      <c r="E27" s="33"/>
    </row>
    <row r="28">
      <c r="A28" s="36">
        <v>89.0</v>
      </c>
      <c r="B28" s="36">
        <v>108.0</v>
      </c>
      <c r="C28" s="36" t="s">
        <v>335</v>
      </c>
      <c r="D28" s="36" t="s">
        <v>336</v>
      </c>
      <c r="E28" s="33"/>
    </row>
    <row r="29">
      <c r="A29" s="36">
        <v>89.0</v>
      </c>
      <c r="B29" s="36">
        <v>148.0</v>
      </c>
      <c r="C29" s="36" t="s">
        <v>341</v>
      </c>
      <c r="D29" s="36" t="s">
        <v>336</v>
      </c>
      <c r="E29" s="33"/>
    </row>
    <row r="30">
      <c r="A30" s="36">
        <v>89.0</v>
      </c>
      <c r="B30" s="36">
        <v>62.0</v>
      </c>
      <c r="C30" s="36" t="s">
        <v>341</v>
      </c>
      <c r="D30" s="36" t="s">
        <v>366</v>
      </c>
      <c r="E30" s="33"/>
    </row>
    <row r="31">
      <c r="A31" s="36">
        <v>89.0</v>
      </c>
      <c r="B31" s="36">
        <v>90.0</v>
      </c>
      <c r="C31" s="36" t="s">
        <v>341</v>
      </c>
      <c r="D31" s="36" t="s">
        <v>366</v>
      </c>
      <c r="E31" s="33"/>
    </row>
    <row r="32">
      <c r="A32" s="36">
        <v>89.0</v>
      </c>
      <c r="B32" s="36">
        <v>125.0</v>
      </c>
      <c r="C32" s="36" t="s">
        <v>338</v>
      </c>
      <c r="D32" s="36" t="s">
        <v>336</v>
      </c>
      <c r="E32" s="33"/>
    </row>
    <row r="33">
      <c r="A33" s="36"/>
      <c r="B33" s="36"/>
      <c r="C33" s="36"/>
      <c r="D33" s="36"/>
      <c r="E33" s="33"/>
    </row>
    <row r="34">
      <c r="A34" s="36">
        <v>90.0</v>
      </c>
      <c r="B34" s="36">
        <v>79.0</v>
      </c>
      <c r="C34" s="36" t="s">
        <v>338</v>
      </c>
      <c r="D34" s="36" t="s">
        <v>336</v>
      </c>
      <c r="E34" s="33"/>
    </row>
    <row r="35">
      <c r="A35" s="36">
        <v>90.0</v>
      </c>
      <c r="B35" s="36">
        <v>155.0</v>
      </c>
      <c r="C35" s="36" t="s">
        <v>341</v>
      </c>
      <c r="D35" s="36" t="s">
        <v>336</v>
      </c>
      <c r="E35" s="33"/>
      <c r="G35" s="8"/>
    </row>
    <row r="36">
      <c r="A36" s="36">
        <v>90.0</v>
      </c>
      <c r="B36" s="36">
        <v>130.0</v>
      </c>
      <c r="C36" s="36" t="s">
        <v>353</v>
      </c>
      <c r="D36" s="36" t="s">
        <v>336</v>
      </c>
      <c r="E36" s="33"/>
      <c r="G36" s="8"/>
    </row>
    <row r="37">
      <c r="A37" s="36">
        <v>90.0</v>
      </c>
      <c r="B37" s="36">
        <v>153.0</v>
      </c>
      <c r="C37" s="36" t="s">
        <v>353</v>
      </c>
      <c r="D37" s="36" t="s">
        <v>336</v>
      </c>
      <c r="E37" s="33"/>
      <c r="G37" s="8"/>
    </row>
    <row r="38">
      <c r="A38" s="36">
        <v>90.0</v>
      </c>
      <c r="B38" s="36">
        <v>121.0</v>
      </c>
      <c r="C38" s="36" t="s">
        <v>335</v>
      </c>
      <c r="D38" s="36" t="s">
        <v>336</v>
      </c>
      <c r="E38" s="33"/>
      <c r="G38" s="8"/>
    </row>
    <row r="39">
      <c r="A39" s="36">
        <v>90.0</v>
      </c>
      <c r="B39" s="36">
        <v>129.0</v>
      </c>
      <c r="C39" s="36" t="s">
        <v>335</v>
      </c>
      <c r="D39" s="36" t="s">
        <v>336</v>
      </c>
      <c r="E39" s="33"/>
      <c r="G39" s="8"/>
    </row>
    <row r="40">
      <c r="A40" s="36">
        <v>90.0</v>
      </c>
      <c r="B40" s="36">
        <v>130.0</v>
      </c>
      <c r="C40" s="36" t="s">
        <v>335</v>
      </c>
      <c r="D40" s="36" t="s">
        <v>336</v>
      </c>
      <c r="E40" s="33"/>
      <c r="G40" s="8"/>
    </row>
    <row r="41">
      <c r="A41" s="36">
        <v>90.0</v>
      </c>
      <c r="B41" s="36">
        <v>135.0</v>
      </c>
      <c r="C41" s="36" t="s">
        <v>341</v>
      </c>
      <c r="D41" s="36" t="s">
        <v>336</v>
      </c>
      <c r="E41" s="33"/>
      <c r="G41" s="8"/>
    </row>
    <row r="42">
      <c r="A42" s="36">
        <v>90.0</v>
      </c>
      <c r="B42" s="36">
        <v>90.0</v>
      </c>
      <c r="C42" s="36" t="s">
        <v>355</v>
      </c>
      <c r="D42" s="36" t="s">
        <v>366</v>
      </c>
      <c r="E42" s="33"/>
      <c r="G42" s="8"/>
    </row>
    <row r="43">
      <c r="A43" s="36">
        <v>90.0</v>
      </c>
      <c r="B43" s="36">
        <v>128.0</v>
      </c>
      <c r="C43" s="36" t="s">
        <v>341</v>
      </c>
      <c r="D43" s="36" t="s">
        <v>336</v>
      </c>
      <c r="E43" s="33"/>
      <c r="G43" s="8"/>
    </row>
    <row r="44">
      <c r="A44" s="36">
        <v>90.0</v>
      </c>
      <c r="B44" s="36">
        <v>121.0</v>
      </c>
      <c r="C44" s="36" t="s">
        <v>341</v>
      </c>
      <c r="D44" s="36" t="s">
        <v>336</v>
      </c>
      <c r="E44" s="33"/>
      <c r="G44" s="8"/>
    </row>
    <row r="45">
      <c r="A45" s="36">
        <v>90.0</v>
      </c>
      <c r="B45" s="36">
        <v>118.0</v>
      </c>
      <c r="C45" s="36" t="s">
        <v>335</v>
      </c>
      <c r="D45" s="36" t="s">
        <v>336</v>
      </c>
      <c r="E45" s="33"/>
      <c r="G45" s="8"/>
    </row>
    <row r="46">
      <c r="A46" s="36"/>
      <c r="B46" s="36"/>
      <c r="C46" s="36"/>
      <c r="D46" s="36"/>
      <c r="E46" s="33"/>
      <c r="G46" s="8"/>
    </row>
    <row r="47">
      <c r="A47" s="36">
        <v>92.0</v>
      </c>
      <c r="B47" s="36">
        <v>150.0</v>
      </c>
      <c r="C47" s="36" t="s">
        <v>341</v>
      </c>
      <c r="D47" s="36" t="s">
        <v>336</v>
      </c>
      <c r="E47" s="33"/>
      <c r="G47" s="8"/>
    </row>
    <row r="48">
      <c r="A48" s="36">
        <v>92.0</v>
      </c>
      <c r="B48" s="36">
        <v>187.0</v>
      </c>
      <c r="C48" s="36" t="s">
        <v>353</v>
      </c>
      <c r="D48" s="36" t="s">
        <v>336</v>
      </c>
      <c r="E48" s="33"/>
      <c r="G48" s="8"/>
    </row>
    <row r="49">
      <c r="A49" s="36">
        <v>92.0</v>
      </c>
      <c r="B49" s="36">
        <v>159.0</v>
      </c>
      <c r="C49" s="36" t="s">
        <v>341</v>
      </c>
      <c r="D49" s="36" t="s">
        <v>336</v>
      </c>
      <c r="E49" s="33"/>
      <c r="G49" s="8"/>
    </row>
    <row r="50">
      <c r="A50" s="36">
        <v>92.0</v>
      </c>
      <c r="B50" s="36">
        <v>98.0</v>
      </c>
      <c r="C50" s="36" t="s">
        <v>338</v>
      </c>
      <c r="D50" s="36" t="s">
        <v>336</v>
      </c>
      <c r="E50" s="33"/>
      <c r="G50" s="8"/>
    </row>
    <row r="51">
      <c r="A51" s="36">
        <v>92.0</v>
      </c>
      <c r="B51" s="36">
        <v>154.0</v>
      </c>
      <c r="C51" s="36" t="s">
        <v>350</v>
      </c>
      <c r="D51" s="36" t="s">
        <v>336</v>
      </c>
      <c r="E51" s="33"/>
      <c r="G51" s="8"/>
    </row>
    <row r="52">
      <c r="A52" s="36">
        <v>92.0</v>
      </c>
      <c r="B52" s="36">
        <v>140.0</v>
      </c>
      <c r="C52" s="36" t="s">
        <v>341</v>
      </c>
      <c r="D52" s="36" t="s">
        <v>366</v>
      </c>
      <c r="E52" s="33"/>
      <c r="G52" s="8"/>
    </row>
    <row r="53">
      <c r="A53" s="36">
        <v>92.0</v>
      </c>
      <c r="B53" s="36">
        <v>107.0</v>
      </c>
      <c r="C53" s="36" t="s">
        <v>350</v>
      </c>
      <c r="D53" s="36" t="s">
        <v>366</v>
      </c>
      <c r="E53" s="33"/>
      <c r="G53" s="8"/>
    </row>
    <row r="54">
      <c r="A54" s="36">
        <v>92.0</v>
      </c>
      <c r="B54" s="36">
        <v>130.0</v>
      </c>
      <c r="C54" s="36" t="s">
        <v>335</v>
      </c>
      <c r="D54" s="36" t="s">
        <v>336</v>
      </c>
      <c r="E54" s="33"/>
      <c r="G54" s="8"/>
    </row>
    <row r="55">
      <c r="A55" s="36">
        <v>92.0</v>
      </c>
      <c r="B55" s="36">
        <v>106.0</v>
      </c>
      <c r="C55" s="36" t="s">
        <v>335</v>
      </c>
      <c r="D55" s="36" t="s">
        <v>336</v>
      </c>
      <c r="E55" s="33"/>
      <c r="G55" s="8"/>
    </row>
    <row r="56">
      <c r="A56" s="36">
        <v>92.0</v>
      </c>
      <c r="B56" s="36">
        <v>151.0</v>
      </c>
      <c r="C56" s="36" t="s">
        <v>341</v>
      </c>
      <c r="D56" s="36" t="s">
        <v>336</v>
      </c>
      <c r="E56" s="33"/>
      <c r="G56" s="8"/>
    </row>
    <row r="57">
      <c r="A57" s="36">
        <v>92.0</v>
      </c>
      <c r="B57" s="36">
        <v>129.0</v>
      </c>
      <c r="C57" s="36" t="s">
        <v>341</v>
      </c>
      <c r="D57" s="36" t="s">
        <v>336</v>
      </c>
      <c r="E57" s="33"/>
      <c r="G57" s="8"/>
    </row>
    <row r="58">
      <c r="A58" s="36"/>
      <c r="B58" s="36"/>
      <c r="C58" s="36"/>
      <c r="D58" s="36"/>
      <c r="E58" s="33"/>
      <c r="G58" s="8"/>
    </row>
    <row r="59">
      <c r="A59" s="36">
        <v>98.0</v>
      </c>
      <c r="B59" s="36">
        <v>84.0</v>
      </c>
      <c r="C59" s="36" t="s">
        <v>338</v>
      </c>
      <c r="D59" s="36" t="s">
        <v>336</v>
      </c>
      <c r="E59" s="33"/>
      <c r="G59" s="8"/>
    </row>
    <row r="60">
      <c r="A60" s="36">
        <v>98.0</v>
      </c>
      <c r="B60" s="36">
        <v>81.0</v>
      </c>
      <c r="C60" s="36" t="s">
        <v>353</v>
      </c>
      <c r="D60" s="36" t="s">
        <v>336</v>
      </c>
      <c r="E60" s="33"/>
      <c r="G60" s="8"/>
    </row>
    <row r="61">
      <c r="A61" s="36">
        <v>98.0</v>
      </c>
      <c r="B61" s="36">
        <v>125.0</v>
      </c>
      <c r="C61" s="36" t="s">
        <v>350</v>
      </c>
      <c r="D61" s="36" t="s">
        <v>336</v>
      </c>
      <c r="E61" s="33"/>
      <c r="G61" s="8"/>
    </row>
    <row r="62">
      <c r="A62" s="36">
        <v>98.0</v>
      </c>
      <c r="B62" s="36">
        <v>167.0</v>
      </c>
      <c r="C62" s="36" t="s">
        <v>341</v>
      </c>
      <c r="D62" s="36" t="s">
        <v>336</v>
      </c>
      <c r="E62" s="33"/>
      <c r="G62" s="8"/>
    </row>
    <row r="63">
      <c r="A63" s="36">
        <v>98.0</v>
      </c>
      <c r="B63" s="36">
        <v>100.0</v>
      </c>
      <c r="C63" s="36" t="s">
        <v>341</v>
      </c>
      <c r="D63" s="36" t="s">
        <v>366</v>
      </c>
      <c r="E63" s="33"/>
      <c r="G63" s="8"/>
    </row>
    <row r="64">
      <c r="A64" s="36">
        <v>98.0</v>
      </c>
      <c r="B64" s="36">
        <v>123.0</v>
      </c>
      <c r="C64" s="36" t="s">
        <v>341</v>
      </c>
      <c r="D64" s="36" t="s">
        <v>336</v>
      </c>
      <c r="E64" s="33"/>
      <c r="G64" s="8"/>
    </row>
    <row r="65">
      <c r="A65" s="36">
        <v>98.0</v>
      </c>
      <c r="B65" s="36">
        <v>107.0</v>
      </c>
      <c r="C65" s="36" t="s">
        <v>341</v>
      </c>
      <c r="D65" s="36" t="s">
        <v>336</v>
      </c>
      <c r="E65" s="33"/>
      <c r="G65" s="8"/>
    </row>
    <row r="66">
      <c r="A66" s="36">
        <v>98.0</v>
      </c>
      <c r="B66" s="36">
        <v>151.0</v>
      </c>
      <c r="C66" s="36" t="s">
        <v>341</v>
      </c>
      <c r="D66" s="36" t="s">
        <v>336</v>
      </c>
      <c r="E66" s="33"/>
      <c r="G66" s="8"/>
    </row>
    <row r="67">
      <c r="A67" s="36">
        <v>98.0</v>
      </c>
      <c r="B67" s="36">
        <v>90.0</v>
      </c>
      <c r="C67" s="36" t="s">
        <v>353</v>
      </c>
      <c r="D67" s="36" t="s">
        <v>336</v>
      </c>
      <c r="E67" s="33"/>
      <c r="G67" s="8"/>
    </row>
    <row r="68">
      <c r="A68" s="36">
        <v>98.0</v>
      </c>
      <c r="B68" s="36">
        <v>95.0</v>
      </c>
      <c r="C68" s="36" t="s">
        <v>335</v>
      </c>
      <c r="D68" s="36" t="s">
        <v>336</v>
      </c>
      <c r="E68" s="33"/>
      <c r="G68" s="8"/>
    </row>
    <row r="69">
      <c r="A69" s="36"/>
      <c r="B69" s="36"/>
      <c r="C69" s="36"/>
      <c r="D69" s="36"/>
      <c r="E69" s="33"/>
      <c r="G69" s="8"/>
    </row>
    <row r="70">
      <c r="A70" s="36">
        <v>100.0</v>
      </c>
      <c r="B70" s="36">
        <v>105.0</v>
      </c>
      <c r="C70" s="36" t="s">
        <v>341</v>
      </c>
      <c r="D70" s="36" t="s">
        <v>366</v>
      </c>
      <c r="E70" s="33"/>
      <c r="G70" s="8"/>
    </row>
    <row r="71">
      <c r="A71" s="36">
        <v>100.0</v>
      </c>
      <c r="B71" s="36">
        <v>158.0</v>
      </c>
      <c r="C71" s="36" t="s">
        <v>341</v>
      </c>
      <c r="D71" s="36" t="s">
        <v>336</v>
      </c>
      <c r="E71" s="33"/>
      <c r="G71" s="8"/>
    </row>
    <row r="72">
      <c r="A72" s="36">
        <v>100.0</v>
      </c>
      <c r="B72" s="36">
        <v>120.0</v>
      </c>
      <c r="C72" s="36" t="s">
        <v>341</v>
      </c>
      <c r="D72" s="36" t="s">
        <v>336</v>
      </c>
      <c r="E72" s="33"/>
      <c r="G72" s="8"/>
    </row>
    <row r="73">
      <c r="A73" s="36">
        <v>100.0</v>
      </c>
      <c r="B73" s="36">
        <v>94.0</v>
      </c>
      <c r="C73" s="36" t="s">
        <v>341</v>
      </c>
      <c r="D73" s="36" t="s">
        <v>336</v>
      </c>
      <c r="E73" s="33"/>
      <c r="G73" s="8"/>
    </row>
    <row r="74">
      <c r="A74" s="36">
        <v>100.0</v>
      </c>
      <c r="B74" s="36">
        <v>139.0</v>
      </c>
      <c r="C74" s="36" t="s">
        <v>338</v>
      </c>
      <c r="D74" s="36" t="s">
        <v>336</v>
      </c>
      <c r="E74" s="33"/>
      <c r="G74" s="8"/>
    </row>
    <row r="75">
      <c r="A75" s="36">
        <v>100.0</v>
      </c>
      <c r="B75" s="36">
        <v>144.0</v>
      </c>
      <c r="C75" s="36" t="s">
        <v>353</v>
      </c>
      <c r="D75" s="36" t="s">
        <v>336</v>
      </c>
      <c r="E75" s="33"/>
      <c r="G75" s="8"/>
    </row>
    <row r="76">
      <c r="A76" s="36">
        <v>100.0</v>
      </c>
      <c r="B76" s="36">
        <v>112.0</v>
      </c>
      <c r="C76" s="36" t="s">
        <v>341</v>
      </c>
      <c r="D76" s="36" t="s">
        <v>366</v>
      </c>
      <c r="E76" s="33"/>
      <c r="G76" s="8"/>
    </row>
    <row r="77">
      <c r="A77" s="36">
        <v>100.0</v>
      </c>
      <c r="B77" s="36">
        <v>158.0</v>
      </c>
      <c r="C77" s="36" t="s">
        <v>341</v>
      </c>
      <c r="D77" s="36" t="s">
        <v>336</v>
      </c>
      <c r="E77" s="33"/>
      <c r="G77" s="8"/>
    </row>
    <row r="78">
      <c r="A78" s="36">
        <v>100.0</v>
      </c>
      <c r="B78" s="36">
        <v>135.0</v>
      </c>
      <c r="C78" s="36" t="s">
        <v>338</v>
      </c>
      <c r="D78" s="36" t="s">
        <v>336</v>
      </c>
      <c r="E78" s="33"/>
      <c r="G78" s="8"/>
    </row>
    <row r="79">
      <c r="A79" s="36">
        <v>100.0</v>
      </c>
      <c r="B79" s="36">
        <v>75.0</v>
      </c>
      <c r="C79" s="36" t="s">
        <v>338</v>
      </c>
      <c r="D79" s="36" t="s">
        <v>336</v>
      </c>
      <c r="E79" s="33"/>
      <c r="G79" s="8"/>
    </row>
    <row r="80">
      <c r="A80" s="36">
        <v>100.0</v>
      </c>
      <c r="B80" s="36">
        <v>122.0</v>
      </c>
      <c r="C80" s="36" t="s">
        <v>341</v>
      </c>
      <c r="D80" s="36" t="s">
        <v>366</v>
      </c>
      <c r="E80" s="33"/>
      <c r="G80" s="8"/>
    </row>
    <row r="81">
      <c r="A81" s="36">
        <v>100.0</v>
      </c>
      <c r="B81" s="36">
        <v>105.0</v>
      </c>
      <c r="C81" s="36" t="s">
        <v>353</v>
      </c>
      <c r="D81" s="36" t="s">
        <v>336</v>
      </c>
      <c r="E81" s="33"/>
      <c r="G81" s="8"/>
    </row>
    <row r="82">
      <c r="A82" s="36"/>
      <c r="B82" s="36"/>
      <c r="C82" s="36"/>
      <c r="D82" s="36"/>
      <c r="E82" s="33"/>
      <c r="G82" s="8"/>
    </row>
    <row r="83">
      <c r="A83" s="36">
        <v>86.0</v>
      </c>
      <c r="B83" s="36">
        <v>107.0</v>
      </c>
      <c r="C83" s="36" t="s">
        <v>341</v>
      </c>
      <c r="D83" s="36" t="s">
        <v>336</v>
      </c>
      <c r="E83" s="33"/>
      <c r="G83" s="8"/>
    </row>
    <row r="84">
      <c r="A84" s="36">
        <v>86.0</v>
      </c>
      <c r="B84" s="36">
        <v>182.0</v>
      </c>
      <c r="C84" s="36" t="s">
        <v>335</v>
      </c>
      <c r="D84" s="36" t="s">
        <v>336</v>
      </c>
      <c r="E84" s="33"/>
      <c r="G84" s="8"/>
    </row>
    <row r="85">
      <c r="A85" s="36">
        <v>86.0</v>
      </c>
      <c r="B85" s="36">
        <v>170.0</v>
      </c>
      <c r="C85" s="36" t="s">
        <v>353</v>
      </c>
      <c r="D85" s="36" t="s">
        <v>336</v>
      </c>
      <c r="E85" s="33"/>
      <c r="G85" s="8"/>
    </row>
    <row r="86">
      <c r="A86" s="36">
        <v>86.0</v>
      </c>
      <c r="B86" s="36">
        <v>73.0</v>
      </c>
      <c r="C86" s="36" t="s">
        <v>335</v>
      </c>
      <c r="D86" s="36" t="s">
        <v>366</v>
      </c>
      <c r="E86" s="33"/>
      <c r="G86" s="8"/>
    </row>
    <row r="87">
      <c r="A87" s="36">
        <v>86.0</v>
      </c>
      <c r="B87" s="36">
        <v>155.0</v>
      </c>
      <c r="C87" s="36" t="s">
        <v>341</v>
      </c>
      <c r="D87" s="36" t="s">
        <v>336</v>
      </c>
      <c r="E87" s="33"/>
      <c r="G87" s="8"/>
    </row>
    <row r="88">
      <c r="A88" s="36">
        <v>86.0</v>
      </c>
      <c r="B88" s="36">
        <v>131.0</v>
      </c>
      <c r="C88" s="36" t="s">
        <v>341</v>
      </c>
      <c r="D88" s="36" t="s">
        <v>336</v>
      </c>
      <c r="E88" s="33"/>
      <c r="G88" s="8"/>
    </row>
    <row r="89">
      <c r="A89" s="36">
        <v>86.0</v>
      </c>
      <c r="B89" s="36">
        <v>108.0</v>
      </c>
      <c r="C89" s="36" t="s">
        <v>338</v>
      </c>
      <c r="D89" s="36" t="s">
        <v>336</v>
      </c>
      <c r="E89" s="33"/>
      <c r="G89" s="8"/>
    </row>
    <row r="90">
      <c r="A90" s="36">
        <v>86.0</v>
      </c>
      <c r="B90" s="36">
        <v>140.0</v>
      </c>
      <c r="C90" s="36" t="s">
        <v>335</v>
      </c>
      <c r="D90" s="36" t="s">
        <v>336</v>
      </c>
      <c r="E90" s="33"/>
      <c r="G90" s="8"/>
    </row>
    <row r="91">
      <c r="A91" s="36">
        <v>86.0</v>
      </c>
      <c r="B91" s="36">
        <v>172.0</v>
      </c>
      <c r="C91" s="36" t="s">
        <v>335</v>
      </c>
      <c r="D91" s="36" t="s">
        <v>336</v>
      </c>
      <c r="E91" s="33"/>
      <c r="G91" s="8"/>
    </row>
    <row r="92">
      <c r="A92" s="36">
        <v>86.0</v>
      </c>
      <c r="B92" s="36">
        <v>145.0</v>
      </c>
      <c r="C92" s="36" t="s">
        <v>341</v>
      </c>
      <c r="D92" s="36" t="s">
        <v>336</v>
      </c>
      <c r="E92" s="33"/>
      <c r="G92" s="8"/>
    </row>
    <row r="93">
      <c r="A93" s="36">
        <v>86.0</v>
      </c>
      <c r="B93" s="36">
        <v>96.0</v>
      </c>
      <c r="C93" s="36" t="s">
        <v>341</v>
      </c>
      <c r="D93" s="36" t="s">
        <v>366</v>
      </c>
      <c r="E93" s="33"/>
      <c r="G93" s="8"/>
    </row>
    <row r="94">
      <c r="A94" s="53"/>
      <c r="B94" s="53"/>
      <c r="C94" s="53"/>
      <c r="D94" s="53"/>
      <c r="E94" s="33"/>
      <c r="G94" s="8"/>
    </row>
    <row r="95">
      <c r="A95" s="36">
        <v>93.0</v>
      </c>
      <c r="B95" s="36">
        <v>117.0</v>
      </c>
      <c r="C95" s="36" t="s">
        <v>350</v>
      </c>
      <c r="D95" s="36" t="s">
        <v>336</v>
      </c>
      <c r="E95" s="33"/>
      <c r="G95" s="8"/>
    </row>
    <row r="96">
      <c r="A96" s="36">
        <v>93.0</v>
      </c>
      <c r="B96" s="36">
        <v>129.0</v>
      </c>
      <c r="C96" s="36" t="s">
        <v>341</v>
      </c>
      <c r="D96" s="36" t="s">
        <v>336</v>
      </c>
      <c r="E96" s="33"/>
      <c r="G96" s="8"/>
    </row>
    <row r="97">
      <c r="A97" s="36">
        <v>93.0</v>
      </c>
      <c r="B97" s="36">
        <v>123.0</v>
      </c>
      <c r="C97" s="36" t="s">
        <v>341</v>
      </c>
      <c r="D97" s="36" t="s">
        <v>336</v>
      </c>
      <c r="E97" s="33"/>
      <c r="G97" s="8"/>
    </row>
    <row r="98">
      <c r="A98" s="36">
        <v>93.0</v>
      </c>
      <c r="B98" s="36">
        <v>113.0</v>
      </c>
      <c r="C98" s="36" t="s">
        <v>338</v>
      </c>
      <c r="D98" s="36" t="s">
        <v>336</v>
      </c>
      <c r="E98" s="33"/>
      <c r="G98" s="8"/>
    </row>
    <row r="99">
      <c r="A99" s="36">
        <v>93.0</v>
      </c>
      <c r="B99" s="36">
        <v>143.0</v>
      </c>
      <c r="C99" s="36" t="s">
        <v>335</v>
      </c>
      <c r="D99" s="36" t="s">
        <v>336</v>
      </c>
      <c r="E99" s="33"/>
      <c r="G99" s="8"/>
    </row>
    <row r="100">
      <c r="A100" s="36">
        <v>93.0</v>
      </c>
      <c r="B100" s="36">
        <v>158.0</v>
      </c>
      <c r="C100" s="36" t="s">
        <v>341</v>
      </c>
      <c r="D100" s="36" t="s">
        <v>336</v>
      </c>
      <c r="E100" s="33"/>
      <c r="G100" s="8"/>
    </row>
    <row r="101">
      <c r="A101" s="36">
        <v>93.0</v>
      </c>
      <c r="B101" s="36">
        <v>123.0</v>
      </c>
      <c r="C101" s="36" t="s">
        <v>341</v>
      </c>
      <c r="D101" s="36" t="s">
        <v>336</v>
      </c>
      <c r="E101" s="33"/>
      <c r="G101" s="8"/>
    </row>
    <row r="102">
      <c r="A102" s="36">
        <v>93.0</v>
      </c>
      <c r="B102" s="36">
        <v>145.0</v>
      </c>
      <c r="C102" s="36" t="s">
        <v>341</v>
      </c>
      <c r="D102" s="36" t="s">
        <v>336</v>
      </c>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120.2133333</v>
      </c>
      <c r="J1" s="6" t="s">
        <v>334</v>
      </c>
      <c r="K1" s="10">
        <f>AVERAGE(A2:A100)</f>
        <v>94.02666667</v>
      </c>
    </row>
    <row r="2">
      <c r="A2" s="36">
        <v>90.0</v>
      </c>
      <c r="B2" s="36">
        <v>123.0</v>
      </c>
      <c r="C2" s="36" t="s">
        <v>341</v>
      </c>
      <c r="D2" s="36" t="s">
        <v>336</v>
      </c>
      <c r="E2" s="33"/>
      <c r="F2" s="34" t="s">
        <v>3</v>
      </c>
      <c r="G2" s="35">
        <f>MEDIAN(B2:B100)</f>
        <v>127</v>
      </c>
      <c r="J2" s="6" t="s">
        <v>337</v>
      </c>
      <c r="K2" s="10">
        <f>count(A2:A103)</f>
        <v>75</v>
      </c>
    </row>
    <row r="3">
      <c r="A3" s="36">
        <v>90.0</v>
      </c>
      <c r="B3" s="36">
        <v>68.0</v>
      </c>
      <c r="C3" s="36" t="s">
        <v>338</v>
      </c>
      <c r="D3" s="36" t="s">
        <v>336</v>
      </c>
      <c r="E3" s="33"/>
      <c r="F3" s="34" t="s">
        <v>339</v>
      </c>
      <c r="G3" s="35">
        <f>STDEV(B2:B100)</f>
        <v>36.7876644</v>
      </c>
    </row>
    <row r="4">
      <c r="A4" s="36">
        <v>90.0</v>
      </c>
      <c r="B4" s="36">
        <v>65.0</v>
      </c>
      <c r="C4" s="36" t="s">
        <v>338</v>
      </c>
      <c r="D4" s="36" t="s">
        <v>336</v>
      </c>
      <c r="E4" s="33"/>
      <c r="F4" s="34" t="s">
        <v>340</v>
      </c>
      <c r="G4" s="35">
        <f>QUARTILE(B2:B100,1)</f>
        <v>97.5</v>
      </c>
    </row>
    <row r="5">
      <c r="A5" s="36">
        <v>90.0</v>
      </c>
      <c r="B5" s="36">
        <v>93.0</v>
      </c>
      <c r="C5" s="36" t="s">
        <v>350</v>
      </c>
      <c r="D5" s="36" t="s">
        <v>366</v>
      </c>
      <c r="E5" s="33"/>
      <c r="F5" s="34" t="s">
        <v>342</v>
      </c>
      <c r="G5" s="35">
        <f>QUARTILE(B2:B100,2)</f>
        <v>127</v>
      </c>
    </row>
    <row r="6">
      <c r="A6" s="36">
        <v>90.0</v>
      </c>
      <c r="B6" s="36">
        <v>77.0</v>
      </c>
      <c r="C6" s="36" t="s">
        <v>338</v>
      </c>
      <c r="D6" s="36" t="s">
        <v>336</v>
      </c>
      <c r="E6" s="33"/>
      <c r="F6" s="34" t="s">
        <v>1</v>
      </c>
      <c r="G6" s="35">
        <f>QUARTILE(B2:B100,3)</f>
        <v>144.5</v>
      </c>
    </row>
    <row r="7">
      <c r="A7" s="36">
        <v>90.0</v>
      </c>
      <c r="B7" s="36">
        <v>94.0</v>
      </c>
      <c r="C7" s="36" t="s">
        <v>341</v>
      </c>
      <c r="D7" s="36" t="s">
        <v>366</v>
      </c>
      <c r="E7" s="33"/>
      <c r="F7" s="34" t="s">
        <v>343</v>
      </c>
      <c r="G7" s="35">
        <f>QUARTILE(B2:B100,4)</f>
        <v>208</v>
      </c>
    </row>
    <row r="8">
      <c r="A8" s="36">
        <v>90.0</v>
      </c>
      <c r="B8" s="36">
        <v>132.0</v>
      </c>
      <c r="C8" s="36" t="s">
        <v>341</v>
      </c>
      <c r="D8" s="36" t="s">
        <v>336</v>
      </c>
      <c r="E8" s="33"/>
      <c r="F8" s="34" t="s">
        <v>344</v>
      </c>
      <c r="G8" s="35">
        <f>G6-G4</f>
        <v>47</v>
      </c>
      <c r="H8" s="34" t="s">
        <v>345</v>
      </c>
      <c r="I8" s="35">
        <f>(3*(G1-G2))/G3</f>
        <v>-0.5534463884</v>
      </c>
      <c r="J8" s="34" t="s">
        <v>346</v>
      </c>
      <c r="K8" s="35">
        <f>SUM(I21:I23)</f>
        <v>20</v>
      </c>
    </row>
    <row r="9">
      <c r="A9" s="36">
        <v>90.0</v>
      </c>
      <c r="B9" s="36">
        <v>64.0</v>
      </c>
      <c r="C9" s="36" t="s">
        <v>338</v>
      </c>
      <c r="D9" s="36" t="s">
        <v>336</v>
      </c>
      <c r="E9" s="33"/>
      <c r="G9" s="8"/>
    </row>
    <row r="10">
      <c r="A10" s="36">
        <v>90.0</v>
      </c>
      <c r="B10" s="36">
        <v>96.0</v>
      </c>
      <c r="C10" s="36" t="s">
        <v>338</v>
      </c>
      <c r="D10" s="36" t="s">
        <v>336</v>
      </c>
      <c r="E10" s="33"/>
      <c r="F10" s="41" t="s">
        <v>338</v>
      </c>
      <c r="G10" s="42">
        <f>(COUNTIF(C2:C100,"edgeguard"))/(count(A2:A100))</f>
        <v>0.3866666667</v>
      </c>
      <c r="H10" s="43" t="s">
        <v>347</v>
      </c>
      <c r="I10" s="44" t="s">
        <v>348</v>
      </c>
    </row>
    <row r="11">
      <c r="A11" s="36"/>
      <c r="B11" s="36"/>
      <c r="C11" s="36"/>
      <c r="D11" s="36"/>
      <c r="E11" s="33"/>
      <c r="F11" s="41" t="s">
        <v>335</v>
      </c>
      <c r="G11" s="42">
        <f>COUNTIF(C2:C100,"ledgeguard")/(count(A2:A100))</f>
        <v>0.09333333333</v>
      </c>
      <c r="H11" s="45" t="s">
        <v>349</v>
      </c>
      <c r="I11" s="46">
        <f>((COUNTIF(B2:B100,"&lt;=15"))/Count(B2:B100))*100</f>
        <v>0</v>
      </c>
    </row>
    <row r="12">
      <c r="A12" s="36">
        <v>79.0</v>
      </c>
      <c r="B12" s="36">
        <v>111.0</v>
      </c>
      <c r="C12" s="36" t="s">
        <v>353</v>
      </c>
      <c r="D12" s="36" t="s">
        <v>336</v>
      </c>
      <c r="E12" s="33"/>
      <c r="F12" s="41" t="s">
        <v>350</v>
      </c>
      <c r="G12" s="42">
        <f>COUNTIF(C2:C100,"reversal")/(count(A2:A100))</f>
        <v>0.05333333333</v>
      </c>
      <c r="H12" s="45" t="s">
        <v>351</v>
      </c>
      <c r="I12" s="46">
        <f>((COUNTIF(B2:B100,"&gt;15")-COUNTIF(B2:B100,"&gt;30"))/Count(B2:B100))*100</f>
        <v>0</v>
      </c>
    </row>
    <row r="13">
      <c r="A13" s="36">
        <v>79.0</v>
      </c>
      <c r="B13" s="36">
        <v>114.0</v>
      </c>
      <c r="C13" s="36" t="s">
        <v>338</v>
      </c>
      <c r="D13" s="36" t="s">
        <v>336</v>
      </c>
      <c r="E13" s="33"/>
      <c r="F13" s="41" t="s">
        <v>341</v>
      </c>
      <c r="G13" s="42">
        <f>COUNTIF(C2:C100,"raw/whiff")/(count(A2:A100))</f>
        <v>0.36</v>
      </c>
      <c r="H13" s="45" t="s">
        <v>352</v>
      </c>
      <c r="I13" s="47">
        <f>((COUNTIF(B2:B100,"&gt;30")-COUNTIF(B2:B100,"&gt;45"))/Count(B2:B100))*100</f>
        <v>2.666666667</v>
      </c>
    </row>
    <row r="14">
      <c r="A14" s="36">
        <v>79.0</v>
      </c>
      <c r="B14" s="36">
        <v>162.0</v>
      </c>
      <c r="C14" s="36" t="s">
        <v>335</v>
      </c>
      <c r="D14" s="36" t="s">
        <v>336</v>
      </c>
      <c r="E14" s="33"/>
      <c r="F14" s="41" t="s">
        <v>353</v>
      </c>
      <c r="G14" s="42">
        <f>COUNTIF(C2:C100,"landing")/(count(A2:A100))</f>
        <v>0.1066666667</v>
      </c>
      <c r="H14" s="45" t="s">
        <v>354</v>
      </c>
      <c r="I14" s="46">
        <f>((COUNTIF(B2:B100,"&gt;45")-COUNTIF(B2:B100,"&gt;60"))/Count(B2:B100))*100</f>
        <v>4</v>
      </c>
    </row>
    <row r="15">
      <c r="A15" s="36">
        <v>79.0</v>
      </c>
      <c r="B15" s="36">
        <v>117.0</v>
      </c>
      <c r="C15" s="36" t="s">
        <v>341</v>
      </c>
      <c r="D15" s="36" t="s">
        <v>336</v>
      </c>
      <c r="E15" s="33"/>
      <c r="F15" s="41" t="s">
        <v>355</v>
      </c>
      <c r="G15" s="42">
        <f>COUNTIF(C2:C100,"shielding")/(count(A2:A100))</f>
        <v>0</v>
      </c>
      <c r="H15" s="45" t="s">
        <v>356</v>
      </c>
      <c r="I15" s="46">
        <f>((COUNTIF(B2:B100,"&gt;60")-COUNTIF(B2:B100,"&gt;75"))/Count(B2:B100))*100</f>
        <v>6.666666667</v>
      </c>
    </row>
    <row r="16">
      <c r="A16" s="36">
        <v>79.0</v>
      </c>
      <c r="B16" s="36">
        <v>89.0</v>
      </c>
      <c r="C16" s="36" t="s">
        <v>341</v>
      </c>
      <c r="D16" s="36" t="s">
        <v>336</v>
      </c>
      <c r="E16" s="33"/>
      <c r="G16" s="8"/>
      <c r="H16" s="45" t="s">
        <v>357</v>
      </c>
      <c r="I16" s="46">
        <f>((COUNTIF(B2:B100,"&gt;75")-COUNTIF(B2:B100,"&gt;90"))/Count(B2:B100))*100</f>
        <v>5.333333333</v>
      </c>
    </row>
    <row r="17">
      <c r="A17" s="36">
        <v>79.0</v>
      </c>
      <c r="B17" s="36">
        <v>125.0</v>
      </c>
      <c r="C17" s="36" t="s">
        <v>335</v>
      </c>
      <c r="D17" s="36" t="s">
        <v>336</v>
      </c>
      <c r="E17" s="33"/>
      <c r="F17" s="41" t="s">
        <v>358</v>
      </c>
      <c r="G17" s="42">
        <f>countif(D2:D100,"yes")/(count(A2:A100))</f>
        <v>0.08</v>
      </c>
      <c r="H17" s="45" t="s">
        <v>359</v>
      </c>
      <c r="I17" s="46">
        <f>((COUNTIF(B2:B100,"&gt;90")-COUNTIF(B2:B100,"&gt;105"))/Count(B2:B100))*100</f>
        <v>17.33333333</v>
      </c>
    </row>
    <row r="18">
      <c r="A18" s="36">
        <v>79.0</v>
      </c>
      <c r="B18" s="36">
        <v>104.0</v>
      </c>
      <c r="C18" s="36" t="s">
        <v>338</v>
      </c>
      <c r="D18" s="36" t="s">
        <v>336</v>
      </c>
      <c r="E18" s="33"/>
      <c r="G18" s="8"/>
      <c r="H18" s="45" t="s">
        <v>360</v>
      </c>
      <c r="I18" s="46">
        <f>((COUNTIF(B2:B100,"&gt;105")-COUNTIF(B2:B100,"&gt;120"))/Count(B2:B100))*100</f>
        <v>8</v>
      </c>
    </row>
    <row r="19">
      <c r="A19" s="36">
        <v>79.0</v>
      </c>
      <c r="B19" s="36">
        <v>73.0</v>
      </c>
      <c r="C19" s="36" t="s">
        <v>341</v>
      </c>
      <c r="D19" s="36" t="s">
        <v>336</v>
      </c>
      <c r="E19" s="33"/>
      <c r="G19" s="8"/>
      <c r="H19" s="45" t="s">
        <v>361</v>
      </c>
      <c r="I19" s="46">
        <f>((COUNTIF(B2:B100,"&gt;120")-COUNTIF(B2:B100,"&gt;135"))/Count(B2:B100))*100</f>
        <v>18.66666667</v>
      </c>
    </row>
    <row r="20">
      <c r="A20" s="36"/>
      <c r="B20" s="53"/>
      <c r="C20" s="53"/>
      <c r="D20" s="53"/>
      <c r="E20" s="33"/>
      <c r="G20" s="8"/>
      <c r="H20" s="48" t="s">
        <v>362</v>
      </c>
      <c r="I20" s="49">
        <f>((COUNTIF(B2:B100,"&gt;135")-COUNTIF(B2:B100,"&gt;150"))/Count(B2:B100))*100</f>
        <v>17.33333333</v>
      </c>
    </row>
    <row r="21">
      <c r="A21" s="36">
        <v>107.0</v>
      </c>
      <c r="B21" s="36">
        <v>154.0</v>
      </c>
      <c r="C21" s="36" t="s">
        <v>338</v>
      </c>
      <c r="D21" s="36" t="s">
        <v>336</v>
      </c>
      <c r="E21" s="33"/>
      <c r="H21" s="48" t="s">
        <v>363</v>
      </c>
      <c r="I21" s="49">
        <f>((COUNTIF(B2:B100,"&gt;150")-COUNTIF(B2:B100,"&gt;165"))/Count(B2:B100))*100</f>
        <v>13.33333333</v>
      </c>
    </row>
    <row r="22">
      <c r="A22" s="36">
        <v>107.0</v>
      </c>
      <c r="B22" s="36">
        <v>143.0</v>
      </c>
      <c r="C22" s="36" t="s">
        <v>350</v>
      </c>
      <c r="D22" s="36" t="s">
        <v>366</v>
      </c>
      <c r="E22" s="33"/>
      <c r="H22" s="48" t="s">
        <v>364</v>
      </c>
      <c r="I22" s="49">
        <f>((COUNTIF(B2:B100,"&gt;165")-COUNTIF(B2:B100,"&gt;180"))/Count(B2:B100))*100</f>
        <v>2.666666667</v>
      </c>
    </row>
    <row r="23">
      <c r="A23" s="36">
        <v>107.0</v>
      </c>
      <c r="B23" s="36">
        <v>138.0</v>
      </c>
      <c r="C23" s="36" t="s">
        <v>338</v>
      </c>
      <c r="D23" s="36" t="s">
        <v>336</v>
      </c>
      <c r="E23" s="33"/>
      <c r="H23" s="50" t="s">
        <v>365</v>
      </c>
      <c r="I23" s="51">
        <f>((COUNTIF(B2:B100,"&gt;180")-COUNTIF(B2:B100,"&gt;300"))/Count(B2:B100))*100</f>
        <v>4</v>
      </c>
    </row>
    <row r="24">
      <c r="A24" s="36">
        <v>107.0</v>
      </c>
      <c r="B24" s="36">
        <v>208.0</v>
      </c>
      <c r="C24" s="36" t="s">
        <v>341</v>
      </c>
      <c r="D24" s="36" t="s">
        <v>336</v>
      </c>
      <c r="E24" s="33"/>
      <c r="I24" s="9">
        <f>SUM(I11:I23)</f>
        <v>100</v>
      </c>
    </row>
    <row r="25">
      <c r="A25" s="36">
        <v>107.0</v>
      </c>
      <c r="B25" s="36">
        <v>138.0</v>
      </c>
      <c r="C25" s="36" t="s">
        <v>341</v>
      </c>
      <c r="D25" s="36" t="s">
        <v>336</v>
      </c>
      <c r="E25" s="33"/>
    </row>
    <row r="26">
      <c r="A26" s="36">
        <v>107.0</v>
      </c>
      <c r="B26" s="36">
        <v>135.0</v>
      </c>
      <c r="C26" s="36" t="s">
        <v>338</v>
      </c>
      <c r="D26" s="36" t="s">
        <v>336</v>
      </c>
      <c r="E26" s="33"/>
    </row>
    <row r="27">
      <c r="A27" s="36">
        <v>107.0</v>
      </c>
      <c r="B27" s="36">
        <v>127.0</v>
      </c>
      <c r="C27" s="36" t="s">
        <v>338</v>
      </c>
      <c r="D27" s="36" t="s">
        <v>336</v>
      </c>
      <c r="E27" s="33"/>
    </row>
    <row r="28">
      <c r="A28" s="36">
        <v>107.0</v>
      </c>
      <c r="B28" s="36">
        <v>107.0</v>
      </c>
      <c r="C28" s="36" t="s">
        <v>341</v>
      </c>
      <c r="D28" s="36" t="s">
        <v>336</v>
      </c>
      <c r="E28" s="33"/>
    </row>
    <row r="29">
      <c r="A29" s="36">
        <v>107.0</v>
      </c>
      <c r="B29" s="36">
        <v>151.0</v>
      </c>
      <c r="C29" s="36" t="s">
        <v>341</v>
      </c>
      <c r="D29" s="36" t="s">
        <v>336</v>
      </c>
      <c r="E29" s="33"/>
    </row>
    <row r="30">
      <c r="A30" s="36"/>
      <c r="B30" s="53"/>
      <c r="C30" s="53"/>
      <c r="D30" s="53"/>
      <c r="E30" s="33"/>
    </row>
    <row r="31">
      <c r="A31" s="36">
        <v>108.0</v>
      </c>
      <c r="B31" s="36">
        <v>79.0</v>
      </c>
      <c r="C31" s="36" t="s">
        <v>341</v>
      </c>
      <c r="D31" s="36" t="s">
        <v>366</v>
      </c>
      <c r="E31" s="33"/>
    </row>
    <row r="32">
      <c r="A32" s="36">
        <v>108.0</v>
      </c>
      <c r="B32" s="36">
        <v>192.0</v>
      </c>
      <c r="C32" s="36" t="s">
        <v>335</v>
      </c>
      <c r="D32" s="36" t="s">
        <v>366</v>
      </c>
      <c r="E32" s="33"/>
    </row>
    <row r="33">
      <c r="A33" s="36">
        <v>108.0</v>
      </c>
      <c r="B33" s="36">
        <v>102.0</v>
      </c>
      <c r="C33" s="36" t="s">
        <v>338</v>
      </c>
      <c r="D33" s="36" t="s">
        <v>336</v>
      </c>
      <c r="E33" s="33"/>
    </row>
    <row r="34">
      <c r="A34" s="36">
        <v>108.0</v>
      </c>
      <c r="B34" s="36">
        <v>113.0</v>
      </c>
      <c r="C34" s="36" t="s">
        <v>335</v>
      </c>
      <c r="D34" s="36" t="s">
        <v>336</v>
      </c>
      <c r="E34" s="33"/>
    </row>
    <row r="35">
      <c r="A35" s="36">
        <v>108.0</v>
      </c>
      <c r="B35" s="36">
        <v>158.0</v>
      </c>
      <c r="C35" s="36" t="s">
        <v>341</v>
      </c>
      <c r="D35" s="36" t="s">
        <v>336</v>
      </c>
      <c r="E35" s="33"/>
      <c r="G35" s="8"/>
    </row>
    <row r="36">
      <c r="A36" s="36">
        <v>108.0</v>
      </c>
      <c r="B36" s="36">
        <v>101.0</v>
      </c>
      <c r="C36" s="36" t="s">
        <v>338</v>
      </c>
      <c r="D36" s="36" t="s">
        <v>336</v>
      </c>
      <c r="E36" s="33"/>
      <c r="G36" s="8"/>
    </row>
    <row r="37">
      <c r="A37" s="36">
        <v>108.0</v>
      </c>
      <c r="B37" s="36">
        <v>129.0</v>
      </c>
      <c r="C37" s="36" t="s">
        <v>338</v>
      </c>
      <c r="D37" s="36" t="s">
        <v>336</v>
      </c>
      <c r="E37" s="33"/>
      <c r="G37" s="8"/>
    </row>
    <row r="38">
      <c r="A38" s="36">
        <v>108.0</v>
      </c>
      <c r="B38" s="36">
        <v>168.0</v>
      </c>
      <c r="C38" s="36" t="s">
        <v>338</v>
      </c>
      <c r="D38" s="36" t="s">
        <v>366</v>
      </c>
      <c r="E38" s="33"/>
      <c r="G38" s="8"/>
    </row>
    <row r="39">
      <c r="A39" s="36">
        <v>108.0</v>
      </c>
      <c r="B39" s="36">
        <v>123.0</v>
      </c>
      <c r="C39" s="36" t="s">
        <v>341</v>
      </c>
      <c r="D39" s="36" t="s">
        <v>336</v>
      </c>
      <c r="E39" s="33"/>
      <c r="G39" s="8"/>
    </row>
    <row r="40">
      <c r="A40" s="36">
        <v>108.0</v>
      </c>
      <c r="B40" s="36">
        <v>137.0</v>
      </c>
      <c r="C40" s="36" t="s">
        <v>353</v>
      </c>
      <c r="D40" s="36" t="s">
        <v>336</v>
      </c>
      <c r="E40" s="33"/>
      <c r="G40" s="8"/>
    </row>
    <row r="41">
      <c r="A41" s="36"/>
      <c r="B41" s="36"/>
      <c r="C41" s="36"/>
      <c r="D41" s="36"/>
      <c r="E41" s="33"/>
      <c r="G41" s="8"/>
    </row>
    <row r="42">
      <c r="A42" s="36">
        <v>92.0</v>
      </c>
      <c r="B42" s="36">
        <v>139.0</v>
      </c>
      <c r="C42" s="36" t="s">
        <v>341</v>
      </c>
      <c r="D42" s="36" t="s">
        <v>336</v>
      </c>
      <c r="E42" s="33"/>
      <c r="G42" s="8"/>
    </row>
    <row r="43">
      <c r="A43" s="36">
        <v>92.0</v>
      </c>
      <c r="B43" s="36">
        <v>46.0</v>
      </c>
      <c r="C43" s="36" t="s">
        <v>338</v>
      </c>
      <c r="D43" s="36" t="s">
        <v>336</v>
      </c>
      <c r="E43" s="33"/>
      <c r="G43" s="8"/>
    </row>
    <row r="44">
      <c r="A44" s="36">
        <v>92.0</v>
      </c>
      <c r="B44" s="36">
        <v>164.0</v>
      </c>
      <c r="C44" s="36" t="s">
        <v>335</v>
      </c>
      <c r="D44" s="36" t="s">
        <v>336</v>
      </c>
      <c r="E44" s="33"/>
      <c r="G44" s="8"/>
    </row>
    <row r="45">
      <c r="A45" s="36">
        <v>92.0</v>
      </c>
      <c r="B45" s="36">
        <v>204.0</v>
      </c>
      <c r="C45" s="36" t="s">
        <v>338</v>
      </c>
      <c r="D45" s="36" t="s">
        <v>336</v>
      </c>
      <c r="E45" s="33"/>
      <c r="G45" s="8"/>
    </row>
    <row r="46">
      <c r="A46" s="36">
        <v>92.0</v>
      </c>
      <c r="B46" s="36">
        <v>141.0</v>
      </c>
      <c r="C46" s="36" t="s">
        <v>341</v>
      </c>
      <c r="D46" s="36" t="s">
        <v>336</v>
      </c>
      <c r="E46" s="33"/>
      <c r="G46" s="8"/>
    </row>
    <row r="47">
      <c r="A47" s="36">
        <v>92.0</v>
      </c>
      <c r="B47" s="36">
        <v>155.0</v>
      </c>
      <c r="C47" s="36" t="s">
        <v>350</v>
      </c>
      <c r="D47" s="36" t="s">
        <v>336</v>
      </c>
      <c r="E47" s="33"/>
      <c r="G47" s="8"/>
    </row>
    <row r="48">
      <c r="A48" s="36">
        <v>92.0</v>
      </c>
      <c r="B48" s="36">
        <v>135.0</v>
      </c>
      <c r="C48" s="36" t="s">
        <v>338</v>
      </c>
      <c r="D48" s="36" t="s">
        <v>336</v>
      </c>
      <c r="E48" s="33"/>
      <c r="G48" s="8"/>
    </row>
    <row r="49">
      <c r="A49" s="36">
        <v>92.0</v>
      </c>
      <c r="B49" s="36">
        <v>128.0</v>
      </c>
      <c r="C49" s="36" t="s">
        <v>335</v>
      </c>
      <c r="D49" s="36" t="s">
        <v>336</v>
      </c>
      <c r="E49" s="33"/>
      <c r="G49" s="8"/>
    </row>
    <row r="50">
      <c r="A50" s="36">
        <v>92.0</v>
      </c>
      <c r="B50" s="36">
        <v>51.0</v>
      </c>
      <c r="C50" s="36" t="s">
        <v>338</v>
      </c>
      <c r="D50" s="36" t="s">
        <v>336</v>
      </c>
      <c r="E50" s="33"/>
      <c r="G50" s="8"/>
    </row>
    <row r="51">
      <c r="A51" s="36">
        <v>92.0</v>
      </c>
      <c r="B51" s="36">
        <v>139.0</v>
      </c>
      <c r="C51" s="36" t="s">
        <v>335</v>
      </c>
      <c r="D51" s="36" t="s">
        <v>336</v>
      </c>
      <c r="E51" s="33"/>
      <c r="G51" s="8"/>
    </row>
    <row r="52">
      <c r="A52" s="36"/>
      <c r="B52" s="36"/>
      <c r="C52" s="36"/>
      <c r="D52" s="36"/>
      <c r="E52" s="33"/>
      <c r="G52" s="8"/>
    </row>
    <row r="53">
      <c r="A53" s="36">
        <v>94.0</v>
      </c>
      <c r="B53" s="36">
        <v>86.0</v>
      </c>
      <c r="C53" s="36" t="s">
        <v>353</v>
      </c>
      <c r="D53" s="36" t="s">
        <v>336</v>
      </c>
      <c r="E53" s="33"/>
      <c r="G53" s="8"/>
    </row>
    <row r="54">
      <c r="A54" s="36">
        <v>94.0</v>
      </c>
      <c r="B54" s="36">
        <v>39.0</v>
      </c>
      <c r="C54" s="36" t="s">
        <v>338</v>
      </c>
      <c r="D54" s="36" t="s">
        <v>336</v>
      </c>
      <c r="E54" s="33"/>
      <c r="G54" s="8"/>
    </row>
    <row r="55">
      <c r="A55" s="36">
        <v>94.0</v>
      </c>
      <c r="B55" s="36">
        <v>41.0</v>
      </c>
      <c r="C55" s="36" t="s">
        <v>338</v>
      </c>
      <c r="D55" s="36" t="s">
        <v>336</v>
      </c>
      <c r="E55" s="33"/>
      <c r="G55" s="8"/>
    </row>
    <row r="56">
      <c r="A56" s="36">
        <v>94.0</v>
      </c>
      <c r="B56" s="36">
        <v>99.0</v>
      </c>
      <c r="C56" s="36" t="s">
        <v>338</v>
      </c>
      <c r="D56" s="36" t="s">
        <v>336</v>
      </c>
      <c r="E56" s="33"/>
      <c r="G56" s="8"/>
    </row>
    <row r="57">
      <c r="A57" s="36">
        <v>94.0</v>
      </c>
      <c r="B57" s="36">
        <v>58.0</v>
      </c>
      <c r="C57" s="36" t="s">
        <v>338</v>
      </c>
      <c r="D57" s="36" t="s">
        <v>336</v>
      </c>
      <c r="E57" s="33"/>
      <c r="G57" s="8"/>
    </row>
    <row r="58">
      <c r="A58" s="36">
        <v>94.0</v>
      </c>
      <c r="B58" s="36">
        <v>99.0</v>
      </c>
      <c r="C58" s="36" t="s">
        <v>338</v>
      </c>
      <c r="D58" s="36" t="s">
        <v>336</v>
      </c>
      <c r="E58" s="33"/>
      <c r="G58" s="8"/>
    </row>
    <row r="59">
      <c r="A59" s="36">
        <v>94.0</v>
      </c>
      <c r="B59" s="36">
        <v>93.0</v>
      </c>
      <c r="C59" s="36" t="s">
        <v>341</v>
      </c>
      <c r="D59" s="36" t="s">
        <v>336</v>
      </c>
      <c r="E59" s="33"/>
      <c r="G59" s="8"/>
    </row>
    <row r="60">
      <c r="A60" s="36">
        <v>94.0</v>
      </c>
      <c r="B60" s="36">
        <v>127.0</v>
      </c>
      <c r="C60" s="36" t="s">
        <v>341</v>
      </c>
      <c r="D60" s="36" t="s">
        <v>336</v>
      </c>
      <c r="E60" s="33"/>
      <c r="G60" s="8"/>
    </row>
    <row r="61">
      <c r="A61" s="36">
        <v>94.0</v>
      </c>
      <c r="B61" s="36">
        <v>99.0</v>
      </c>
      <c r="C61" s="36" t="s">
        <v>353</v>
      </c>
      <c r="D61" s="36" t="s">
        <v>336</v>
      </c>
      <c r="E61" s="33"/>
      <c r="G61" s="8"/>
    </row>
    <row r="62">
      <c r="A62" s="36"/>
      <c r="B62" s="36"/>
      <c r="C62" s="36"/>
      <c r="D62" s="36"/>
      <c r="E62" s="33"/>
      <c r="G62" s="8"/>
    </row>
    <row r="63">
      <c r="A63" s="36">
        <v>106.0</v>
      </c>
      <c r="B63" s="36">
        <v>134.0</v>
      </c>
      <c r="C63" s="36" t="s">
        <v>338</v>
      </c>
      <c r="D63" s="36" t="s">
        <v>336</v>
      </c>
      <c r="E63" s="33"/>
      <c r="G63" s="8"/>
    </row>
    <row r="64">
      <c r="A64" s="36">
        <v>106.0</v>
      </c>
      <c r="B64" s="36">
        <v>146.0</v>
      </c>
      <c r="C64" s="36" t="s">
        <v>341</v>
      </c>
      <c r="D64" s="36" t="s">
        <v>336</v>
      </c>
      <c r="E64" s="33"/>
      <c r="G64" s="8"/>
    </row>
    <row r="65">
      <c r="A65" s="36">
        <v>106.0</v>
      </c>
      <c r="B65" s="36">
        <v>151.0</v>
      </c>
      <c r="C65" s="36" t="s">
        <v>341</v>
      </c>
      <c r="D65" s="36" t="s">
        <v>336</v>
      </c>
      <c r="E65" s="33"/>
      <c r="G65" s="8"/>
    </row>
    <row r="66">
      <c r="A66" s="36">
        <v>106.0</v>
      </c>
      <c r="B66" s="36">
        <v>149.0</v>
      </c>
      <c r="C66" s="36" t="s">
        <v>341</v>
      </c>
      <c r="D66" s="36" t="s">
        <v>336</v>
      </c>
      <c r="E66" s="33"/>
      <c r="G66" s="8"/>
    </row>
    <row r="67">
      <c r="A67" s="36">
        <v>106.0</v>
      </c>
      <c r="B67" s="36">
        <v>149.0</v>
      </c>
      <c r="C67" s="36" t="s">
        <v>341</v>
      </c>
      <c r="D67" s="36" t="s">
        <v>336</v>
      </c>
      <c r="E67" s="33"/>
      <c r="G67" s="8"/>
    </row>
    <row r="68">
      <c r="A68" s="36">
        <v>106.0</v>
      </c>
      <c r="B68" s="36">
        <v>165.0</v>
      </c>
      <c r="C68" s="36" t="s">
        <v>341</v>
      </c>
      <c r="D68" s="36" t="s">
        <v>336</v>
      </c>
      <c r="E68" s="33"/>
      <c r="G68" s="8"/>
    </row>
    <row r="69">
      <c r="A69" s="36">
        <v>106.0</v>
      </c>
      <c r="B69" s="36">
        <v>129.0</v>
      </c>
      <c r="C69" s="36" t="s">
        <v>338</v>
      </c>
      <c r="D69" s="36" t="s">
        <v>336</v>
      </c>
      <c r="E69" s="33"/>
      <c r="G69" s="8"/>
    </row>
    <row r="70">
      <c r="A70" s="36">
        <v>106.0</v>
      </c>
      <c r="B70" s="36">
        <v>140.0</v>
      </c>
      <c r="C70" s="36" t="s">
        <v>341</v>
      </c>
      <c r="D70" s="36" t="s">
        <v>336</v>
      </c>
      <c r="E70" s="33"/>
      <c r="G70" s="8"/>
    </row>
    <row r="71">
      <c r="A71" s="36">
        <v>106.0</v>
      </c>
      <c r="B71" s="36">
        <v>146.0</v>
      </c>
      <c r="C71" s="36" t="s">
        <v>341</v>
      </c>
      <c r="D71" s="36" t="s">
        <v>336</v>
      </c>
      <c r="E71" s="33"/>
      <c r="G71" s="8"/>
    </row>
    <row r="72">
      <c r="A72" s="36"/>
      <c r="B72" s="36"/>
      <c r="C72" s="36"/>
      <c r="D72" s="36"/>
      <c r="E72" s="33"/>
      <c r="G72" s="8"/>
    </row>
    <row r="73">
      <c r="A73" s="36">
        <v>77.0</v>
      </c>
      <c r="B73" s="36">
        <v>123.0</v>
      </c>
      <c r="C73" s="36" t="s">
        <v>353</v>
      </c>
      <c r="D73" s="36" t="s">
        <v>336</v>
      </c>
      <c r="E73" s="33"/>
      <c r="G73" s="8"/>
    </row>
    <row r="74">
      <c r="A74" s="36">
        <v>77.0</v>
      </c>
      <c r="B74" s="36">
        <v>96.0</v>
      </c>
      <c r="C74" s="36" t="s">
        <v>338</v>
      </c>
      <c r="D74" s="36" t="s">
        <v>336</v>
      </c>
      <c r="E74" s="33"/>
      <c r="G74" s="8"/>
    </row>
    <row r="75">
      <c r="A75" s="36">
        <v>77.0</v>
      </c>
      <c r="B75" s="36">
        <v>106.0</v>
      </c>
      <c r="C75" s="36" t="s">
        <v>353</v>
      </c>
      <c r="D75" s="36" t="s">
        <v>336</v>
      </c>
      <c r="E75" s="33"/>
      <c r="G75" s="8"/>
    </row>
    <row r="76">
      <c r="A76" s="36">
        <v>77.0</v>
      </c>
      <c r="B76" s="36">
        <v>158.0</v>
      </c>
      <c r="C76" s="36" t="s">
        <v>350</v>
      </c>
      <c r="D76" s="36" t="s">
        <v>336</v>
      </c>
      <c r="E76" s="33"/>
      <c r="G76" s="8"/>
    </row>
    <row r="77">
      <c r="A77" s="36">
        <v>77.0</v>
      </c>
      <c r="B77" s="36">
        <v>138.0</v>
      </c>
      <c r="C77" s="36" t="s">
        <v>353</v>
      </c>
      <c r="D77" s="36" t="s">
        <v>336</v>
      </c>
      <c r="E77" s="33"/>
      <c r="G77" s="8"/>
    </row>
    <row r="78">
      <c r="A78" s="36">
        <v>77.0</v>
      </c>
      <c r="B78" s="36">
        <v>73.0</v>
      </c>
      <c r="C78" s="36" t="s">
        <v>341</v>
      </c>
      <c r="D78" s="36" t="s">
        <v>336</v>
      </c>
      <c r="E78" s="33"/>
      <c r="G78" s="8"/>
    </row>
    <row r="79">
      <c r="A79" s="36">
        <v>77.0</v>
      </c>
      <c r="B79" s="36">
        <v>99.0</v>
      </c>
      <c r="C79" s="36" t="s">
        <v>338</v>
      </c>
      <c r="D79" s="36" t="s">
        <v>336</v>
      </c>
      <c r="E79" s="33"/>
      <c r="G79" s="8"/>
    </row>
    <row r="80">
      <c r="A80" s="36">
        <v>77.0</v>
      </c>
      <c r="B80" s="36">
        <v>101.0</v>
      </c>
      <c r="C80" s="36" t="s">
        <v>338</v>
      </c>
      <c r="D80" s="36" t="s">
        <v>336</v>
      </c>
      <c r="E80" s="33"/>
      <c r="G80" s="8"/>
    </row>
    <row r="81">
      <c r="A81" s="36">
        <v>77.0</v>
      </c>
      <c r="B81" s="36">
        <v>128.0</v>
      </c>
      <c r="C81" s="36" t="s">
        <v>341</v>
      </c>
      <c r="D81" s="36" t="s">
        <v>336</v>
      </c>
      <c r="E81" s="33"/>
      <c r="G81" s="8"/>
    </row>
    <row r="82">
      <c r="A82" s="36">
        <v>77.0</v>
      </c>
      <c r="B82" s="36">
        <v>180.0</v>
      </c>
      <c r="C82" s="36" t="s">
        <v>353</v>
      </c>
      <c r="D82" s="36" t="s">
        <v>336</v>
      </c>
      <c r="E82" s="33"/>
      <c r="G82" s="8"/>
    </row>
    <row r="83">
      <c r="A83" s="36">
        <v>77.0</v>
      </c>
      <c r="B83" s="36">
        <v>152.0</v>
      </c>
      <c r="C83" s="36" t="s">
        <v>341</v>
      </c>
      <c r="D83" s="36" t="s">
        <v>336</v>
      </c>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108.6804124</v>
      </c>
      <c r="J1" s="6" t="s">
        <v>334</v>
      </c>
      <c r="K1" s="10">
        <f>AVERAGE(A2:A200)</f>
        <v>93.46391753</v>
      </c>
    </row>
    <row r="2">
      <c r="A2" s="36">
        <v>98.0</v>
      </c>
      <c r="B2" s="36">
        <v>83.0</v>
      </c>
      <c r="C2" s="36" t="s">
        <v>335</v>
      </c>
      <c r="D2" s="36" t="s">
        <v>336</v>
      </c>
      <c r="E2" s="33"/>
      <c r="F2" s="34" t="s">
        <v>3</v>
      </c>
      <c r="G2" s="35">
        <f>MEDIAN(B2:B200)</f>
        <v>109</v>
      </c>
      <c r="J2" s="6" t="s">
        <v>337</v>
      </c>
      <c r="K2" s="10">
        <f>count(A2:A203)</f>
        <v>97</v>
      </c>
    </row>
    <row r="3">
      <c r="A3" s="36">
        <v>98.0</v>
      </c>
      <c r="B3" s="36">
        <v>113.0</v>
      </c>
      <c r="C3" s="36" t="s">
        <v>335</v>
      </c>
      <c r="D3" s="36" t="s">
        <v>336</v>
      </c>
      <c r="E3" s="33"/>
      <c r="F3" s="34" t="s">
        <v>339</v>
      </c>
      <c r="G3" s="35">
        <f>STDEV(B2:B200)</f>
        <v>27.69835524</v>
      </c>
    </row>
    <row r="4">
      <c r="A4" s="36">
        <v>98.0</v>
      </c>
      <c r="B4" s="36">
        <v>41.0</v>
      </c>
      <c r="C4" s="36" t="s">
        <v>338</v>
      </c>
      <c r="D4" s="36" t="s">
        <v>336</v>
      </c>
      <c r="E4" s="33"/>
      <c r="F4" s="34" t="s">
        <v>340</v>
      </c>
      <c r="G4" s="35">
        <f>QUARTILE(B2:B200,1)</f>
        <v>96</v>
      </c>
    </row>
    <row r="5">
      <c r="A5" s="36">
        <v>98.0</v>
      </c>
      <c r="B5" s="36">
        <v>149.0</v>
      </c>
      <c r="C5" s="36" t="s">
        <v>341</v>
      </c>
      <c r="D5" s="36" t="s">
        <v>336</v>
      </c>
      <c r="E5" s="33"/>
      <c r="F5" s="34" t="s">
        <v>342</v>
      </c>
      <c r="G5" s="35">
        <f>QUARTILE(B2:B200,2)</f>
        <v>109</v>
      </c>
    </row>
    <row r="6">
      <c r="A6" s="36">
        <v>98.0</v>
      </c>
      <c r="B6" s="36">
        <v>146.0</v>
      </c>
      <c r="C6" s="36" t="s">
        <v>338</v>
      </c>
      <c r="D6" s="36" t="s">
        <v>336</v>
      </c>
      <c r="E6" s="33"/>
      <c r="F6" s="34" t="s">
        <v>1</v>
      </c>
      <c r="G6" s="35">
        <f>QUARTILE(B2:B200,3)</f>
        <v>124</v>
      </c>
    </row>
    <row r="7">
      <c r="A7" s="36">
        <v>98.0</v>
      </c>
      <c r="B7" s="59">
        <v>133.0</v>
      </c>
      <c r="C7" s="38" t="s">
        <v>335</v>
      </c>
      <c r="D7" s="38" t="s">
        <v>336</v>
      </c>
      <c r="E7" s="33"/>
      <c r="F7" s="34" t="s">
        <v>343</v>
      </c>
      <c r="G7" s="35">
        <f>QUARTILE(B2:B200,4)</f>
        <v>164</v>
      </c>
    </row>
    <row r="8">
      <c r="A8" s="36">
        <v>98.0</v>
      </c>
      <c r="B8" s="60">
        <v>105.0</v>
      </c>
      <c r="C8" s="40" t="s">
        <v>338</v>
      </c>
      <c r="D8" s="40" t="s">
        <v>336</v>
      </c>
      <c r="E8" s="33"/>
      <c r="F8" s="34" t="s">
        <v>344</v>
      </c>
      <c r="G8" s="35">
        <f>G6-G4</f>
        <v>28</v>
      </c>
      <c r="H8" s="34" t="s">
        <v>345</v>
      </c>
      <c r="I8" s="35">
        <f>(3*(G1-G2))/G3</f>
        <v>-0.0346144339</v>
      </c>
      <c r="J8" s="34" t="s">
        <v>346</v>
      </c>
      <c r="K8" s="35">
        <f>SUM(I21:I23)</f>
        <v>6.593406593</v>
      </c>
    </row>
    <row r="9">
      <c r="A9" s="36">
        <v>98.0</v>
      </c>
      <c r="B9" s="60">
        <v>110.0</v>
      </c>
      <c r="C9" s="40" t="s">
        <v>335</v>
      </c>
      <c r="D9" s="40" t="s">
        <v>336</v>
      </c>
      <c r="E9" s="33"/>
      <c r="G9" s="8"/>
    </row>
    <row r="10">
      <c r="A10" s="36">
        <v>98.0</v>
      </c>
      <c r="B10" s="36">
        <v>66.0</v>
      </c>
      <c r="C10" s="36" t="s">
        <v>338</v>
      </c>
      <c r="D10" s="36" t="s">
        <v>366</v>
      </c>
      <c r="E10" s="33"/>
      <c r="F10" s="41" t="s">
        <v>338</v>
      </c>
      <c r="G10" s="42">
        <f>(COUNTIF(C2:C200,"edgeguard"))/(count(A2:A200))</f>
        <v>0.1134020619</v>
      </c>
      <c r="H10" s="43" t="s">
        <v>347</v>
      </c>
      <c r="I10" s="44" t="s">
        <v>348</v>
      </c>
    </row>
    <row r="11">
      <c r="A11" s="36">
        <v>98.0</v>
      </c>
      <c r="B11" s="36">
        <v>111.0</v>
      </c>
      <c r="C11" s="36" t="s">
        <v>335</v>
      </c>
      <c r="D11" s="36" t="s">
        <v>336</v>
      </c>
      <c r="E11" s="33"/>
      <c r="F11" s="41" t="s">
        <v>335</v>
      </c>
      <c r="G11" s="42">
        <f>COUNTIF(C2:C200,"ledgeguard")/(count(A2:A200))</f>
        <v>0.1340206186</v>
      </c>
      <c r="H11" s="45" t="s">
        <v>349</v>
      </c>
      <c r="I11" s="46">
        <f>((COUNTIF(B2:B100,"&lt;=15"))/Count(B2:B100))*100</f>
        <v>2.197802198</v>
      </c>
    </row>
    <row r="12">
      <c r="A12" s="36">
        <v>98.0</v>
      </c>
      <c r="B12" s="36">
        <v>84.0</v>
      </c>
      <c r="C12" s="36" t="s">
        <v>338</v>
      </c>
      <c r="D12" s="36" t="s">
        <v>336</v>
      </c>
      <c r="E12" s="33"/>
      <c r="F12" s="41" t="s">
        <v>350</v>
      </c>
      <c r="G12" s="42">
        <f>COUNTIF(C2:C200,"reversal")/(count(A2:A200))</f>
        <v>0.09278350515</v>
      </c>
      <c r="H12" s="45" t="s">
        <v>351</v>
      </c>
      <c r="I12" s="46">
        <f>((COUNTIF(B2:B100,"&gt;15")-COUNTIF(B2:B100,"&gt;30"))/Count(B2:B100))*100</f>
        <v>0</v>
      </c>
    </row>
    <row r="13">
      <c r="A13" s="36"/>
      <c r="B13" s="36"/>
      <c r="C13" s="36"/>
      <c r="D13" s="36"/>
      <c r="E13" s="33"/>
      <c r="F13" s="41" t="s">
        <v>341</v>
      </c>
      <c r="G13" s="42">
        <f>COUNTIF(C2:C200,"raw/whiff")/(count(A2:A200))</f>
        <v>0.5670103093</v>
      </c>
      <c r="H13" s="45" t="s">
        <v>352</v>
      </c>
      <c r="I13" s="47">
        <f>((COUNTIF(B2:B100,"&gt;30")-COUNTIF(B2:B100,"&gt;45"))/Count(B2:B100))*100</f>
        <v>1.098901099</v>
      </c>
    </row>
    <row r="14">
      <c r="A14" s="36">
        <v>89.0</v>
      </c>
      <c r="B14" s="36">
        <v>130.0</v>
      </c>
      <c r="C14" s="36" t="s">
        <v>355</v>
      </c>
      <c r="D14" s="36" t="s">
        <v>336</v>
      </c>
      <c r="E14" s="33"/>
      <c r="F14" s="41" t="s">
        <v>353</v>
      </c>
      <c r="G14" s="42">
        <f>COUNTIF(C2:C200,"landing")/(count(A2:A200))</f>
        <v>0.0618556701</v>
      </c>
      <c r="H14" s="45" t="s">
        <v>354</v>
      </c>
      <c r="I14" s="46">
        <f>((COUNTIF(B2:B100,"&gt;45")-COUNTIF(B2:B100,"&gt;60"))/Count(B2:B100))*100</f>
        <v>1.098901099</v>
      </c>
    </row>
    <row r="15">
      <c r="A15" s="36">
        <v>89.0</v>
      </c>
      <c r="B15" s="36">
        <v>109.0</v>
      </c>
      <c r="C15" s="36" t="s">
        <v>341</v>
      </c>
      <c r="D15" s="36" t="s">
        <v>336</v>
      </c>
      <c r="E15" s="33"/>
      <c r="F15" s="41" t="s">
        <v>355</v>
      </c>
      <c r="G15" s="42">
        <f>COUNTIF(C2:C200,"shielding")/(count(A2:A200))</f>
        <v>0.03092783505</v>
      </c>
      <c r="H15" s="45" t="s">
        <v>356</v>
      </c>
      <c r="I15" s="46">
        <f>((COUNTIF(B2:B100,"&gt;60")-COUNTIF(B2:B100,"&gt;75"))/Count(B2:B100))*100</f>
        <v>4.395604396</v>
      </c>
    </row>
    <row r="16">
      <c r="A16" s="36">
        <v>89.0</v>
      </c>
      <c r="B16" s="36">
        <v>103.0</v>
      </c>
      <c r="C16" s="36" t="s">
        <v>338</v>
      </c>
      <c r="D16" s="36" t="s">
        <v>336</v>
      </c>
      <c r="E16" s="33"/>
      <c r="G16" s="8"/>
      <c r="H16" s="45" t="s">
        <v>357</v>
      </c>
      <c r="I16" s="46">
        <f>((COUNTIF(B2:B100,"&gt;75")-COUNTIF(B2:B100,"&gt;90"))/Count(B2:B100))*100</f>
        <v>9.89010989</v>
      </c>
    </row>
    <row r="17">
      <c r="A17" s="36">
        <v>89.0</v>
      </c>
      <c r="B17" s="36">
        <v>103.0</v>
      </c>
      <c r="C17" s="36" t="s">
        <v>353</v>
      </c>
      <c r="D17" s="36" t="s">
        <v>366</v>
      </c>
      <c r="E17" s="33"/>
      <c r="F17" s="41" t="s">
        <v>358</v>
      </c>
      <c r="G17" s="42">
        <f>countif(D2:D200,"yes")/(count(A2:A200))</f>
        <v>0.09278350515</v>
      </c>
      <c r="H17" s="45" t="s">
        <v>359</v>
      </c>
      <c r="I17" s="46">
        <f>((COUNTIF(B2:B100,"&gt;90")-COUNTIF(B2:B100,"&gt;105"))/Count(B2:B100))*100</f>
        <v>24.17582418</v>
      </c>
    </row>
    <row r="18">
      <c r="A18" s="36">
        <v>89.0</v>
      </c>
      <c r="B18" s="36">
        <v>103.0</v>
      </c>
      <c r="C18" s="36" t="s">
        <v>341</v>
      </c>
      <c r="D18" s="36" t="s">
        <v>336</v>
      </c>
      <c r="E18" s="33"/>
      <c r="G18" s="8"/>
      <c r="H18" s="45" t="s">
        <v>360</v>
      </c>
      <c r="I18" s="46">
        <f>((COUNTIF(B2:B100,"&gt;105")-COUNTIF(B2:B100,"&gt;120"))/Count(B2:B100))*100</f>
        <v>27.47252747</v>
      </c>
    </row>
    <row r="19">
      <c r="A19" s="36">
        <v>89.0</v>
      </c>
      <c r="B19" s="36">
        <v>91.0</v>
      </c>
      <c r="C19" s="36" t="s">
        <v>341</v>
      </c>
      <c r="D19" s="36" t="s">
        <v>336</v>
      </c>
      <c r="E19" s="33"/>
      <c r="G19" s="8"/>
      <c r="H19" s="45" t="s">
        <v>361</v>
      </c>
      <c r="I19" s="46">
        <f>((COUNTIF(B2:B100,"&gt;120")-COUNTIF(B2:B100,"&gt;135"))/Count(B2:B100))*100</f>
        <v>15.38461538</v>
      </c>
    </row>
    <row r="20">
      <c r="A20" s="36">
        <v>89.0</v>
      </c>
      <c r="B20" s="36">
        <v>137.0</v>
      </c>
      <c r="C20" s="36" t="s">
        <v>350</v>
      </c>
      <c r="D20" s="36" t="s">
        <v>336</v>
      </c>
      <c r="E20" s="33"/>
      <c r="G20" s="8"/>
      <c r="H20" s="48" t="s">
        <v>362</v>
      </c>
      <c r="I20" s="49">
        <f>((COUNTIF(B2:B100,"&gt;135")-COUNTIF(B2:B100,"&gt;150"))/Count(B2:B100))*100</f>
        <v>7.692307692</v>
      </c>
    </row>
    <row r="21">
      <c r="A21" s="36">
        <v>89.0</v>
      </c>
      <c r="B21" s="36">
        <v>81.0</v>
      </c>
      <c r="C21" s="36" t="s">
        <v>350</v>
      </c>
      <c r="D21" s="36" t="s">
        <v>336</v>
      </c>
      <c r="E21" s="33"/>
      <c r="G21" s="8"/>
      <c r="H21" s="48" t="s">
        <v>363</v>
      </c>
      <c r="I21" s="49">
        <f>((COUNTIF(B2:B100,"&gt;150")-COUNTIF(B2:B100,"&gt;165"))/Count(B2:B100))*100</f>
        <v>6.593406593</v>
      </c>
    </row>
    <row r="22">
      <c r="A22" s="36">
        <v>89.0</v>
      </c>
      <c r="B22" s="36">
        <v>113.0</v>
      </c>
      <c r="C22" s="36" t="s">
        <v>341</v>
      </c>
      <c r="D22" s="36" t="s">
        <v>336</v>
      </c>
      <c r="E22" s="33"/>
      <c r="G22" s="8"/>
      <c r="H22" s="48" t="s">
        <v>364</v>
      </c>
      <c r="I22" s="49">
        <f>((COUNTIF(B2:B100,"&gt;165")-COUNTIF(B2:B100,"&gt;180"))/Count(B2:B100))*100</f>
        <v>0</v>
      </c>
    </row>
    <row r="23">
      <c r="A23" s="36">
        <v>89.0</v>
      </c>
      <c r="B23" s="36">
        <v>114.0</v>
      </c>
      <c r="C23" s="36" t="s">
        <v>335</v>
      </c>
      <c r="D23" s="36" t="s">
        <v>336</v>
      </c>
      <c r="E23" s="33"/>
      <c r="G23" s="8"/>
      <c r="H23" s="50" t="s">
        <v>365</v>
      </c>
      <c r="I23" s="51">
        <f>((COUNTIF(B2:B100,"&gt;180")-COUNTIF(B2:B100,"&gt;300"))/Count(B2:B100))*100</f>
        <v>0</v>
      </c>
    </row>
    <row r="24">
      <c r="A24" s="36"/>
      <c r="B24" s="36"/>
      <c r="C24" s="36"/>
      <c r="D24" s="36"/>
      <c r="E24" s="33"/>
      <c r="I24" s="9">
        <f>SUM(I11:I23)</f>
        <v>100</v>
      </c>
    </row>
    <row r="25">
      <c r="A25" s="36">
        <v>108.0</v>
      </c>
      <c r="B25" s="36">
        <v>109.0</v>
      </c>
      <c r="C25" s="36" t="s">
        <v>341</v>
      </c>
      <c r="D25" s="36" t="s">
        <v>336</v>
      </c>
      <c r="E25" s="33"/>
    </row>
    <row r="26">
      <c r="A26" s="36">
        <v>108.0</v>
      </c>
      <c r="B26" s="36">
        <v>127.0</v>
      </c>
      <c r="C26" s="36" t="s">
        <v>335</v>
      </c>
      <c r="D26" s="36" t="s">
        <v>336</v>
      </c>
      <c r="E26" s="33"/>
    </row>
    <row r="27">
      <c r="A27" s="36">
        <v>108.0</v>
      </c>
      <c r="B27" s="36">
        <v>108.0</v>
      </c>
      <c r="C27" s="36" t="s">
        <v>338</v>
      </c>
      <c r="D27" s="36" t="s">
        <v>336</v>
      </c>
      <c r="E27" s="33"/>
    </row>
    <row r="28">
      <c r="A28" s="36">
        <v>108.0</v>
      </c>
      <c r="B28" s="36">
        <v>105.0</v>
      </c>
      <c r="C28" s="36" t="s">
        <v>350</v>
      </c>
      <c r="D28" s="36" t="s">
        <v>336</v>
      </c>
      <c r="E28" s="33"/>
    </row>
    <row r="29">
      <c r="A29" s="36">
        <v>108.0</v>
      </c>
      <c r="B29" s="36">
        <v>148.0</v>
      </c>
      <c r="C29" s="36" t="s">
        <v>341</v>
      </c>
      <c r="D29" s="36" t="s">
        <v>336</v>
      </c>
      <c r="E29" s="33"/>
    </row>
    <row r="30">
      <c r="A30" s="36">
        <v>108.0</v>
      </c>
      <c r="B30" s="36">
        <v>0.0</v>
      </c>
      <c r="C30" s="36" t="s">
        <v>341</v>
      </c>
      <c r="D30" s="36" t="s">
        <v>366</v>
      </c>
      <c r="E30" s="33"/>
    </row>
    <row r="31">
      <c r="A31" s="36">
        <v>108.0</v>
      </c>
      <c r="B31" s="36">
        <v>136.0</v>
      </c>
      <c r="C31" s="36" t="s">
        <v>341</v>
      </c>
      <c r="D31" s="36" t="s">
        <v>336</v>
      </c>
      <c r="E31" s="33"/>
    </row>
    <row r="32">
      <c r="A32" s="36">
        <v>108.0</v>
      </c>
      <c r="B32" s="36">
        <v>111.0</v>
      </c>
      <c r="C32" s="36" t="s">
        <v>341</v>
      </c>
      <c r="D32" s="36" t="s">
        <v>336</v>
      </c>
      <c r="E32" s="33"/>
    </row>
    <row r="33">
      <c r="A33" s="36">
        <v>108.0</v>
      </c>
      <c r="B33" s="36">
        <v>162.0</v>
      </c>
      <c r="C33" s="36" t="s">
        <v>341</v>
      </c>
      <c r="D33" s="36" t="s">
        <v>336</v>
      </c>
      <c r="E33" s="33"/>
    </row>
    <row r="34">
      <c r="A34" s="36"/>
      <c r="B34" s="36"/>
      <c r="C34" s="36"/>
      <c r="D34" s="36"/>
      <c r="E34" s="33"/>
    </row>
    <row r="35">
      <c r="A35" s="36">
        <v>82.0</v>
      </c>
      <c r="B35" s="36">
        <v>105.0</v>
      </c>
      <c r="C35" s="36" t="s">
        <v>338</v>
      </c>
      <c r="D35" s="36" t="s">
        <v>336</v>
      </c>
      <c r="E35" s="33"/>
      <c r="G35" s="8"/>
    </row>
    <row r="36">
      <c r="A36" s="36">
        <v>82.0</v>
      </c>
      <c r="B36" s="36">
        <v>118.0</v>
      </c>
      <c r="C36" s="36" t="s">
        <v>353</v>
      </c>
      <c r="D36" s="36" t="s">
        <v>336</v>
      </c>
      <c r="E36" s="33"/>
      <c r="G36" s="8"/>
    </row>
    <row r="37">
      <c r="A37" s="36">
        <v>82.0</v>
      </c>
      <c r="B37" s="36">
        <v>71.0</v>
      </c>
      <c r="C37" s="36" t="s">
        <v>341</v>
      </c>
      <c r="D37" s="36" t="s">
        <v>336</v>
      </c>
      <c r="E37" s="33"/>
      <c r="G37" s="8"/>
    </row>
    <row r="38">
      <c r="A38" s="36">
        <v>82.0</v>
      </c>
      <c r="B38" s="36">
        <v>96.0</v>
      </c>
      <c r="C38" s="36" t="s">
        <v>350</v>
      </c>
      <c r="D38" s="36" t="s">
        <v>336</v>
      </c>
      <c r="E38" s="33"/>
      <c r="G38" s="8"/>
    </row>
    <row r="39">
      <c r="A39" s="36">
        <v>82.0</v>
      </c>
      <c r="B39" s="36">
        <v>161.0</v>
      </c>
      <c r="C39" s="36" t="s">
        <v>341</v>
      </c>
      <c r="D39" s="36" t="s">
        <v>336</v>
      </c>
      <c r="E39" s="33"/>
      <c r="G39" s="8"/>
    </row>
    <row r="40">
      <c r="A40" s="36">
        <v>82.0</v>
      </c>
      <c r="B40" s="36">
        <v>126.0</v>
      </c>
      <c r="C40" s="36" t="s">
        <v>353</v>
      </c>
      <c r="D40" s="36" t="s">
        <v>336</v>
      </c>
      <c r="E40" s="33"/>
      <c r="G40" s="8"/>
    </row>
    <row r="41">
      <c r="A41" s="36">
        <v>82.0</v>
      </c>
      <c r="B41" s="36">
        <v>153.0</v>
      </c>
      <c r="C41" s="36" t="s">
        <v>353</v>
      </c>
      <c r="D41" s="36" t="s">
        <v>336</v>
      </c>
      <c r="E41" s="33"/>
      <c r="G41" s="8"/>
    </row>
    <row r="42">
      <c r="A42" s="36">
        <v>82.0</v>
      </c>
      <c r="B42" s="36">
        <v>10.0</v>
      </c>
      <c r="C42" s="36" t="s">
        <v>341</v>
      </c>
      <c r="D42" s="36" t="s">
        <v>366</v>
      </c>
      <c r="E42" s="33"/>
      <c r="G42" s="8"/>
    </row>
    <row r="43">
      <c r="A43" s="36">
        <v>82.0</v>
      </c>
      <c r="B43" s="36">
        <v>120.0</v>
      </c>
      <c r="C43" s="36" t="s">
        <v>353</v>
      </c>
      <c r="D43" s="36" t="s">
        <v>336</v>
      </c>
      <c r="E43" s="33"/>
      <c r="G43" s="8"/>
    </row>
    <row r="44">
      <c r="A44" s="36">
        <v>82.0</v>
      </c>
      <c r="B44" s="36">
        <v>82.0</v>
      </c>
      <c r="C44" s="36" t="s">
        <v>341</v>
      </c>
      <c r="D44" s="36" t="s">
        <v>336</v>
      </c>
      <c r="E44" s="33"/>
      <c r="G44" s="8"/>
    </row>
    <row r="45">
      <c r="A45" s="36">
        <v>82.0</v>
      </c>
      <c r="B45" s="36">
        <v>123.0</v>
      </c>
      <c r="C45" s="36" t="s">
        <v>341</v>
      </c>
      <c r="D45" s="36" t="s">
        <v>336</v>
      </c>
      <c r="E45" s="33"/>
      <c r="G45" s="8"/>
    </row>
    <row r="46">
      <c r="A46" s="36"/>
      <c r="B46" s="36"/>
      <c r="C46" s="36"/>
      <c r="D46" s="36"/>
      <c r="E46" s="33"/>
      <c r="G46" s="8"/>
    </row>
    <row r="47">
      <c r="A47" s="36">
        <v>81.0</v>
      </c>
      <c r="B47" s="36">
        <v>156.0</v>
      </c>
      <c r="C47" s="36" t="s">
        <v>341</v>
      </c>
      <c r="D47" s="36" t="s">
        <v>336</v>
      </c>
      <c r="E47" s="33"/>
      <c r="G47" s="8"/>
    </row>
    <row r="48">
      <c r="A48" s="36">
        <v>81.0</v>
      </c>
      <c r="B48" s="36">
        <v>94.0</v>
      </c>
      <c r="C48" s="36" t="s">
        <v>341</v>
      </c>
      <c r="D48" s="36" t="s">
        <v>336</v>
      </c>
      <c r="E48" s="33"/>
      <c r="G48" s="8"/>
    </row>
    <row r="49">
      <c r="A49" s="36">
        <v>81.0</v>
      </c>
      <c r="B49" s="36">
        <v>86.0</v>
      </c>
      <c r="C49" s="36" t="s">
        <v>341</v>
      </c>
      <c r="D49" s="36" t="s">
        <v>336</v>
      </c>
      <c r="E49" s="33"/>
      <c r="G49" s="8"/>
    </row>
    <row r="50">
      <c r="A50" s="36">
        <v>81.0</v>
      </c>
      <c r="B50" s="36">
        <v>106.0</v>
      </c>
      <c r="C50" s="36" t="s">
        <v>341</v>
      </c>
      <c r="D50" s="36" t="s">
        <v>336</v>
      </c>
      <c r="E50" s="33"/>
      <c r="G50" s="8"/>
    </row>
    <row r="51">
      <c r="A51" s="36">
        <v>81.0</v>
      </c>
      <c r="B51" s="36">
        <v>132.0</v>
      </c>
      <c r="C51" s="36" t="s">
        <v>341</v>
      </c>
      <c r="D51" s="36" t="s">
        <v>336</v>
      </c>
      <c r="E51" s="33"/>
      <c r="G51" s="8"/>
    </row>
    <row r="52">
      <c r="A52" s="36">
        <v>81.0</v>
      </c>
      <c r="B52" s="36">
        <v>96.0</v>
      </c>
      <c r="C52" s="36" t="s">
        <v>341</v>
      </c>
      <c r="D52" s="36" t="s">
        <v>336</v>
      </c>
      <c r="E52" s="33"/>
      <c r="G52" s="8"/>
    </row>
    <row r="53">
      <c r="A53" s="36">
        <v>81.0</v>
      </c>
      <c r="B53" s="36">
        <v>116.0</v>
      </c>
      <c r="C53" s="36" t="s">
        <v>338</v>
      </c>
      <c r="D53" s="36" t="s">
        <v>336</v>
      </c>
      <c r="E53" s="33"/>
      <c r="G53" s="8"/>
    </row>
    <row r="54">
      <c r="A54" s="36">
        <v>81.0</v>
      </c>
      <c r="B54" s="36">
        <v>88.0</v>
      </c>
      <c r="C54" s="36" t="s">
        <v>353</v>
      </c>
      <c r="D54" s="36" t="s">
        <v>336</v>
      </c>
      <c r="E54" s="33"/>
      <c r="G54" s="8"/>
    </row>
    <row r="55">
      <c r="A55" s="36">
        <v>81.0</v>
      </c>
      <c r="B55" s="36">
        <v>135.0</v>
      </c>
      <c r="C55" s="36" t="s">
        <v>341</v>
      </c>
      <c r="D55" s="36" t="s">
        <v>336</v>
      </c>
      <c r="E55" s="33"/>
      <c r="G55" s="8"/>
    </row>
    <row r="56">
      <c r="A56" s="36"/>
      <c r="B56" s="36"/>
      <c r="C56" s="36"/>
      <c r="D56" s="36"/>
      <c r="E56" s="33"/>
      <c r="G56" s="8"/>
    </row>
    <row r="57">
      <c r="A57" s="36">
        <v>96.0</v>
      </c>
      <c r="B57" s="36">
        <v>104.0</v>
      </c>
      <c r="C57" s="36" t="s">
        <v>341</v>
      </c>
      <c r="D57" s="36" t="s">
        <v>366</v>
      </c>
      <c r="E57" s="33"/>
      <c r="G57" s="8"/>
    </row>
    <row r="58">
      <c r="A58" s="36">
        <v>96.0</v>
      </c>
      <c r="B58" s="36">
        <v>88.0</v>
      </c>
      <c r="C58" s="36" t="s">
        <v>350</v>
      </c>
      <c r="D58" s="36" t="s">
        <v>366</v>
      </c>
      <c r="E58" s="33"/>
      <c r="G58" s="8"/>
    </row>
    <row r="59">
      <c r="A59" s="36">
        <v>96.0</v>
      </c>
      <c r="B59" s="36">
        <v>124.0</v>
      </c>
      <c r="C59" s="36" t="s">
        <v>338</v>
      </c>
      <c r="D59" s="36" t="s">
        <v>336</v>
      </c>
      <c r="E59" s="33"/>
      <c r="G59" s="8"/>
    </row>
    <row r="60">
      <c r="A60" s="36">
        <v>96.0</v>
      </c>
      <c r="B60" s="36">
        <v>105.0</v>
      </c>
      <c r="C60" s="36" t="s">
        <v>341</v>
      </c>
      <c r="D60" s="36" t="s">
        <v>336</v>
      </c>
      <c r="E60" s="33"/>
      <c r="G60" s="8"/>
    </row>
    <row r="61">
      <c r="A61" s="36">
        <v>96.0</v>
      </c>
      <c r="B61" s="36">
        <v>115.0</v>
      </c>
      <c r="C61" s="36" t="s">
        <v>341</v>
      </c>
      <c r="D61" s="36" t="s">
        <v>336</v>
      </c>
      <c r="E61" s="33"/>
      <c r="G61" s="8"/>
    </row>
    <row r="62">
      <c r="A62" s="36">
        <v>96.0</v>
      </c>
      <c r="B62" s="36">
        <v>98.0</v>
      </c>
      <c r="C62" s="36" t="s">
        <v>341</v>
      </c>
      <c r="D62" s="36" t="s">
        <v>336</v>
      </c>
      <c r="E62" s="33"/>
      <c r="G62" s="8"/>
    </row>
    <row r="63">
      <c r="A63" s="36">
        <v>96.0</v>
      </c>
      <c r="B63" s="36">
        <v>123.0</v>
      </c>
      <c r="C63" s="36" t="s">
        <v>341</v>
      </c>
      <c r="D63" s="36" t="s">
        <v>336</v>
      </c>
      <c r="E63" s="33"/>
      <c r="G63" s="8"/>
    </row>
    <row r="64">
      <c r="A64" s="36">
        <v>96.0</v>
      </c>
      <c r="B64" s="36">
        <v>98.0</v>
      </c>
      <c r="C64" s="36" t="s">
        <v>350</v>
      </c>
      <c r="D64" s="36" t="s">
        <v>336</v>
      </c>
      <c r="E64" s="33"/>
      <c r="G64" s="8"/>
    </row>
    <row r="65">
      <c r="A65" s="36">
        <v>96.0</v>
      </c>
      <c r="B65" s="36">
        <v>127.0</v>
      </c>
      <c r="C65" s="36" t="s">
        <v>355</v>
      </c>
      <c r="D65" s="36" t="s">
        <v>336</v>
      </c>
      <c r="E65" s="33"/>
      <c r="G65" s="8"/>
    </row>
    <row r="66">
      <c r="A66" s="36">
        <v>96.0</v>
      </c>
      <c r="B66" s="36">
        <v>112.0</v>
      </c>
      <c r="C66" s="36" t="s">
        <v>341</v>
      </c>
      <c r="D66" s="36" t="s">
        <v>336</v>
      </c>
      <c r="E66" s="33"/>
      <c r="G66" s="8"/>
    </row>
    <row r="67">
      <c r="A67" s="36">
        <v>96.0</v>
      </c>
      <c r="B67" s="36">
        <v>116.0</v>
      </c>
      <c r="C67" s="36" t="s">
        <v>341</v>
      </c>
      <c r="D67" s="36" t="s">
        <v>366</v>
      </c>
      <c r="E67" s="33"/>
      <c r="G67" s="8"/>
    </row>
    <row r="68">
      <c r="A68" s="36">
        <v>96.0</v>
      </c>
      <c r="B68" s="36">
        <v>127.0</v>
      </c>
      <c r="C68" s="36" t="s">
        <v>341</v>
      </c>
      <c r="D68" s="36" t="s">
        <v>366</v>
      </c>
      <c r="E68" s="33"/>
      <c r="G68" s="8"/>
    </row>
    <row r="69">
      <c r="A69" s="36">
        <v>96.0</v>
      </c>
      <c r="B69" s="36">
        <v>101.0</v>
      </c>
      <c r="C69" s="36" t="s">
        <v>341</v>
      </c>
      <c r="D69" s="36" t="s">
        <v>336</v>
      </c>
      <c r="E69" s="33"/>
      <c r="G69" s="8"/>
    </row>
    <row r="70">
      <c r="A70" s="36"/>
      <c r="B70" s="36"/>
      <c r="C70" s="36"/>
      <c r="D70" s="36"/>
      <c r="E70" s="33"/>
      <c r="G70" s="8"/>
    </row>
    <row r="71">
      <c r="A71" s="36">
        <v>90.0</v>
      </c>
      <c r="B71" s="36">
        <v>101.0</v>
      </c>
      <c r="C71" s="36" t="s">
        <v>341</v>
      </c>
      <c r="D71" s="36" t="s">
        <v>336</v>
      </c>
      <c r="E71" s="33"/>
      <c r="G71" s="8"/>
    </row>
    <row r="72">
      <c r="A72" s="36">
        <v>90.0</v>
      </c>
      <c r="B72" s="36">
        <v>125.0</v>
      </c>
      <c r="C72" s="36" t="s">
        <v>335</v>
      </c>
      <c r="D72" s="36" t="s">
        <v>336</v>
      </c>
      <c r="E72" s="33"/>
      <c r="G72" s="8"/>
    </row>
    <row r="73">
      <c r="A73" s="36">
        <v>90.0</v>
      </c>
      <c r="B73" s="36">
        <v>95.0</v>
      </c>
      <c r="C73" s="36" t="s">
        <v>341</v>
      </c>
      <c r="D73" s="36" t="s">
        <v>336</v>
      </c>
      <c r="E73" s="33"/>
      <c r="G73" s="8"/>
    </row>
    <row r="74">
      <c r="A74" s="36">
        <v>90.0</v>
      </c>
      <c r="B74" s="36">
        <v>153.0</v>
      </c>
      <c r="C74" s="36" t="s">
        <v>341</v>
      </c>
      <c r="D74" s="36" t="s">
        <v>336</v>
      </c>
      <c r="E74" s="33"/>
      <c r="G74" s="8"/>
    </row>
    <row r="75">
      <c r="A75" s="36">
        <v>90.0</v>
      </c>
      <c r="B75" s="36">
        <v>100.0</v>
      </c>
      <c r="C75" s="36" t="s">
        <v>341</v>
      </c>
      <c r="D75" s="36" t="s">
        <v>336</v>
      </c>
      <c r="E75" s="33"/>
      <c r="G75" s="8"/>
    </row>
    <row r="76">
      <c r="A76" s="36">
        <v>90.0</v>
      </c>
      <c r="B76" s="36">
        <v>108.0</v>
      </c>
      <c r="C76" s="36" t="s">
        <v>341</v>
      </c>
      <c r="D76" s="36" t="s">
        <v>336</v>
      </c>
      <c r="E76" s="33"/>
      <c r="G76" s="8"/>
    </row>
    <row r="77">
      <c r="A77" s="36">
        <v>90.0</v>
      </c>
      <c r="B77" s="36">
        <v>90.0</v>
      </c>
      <c r="C77" s="36" t="s">
        <v>341</v>
      </c>
      <c r="D77" s="36" t="s">
        <v>336</v>
      </c>
      <c r="E77" s="33"/>
      <c r="G77" s="8"/>
    </row>
    <row r="78">
      <c r="A78" s="36">
        <v>90.0</v>
      </c>
      <c r="B78" s="36">
        <v>94.0</v>
      </c>
      <c r="C78" s="36" t="s">
        <v>341</v>
      </c>
      <c r="D78" s="36" t="s">
        <v>336</v>
      </c>
      <c r="E78" s="33"/>
      <c r="G78" s="8"/>
    </row>
    <row r="79">
      <c r="A79" s="36">
        <v>90.0</v>
      </c>
      <c r="B79" s="36">
        <v>108.0</v>
      </c>
      <c r="C79" s="36" t="s">
        <v>355</v>
      </c>
      <c r="D79" s="36" t="s">
        <v>336</v>
      </c>
      <c r="E79" s="33"/>
      <c r="G79" s="8"/>
    </row>
    <row r="80">
      <c r="A80" s="36">
        <v>90.0</v>
      </c>
      <c r="B80" s="36">
        <v>118.0</v>
      </c>
      <c r="C80" s="36" t="s">
        <v>341</v>
      </c>
      <c r="D80" s="36" t="s">
        <v>336</v>
      </c>
      <c r="E80" s="33"/>
      <c r="G80" s="8"/>
    </row>
    <row r="81">
      <c r="A81" s="36">
        <v>90.0</v>
      </c>
      <c r="B81" s="36">
        <v>72.0</v>
      </c>
      <c r="C81" s="36" t="s">
        <v>341</v>
      </c>
      <c r="D81" s="36" t="s">
        <v>336</v>
      </c>
      <c r="E81" s="33"/>
      <c r="G81" s="8"/>
    </row>
    <row r="82">
      <c r="A82" s="36">
        <v>90.0</v>
      </c>
      <c r="B82" s="36">
        <v>106.0</v>
      </c>
      <c r="C82" s="36" t="s">
        <v>341</v>
      </c>
      <c r="D82" s="36" t="s">
        <v>336</v>
      </c>
      <c r="E82" s="33"/>
      <c r="G82" s="8"/>
    </row>
    <row r="83">
      <c r="A83" s="36"/>
      <c r="B83" s="36"/>
      <c r="C83" s="36"/>
      <c r="D83" s="36"/>
      <c r="E83" s="33"/>
      <c r="G83" s="8"/>
    </row>
    <row r="84">
      <c r="A84" s="36">
        <v>91.0</v>
      </c>
      <c r="B84" s="36">
        <v>141.0</v>
      </c>
      <c r="C84" s="36" t="s">
        <v>341</v>
      </c>
      <c r="D84" s="36" t="s">
        <v>336</v>
      </c>
      <c r="E84" s="33"/>
      <c r="G84" s="8"/>
    </row>
    <row r="85">
      <c r="A85" s="36">
        <v>91.0</v>
      </c>
      <c r="B85" s="36">
        <v>52.0</v>
      </c>
      <c r="C85" s="36" t="s">
        <v>350</v>
      </c>
      <c r="D85" s="36" t="s">
        <v>336</v>
      </c>
      <c r="E85" s="33"/>
      <c r="G85" s="8"/>
    </row>
    <row r="86">
      <c r="A86" s="36">
        <v>91.0</v>
      </c>
      <c r="B86" s="36">
        <v>124.0</v>
      </c>
      <c r="C86" s="36" t="s">
        <v>341</v>
      </c>
      <c r="D86" s="36" t="s">
        <v>336</v>
      </c>
      <c r="E86" s="33"/>
      <c r="G86" s="8"/>
    </row>
    <row r="87">
      <c r="A87" s="36">
        <v>91.0</v>
      </c>
      <c r="B87" s="36">
        <v>132.0</v>
      </c>
      <c r="C87" s="36" t="s">
        <v>341</v>
      </c>
      <c r="D87" s="36" t="s">
        <v>336</v>
      </c>
      <c r="E87" s="33"/>
      <c r="G87" s="8"/>
    </row>
    <row r="88">
      <c r="A88" s="36">
        <v>91.0</v>
      </c>
      <c r="B88" s="36">
        <v>81.0</v>
      </c>
      <c r="C88" s="36" t="s">
        <v>341</v>
      </c>
      <c r="D88" s="36" t="s">
        <v>366</v>
      </c>
      <c r="E88" s="33"/>
      <c r="G88" s="8"/>
    </row>
    <row r="89">
      <c r="A89" s="36">
        <v>91.0</v>
      </c>
      <c r="B89" s="36">
        <v>91.0</v>
      </c>
      <c r="C89" s="36" t="s">
        <v>341</v>
      </c>
      <c r="D89" s="36" t="s">
        <v>336</v>
      </c>
      <c r="E89" s="33"/>
      <c r="G89" s="8"/>
    </row>
    <row r="90">
      <c r="A90" s="36">
        <v>91.0</v>
      </c>
      <c r="B90" s="36">
        <v>117.0</v>
      </c>
      <c r="C90" s="36" t="s">
        <v>341</v>
      </c>
      <c r="D90" s="36" t="s">
        <v>336</v>
      </c>
      <c r="E90" s="33"/>
      <c r="G90" s="8"/>
    </row>
    <row r="91">
      <c r="A91" s="36">
        <v>91.0</v>
      </c>
      <c r="B91" s="36">
        <v>101.0</v>
      </c>
      <c r="C91" s="36" t="s">
        <v>350</v>
      </c>
      <c r="D91" s="36" t="s">
        <v>336</v>
      </c>
      <c r="E91" s="33"/>
      <c r="G91" s="8"/>
    </row>
    <row r="92">
      <c r="A92" s="36">
        <v>91.0</v>
      </c>
      <c r="B92" s="36">
        <v>164.0</v>
      </c>
      <c r="C92" s="36" t="s">
        <v>341</v>
      </c>
      <c r="D92" s="36" t="s">
        <v>336</v>
      </c>
      <c r="E92" s="33"/>
      <c r="G92" s="8"/>
    </row>
    <row r="93">
      <c r="A93" s="36">
        <v>91.0</v>
      </c>
      <c r="B93" s="36">
        <v>74.0</v>
      </c>
      <c r="C93" s="36" t="s">
        <v>341</v>
      </c>
      <c r="D93" s="36" t="s">
        <v>336</v>
      </c>
      <c r="E93" s="33"/>
      <c r="G93" s="8"/>
    </row>
    <row r="94">
      <c r="A94" s="36">
        <v>91.0</v>
      </c>
      <c r="B94" s="36">
        <v>112.0</v>
      </c>
      <c r="C94" s="36" t="s">
        <v>341</v>
      </c>
      <c r="D94" s="36" t="s">
        <v>336</v>
      </c>
      <c r="E94" s="33"/>
      <c r="G94" s="8"/>
    </row>
    <row r="95">
      <c r="A95" s="53"/>
      <c r="B95" s="53"/>
      <c r="C95" s="53"/>
      <c r="D95" s="53"/>
      <c r="E95" s="33"/>
      <c r="G95" s="8"/>
    </row>
    <row r="96">
      <c r="A96" s="36">
        <v>106.0</v>
      </c>
      <c r="B96" s="36">
        <v>113.0</v>
      </c>
      <c r="C96" s="36" t="s">
        <v>335</v>
      </c>
      <c r="D96" s="36" t="s">
        <v>336</v>
      </c>
      <c r="E96" s="33"/>
      <c r="G96" s="8"/>
    </row>
    <row r="97">
      <c r="A97" s="36">
        <v>106.0</v>
      </c>
      <c r="B97" s="36">
        <v>102.0</v>
      </c>
      <c r="C97" s="36" t="s">
        <v>341</v>
      </c>
      <c r="D97" s="36" t="s">
        <v>336</v>
      </c>
      <c r="E97" s="33"/>
      <c r="G97" s="8"/>
    </row>
    <row r="98">
      <c r="A98" s="36">
        <v>106.0</v>
      </c>
      <c r="B98" s="36">
        <v>141.0</v>
      </c>
      <c r="C98" s="36" t="s">
        <v>335</v>
      </c>
      <c r="D98" s="36" t="s">
        <v>336</v>
      </c>
      <c r="E98" s="33"/>
      <c r="G98" s="8"/>
    </row>
    <row r="99">
      <c r="A99" s="36">
        <v>106.0</v>
      </c>
      <c r="B99" s="36">
        <v>115.0</v>
      </c>
      <c r="C99" s="36" t="s">
        <v>341</v>
      </c>
      <c r="D99" s="36" t="s">
        <v>336</v>
      </c>
      <c r="E99" s="33"/>
      <c r="G99" s="8"/>
    </row>
    <row r="100">
      <c r="A100" s="36">
        <v>106.0</v>
      </c>
      <c r="B100" s="36">
        <v>110.0</v>
      </c>
      <c r="C100" s="36" t="s">
        <v>335</v>
      </c>
      <c r="D100" s="36" t="s">
        <v>336</v>
      </c>
      <c r="E100" s="33"/>
      <c r="G100" s="8"/>
    </row>
    <row r="101">
      <c r="A101" s="36">
        <v>106.0</v>
      </c>
      <c r="B101" s="36">
        <v>88.0</v>
      </c>
      <c r="C101" s="36" t="s">
        <v>338</v>
      </c>
      <c r="D101" s="36" t="s">
        <v>336</v>
      </c>
      <c r="E101" s="33"/>
      <c r="G101" s="8"/>
    </row>
    <row r="102">
      <c r="A102" s="36">
        <v>106.0</v>
      </c>
      <c r="B102" s="36">
        <v>136.0</v>
      </c>
      <c r="C102" s="36" t="s">
        <v>341</v>
      </c>
      <c r="D102" s="36" t="s">
        <v>336</v>
      </c>
      <c r="E102" s="33"/>
      <c r="G102" s="8"/>
    </row>
    <row r="103">
      <c r="A103" s="36">
        <v>106.0</v>
      </c>
      <c r="B103" s="36">
        <v>120.0</v>
      </c>
      <c r="C103" s="36" t="s">
        <v>350</v>
      </c>
      <c r="D103" s="36" t="s">
        <v>336</v>
      </c>
      <c r="E103" s="33"/>
      <c r="G103" s="8"/>
    </row>
    <row r="104">
      <c r="A104" s="36">
        <v>106.0</v>
      </c>
      <c r="B104" s="36">
        <v>122.0</v>
      </c>
      <c r="C104" s="36" t="s">
        <v>335</v>
      </c>
      <c r="D104" s="36" t="s">
        <v>336</v>
      </c>
      <c r="E104" s="33"/>
      <c r="G104" s="8"/>
    </row>
    <row r="105">
      <c r="A105" s="36">
        <v>106.0</v>
      </c>
      <c r="B105" s="36">
        <v>85.0</v>
      </c>
      <c r="C105" s="36" t="s">
        <v>341</v>
      </c>
      <c r="D105" s="36" t="s">
        <v>336</v>
      </c>
      <c r="E105" s="33"/>
      <c r="G105" s="8"/>
    </row>
    <row r="106">
      <c r="A106" s="36">
        <v>106.0</v>
      </c>
      <c r="B106" s="36">
        <v>108.0</v>
      </c>
      <c r="C106" s="36" t="s">
        <v>335</v>
      </c>
      <c r="D106" s="36" t="s">
        <v>336</v>
      </c>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135.8461538</v>
      </c>
      <c r="J1" s="6" t="s">
        <v>334</v>
      </c>
      <c r="K1" s="10">
        <f>AVERAGE(A2:A100)</f>
        <v>93.87692308</v>
      </c>
    </row>
    <row r="2">
      <c r="A2" s="36">
        <v>90.0</v>
      </c>
      <c r="B2" s="36">
        <v>163.0</v>
      </c>
      <c r="C2" s="36" t="s">
        <v>338</v>
      </c>
      <c r="D2" s="36" t="s">
        <v>336</v>
      </c>
      <c r="E2" s="33"/>
      <c r="F2" s="34" t="s">
        <v>3</v>
      </c>
      <c r="G2" s="35">
        <f>MEDIAN(B2:B100)</f>
        <v>136</v>
      </c>
      <c r="J2" s="6" t="s">
        <v>337</v>
      </c>
      <c r="K2" s="10">
        <f>count(A2:A103)</f>
        <v>65</v>
      </c>
    </row>
    <row r="3">
      <c r="A3" s="36">
        <v>90.0</v>
      </c>
      <c r="B3" s="36">
        <v>139.0</v>
      </c>
      <c r="C3" s="36" t="s">
        <v>341</v>
      </c>
      <c r="D3" s="36" t="s">
        <v>336</v>
      </c>
      <c r="E3" s="33"/>
      <c r="F3" s="34" t="s">
        <v>339</v>
      </c>
      <c r="G3" s="35">
        <f>STDEV(B2:B100)</f>
        <v>30.06411418</v>
      </c>
    </row>
    <row r="4">
      <c r="A4" s="36">
        <v>90.0</v>
      </c>
      <c r="B4" s="36">
        <v>137.0</v>
      </c>
      <c r="C4" s="36" t="s">
        <v>341</v>
      </c>
      <c r="D4" s="36" t="s">
        <v>336</v>
      </c>
      <c r="E4" s="33"/>
      <c r="F4" s="34" t="s">
        <v>340</v>
      </c>
      <c r="G4" s="35">
        <f>QUARTILE(B2:B100,1)</f>
        <v>121</v>
      </c>
    </row>
    <row r="5">
      <c r="A5" s="36">
        <v>90.0</v>
      </c>
      <c r="B5" s="36">
        <v>120.0</v>
      </c>
      <c r="C5" s="36" t="s">
        <v>335</v>
      </c>
      <c r="D5" s="36" t="s">
        <v>366</v>
      </c>
      <c r="E5" s="33"/>
      <c r="F5" s="34" t="s">
        <v>342</v>
      </c>
      <c r="G5" s="35">
        <f>QUARTILE(B2:B100,2)</f>
        <v>136</v>
      </c>
    </row>
    <row r="6">
      <c r="A6" s="36">
        <v>90.0</v>
      </c>
      <c r="B6" s="36">
        <v>132.0</v>
      </c>
      <c r="C6" s="36" t="s">
        <v>338</v>
      </c>
      <c r="D6" s="36" t="s">
        <v>336</v>
      </c>
      <c r="E6" s="33"/>
      <c r="F6" s="34" t="s">
        <v>1</v>
      </c>
      <c r="G6" s="35">
        <f>QUARTILE(B2:B100,3)</f>
        <v>162</v>
      </c>
    </row>
    <row r="7">
      <c r="A7" s="36">
        <v>90.0</v>
      </c>
      <c r="B7" s="59">
        <v>158.0</v>
      </c>
      <c r="C7" s="38" t="s">
        <v>350</v>
      </c>
      <c r="D7" s="38" t="s">
        <v>336</v>
      </c>
      <c r="E7" s="33"/>
      <c r="F7" s="34" t="s">
        <v>343</v>
      </c>
      <c r="G7" s="35">
        <f>QUARTILE(B2:B100,4)</f>
        <v>194</v>
      </c>
    </row>
    <row r="8">
      <c r="A8" s="36">
        <v>90.0</v>
      </c>
      <c r="B8" s="60">
        <v>125.0</v>
      </c>
      <c r="C8" s="40" t="s">
        <v>341</v>
      </c>
      <c r="D8" s="40" t="s">
        <v>366</v>
      </c>
      <c r="E8" s="33"/>
      <c r="F8" s="34" t="s">
        <v>344</v>
      </c>
      <c r="G8" s="35">
        <f>G6-G4</f>
        <v>41</v>
      </c>
      <c r="H8" s="34" t="s">
        <v>345</v>
      </c>
      <c r="I8" s="35">
        <f>(3*(G1-G2))/G3</f>
        <v>-0.01535180643</v>
      </c>
      <c r="J8" s="34" t="s">
        <v>346</v>
      </c>
      <c r="K8" s="35">
        <f>SUM(I21:I23)</f>
        <v>30.76923077</v>
      </c>
    </row>
    <row r="9">
      <c r="A9" s="39"/>
      <c r="B9" s="63"/>
      <c r="C9" s="64"/>
      <c r="D9" s="64"/>
      <c r="E9" s="33"/>
      <c r="G9" s="8"/>
    </row>
    <row r="10">
      <c r="A10" s="36">
        <v>79.0</v>
      </c>
      <c r="B10" s="36">
        <v>132.0</v>
      </c>
      <c r="C10" s="36" t="s">
        <v>353</v>
      </c>
      <c r="D10" s="36" t="s">
        <v>336</v>
      </c>
      <c r="E10" s="33"/>
      <c r="F10" s="41" t="s">
        <v>338</v>
      </c>
      <c r="G10" s="42">
        <f>(COUNTIF(C2:C100,"edgeguard"))/(count(A2:A100))</f>
        <v>0.2307692308</v>
      </c>
      <c r="H10" s="43" t="s">
        <v>347</v>
      </c>
      <c r="I10" s="44" t="s">
        <v>348</v>
      </c>
    </row>
    <row r="11">
      <c r="A11" s="36">
        <v>79.0</v>
      </c>
      <c r="B11" s="36">
        <v>168.0</v>
      </c>
      <c r="C11" s="36" t="s">
        <v>341</v>
      </c>
      <c r="D11" s="36" t="s">
        <v>336</v>
      </c>
      <c r="E11" s="33"/>
      <c r="F11" s="41" t="s">
        <v>335</v>
      </c>
      <c r="G11" s="42">
        <f>COUNTIF(C2:C100,"ledgeguard")/(count(A2:A100))</f>
        <v>0.1846153846</v>
      </c>
      <c r="H11" s="45" t="s">
        <v>349</v>
      </c>
      <c r="I11" s="46">
        <f>((COUNTIF(B2:B100,"&lt;=15"))/Count(B2:B100))*100</f>
        <v>0</v>
      </c>
    </row>
    <row r="12">
      <c r="A12" s="36">
        <v>79.0</v>
      </c>
      <c r="B12" s="36">
        <v>137.0</v>
      </c>
      <c r="C12" s="36" t="s">
        <v>335</v>
      </c>
      <c r="D12" s="36" t="s">
        <v>336</v>
      </c>
      <c r="E12" s="33"/>
      <c r="F12" s="41" t="s">
        <v>350</v>
      </c>
      <c r="G12" s="42">
        <f>COUNTIF(C2:C100,"reversal")/(count(A2:A100))</f>
        <v>0.07692307692</v>
      </c>
      <c r="H12" s="45" t="s">
        <v>351</v>
      </c>
      <c r="I12" s="46">
        <f>((COUNTIF(B2:B100,"&gt;15")-COUNTIF(B2:B100,"&gt;30"))/Count(B2:B100))*100</f>
        <v>0</v>
      </c>
    </row>
    <row r="13">
      <c r="A13" s="36">
        <v>79.0</v>
      </c>
      <c r="B13" s="36">
        <v>178.0</v>
      </c>
      <c r="C13" s="36" t="s">
        <v>335</v>
      </c>
      <c r="D13" s="36" t="s">
        <v>336</v>
      </c>
      <c r="E13" s="33"/>
      <c r="F13" s="41" t="s">
        <v>341</v>
      </c>
      <c r="G13" s="42">
        <f>COUNTIF(C2:C100,"raw/whiff")/(count(A2:A100))</f>
        <v>0.3538461538</v>
      </c>
      <c r="H13" s="45" t="s">
        <v>352</v>
      </c>
      <c r="I13" s="47">
        <f>((COUNTIF(B2:B100,"&gt;30")-COUNTIF(B2:B100,"&gt;45"))/Count(B2:B100))*100</f>
        <v>0</v>
      </c>
    </row>
    <row r="14">
      <c r="A14" s="36">
        <v>79.0</v>
      </c>
      <c r="B14" s="36">
        <v>134.0</v>
      </c>
      <c r="C14" s="36" t="s">
        <v>338</v>
      </c>
      <c r="D14" s="36" t="s">
        <v>336</v>
      </c>
      <c r="E14" s="33"/>
      <c r="F14" s="41" t="s">
        <v>353</v>
      </c>
      <c r="G14" s="42">
        <f>COUNTIF(C2:C100,"landing")/(count(A2:A100))</f>
        <v>0.1230769231</v>
      </c>
      <c r="H14" s="45" t="s">
        <v>354</v>
      </c>
      <c r="I14" s="46">
        <f>((COUNTIF(B2:B100,"&gt;45")-COUNTIF(B2:B100,"&gt;60"))/Count(B2:B100))*100</f>
        <v>0</v>
      </c>
    </row>
    <row r="15">
      <c r="A15" s="36">
        <v>79.0</v>
      </c>
      <c r="B15" s="36">
        <v>123.0</v>
      </c>
      <c r="C15" s="36" t="s">
        <v>353</v>
      </c>
      <c r="D15" s="36" t="s">
        <v>336</v>
      </c>
      <c r="E15" s="33"/>
      <c r="F15" s="41" t="s">
        <v>355</v>
      </c>
      <c r="G15" s="42">
        <f>COUNTIF(C2:C100,"shielding")/(count(A2:A100))</f>
        <v>0.03076923077</v>
      </c>
      <c r="H15" s="45" t="s">
        <v>356</v>
      </c>
      <c r="I15" s="46">
        <f>((COUNTIF(B2:B100,"&gt;60")-COUNTIF(B2:B100,"&gt;75"))/Count(B2:B100))*100</f>
        <v>3.076923077</v>
      </c>
    </row>
    <row r="16">
      <c r="A16" s="36">
        <v>79.0</v>
      </c>
      <c r="B16" s="36">
        <v>174.0</v>
      </c>
      <c r="C16" s="36" t="s">
        <v>341</v>
      </c>
      <c r="D16" s="36" t="s">
        <v>336</v>
      </c>
      <c r="E16" s="33"/>
      <c r="G16" s="8"/>
      <c r="H16" s="45" t="s">
        <v>357</v>
      </c>
      <c r="I16" s="46">
        <f>((COUNTIF(B2:B100,"&gt;75")-COUNTIF(B2:B100,"&gt;90"))/Count(B2:B100))*100</f>
        <v>3.076923077</v>
      </c>
    </row>
    <row r="17">
      <c r="A17" s="36"/>
      <c r="B17" s="36"/>
      <c r="C17" s="36"/>
      <c r="D17" s="36"/>
      <c r="E17" s="33"/>
      <c r="F17" s="41" t="s">
        <v>358</v>
      </c>
      <c r="G17" s="42">
        <f>countif(D2:D100,"yes")/(count(A2:A100))</f>
        <v>0.1692307692</v>
      </c>
      <c r="H17" s="45" t="s">
        <v>359</v>
      </c>
      <c r="I17" s="46">
        <f>((COUNTIF(B2:B100,"&gt;90")-COUNTIF(B2:B100,"&gt;105"))/Count(B2:B100))*100</f>
        <v>10.76923077</v>
      </c>
    </row>
    <row r="18">
      <c r="A18" s="36">
        <v>100.0</v>
      </c>
      <c r="B18" s="36">
        <v>170.0</v>
      </c>
      <c r="C18" s="36" t="s">
        <v>341</v>
      </c>
      <c r="D18" s="36" t="s">
        <v>336</v>
      </c>
      <c r="E18" s="33"/>
      <c r="G18" s="8"/>
      <c r="H18" s="45" t="s">
        <v>360</v>
      </c>
      <c r="I18" s="46">
        <f>((COUNTIF(B2:B100,"&gt;105")-COUNTIF(B2:B100,"&gt;120"))/Count(B2:B100))*100</f>
        <v>7.692307692</v>
      </c>
    </row>
    <row r="19">
      <c r="A19" s="36">
        <v>100.0</v>
      </c>
      <c r="B19" s="36">
        <v>137.0</v>
      </c>
      <c r="C19" s="36" t="s">
        <v>341</v>
      </c>
      <c r="D19" s="36" t="s">
        <v>366</v>
      </c>
      <c r="E19" s="33"/>
      <c r="G19" s="8"/>
      <c r="H19" s="45" t="s">
        <v>361</v>
      </c>
      <c r="I19" s="46">
        <f>((COUNTIF(B2:B100,"&gt;120")-COUNTIF(B2:B100,"&gt;135"))/Count(B2:B100))*100</f>
        <v>24.61538462</v>
      </c>
    </row>
    <row r="20">
      <c r="A20" s="36">
        <v>100.0</v>
      </c>
      <c r="B20" s="36">
        <v>144.0</v>
      </c>
      <c r="C20" s="36" t="s">
        <v>338</v>
      </c>
      <c r="D20" s="36" t="s">
        <v>336</v>
      </c>
      <c r="E20" s="33"/>
      <c r="G20" s="8"/>
      <c r="H20" s="48" t="s">
        <v>362</v>
      </c>
      <c r="I20" s="49">
        <f>((COUNTIF(B2:B100,"&gt;135")-COUNTIF(B2:B100,"&gt;150"))/Count(B2:B100))*100</f>
        <v>20</v>
      </c>
    </row>
    <row r="21">
      <c r="A21" s="36">
        <v>100.0</v>
      </c>
      <c r="B21" s="36">
        <v>102.0</v>
      </c>
      <c r="C21" s="36" t="s">
        <v>353</v>
      </c>
      <c r="D21" s="36" t="s">
        <v>336</v>
      </c>
      <c r="E21" s="33"/>
      <c r="H21" s="48" t="s">
        <v>363</v>
      </c>
      <c r="I21" s="49">
        <f>((COUNTIF(B2:B100,"&gt;150")-COUNTIF(B2:B100,"&gt;165"))/Count(B2:B100))*100</f>
        <v>10.76923077</v>
      </c>
    </row>
    <row r="22">
      <c r="A22" s="36">
        <v>100.0</v>
      </c>
      <c r="B22" s="36">
        <v>177.0</v>
      </c>
      <c r="C22" s="36" t="s">
        <v>341</v>
      </c>
      <c r="D22" s="36" t="s">
        <v>336</v>
      </c>
      <c r="E22" s="33"/>
      <c r="H22" s="48" t="s">
        <v>364</v>
      </c>
      <c r="I22" s="49">
        <f>((COUNTIF(B2:B100,"&gt;165")-COUNTIF(B2:B100,"&gt;180"))/Count(B2:B100))*100</f>
        <v>15.38461538</v>
      </c>
    </row>
    <row r="23">
      <c r="A23" s="36">
        <v>100.0</v>
      </c>
      <c r="B23" s="36">
        <v>91.0</v>
      </c>
      <c r="C23" s="36" t="s">
        <v>341</v>
      </c>
      <c r="D23" s="36" t="s">
        <v>336</v>
      </c>
      <c r="E23" s="33"/>
      <c r="H23" s="50" t="s">
        <v>365</v>
      </c>
      <c r="I23" s="51">
        <f>((COUNTIF(B2:B100,"&gt;180")-COUNTIF(B2:B100,"&gt;300"))/Count(B2:B100))*100</f>
        <v>4.615384615</v>
      </c>
    </row>
    <row r="24">
      <c r="A24" s="36">
        <v>100.0</v>
      </c>
      <c r="B24" s="36">
        <v>153.0</v>
      </c>
      <c r="C24" s="36" t="s">
        <v>350</v>
      </c>
      <c r="D24" s="36" t="s">
        <v>336</v>
      </c>
      <c r="E24" s="33"/>
      <c r="I24" s="9">
        <f>SUM(I11:I23)</f>
        <v>100</v>
      </c>
    </row>
    <row r="25">
      <c r="A25" s="36">
        <v>100.0</v>
      </c>
      <c r="B25" s="36">
        <v>95.0</v>
      </c>
      <c r="C25" s="36" t="s">
        <v>350</v>
      </c>
      <c r="D25" s="36" t="s">
        <v>336</v>
      </c>
      <c r="E25" s="33"/>
    </row>
    <row r="26">
      <c r="A26" s="36">
        <v>100.0</v>
      </c>
      <c r="B26" s="36">
        <v>136.0</v>
      </c>
      <c r="C26" s="36" t="s">
        <v>338</v>
      </c>
      <c r="D26" s="36" t="s">
        <v>336</v>
      </c>
      <c r="E26" s="33"/>
    </row>
    <row r="27">
      <c r="A27" s="36">
        <v>100.0</v>
      </c>
      <c r="B27" s="36">
        <v>175.0</v>
      </c>
      <c r="C27" s="36" t="s">
        <v>341</v>
      </c>
      <c r="D27" s="36" t="s">
        <v>336</v>
      </c>
      <c r="E27" s="33"/>
    </row>
    <row r="28">
      <c r="A28" s="36">
        <v>100.0</v>
      </c>
      <c r="B28" s="36">
        <v>149.0</v>
      </c>
      <c r="C28" s="36" t="s">
        <v>335</v>
      </c>
      <c r="D28" s="36" t="s">
        <v>336</v>
      </c>
      <c r="E28" s="33"/>
    </row>
    <row r="29">
      <c r="A29" s="36">
        <v>100.0</v>
      </c>
      <c r="B29" s="36">
        <v>98.0</v>
      </c>
      <c r="C29" s="36" t="s">
        <v>353</v>
      </c>
      <c r="D29" s="36" t="s">
        <v>336</v>
      </c>
      <c r="E29" s="33"/>
    </row>
    <row r="30">
      <c r="A30" s="36"/>
      <c r="B30" s="53"/>
      <c r="C30" s="53"/>
      <c r="D30" s="53"/>
      <c r="E30" s="33"/>
    </row>
    <row r="31">
      <c r="A31" s="36">
        <v>92.0</v>
      </c>
      <c r="B31" s="36">
        <v>134.0</v>
      </c>
      <c r="C31" s="36" t="s">
        <v>335</v>
      </c>
      <c r="D31" s="36" t="s">
        <v>366</v>
      </c>
      <c r="E31" s="33"/>
    </row>
    <row r="32">
      <c r="A32" s="36">
        <v>92.0</v>
      </c>
      <c r="B32" s="36">
        <v>143.0</v>
      </c>
      <c r="C32" s="36" t="s">
        <v>341</v>
      </c>
      <c r="D32" s="36" t="s">
        <v>336</v>
      </c>
      <c r="E32" s="33"/>
    </row>
    <row r="33">
      <c r="A33" s="36">
        <v>92.0</v>
      </c>
      <c r="B33" s="36">
        <v>194.0</v>
      </c>
      <c r="C33" s="36" t="s">
        <v>338</v>
      </c>
      <c r="D33" s="36" t="s">
        <v>336</v>
      </c>
      <c r="E33" s="33"/>
    </row>
    <row r="34">
      <c r="A34" s="36">
        <v>92.0</v>
      </c>
      <c r="B34" s="36">
        <v>115.0</v>
      </c>
      <c r="C34" s="36" t="s">
        <v>341</v>
      </c>
      <c r="D34" s="36" t="s">
        <v>336</v>
      </c>
      <c r="E34" s="33"/>
    </row>
    <row r="35">
      <c r="A35" s="36">
        <v>92.0</v>
      </c>
      <c r="B35" s="36">
        <v>132.0</v>
      </c>
      <c r="C35" s="36" t="s">
        <v>355</v>
      </c>
      <c r="D35" s="36" t="s">
        <v>366</v>
      </c>
      <c r="E35" s="33"/>
      <c r="G35" s="8"/>
    </row>
    <row r="36">
      <c r="A36" s="36"/>
      <c r="B36" s="36"/>
      <c r="C36" s="36"/>
      <c r="D36" s="36"/>
      <c r="E36" s="33"/>
      <c r="G36" s="8"/>
    </row>
    <row r="37">
      <c r="A37" s="36">
        <v>85.0</v>
      </c>
      <c r="B37" s="36">
        <v>108.0</v>
      </c>
      <c r="C37" s="36" t="s">
        <v>338</v>
      </c>
      <c r="D37" s="36" t="s">
        <v>336</v>
      </c>
      <c r="E37" s="33"/>
      <c r="G37" s="8"/>
    </row>
    <row r="38">
      <c r="A38" s="36">
        <v>85.0</v>
      </c>
      <c r="B38" s="36">
        <v>123.0</v>
      </c>
      <c r="C38" s="36" t="s">
        <v>341</v>
      </c>
      <c r="D38" s="36" t="s">
        <v>336</v>
      </c>
      <c r="E38" s="33"/>
      <c r="G38" s="8"/>
    </row>
    <row r="39">
      <c r="A39" s="36">
        <v>85.0</v>
      </c>
      <c r="B39" s="36">
        <v>115.0</v>
      </c>
      <c r="C39" s="36" t="s">
        <v>341</v>
      </c>
      <c r="D39" s="36" t="s">
        <v>366</v>
      </c>
      <c r="E39" s="33"/>
      <c r="G39" s="8"/>
    </row>
    <row r="40">
      <c r="A40" s="36">
        <v>85.0</v>
      </c>
      <c r="B40" s="36">
        <v>94.0</v>
      </c>
      <c r="C40" s="36" t="s">
        <v>338</v>
      </c>
      <c r="D40" s="36" t="s">
        <v>336</v>
      </c>
      <c r="E40" s="33"/>
      <c r="G40" s="8"/>
    </row>
    <row r="41">
      <c r="A41" s="36">
        <v>85.0</v>
      </c>
      <c r="B41" s="36">
        <v>112.0</v>
      </c>
      <c r="C41" s="36" t="s">
        <v>341</v>
      </c>
      <c r="D41" s="36" t="s">
        <v>366</v>
      </c>
      <c r="E41" s="33"/>
      <c r="G41" s="8"/>
    </row>
    <row r="42">
      <c r="A42" s="36">
        <v>85.0</v>
      </c>
      <c r="B42" s="36">
        <v>149.0</v>
      </c>
      <c r="C42" s="36" t="s">
        <v>341</v>
      </c>
      <c r="D42" s="36" t="s">
        <v>336</v>
      </c>
      <c r="E42" s="33"/>
      <c r="G42" s="8"/>
    </row>
    <row r="43">
      <c r="A43" s="36"/>
      <c r="B43" s="36"/>
      <c r="C43" s="36"/>
      <c r="D43" s="36"/>
      <c r="E43" s="33"/>
      <c r="G43" s="8"/>
    </row>
    <row r="44">
      <c r="A44" s="36">
        <v>106.0</v>
      </c>
      <c r="B44" s="36">
        <v>95.0</v>
      </c>
      <c r="C44" s="36" t="s">
        <v>353</v>
      </c>
      <c r="D44" s="36" t="s">
        <v>336</v>
      </c>
      <c r="E44" s="33"/>
      <c r="G44" s="8"/>
    </row>
    <row r="45">
      <c r="A45" s="36">
        <v>106.0</v>
      </c>
      <c r="B45" s="36">
        <v>171.0</v>
      </c>
      <c r="C45" s="36" t="s">
        <v>335</v>
      </c>
      <c r="D45" s="36" t="s">
        <v>336</v>
      </c>
      <c r="E45" s="33"/>
      <c r="G45" s="8"/>
    </row>
    <row r="46">
      <c r="A46" s="36">
        <v>106.0</v>
      </c>
      <c r="B46" s="36">
        <v>177.0</v>
      </c>
      <c r="C46" s="36" t="s">
        <v>335</v>
      </c>
      <c r="D46" s="36" t="s">
        <v>336</v>
      </c>
      <c r="E46" s="33"/>
      <c r="G46" s="8"/>
    </row>
    <row r="47">
      <c r="A47" s="36">
        <v>106.0</v>
      </c>
      <c r="B47" s="36">
        <v>175.0</v>
      </c>
      <c r="C47" s="36" t="s">
        <v>355</v>
      </c>
      <c r="D47" s="36" t="s">
        <v>366</v>
      </c>
      <c r="E47" s="33"/>
      <c r="G47" s="8"/>
    </row>
    <row r="48">
      <c r="A48" s="36">
        <v>106.0</v>
      </c>
      <c r="B48" s="36">
        <v>92.0</v>
      </c>
      <c r="C48" s="36" t="s">
        <v>338</v>
      </c>
      <c r="D48" s="36" t="s">
        <v>336</v>
      </c>
      <c r="E48" s="33"/>
      <c r="G48" s="8"/>
    </row>
    <row r="49">
      <c r="A49" s="36">
        <v>106.0</v>
      </c>
      <c r="B49" s="36">
        <v>166.0</v>
      </c>
      <c r="C49" s="36" t="s">
        <v>335</v>
      </c>
      <c r="D49" s="36" t="s">
        <v>366</v>
      </c>
      <c r="E49" s="33"/>
      <c r="G49" s="8"/>
    </row>
    <row r="50">
      <c r="A50" s="36"/>
      <c r="B50" s="36"/>
      <c r="C50" s="36"/>
      <c r="D50" s="36"/>
      <c r="E50" s="33"/>
      <c r="G50" s="8"/>
    </row>
    <row r="51">
      <c r="A51" s="36">
        <v>95.0</v>
      </c>
      <c r="B51" s="36">
        <v>137.0</v>
      </c>
      <c r="C51" s="36" t="s">
        <v>341</v>
      </c>
      <c r="D51" s="36" t="s">
        <v>336</v>
      </c>
      <c r="E51" s="33"/>
      <c r="G51" s="8"/>
    </row>
    <row r="52">
      <c r="A52" s="36">
        <v>95.0</v>
      </c>
      <c r="B52" s="36">
        <v>164.0</v>
      </c>
      <c r="C52" s="36" t="s">
        <v>350</v>
      </c>
      <c r="D52" s="36" t="s">
        <v>336</v>
      </c>
      <c r="E52" s="33"/>
      <c r="G52" s="8"/>
    </row>
    <row r="53">
      <c r="A53" s="36">
        <v>95.0</v>
      </c>
      <c r="B53" s="36">
        <v>126.0</v>
      </c>
      <c r="C53" s="36" t="s">
        <v>338</v>
      </c>
      <c r="D53" s="36" t="s">
        <v>336</v>
      </c>
      <c r="E53" s="33"/>
      <c r="G53" s="8"/>
    </row>
    <row r="54">
      <c r="A54" s="36">
        <v>95.0</v>
      </c>
      <c r="B54" s="36">
        <v>155.0</v>
      </c>
      <c r="C54" s="36" t="s">
        <v>335</v>
      </c>
      <c r="D54" s="36" t="s">
        <v>336</v>
      </c>
      <c r="E54" s="33"/>
      <c r="G54" s="8"/>
    </row>
    <row r="55">
      <c r="A55" s="36">
        <v>95.0</v>
      </c>
      <c r="B55" s="36">
        <v>134.0</v>
      </c>
      <c r="C55" s="36" t="s">
        <v>341</v>
      </c>
      <c r="D55" s="36" t="s">
        <v>336</v>
      </c>
      <c r="E55" s="33"/>
      <c r="G55" s="8"/>
    </row>
    <row r="56">
      <c r="A56" s="36">
        <v>95.0</v>
      </c>
      <c r="B56" s="36">
        <v>124.0</v>
      </c>
      <c r="C56" s="36" t="s">
        <v>353</v>
      </c>
      <c r="D56" s="36" t="s">
        <v>336</v>
      </c>
      <c r="E56" s="33"/>
      <c r="G56" s="8"/>
    </row>
    <row r="57">
      <c r="A57" s="36">
        <v>95.0</v>
      </c>
      <c r="B57" s="36">
        <v>61.0</v>
      </c>
      <c r="C57" s="36" t="s">
        <v>350</v>
      </c>
      <c r="D57" s="36" t="s">
        <v>366</v>
      </c>
      <c r="E57" s="33"/>
      <c r="G57" s="8"/>
    </row>
    <row r="58">
      <c r="A58" s="36">
        <v>95.0</v>
      </c>
      <c r="B58" s="36">
        <v>182.0</v>
      </c>
      <c r="C58" s="36" t="s">
        <v>341</v>
      </c>
      <c r="D58" s="36" t="s">
        <v>336</v>
      </c>
      <c r="E58" s="33"/>
      <c r="G58" s="8"/>
    </row>
    <row r="59">
      <c r="A59" s="36">
        <v>95.0</v>
      </c>
      <c r="B59" s="36">
        <v>141.0</v>
      </c>
      <c r="C59" s="36" t="s">
        <v>341</v>
      </c>
      <c r="D59" s="36" t="s">
        <v>336</v>
      </c>
      <c r="E59" s="33"/>
      <c r="G59" s="8"/>
    </row>
    <row r="60">
      <c r="A60" s="36">
        <v>95.0</v>
      </c>
      <c r="B60" s="36">
        <v>165.0</v>
      </c>
      <c r="C60" s="36" t="s">
        <v>335</v>
      </c>
      <c r="D60" s="36" t="s">
        <v>336</v>
      </c>
      <c r="E60" s="33"/>
      <c r="G60" s="8"/>
    </row>
    <row r="61">
      <c r="A61" s="36"/>
      <c r="B61" s="36"/>
      <c r="C61" s="36"/>
      <c r="D61" s="36"/>
      <c r="E61" s="33"/>
      <c r="G61" s="8"/>
    </row>
    <row r="62">
      <c r="A62" s="36">
        <v>108.0</v>
      </c>
      <c r="B62" s="36">
        <v>162.0</v>
      </c>
      <c r="C62" s="36" t="s">
        <v>338</v>
      </c>
      <c r="D62" s="36" t="s">
        <v>336</v>
      </c>
      <c r="E62" s="33"/>
      <c r="G62" s="8"/>
    </row>
    <row r="63">
      <c r="A63" s="36">
        <v>108.0</v>
      </c>
      <c r="B63" s="36">
        <v>89.0</v>
      </c>
      <c r="C63" s="36" t="s">
        <v>335</v>
      </c>
      <c r="D63" s="36" t="s">
        <v>336</v>
      </c>
      <c r="E63" s="33"/>
      <c r="G63" s="8"/>
    </row>
    <row r="64">
      <c r="A64" s="36">
        <v>108.0</v>
      </c>
      <c r="B64" s="36">
        <v>130.0</v>
      </c>
      <c r="C64" s="36" t="s">
        <v>338</v>
      </c>
      <c r="D64" s="36" t="s">
        <v>336</v>
      </c>
      <c r="E64" s="33"/>
      <c r="G64" s="8"/>
    </row>
    <row r="65">
      <c r="A65" s="36">
        <v>108.0</v>
      </c>
      <c r="B65" s="36">
        <v>189.0</v>
      </c>
      <c r="C65" s="36" t="s">
        <v>341</v>
      </c>
      <c r="D65" s="36" t="s">
        <v>336</v>
      </c>
      <c r="E65" s="33"/>
      <c r="G65" s="8"/>
    </row>
    <row r="66">
      <c r="A66" s="36">
        <v>108.0</v>
      </c>
      <c r="B66" s="36">
        <v>123.0</v>
      </c>
      <c r="C66" s="36" t="s">
        <v>341</v>
      </c>
      <c r="D66" s="36" t="s">
        <v>366</v>
      </c>
      <c r="E66" s="33"/>
      <c r="G66" s="8"/>
    </row>
    <row r="67">
      <c r="A67" s="36"/>
      <c r="B67" s="36"/>
      <c r="C67" s="36"/>
      <c r="D67" s="36"/>
      <c r="E67" s="33"/>
      <c r="G67" s="8"/>
    </row>
    <row r="68">
      <c r="A68" s="36">
        <v>89.0</v>
      </c>
      <c r="B68" s="36">
        <v>139.0</v>
      </c>
      <c r="C68" s="36" t="s">
        <v>338</v>
      </c>
      <c r="D68" s="36" t="s">
        <v>336</v>
      </c>
      <c r="E68" s="33"/>
      <c r="G68" s="8"/>
    </row>
    <row r="69">
      <c r="A69" s="36">
        <v>89.0</v>
      </c>
      <c r="B69" s="36">
        <v>134.0</v>
      </c>
      <c r="C69" s="36" t="s">
        <v>338</v>
      </c>
      <c r="D69" s="36" t="s">
        <v>336</v>
      </c>
      <c r="E69" s="33"/>
      <c r="G69" s="8"/>
    </row>
    <row r="70">
      <c r="A70" s="36">
        <v>89.0</v>
      </c>
      <c r="B70" s="36">
        <v>69.0</v>
      </c>
      <c r="C70" s="36" t="s">
        <v>353</v>
      </c>
      <c r="D70" s="36" t="s">
        <v>336</v>
      </c>
      <c r="E70" s="33"/>
      <c r="G70" s="8"/>
    </row>
    <row r="71">
      <c r="A71" s="36">
        <v>89.0</v>
      </c>
      <c r="B71" s="36">
        <v>141.0</v>
      </c>
      <c r="C71" s="36" t="s">
        <v>341</v>
      </c>
      <c r="D71" s="36" t="s">
        <v>336</v>
      </c>
      <c r="E71" s="33"/>
      <c r="G71" s="8"/>
    </row>
    <row r="72">
      <c r="A72" s="36">
        <v>89.0</v>
      </c>
      <c r="B72" s="36">
        <v>81.0</v>
      </c>
      <c r="C72" s="36" t="s">
        <v>335</v>
      </c>
      <c r="D72" s="36" t="s">
        <v>336</v>
      </c>
      <c r="E72" s="33"/>
      <c r="G72" s="8"/>
    </row>
    <row r="73">
      <c r="A73" s="36">
        <v>89.0</v>
      </c>
      <c r="B73" s="36">
        <v>121.0</v>
      </c>
      <c r="C73" s="36" t="s">
        <v>338</v>
      </c>
      <c r="D73" s="36" t="s">
        <v>336</v>
      </c>
      <c r="E73" s="33"/>
      <c r="G73" s="8"/>
    </row>
    <row r="74">
      <c r="A74" s="36">
        <v>89.0</v>
      </c>
      <c r="B74" s="36">
        <v>121.0</v>
      </c>
      <c r="C74" s="36" t="s">
        <v>353</v>
      </c>
      <c r="D74" s="36" t="s">
        <v>336</v>
      </c>
      <c r="E74" s="33"/>
      <c r="G74" s="8"/>
    </row>
    <row r="75">
      <c r="A75" s="36"/>
      <c r="B75" s="36"/>
      <c r="C75" s="36"/>
      <c r="D75" s="36"/>
      <c r="E75" s="33"/>
      <c r="G75" s="8"/>
    </row>
    <row r="76">
      <c r="A76" s="36"/>
      <c r="B76" s="36"/>
      <c r="C76" s="36"/>
      <c r="D76" s="36"/>
      <c r="E76" s="33"/>
      <c r="G76" s="8"/>
    </row>
    <row r="77">
      <c r="A77" s="36"/>
      <c r="B77" s="36"/>
      <c r="C77" s="36"/>
      <c r="D77" s="36"/>
      <c r="E77" s="33"/>
      <c r="G77" s="8"/>
    </row>
    <row r="78">
      <c r="A78" s="36"/>
      <c r="B78" s="36"/>
      <c r="C78" s="36"/>
      <c r="D78" s="36"/>
      <c r="E78" s="33"/>
      <c r="G78" s="8"/>
    </row>
    <row r="79">
      <c r="A79" s="36"/>
      <c r="B79" s="36"/>
      <c r="C79" s="36"/>
      <c r="D79" s="36"/>
      <c r="E79" s="33"/>
      <c r="G79" s="8"/>
    </row>
    <row r="80">
      <c r="A80" s="36"/>
      <c r="B80" s="36"/>
      <c r="C80" s="36"/>
      <c r="D80" s="36"/>
      <c r="E80" s="33"/>
      <c r="G80" s="8"/>
    </row>
    <row r="81">
      <c r="A81" s="36"/>
      <c r="B81" s="36"/>
      <c r="C81" s="36"/>
      <c r="D81" s="36"/>
      <c r="E81" s="33"/>
      <c r="G81" s="8"/>
    </row>
    <row r="82">
      <c r="A82" s="36"/>
      <c r="B82" s="36"/>
      <c r="C82" s="36"/>
      <c r="D82" s="36"/>
      <c r="E82" s="33"/>
      <c r="G82" s="8"/>
    </row>
    <row r="83">
      <c r="A83" s="36"/>
      <c r="B83" s="36"/>
      <c r="C83" s="36"/>
      <c r="D83" s="36"/>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123.5205479</v>
      </c>
      <c r="J1" s="6" t="s">
        <v>334</v>
      </c>
      <c r="K1" s="10">
        <f>AVERAGE(A2:A100)</f>
        <v>92.65753425</v>
      </c>
    </row>
    <row r="2">
      <c r="A2" s="36">
        <v>102.0</v>
      </c>
      <c r="B2" s="36">
        <v>132.0</v>
      </c>
      <c r="C2" s="36" t="s">
        <v>341</v>
      </c>
      <c r="D2" s="36" t="s">
        <v>336</v>
      </c>
      <c r="E2" s="33"/>
      <c r="F2" s="34" t="s">
        <v>3</v>
      </c>
      <c r="G2" s="35">
        <f>MEDIAN(B2:B100)</f>
        <v>130</v>
      </c>
      <c r="J2" s="6" t="s">
        <v>337</v>
      </c>
      <c r="K2" s="10">
        <f>count(A2:A103)</f>
        <v>73</v>
      </c>
    </row>
    <row r="3">
      <c r="A3" s="36">
        <v>102.0</v>
      </c>
      <c r="B3" s="36">
        <v>155.0</v>
      </c>
      <c r="C3" s="36" t="s">
        <v>341</v>
      </c>
      <c r="D3" s="36" t="s">
        <v>336</v>
      </c>
      <c r="E3" s="33"/>
      <c r="F3" s="34" t="s">
        <v>339</v>
      </c>
      <c r="G3" s="35">
        <f>STDEV(B2:B100)</f>
        <v>32.53933926</v>
      </c>
    </row>
    <row r="4">
      <c r="A4" s="36">
        <v>102.0</v>
      </c>
      <c r="B4" s="36">
        <v>106.0</v>
      </c>
      <c r="C4" s="36" t="s">
        <v>335</v>
      </c>
      <c r="D4" s="36" t="s">
        <v>336</v>
      </c>
      <c r="E4" s="33"/>
      <c r="F4" s="34" t="s">
        <v>340</v>
      </c>
      <c r="G4" s="35">
        <f>QUARTILE(B2:B100,1)</f>
        <v>103</v>
      </c>
    </row>
    <row r="5">
      <c r="A5" s="36">
        <v>102.0</v>
      </c>
      <c r="B5" s="36">
        <v>81.0</v>
      </c>
      <c r="C5" s="36" t="s">
        <v>338</v>
      </c>
      <c r="D5" s="36" t="s">
        <v>336</v>
      </c>
      <c r="E5" s="33"/>
      <c r="F5" s="34" t="s">
        <v>342</v>
      </c>
      <c r="G5" s="35">
        <f>QUARTILE(B2:B100,2)</f>
        <v>130</v>
      </c>
    </row>
    <row r="6">
      <c r="A6" s="36">
        <v>102.0</v>
      </c>
      <c r="B6" s="36">
        <v>164.0</v>
      </c>
      <c r="C6" s="36" t="s">
        <v>335</v>
      </c>
      <c r="D6" s="36" t="s">
        <v>336</v>
      </c>
      <c r="E6" s="33"/>
      <c r="F6" s="34" t="s">
        <v>1</v>
      </c>
      <c r="G6" s="35">
        <f>QUARTILE(B2:B100,3)</f>
        <v>149</v>
      </c>
    </row>
    <row r="7">
      <c r="A7" s="36">
        <v>102.0</v>
      </c>
      <c r="B7" s="59">
        <v>166.0</v>
      </c>
      <c r="C7" s="38" t="s">
        <v>341</v>
      </c>
      <c r="D7" s="38" t="s">
        <v>336</v>
      </c>
      <c r="E7" s="33"/>
      <c r="F7" s="34" t="s">
        <v>343</v>
      </c>
      <c r="G7" s="35">
        <f>QUARTILE(B2:B100,4)</f>
        <v>191</v>
      </c>
    </row>
    <row r="8">
      <c r="A8" s="36">
        <v>102.0</v>
      </c>
      <c r="B8" s="60">
        <v>163.0</v>
      </c>
      <c r="C8" s="40" t="s">
        <v>341</v>
      </c>
      <c r="D8" s="40" t="s">
        <v>336</v>
      </c>
      <c r="E8" s="33"/>
      <c r="F8" s="34" t="s">
        <v>344</v>
      </c>
      <c r="G8" s="35">
        <f>G6-G4</f>
        <v>46</v>
      </c>
      <c r="H8" s="34" t="s">
        <v>345</v>
      </c>
      <c r="I8" s="35">
        <f>(3*(G1-G2))/G3</f>
        <v>-0.5973801744</v>
      </c>
      <c r="J8" s="34" t="s">
        <v>346</v>
      </c>
      <c r="K8" s="35">
        <f>SUM(I21:I23)</f>
        <v>19.17808219</v>
      </c>
    </row>
    <row r="9">
      <c r="A9" s="36">
        <v>102.0</v>
      </c>
      <c r="B9" s="60">
        <v>137.0</v>
      </c>
      <c r="C9" s="40" t="s">
        <v>335</v>
      </c>
      <c r="D9" s="40" t="s">
        <v>336</v>
      </c>
      <c r="E9" s="33"/>
      <c r="G9" s="8"/>
    </row>
    <row r="10">
      <c r="A10" s="36">
        <v>102.0</v>
      </c>
      <c r="B10" s="36">
        <v>127.0</v>
      </c>
      <c r="C10" s="36" t="s">
        <v>341</v>
      </c>
      <c r="D10" s="36" t="s">
        <v>336</v>
      </c>
      <c r="E10" s="33"/>
      <c r="F10" s="41" t="s">
        <v>338</v>
      </c>
      <c r="G10" s="42">
        <f>(COUNTIF(C2:C100,"edgeguard"))/(count(A2:A100))</f>
        <v>0.3561643836</v>
      </c>
      <c r="H10" s="43" t="s">
        <v>347</v>
      </c>
      <c r="I10" s="44" t="s">
        <v>348</v>
      </c>
    </row>
    <row r="11">
      <c r="A11" s="36">
        <v>102.0</v>
      </c>
      <c r="B11" s="36">
        <v>130.0</v>
      </c>
      <c r="C11" s="36" t="s">
        <v>341</v>
      </c>
      <c r="D11" s="36" t="s">
        <v>336</v>
      </c>
      <c r="E11" s="33"/>
      <c r="F11" s="41" t="s">
        <v>335</v>
      </c>
      <c r="G11" s="42">
        <f>COUNTIF(C2:C100,"ledgeguard")/(count(A2:A100))</f>
        <v>0.1780821918</v>
      </c>
      <c r="H11" s="45" t="s">
        <v>349</v>
      </c>
      <c r="I11" s="46">
        <f>((COUNTIF(B2:B100,"&lt;=15"))/Count(B2:B100))*100</f>
        <v>0</v>
      </c>
    </row>
    <row r="12">
      <c r="A12" s="36">
        <v>102.0</v>
      </c>
      <c r="B12" s="36">
        <v>111.0</v>
      </c>
      <c r="C12" s="36" t="s">
        <v>369</v>
      </c>
      <c r="D12" s="36" t="s">
        <v>336</v>
      </c>
      <c r="E12" s="33"/>
      <c r="F12" s="41" t="s">
        <v>350</v>
      </c>
      <c r="G12" s="42">
        <f>COUNTIF(C2:C100,"reversal")/(count(A2:A100))</f>
        <v>0.05479452055</v>
      </c>
      <c r="H12" s="45" t="s">
        <v>351</v>
      </c>
      <c r="I12" s="46">
        <f>((COUNTIF(B2:B100,"&gt;15")-COUNTIF(B2:B100,"&gt;30"))/Count(B2:B100))*100</f>
        <v>0</v>
      </c>
    </row>
    <row r="13">
      <c r="A13" s="36"/>
      <c r="B13" s="36"/>
      <c r="C13" s="36"/>
      <c r="D13" s="36"/>
      <c r="E13" s="33"/>
      <c r="F13" s="41" t="s">
        <v>341</v>
      </c>
      <c r="G13" s="42">
        <f>COUNTIF(C2:C100,"raw/whiff")/(count(A2:A100))</f>
        <v>0.3835616438</v>
      </c>
      <c r="H13" s="45" t="s">
        <v>352</v>
      </c>
      <c r="I13" s="47">
        <f>((COUNTIF(B2:B100,"&gt;30")-COUNTIF(B2:B100,"&gt;45"))/Count(B2:B100))*100</f>
        <v>0</v>
      </c>
    </row>
    <row r="14">
      <c r="A14" s="36">
        <v>93.0</v>
      </c>
      <c r="B14" s="36">
        <v>109.0</v>
      </c>
      <c r="C14" s="36" t="s">
        <v>338</v>
      </c>
      <c r="D14" s="36" t="s">
        <v>336</v>
      </c>
      <c r="E14" s="33"/>
      <c r="F14" s="41" t="s">
        <v>353</v>
      </c>
      <c r="G14" s="42">
        <f>COUNTIF(C2:C100,"landing")/(count(A2:A100))</f>
        <v>0.01369863014</v>
      </c>
      <c r="H14" s="45" t="s">
        <v>354</v>
      </c>
      <c r="I14" s="46">
        <f>((COUNTIF(B2:B100,"&gt;45")-COUNTIF(B2:B100,"&gt;60"))/Count(B2:B100))*100</f>
        <v>4.109589041</v>
      </c>
    </row>
    <row r="15">
      <c r="A15" s="36">
        <v>93.0</v>
      </c>
      <c r="B15" s="36">
        <v>124.0</v>
      </c>
      <c r="C15" s="36" t="s">
        <v>335</v>
      </c>
      <c r="D15" s="36" t="s">
        <v>336</v>
      </c>
      <c r="E15" s="33"/>
      <c r="F15" s="41" t="s">
        <v>355</v>
      </c>
      <c r="G15" s="42">
        <f>COUNTIF(C2:C100,"shielding")/(count(A2:A100))</f>
        <v>0</v>
      </c>
      <c r="H15" s="45" t="s">
        <v>356</v>
      </c>
      <c r="I15" s="46">
        <f>((COUNTIF(B2:B100,"&gt;60")-COUNTIF(B2:B100,"&gt;75"))/Count(B2:B100))*100</f>
        <v>5.479452055</v>
      </c>
    </row>
    <row r="16">
      <c r="A16" s="36">
        <v>93.0</v>
      </c>
      <c r="B16" s="36">
        <v>107.0</v>
      </c>
      <c r="C16" s="36" t="s">
        <v>338</v>
      </c>
      <c r="D16" s="36" t="s">
        <v>336</v>
      </c>
      <c r="E16" s="33"/>
      <c r="G16" s="8"/>
      <c r="H16" s="45" t="s">
        <v>357</v>
      </c>
      <c r="I16" s="46">
        <f>((COUNTIF(B2:B100,"&gt;75")-COUNTIF(B2:B100,"&gt;90"))/Count(B2:B100))*100</f>
        <v>6.849315068</v>
      </c>
    </row>
    <row r="17">
      <c r="A17" s="36">
        <v>93.0</v>
      </c>
      <c r="B17" s="36">
        <v>159.0</v>
      </c>
      <c r="C17" s="36" t="s">
        <v>341</v>
      </c>
      <c r="D17" s="36" t="s">
        <v>336</v>
      </c>
      <c r="E17" s="33"/>
      <c r="F17" s="41" t="s">
        <v>358</v>
      </c>
      <c r="G17" s="42">
        <f>countif(D2:D100,"yes")/(count(A2:A100))</f>
        <v>0.06849315068</v>
      </c>
      <c r="H17" s="45" t="s">
        <v>359</v>
      </c>
      <c r="I17" s="46">
        <f>((COUNTIF(B2:B100,"&gt;90")-COUNTIF(B2:B100,"&gt;105"))/Count(B2:B100))*100</f>
        <v>10.95890411</v>
      </c>
    </row>
    <row r="18">
      <c r="A18" s="36">
        <v>93.0</v>
      </c>
      <c r="B18" s="36">
        <v>141.0</v>
      </c>
      <c r="C18" s="36" t="s">
        <v>338</v>
      </c>
      <c r="D18" s="36" t="s">
        <v>336</v>
      </c>
      <c r="E18" s="33"/>
      <c r="G18" s="8"/>
      <c r="H18" s="45" t="s">
        <v>360</v>
      </c>
      <c r="I18" s="46">
        <f>((COUNTIF(B2:B100,"&gt;105")-COUNTIF(B2:B100,"&gt;120"))/Count(B2:B100))*100</f>
        <v>10.95890411</v>
      </c>
    </row>
    <row r="19">
      <c r="A19" s="36">
        <v>93.0</v>
      </c>
      <c r="B19" s="36">
        <v>153.0</v>
      </c>
      <c r="C19" s="36" t="s">
        <v>341</v>
      </c>
      <c r="D19" s="36" t="s">
        <v>336</v>
      </c>
      <c r="E19" s="33"/>
      <c r="G19" s="8"/>
      <c r="H19" s="45" t="s">
        <v>361</v>
      </c>
      <c r="I19" s="46">
        <f>((COUNTIF(B2:B100,"&gt;120")-COUNTIF(B2:B100,"&gt;135"))/Count(B2:B100))*100</f>
        <v>24.65753425</v>
      </c>
    </row>
    <row r="20">
      <c r="A20" s="36"/>
      <c r="B20" s="36"/>
      <c r="C20" s="36"/>
      <c r="D20" s="36"/>
      <c r="E20" s="33"/>
      <c r="G20" s="8"/>
      <c r="H20" s="48" t="s">
        <v>362</v>
      </c>
      <c r="I20" s="49">
        <f>((COUNTIF(B2:B100,"&gt;135")-COUNTIF(B2:B100,"&gt;150"))/Count(B2:B100))*100</f>
        <v>17.80821918</v>
      </c>
    </row>
    <row r="21">
      <c r="A21" s="36">
        <v>92.0</v>
      </c>
      <c r="B21" s="36">
        <v>151.0</v>
      </c>
      <c r="C21" s="36" t="s">
        <v>341</v>
      </c>
      <c r="D21" s="36" t="s">
        <v>336</v>
      </c>
      <c r="E21" s="33"/>
      <c r="H21" s="48" t="s">
        <v>363</v>
      </c>
      <c r="I21" s="49">
        <f>((COUNTIF(B2:B100,"&gt;150")-COUNTIF(B2:B100,"&gt;165"))/Count(B2:B100))*100</f>
        <v>12.32876712</v>
      </c>
    </row>
    <row r="22">
      <c r="A22" s="36">
        <v>92.0</v>
      </c>
      <c r="B22" s="36">
        <v>96.0</v>
      </c>
      <c r="C22" s="36" t="s">
        <v>338</v>
      </c>
      <c r="D22" s="36" t="s">
        <v>336</v>
      </c>
      <c r="E22" s="33"/>
      <c r="H22" s="48" t="s">
        <v>364</v>
      </c>
      <c r="I22" s="49">
        <f>((COUNTIF(B2:B100,"&gt;165")-COUNTIF(B2:B100,"&gt;180"))/Count(B2:B100))*100</f>
        <v>4.109589041</v>
      </c>
    </row>
    <row r="23">
      <c r="A23" s="36">
        <v>92.0</v>
      </c>
      <c r="B23" s="36">
        <v>92.0</v>
      </c>
      <c r="C23" s="36" t="s">
        <v>341</v>
      </c>
      <c r="D23" s="36" t="s">
        <v>336</v>
      </c>
      <c r="E23" s="33"/>
      <c r="H23" s="50" t="s">
        <v>365</v>
      </c>
      <c r="I23" s="51">
        <f>((COUNTIF(B2:B100,"&gt;180")-COUNTIF(B2:B100,"&gt;300"))/Count(B2:B100))*100</f>
        <v>2.739726027</v>
      </c>
    </row>
    <row r="24">
      <c r="A24" s="36">
        <v>92.0</v>
      </c>
      <c r="B24" s="36">
        <v>47.0</v>
      </c>
      <c r="C24" s="36" t="s">
        <v>338</v>
      </c>
      <c r="D24" s="36" t="s">
        <v>336</v>
      </c>
      <c r="E24" s="33"/>
      <c r="I24" s="9">
        <f>SUM(I11:I23)</f>
        <v>100</v>
      </c>
    </row>
    <row r="25">
      <c r="A25" s="36">
        <v>92.0</v>
      </c>
      <c r="B25" s="36">
        <v>50.0</v>
      </c>
      <c r="C25" s="36" t="s">
        <v>335</v>
      </c>
      <c r="D25" s="36" t="s">
        <v>336</v>
      </c>
      <c r="E25" s="33"/>
    </row>
    <row r="26">
      <c r="A26" s="36">
        <v>92.0</v>
      </c>
      <c r="B26" s="36">
        <v>131.0</v>
      </c>
      <c r="C26" s="36" t="s">
        <v>341</v>
      </c>
      <c r="D26" s="36" t="s">
        <v>366</v>
      </c>
      <c r="E26" s="33"/>
    </row>
    <row r="27">
      <c r="A27" s="36">
        <v>92.0</v>
      </c>
      <c r="B27" s="36">
        <v>82.0</v>
      </c>
      <c r="C27" s="36" t="s">
        <v>338</v>
      </c>
      <c r="D27" s="36" t="s">
        <v>336</v>
      </c>
      <c r="E27" s="33"/>
    </row>
    <row r="28">
      <c r="A28" s="36">
        <v>92.0</v>
      </c>
      <c r="B28" s="36">
        <v>135.0</v>
      </c>
      <c r="C28" s="36" t="s">
        <v>338</v>
      </c>
      <c r="D28" s="36" t="s">
        <v>336</v>
      </c>
      <c r="E28" s="33"/>
    </row>
    <row r="29">
      <c r="A29" s="36"/>
      <c r="B29" s="36"/>
      <c r="C29" s="36"/>
      <c r="D29" s="36"/>
      <c r="E29" s="33"/>
    </row>
    <row r="30">
      <c r="A30" s="36">
        <v>91.0</v>
      </c>
      <c r="B30" s="36">
        <v>144.0</v>
      </c>
      <c r="C30" s="36" t="s">
        <v>338</v>
      </c>
      <c r="D30" s="36" t="s">
        <v>336</v>
      </c>
      <c r="E30" s="33"/>
    </row>
    <row r="31">
      <c r="A31" s="36">
        <v>91.0</v>
      </c>
      <c r="B31" s="36">
        <v>169.0</v>
      </c>
      <c r="C31" s="36" t="s">
        <v>341</v>
      </c>
      <c r="D31" s="36" t="s">
        <v>336</v>
      </c>
      <c r="E31" s="33"/>
    </row>
    <row r="32">
      <c r="A32" s="36">
        <v>91.0</v>
      </c>
      <c r="B32" s="36">
        <v>108.0</v>
      </c>
      <c r="C32" s="36" t="s">
        <v>353</v>
      </c>
      <c r="D32" s="36" t="s">
        <v>336</v>
      </c>
      <c r="E32" s="33"/>
    </row>
    <row r="33">
      <c r="A33" s="36">
        <v>91.0</v>
      </c>
      <c r="B33" s="36">
        <v>131.0</v>
      </c>
      <c r="C33" s="36" t="s">
        <v>350</v>
      </c>
      <c r="D33" s="36" t="s">
        <v>336</v>
      </c>
      <c r="E33" s="33"/>
    </row>
    <row r="34">
      <c r="A34" s="36">
        <v>91.0</v>
      </c>
      <c r="B34" s="36">
        <v>94.0</v>
      </c>
      <c r="C34" s="36" t="s">
        <v>341</v>
      </c>
      <c r="D34" s="36" t="s">
        <v>336</v>
      </c>
      <c r="E34" s="33"/>
    </row>
    <row r="35">
      <c r="A35" s="36">
        <v>91.0</v>
      </c>
      <c r="B35" s="36">
        <v>73.0</v>
      </c>
      <c r="C35" s="36" t="s">
        <v>338</v>
      </c>
      <c r="D35" s="36" t="s">
        <v>336</v>
      </c>
      <c r="E35" s="33"/>
      <c r="G35" s="8"/>
    </row>
    <row r="36">
      <c r="A36" s="36">
        <v>91.0</v>
      </c>
      <c r="B36" s="36">
        <v>124.0</v>
      </c>
      <c r="C36" s="36" t="s">
        <v>341</v>
      </c>
      <c r="D36" s="36" t="s">
        <v>336</v>
      </c>
      <c r="E36" s="33"/>
      <c r="G36" s="8"/>
    </row>
    <row r="37">
      <c r="A37" s="36">
        <v>91.0</v>
      </c>
      <c r="B37" s="36">
        <v>149.0</v>
      </c>
      <c r="C37" s="36" t="s">
        <v>338</v>
      </c>
      <c r="D37" s="36" t="s">
        <v>336</v>
      </c>
      <c r="E37" s="33"/>
      <c r="G37" s="8"/>
    </row>
    <row r="38">
      <c r="A38" s="36"/>
      <c r="B38" s="36"/>
      <c r="C38" s="36"/>
      <c r="D38" s="36"/>
      <c r="E38" s="33"/>
      <c r="G38" s="8"/>
    </row>
    <row r="39">
      <c r="A39" s="36">
        <v>103.0</v>
      </c>
      <c r="B39" s="36">
        <v>131.0</v>
      </c>
      <c r="C39" s="36" t="s">
        <v>338</v>
      </c>
      <c r="D39" s="36" t="s">
        <v>336</v>
      </c>
      <c r="E39" s="33"/>
      <c r="G39" s="8"/>
    </row>
    <row r="40">
      <c r="A40" s="36">
        <v>103.0</v>
      </c>
      <c r="B40" s="36">
        <v>103.0</v>
      </c>
      <c r="C40" s="36" t="s">
        <v>338</v>
      </c>
      <c r="D40" s="36" t="s">
        <v>336</v>
      </c>
      <c r="E40" s="33"/>
      <c r="G40" s="8"/>
    </row>
    <row r="41">
      <c r="A41" s="36">
        <v>103.0</v>
      </c>
      <c r="B41" s="36">
        <v>150.0</v>
      </c>
      <c r="C41" s="36" t="s">
        <v>335</v>
      </c>
      <c r="D41" s="36" t="s">
        <v>366</v>
      </c>
      <c r="E41" s="33"/>
      <c r="G41" s="8"/>
    </row>
    <row r="42">
      <c r="A42" s="36">
        <v>103.0</v>
      </c>
      <c r="B42" s="36">
        <v>139.0</v>
      </c>
      <c r="C42" s="36" t="s">
        <v>341</v>
      </c>
      <c r="D42" s="36" t="s">
        <v>336</v>
      </c>
      <c r="E42" s="33"/>
      <c r="G42" s="8"/>
    </row>
    <row r="43">
      <c r="A43" s="36">
        <v>103.0</v>
      </c>
      <c r="B43" s="36">
        <v>99.0</v>
      </c>
      <c r="C43" s="36" t="s">
        <v>338</v>
      </c>
      <c r="D43" s="36" t="s">
        <v>336</v>
      </c>
      <c r="E43" s="33"/>
      <c r="G43" s="8"/>
    </row>
    <row r="44">
      <c r="A44" s="36">
        <v>103.0</v>
      </c>
      <c r="B44" s="36">
        <v>126.0</v>
      </c>
      <c r="C44" s="36" t="s">
        <v>338</v>
      </c>
      <c r="D44" s="36" t="s">
        <v>336</v>
      </c>
      <c r="E44" s="33"/>
      <c r="G44" s="8"/>
    </row>
    <row r="45">
      <c r="A45" s="36">
        <v>103.0</v>
      </c>
      <c r="B45" s="36">
        <v>141.0</v>
      </c>
      <c r="C45" s="36" t="s">
        <v>338</v>
      </c>
      <c r="D45" s="36" t="s">
        <v>336</v>
      </c>
      <c r="E45" s="33"/>
      <c r="G45" s="8"/>
    </row>
    <row r="46">
      <c r="A46" s="36">
        <v>103.0</v>
      </c>
      <c r="B46" s="36">
        <v>174.0</v>
      </c>
      <c r="C46" s="36" t="s">
        <v>338</v>
      </c>
      <c r="D46" s="36" t="s">
        <v>336</v>
      </c>
      <c r="E46" s="33"/>
      <c r="G46" s="8"/>
    </row>
    <row r="47">
      <c r="A47" s="36">
        <v>103.0</v>
      </c>
      <c r="B47" s="36">
        <v>149.0</v>
      </c>
      <c r="C47" s="36" t="s">
        <v>341</v>
      </c>
      <c r="D47" s="36" t="s">
        <v>336</v>
      </c>
      <c r="E47" s="33"/>
      <c r="G47" s="8"/>
    </row>
    <row r="48">
      <c r="A48" s="36"/>
      <c r="B48" s="36"/>
      <c r="C48" s="36"/>
      <c r="D48" s="36"/>
      <c r="E48" s="33"/>
      <c r="G48" s="8"/>
    </row>
    <row r="49">
      <c r="A49" s="36">
        <v>98.0</v>
      </c>
      <c r="B49" s="36">
        <v>115.0</v>
      </c>
      <c r="C49" s="36" t="s">
        <v>335</v>
      </c>
      <c r="D49" s="36" t="s">
        <v>336</v>
      </c>
      <c r="E49" s="33"/>
      <c r="G49" s="8"/>
    </row>
    <row r="50">
      <c r="A50" s="36">
        <v>98.0</v>
      </c>
      <c r="B50" s="36">
        <v>141.0</v>
      </c>
      <c r="C50" s="36" t="s">
        <v>341</v>
      </c>
      <c r="D50" s="36" t="s">
        <v>336</v>
      </c>
      <c r="E50" s="33"/>
      <c r="G50" s="8"/>
    </row>
    <row r="51">
      <c r="A51" s="36">
        <v>98.0</v>
      </c>
      <c r="B51" s="36">
        <v>134.0</v>
      </c>
      <c r="C51" s="36" t="s">
        <v>341</v>
      </c>
      <c r="D51" s="36" t="s">
        <v>336</v>
      </c>
      <c r="E51" s="33"/>
      <c r="G51" s="8"/>
    </row>
    <row r="52">
      <c r="A52" s="36">
        <v>98.0</v>
      </c>
      <c r="B52" s="36">
        <v>76.0</v>
      </c>
      <c r="C52" s="36" t="s">
        <v>335</v>
      </c>
      <c r="D52" s="36" t="s">
        <v>366</v>
      </c>
      <c r="E52" s="33"/>
      <c r="G52" s="8"/>
    </row>
    <row r="53">
      <c r="A53" s="36">
        <v>98.0</v>
      </c>
      <c r="B53" s="36">
        <v>129.0</v>
      </c>
      <c r="C53" s="36" t="s">
        <v>338</v>
      </c>
      <c r="D53" s="36" t="s">
        <v>336</v>
      </c>
      <c r="E53" s="33"/>
      <c r="G53" s="8"/>
    </row>
    <row r="54">
      <c r="A54" s="36">
        <v>98.0</v>
      </c>
      <c r="B54" s="36">
        <v>191.0</v>
      </c>
      <c r="C54" s="36" t="s">
        <v>341</v>
      </c>
      <c r="D54" s="36" t="s">
        <v>336</v>
      </c>
      <c r="E54" s="33"/>
      <c r="G54" s="8"/>
    </row>
    <row r="55">
      <c r="A55" s="36">
        <v>98.0</v>
      </c>
      <c r="B55" s="36">
        <v>86.0</v>
      </c>
      <c r="C55" s="36" t="s">
        <v>338</v>
      </c>
      <c r="D55" s="36" t="s">
        <v>336</v>
      </c>
      <c r="E55" s="33"/>
      <c r="G55" s="8"/>
    </row>
    <row r="56">
      <c r="A56" s="36">
        <v>98.0</v>
      </c>
      <c r="B56" s="36">
        <v>130.0</v>
      </c>
      <c r="C56" s="36" t="s">
        <v>335</v>
      </c>
      <c r="D56" s="36" t="s">
        <v>336</v>
      </c>
      <c r="E56" s="33"/>
      <c r="G56" s="8"/>
    </row>
    <row r="57">
      <c r="A57" s="36">
        <v>98.0</v>
      </c>
      <c r="B57" s="36">
        <v>149.0</v>
      </c>
      <c r="C57" s="36" t="s">
        <v>335</v>
      </c>
      <c r="D57" s="36" t="s">
        <v>336</v>
      </c>
      <c r="E57" s="33"/>
      <c r="G57" s="8"/>
    </row>
    <row r="58">
      <c r="A58" s="36"/>
      <c r="B58" s="36"/>
      <c r="C58" s="36"/>
      <c r="D58" s="36"/>
      <c r="E58" s="33"/>
      <c r="G58" s="8"/>
    </row>
    <row r="59">
      <c r="A59" s="36">
        <v>77.0</v>
      </c>
      <c r="B59" s="36">
        <v>69.0</v>
      </c>
      <c r="C59" s="36" t="s">
        <v>338</v>
      </c>
      <c r="D59" s="36" t="s">
        <v>366</v>
      </c>
      <c r="E59" s="33"/>
      <c r="G59" s="8"/>
    </row>
    <row r="60">
      <c r="A60" s="36">
        <v>77.0</v>
      </c>
      <c r="B60" s="36">
        <v>126.0</v>
      </c>
      <c r="C60" s="36" t="s">
        <v>338</v>
      </c>
      <c r="D60" s="36" t="s">
        <v>336</v>
      </c>
      <c r="E60" s="33"/>
      <c r="G60" s="8"/>
    </row>
    <row r="61">
      <c r="A61" s="36">
        <v>77.0</v>
      </c>
      <c r="B61" s="36">
        <v>73.0</v>
      </c>
      <c r="C61" s="36" t="s">
        <v>341</v>
      </c>
      <c r="D61" s="36" t="s">
        <v>366</v>
      </c>
      <c r="E61" s="33"/>
      <c r="G61" s="8"/>
    </row>
    <row r="62">
      <c r="A62" s="36">
        <v>77.0</v>
      </c>
      <c r="B62" s="36">
        <v>135.0</v>
      </c>
      <c r="C62" s="36" t="s">
        <v>335</v>
      </c>
      <c r="D62" s="36" t="s">
        <v>336</v>
      </c>
      <c r="E62" s="33"/>
      <c r="G62" s="8"/>
    </row>
    <row r="63">
      <c r="A63" s="36">
        <v>77.0</v>
      </c>
      <c r="B63" s="36">
        <v>99.0</v>
      </c>
      <c r="C63" s="36" t="s">
        <v>338</v>
      </c>
      <c r="D63" s="36" t="s">
        <v>336</v>
      </c>
      <c r="E63" s="33"/>
      <c r="G63" s="8"/>
    </row>
    <row r="64">
      <c r="A64" s="36">
        <v>77.0</v>
      </c>
      <c r="B64" s="36">
        <v>128.0</v>
      </c>
      <c r="C64" s="36" t="s">
        <v>341</v>
      </c>
      <c r="D64" s="36" t="s">
        <v>336</v>
      </c>
      <c r="E64" s="33"/>
      <c r="G64" s="8"/>
    </row>
    <row r="65">
      <c r="A65" s="36">
        <v>77.0</v>
      </c>
      <c r="B65" s="36">
        <v>103.0</v>
      </c>
      <c r="C65" s="36" t="s">
        <v>350</v>
      </c>
      <c r="D65" s="36" t="s">
        <v>336</v>
      </c>
      <c r="E65" s="33"/>
      <c r="G65" s="8"/>
    </row>
    <row r="66">
      <c r="A66" s="36">
        <v>77.0</v>
      </c>
      <c r="B66" s="36">
        <v>116.0</v>
      </c>
      <c r="C66" s="36" t="s">
        <v>341</v>
      </c>
      <c r="D66" s="36" t="s">
        <v>336</v>
      </c>
      <c r="E66" s="33"/>
      <c r="G66" s="8"/>
    </row>
    <row r="67">
      <c r="A67" s="36">
        <v>77.0</v>
      </c>
      <c r="B67" s="36">
        <v>81.0</v>
      </c>
      <c r="C67" s="36" t="s">
        <v>338</v>
      </c>
      <c r="D67" s="36" t="s">
        <v>336</v>
      </c>
      <c r="E67" s="33"/>
      <c r="G67" s="8"/>
    </row>
    <row r="68">
      <c r="A68" s="36">
        <v>77.0</v>
      </c>
      <c r="B68" s="36">
        <v>119.0</v>
      </c>
      <c r="C68" s="36" t="s">
        <v>350</v>
      </c>
      <c r="D68" s="36" t="s">
        <v>336</v>
      </c>
      <c r="E68" s="33"/>
      <c r="G68" s="8"/>
    </row>
    <row r="69">
      <c r="A69" s="36">
        <v>77.0</v>
      </c>
      <c r="B69" s="36">
        <v>49.0</v>
      </c>
      <c r="C69" s="36" t="s">
        <v>338</v>
      </c>
      <c r="D69" s="36" t="s">
        <v>336</v>
      </c>
      <c r="E69" s="33"/>
      <c r="G69" s="8"/>
    </row>
    <row r="70">
      <c r="A70" s="36">
        <v>77.0</v>
      </c>
      <c r="B70" s="36">
        <v>96.0</v>
      </c>
      <c r="C70" s="36" t="s">
        <v>338</v>
      </c>
      <c r="D70" s="36" t="s">
        <v>336</v>
      </c>
      <c r="E70" s="33"/>
      <c r="G70" s="8"/>
    </row>
    <row r="71">
      <c r="A71" s="36">
        <v>77.0</v>
      </c>
      <c r="B71" s="36">
        <v>144.0</v>
      </c>
      <c r="C71" s="36" t="s">
        <v>341</v>
      </c>
      <c r="D71" s="36" t="s">
        <v>336</v>
      </c>
      <c r="E71" s="33"/>
      <c r="G71" s="8"/>
    </row>
    <row r="72">
      <c r="A72" s="36"/>
      <c r="B72" s="36"/>
      <c r="C72" s="36"/>
      <c r="D72" s="36"/>
      <c r="E72" s="33"/>
      <c r="G72" s="8"/>
    </row>
    <row r="73">
      <c r="A73" s="36">
        <v>90.0</v>
      </c>
      <c r="B73" s="36">
        <v>158.0</v>
      </c>
      <c r="C73" s="36" t="s">
        <v>335</v>
      </c>
      <c r="D73" s="36" t="s">
        <v>336</v>
      </c>
      <c r="E73" s="33"/>
      <c r="G73" s="8"/>
    </row>
    <row r="74">
      <c r="A74" s="36">
        <v>90.0</v>
      </c>
      <c r="B74" s="36">
        <v>125.0</v>
      </c>
      <c r="C74" s="36" t="s">
        <v>341</v>
      </c>
      <c r="D74" s="36" t="s">
        <v>336</v>
      </c>
      <c r="E74" s="33"/>
      <c r="G74" s="8"/>
    </row>
    <row r="75">
      <c r="A75" s="36">
        <v>90.0</v>
      </c>
      <c r="B75" s="36">
        <v>150.0</v>
      </c>
      <c r="C75" s="36" t="s">
        <v>341</v>
      </c>
      <c r="D75" s="36" t="s">
        <v>336</v>
      </c>
      <c r="E75" s="33"/>
      <c r="G75" s="8"/>
    </row>
    <row r="76">
      <c r="A76" s="36">
        <v>90.0</v>
      </c>
      <c r="B76" s="36">
        <v>131.0</v>
      </c>
      <c r="C76" s="36" t="s">
        <v>350</v>
      </c>
      <c r="D76" s="36" t="s">
        <v>336</v>
      </c>
      <c r="E76" s="33"/>
      <c r="G76" s="8"/>
    </row>
    <row r="77">
      <c r="A77" s="36">
        <v>90.0</v>
      </c>
      <c r="B77" s="36">
        <v>139.0</v>
      </c>
      <c r="C77" s="36" t="s">
        <v>341</v>
      </c>
      <c r="D77" s="36" t="s">
        <v>336</v>
      </c>
      <c r="E77" s="33"/>
      <c r="G77" s="8"/>
    </row>
    <row r="78">
      <c r="A78" s="36">
        <v>90.0</v>
      </c>
      <c r="B78" s="36">
        <v>190.0</v>
      </c>
      <c r="C78" s="36" t="s">
        <v>341</v>
      </c>
      <c r="D78" s="36" t="s">
        <v>336</v>
      </c>
      <c r="E78" s="33"/>
      <c r="G78" s="8"/>
    </row>
    <row r="79">
      <c r="A79" s="36">
        <v>90.0</v>
      </c>
      <c r="B79" s="36">
        <v>68.0</v>
      </c>
      <c r="C79" s="36" t="s">
        <v>338</v>
      </c>
      <c r="D79" s="36" t="s">
        <v>336</v>
      </c>
      <c r="E79" s="33"/>
      <c r="G79" s="8"/>
    </row>
    <row r="80">
      <c r="A80" s="36">
        <v>90.0</v>
      </c>
      <c r="B80" s="36">
        <v>157.0</v>
      </c>
      <c r="C80" s="36" t="s">
        <v>341</v>
      </c>
      <c r="D80" s="36" t="s">
        <v>336</v>
      </c>
      <c r="E80" s="33"/>
      <c r="G80" s="8"/>
    </row>
    <row r="81">
      <c r="A81" s="36">
        <v>90.0</v>
      </c>
      <c r="B81" s="36">
        <v>157.0</v>
      </c>
      <c r="C81" s="36" t="s">
        <v>335</v>
      </c>
      <c r="D81" s="36" t="s">
        <v>336</v>
      </c>
      <c r="E81" s="33"/>
      <c r="G81" s="8"/>
    </row>
    <row r="82">
      <c r="A82" s="36"/>
      <c r="B82" s="36"/>
      <c r="C82" s="36"/>
      <c r="D82" s="36"/>
      <c r="E82" s="33"/>
      <c r="G82" s="8"/>
    </row>
    <row r="83">
      <c r="A83" s="36"/>
      <c r="B83" s="36"/>
      <c r="C83" s="36"/>
      <c r="D83" s="36"/>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121.0120482</v>
      </c>
      <c r="J1" s="6" t="s">
        <v>334</v>
      </c>
      <c r="K1" s="10">
        <f>AVERAGE(A2:A100)</f>
        <v>93.93975904</v>
      </c>
    </row>
    <row r="2">
      <c r="A2" s="36">
        <v>98.0</v>
      </c>
      <c r="B2" s="36">
        <v>135.0</v>
      </c>
      <c r="C2" s="36" t="s">
        <v>335</v>
      </c>
      <c r="D2" s="36" t="s">
        <v>336</v>
      </c>
      <c r="E2" s="33"/>
      <c r="F2" s="34" t="s">
        <v>3</v>
      </c>
      <c r="G2" s="35">
        <f>MEDIAN(B2:B100)</f>
        <v>121</v>
      </c>
      <c r="J2" s="6" t="s">
        <v>337</v>
      </c>
      <c r="K2" s="10">
        <f>count(A2:A103)</f>
        <v>83</v>
      </c>
    </row>
    <row r="3">
      <c r="A3" s="36">
        <v>98.0</v>
      </c>
      <c r="B3" s="36">
        <v>101.0</v>
      </c>
      <c r="C3" s="36" t="s">
        <v>341</v>
      </c>
      <c r="D3" s="36" t="s">
        <v>366</v>
      </c>
      <c r="E3" s="33"/>
      <c r="F3" s="34" t="s">
        <v>339</v>
      </c>
      <c r="G3" s="35">
        <f>STDEV(B2:B100)</f>
        <v>25.62891563</v>
      </c>
    </row>
    <row r="4">
      <c r="A4" s="36">
        <v>98.0</v>
      </c>
      <c r="B4" s="36">
        <v>149.0</v>
      </c>
      <c r="C4" s="36" t="s">
        <v>335</v>
      </c>
      <c r="D4" s="36" t="s">
        <v>336</v>
      </c>
      <c r="E4" s="33"/>
      <c r="F4" s="34" t="s">
        <v>340</v>
      </c>
      <c r="G4" s="35">
        <f>QUARTILE(B2:B100,1)</f>
        <v>107</v>
      </c>
    </row>
    <row r="5">
      <c r="A5" s="36">
        <v>98.0</v>
      </c>
      <c r="B5" s="36">
        <v>135.0</v>
      </c>
      <c r="C5" s="36" t="s">
        <v>341</v>
      </c>
      <c r="D5" s="36" t="s">
        <v>336</v>
      </c>
      <c r="E5" s="33"/>
      <c r="F5" s="34" t="s">
        <v>342</v>
      </c>
      <c r="G5" s="35">
        <f>QUARTILE(B2:B100,2)</f>
        <v>121</v>
      </c>
    </row>
    <row r="6">
      <c r="A6" s="36">
        <v>98.0</v>
      </c>
      <c r="B6" s="36">
        <v>138.0</v>
      </c>
      <c r="C6" s="36" t="s">
        <v>355</v>
      </c>
      <c r="D6" s="36" t="s">
        <v>336</v>
      </c>
      <c r="E6" s="33"/>
      <c r="F6" s="34" t="s">
        <v>1</v>
      </c>
      <c r="G6" s="35">
        <f>QUARTILE(B2:B100,3)</f>
        <v>138.5</v>
      </c>
    </row>
    <row r="7">
      <c r="A7" s="36">
        <v>98.0</v>
      </c>
      <c r="B7" s="59">
        <v>147.0</v>
      </c>
      <c r="C7" s="38" t="s">
        <v>341</v>
      </c>
      <c r="D7" s="38" t="s">
        <v>336</v>
      </c>
      <c r="E7" s="33"/>
      <c r="F7" s="34" t="s">
        <v>343</v>
      </c>
      <c r="G7" s="35">
        <f>QUARTILE(B2:B100,4)</f>
        <v>170</v>
      </c>
    </row>
    <row r="8">
      <c r="A8" s="36">
        <v>98.0</v>
      </c>
      <c r="B8" s="60">
        <v>135.0</v>
      </c>
      <c r="C8" s="40" t="s">
        <v>335</v>
      </c>
      <c r="D8" s="40" t="s">
        <v>336</v>
      </c>
      <c r="E8" s="33"/>
      <c r="F8" s="34" t="s">
        <v>344</v>
      </c>
      <c r="G8" s="35">
        <f>G6-G4</f>
        <v>31.5</v>
      </c>
      <c r="H8" s="34" t="s">
        <v>345</v>
      </c>
      <c r="I8" s="35">
        <f>(3*(G1-G2))/G3</f>
        <v>0.001410304627</v>
      </c>
      <c r="J8" s="34" t="s">
        <v>346</v>
      </c>
      <c r="K8" s="35">
        <f>SUM(I21:I23)</f>
        <v>8.43373494</v>
      </c>
    </row>
    <row r="9">
      <c r="A9" s="36">
        <v>98.0</v>
      </c>
      <c r="B9" s="60">
        <v>117.0</v>
      </c>
      <c r="C9" s="40" t="s">
        <v>341</v>
      </c>
      <c r="D9" s="40" t="s">
        <v>336</v>
      </c>
      <c r="E9" s="33"/>
      <c r="G9" s="8"/>
    </row>
    <row r="10">
      <c r="A10" s="36">
        <v>98.0</v>
      </c>
      <c r="B10" s="36">
        <v>127.0</v>
      </c>
      <c r="C10" s="36" t="s">
        <v>341</v>
      </c>
      <c r="D10" s="36" t="s">
        <v>336</v>
      </c>
      <c r="E10" s="33"/>
      <c r="F10" s="41" t="s">
        <v>338</v>
      </c>
      <c r="G10" s="42">
        <f>(COUNTIF(C2:C100,"edgeguard"))/(count(A2:A100))</f>
        <v>0.01204819277</v>
      </c>
      <c r="H10" s="43" t="s">
        <v>347</v>
      </c>
      <c r="I10" s="44" t="s">
        <v>348</v>
      </c>
    </row>
    <row r="11">
      <c r="A11" s="36">
        <v>98.0</v>
      </c>
      <c r="B11" s="36">
        <v>118.0</v>
      </c>
      <c r="C11" s="36" t="s">
        <v>341</v>
      </c>
      <c r="D11" s="36" t="s">
        <v>366</v>
      </c>
      <c r="E11" s="33"/>
      <c r="F11" s="41" t="s">
        <v>335</v>
      </c>
      <c r="G11" s="42">
        <f>COUNTIF(C2:C100,"ledgeguard")/(count(A2:A100))</f>
        <v>0.2168674699</v>
      </c>
      <c r="H11" s="45" t="s">
        <v>349</v>
      </c>
      <c r="I11" s="46">
        <f>((COUNTIF(B2:B100,"&lt;=15"))/Count(B2:B100))*100</f>
        <v>1.204819277</v>
      </c>
    </row>
    <row r="12">
      <c r="A12" s="36"/>
      <c r="B12" s="36"/>
      <c r="C12" s="36"/>
      <c r="D12" s="36"/>
      <c r="E12" s="33"/>
      <c r="F12" s="41" t="s">
        <v>350</v>
      </c>
      <c r="G12" s="42">
        <f>COUNTIF(C2:C100,"reversal")/(count(A2:A100))</f>
        <v>0.0843373494</v>
      </c>
      <c r="H12" s="45" t="s">
        <v>351</v>
      </c>
      <c r="I12" s="46">
        <f>((COUNTIF(B2:B100,"&gt;15")-COUNTIF(B2:B100,"&gt;30"))/Count(B2:B100))*100</f>
        <v>0</v>
      </c>
    </row>
    <row r="13">
      <c r="A13" s="36">
        <v>94.0</v>
      </c>
      <c r="B13" s="36">
        <v>169.0</v>
      </c>
      <c r="C13" s="36" t="s">
        <v>341</v>
      </c>
      <c r="D13" s="36" t="s">
        <v>336</v>
      </c>
      <c r="E13" s="33"/>
      <c r="F13" s="41" t="s">
        <v>341</v>
      </c>
      <c r="G13" s="42">
        <f>COUNTIF(C2:C100,"raw/whiff")/(count(A2:A100))</f>
        <v>0.5421686747</v>
      </c>
      <c r="H13" s="45" t="s">
        <v>352</v>
      </c>
      <c r="I13" s="47">
        <f>((COUNTIF(B2:B100,"&gt;30")-COUNTIF(B2:B100,"&gt;45"))/Count(B2:B100))*100</f>
        <v>0</v>
      </c>
    </row>
    <row r="14">
      <c r="A14" s="36">
        <v>94.0</v>
      </c>
      <c r="B14" s="36">
        <v>120.0</v>
      </c>
      <c r="C14" s="36" t="s">
        <v>341</v>
      </c>
      <c r="D14" s="36" t="s">
        <v>336</v>
      </c>
      <c r="E14" s="33"/>
      <c r="F14" s="41" t="s">
        <v>353</v>
      </c>
      <c r="G14" s="42">
        <f>COUNTIF(C2:C100,"landing")/(count(A2:A100))</f>
        <v>0.07228915663</v>
      </c>
      <c r="H14" s="45" t="s">
        <v>354</v>
      </c>
      <c r="I14" s="46">
        <f>((COUNTIF(B2:B100,"&gt;45")-COUNTIF(B2:B100,"&gt;60"))/Count(B2:B100))*100</f>
        <v>0</v>
      </c>
    </row>
    <row r="15">
      <c r="A15" s="36">
        <v>94.0</v>
      </c>
      <c r="B15" s="36">
        <v>128.0</v>
      </c>
      <c r="C15" s="36" t="s">
        <v>353</v>
      </c>
      <c r="D15" s="36" t="s">
        <v>336</v>
      </c>
      <c r="E15" s="33"/>
      <c r="F15" s="41" t="s">
        <v>355</v>
      </c>
      <c r="G15" s="42">
        <f>COUNTIF(C2:C100,"shielding")/(count(A2:A100))</f>
        <v>0.07228915663</v>
      </c>
      <c r="H15" s="45" t="s">
        <v>356</v>
      </c>
      <c r="I15" s="46">
        <f>((COUNTIF(B2:B100,"&gt;60")-COUNTIF(B2:B100,"&gt;75"))/Count(B2:B100))*100</f>
        <v>0</v>
      </c>
    </row>
    <row r="16">
      <c r="A16" s="36">
        <v>94.0</v>
      </c>
      <c r="B16" s="36">
        <v>84.0</v>
      </c>
      <c r="C16" s="36" t="s">
        <v>335</v>
      </c>
      <c r="D16" s="36" t="s">
        <v>336</v>
      </c>
      <c r="E16" s="33"/>
      <c r="G16" s="8"/>
      <c r="H16" s="45" t="s">
        <v>357</v>
      </c>
      <c r="I16" s="46">
        <f>((COUNTIF(B2:B100,"&gt;75")-COUNTIF(B2:B100,"&gt;90"))/Count(B2:B100))*100</f>
        <v>10.84337349</v>
      </c>
    </row>
    <row r="17">
      <c r="A17" s="36">
        <v>94.0</v>
      </c>
      <c r="B17" s="36">
        <v>117.0</v>
      </c>
      <c r="C17" s="36" t="s">
        <v>341</v>
      </c>
      <c r="D17" s="36" t="s">
        <v>336</v>
      </c>
      <c r="E17" s="33"/>
      <c r="F17" s="41" t="s">
        <v>358</v>
      </c>
      <c r="G17" s="42">
        <f>countif(D2:D100,"yes")/(count(A2:A100))</f>
        <v>0.1927710843</v>
      </c>
      <c r="H17" s="45" t="s">
        <v>359</v>
      </c>
      <c r="I17" s="46">
        <f>((COUNTIF(B2:B100,"&gt;90")-COUNTIF(B2:B100,"&gt;105"))/Count(B2:B100))*100</f>
        <v>10.84337349</v>
      </c>
    </row>
    <row r="18">
      <c r="A18" s="36">
        <v>94.0</v>
      </c>
      <c r="B18" s="36">
        <v>107.0</v>
      </c>
      <c r="C18" s="36" t="s">
        <v>341</v>
      </c>
      <c r="D18" s="36" t="s">
        <v>366</v>
      </c>
      <c r="E18" s="33"/>
      <c r="G18" s="8"/>
      <c r="H18" s="45" t="s">
        <v>360</v>
      </c>
      <c r="I18" s="46">
        <f>((COUNTIF(B2:B100,"&gt;105")-COUNTIF(B2:B100,"&gt;120"))/Count(B2:B100))*100</f>
        <v>25.30120482</v>
      </c>
    </row>
    <row r="19">
      <c r="A19" s="36">
        <v>94.0</v>
      </c>
      <c r="B19" s="36">
        <v>136.0</v>
      </c>
      <c r="C19" s="36" t="s">
        <v>341</v>
      </c>
      <c r="D19" s="36" t="s">
        <v>336</v>
      </c>
      <c r="E19" s="33"/>
      <c r="G19" s="8"/>
      <c r="H19" s="45" t="s">
        <v>361</v>
      </c>
      <c r="I19" s="46">
        <f>((COUNTIF(B2:B100,"&gt;120")-COUNTIF(B2:B100,"&gt;135"))/Count(B2:B100))*100</f>
        <v>21.68674699</v>
      </c>
    </row>
    <row r="20">
      <c r="A20" s="36">
        <v>94.0</v>
      </c>
      <c r="B20" s="36">
        <v>145.0</v>
      </c>
      <c r="C20" s="36" t="s">
        <v>335</v>
      </c>
      <c r="D20" s="36" t="s">
        <v>336</v>
      </c>
      <c r="E20" s="33"/>
      <c r="G20" s="8"/>
      <c r="H20" s="48" t="s">
        <v>362</v>
      </c>
      <c r="I20" s="49">
        <f>((COUNTIF(B2:B100,"&gt;135")-COUNTIF(B2:B100,"&gt;150"))/Count(B2:B100))*100</f>
        <v>21.68674699</v>
      </c>
    </row>
    <row r="21">
      <c r="A21" s="36">
        <v>94.0</v>
      </c>
      <c r="B21" s="36">
        <v>85.0</v>
      </c>
      <c r="C21" s="36" t="s">
        <v>353</v>
      </c>
      <c r="D21" s="36" t="s">
        <v>336</v>
      </c>
      <c r="E21" s="33"/>
      <c r="H21" s="48" t="s">
        <v>363</v>
      </c>
      <c r="I21" s="49">
        <f>((COUNTIF(B2:B100,"&gt;150")-COUNTIF(B2:B100,"&gt;165"))/Count(B2:B100))*100</f>
        <v>4.819277108</v>
      </c>
    </row>
    <row r="22">
      <c r="A22" s="36"/>
      <c r="B22" s="36"/>
      <c r="C22" s="36"/>
      <c r="D22" s="36"/>
      <c r="E22" s="33"/>
      <c r="H22" s="48" t="s">
        <v>364</v>
      </c>
      <c r="I22" s="49">
        <f>((COUNTIF(B2:B100,"&gt;165")-COUNTIF(B2:B100,"&gt;180"))/Count(B2:B100))*100</f>
        <v>3.614457831</v>
      </c>
    </row>
    <row r="23">
      <c r="A23" s="36">
        <v>94.0</v>
      </c>
      <c r="B23" s="36">
        <v>141.0</v>
      </c>
      <c r="C23" s="36" t="s">
        <v>341</v>
      </c>
      <c r="D23" s="36" t="s">
        <v>336</v>
      </c>
      <c r="E23" s="33"/>
      <c r="H23" s="50" t="s">
        <v>365</v>
      </c>
      <c r="I23" s="51">
        <f>((COUNTIF(B2:B100,"&gt;180")-COUNTIF(B2:B100,"&gt;300"))/Count(B2:B100))*100</f>
        <v>0</v>
      </c>
    </row>
    <row r="24">
      <c r="A24" s="36">
        <v>94.0</v>
      </c>
      <c r="B24" s="36">
        <v>151.0</v>
      </c>
      <c r="C24" s="36" t="s">
        <v>341</v>
      </c>
      <c r="D24" s="36" t="s">
        <v>336</v>
      </c>
      <c r="E24" s="33"/>
      <c r="I24" s="9">
        <f>SUM(I11:I23)</f>
        <v>100</v>
      </c>
    </row>
    <row r="25">
      <c r="A25" s="36">
        <v>94.0</v>
      </c>
      <c r="B25" s="36">
        <v>98.0</v>
      </c>
      <c r="C25" s="36" t="s">
        <v>341</v>
      </c>
      <c r="D25" s="36" t="s">
        <v>366</v>
      </c>
      <c r="E25" s="33"/>
    </row>
    <row r="26">
      <c r="A26" s="36">
        <v>94.0</v>
      </c>
      <c r="B26" s="36">
        <v>115.0</v>
      </c>
      <c r="C26" s="36" t="s">
        <v>335</v>
      </c>
      <c r="D26" s="36" t="s">
        <v>336</v>
      </c>
      <c r="E26" s="33"/>
    </row>
    <row r="27">
      <c r="A27" s="36">
        <v>94.0</v>
      </c>
      <c r="B27" s="36">
        <v>80.0</v>
      </c>
      <c r="C27" s="36" t="s">
        <v>335</v>
      </c>
      <c r="D27" s="36" t="s">
        <v>366</v>
      </c>
      <c r="E27" s="33"/>
    </row>
    <row r="28">
      <c r="A28" s="36">
        <v>94.0</v>
      </c>
      <c r="B28" s="36">
        <v>122.0</v>
      </c>
      <c r="C28" s="36" t="s">
        <v>341</v>
      </c>
      <c r="D28" s="36" t="s">
        <v>366</v>
      </c>
      <c r="E28" s="33"/>
    </row>
    <row r="29">
      <c r="A29" s="36">
        <v>94.0</v>
      </c>
      <c r="B29" s="36">
        <v>128.0</v>
      </c>
      <c r="C29" s="36" t="s">
        <v>341</v>
      </c>
      <c r="D29" s="36" t="s">
        <v>336</v>
      </c>
      <c r="E29" s="33"/>
    </row>
    <row r="30">
      <c r="A30" s="36">
        <v>94.0</v>
      </c>
      <c r="B30" s="36">
        <v>115.0</v>
      </c>
      <c r="C30" s="36" t="s">
        <v>335</v>
      </c>
      <c r="D30" s="36" t="s">
        <v>336</v>
      </c>
      <c r="E30" s="33"/>
    </row>
    <row r="31">
      <c r="A31" s="36">
        <v>94.0</v>
      </c>
      <c r="B31" s="36">
        <v>127.0</v>
      </c>
      <c r="C31" s="36" t="s">
        <v>350</v>
      </c>
      <c r="D31" s="36" t="s">
        <v>336</v>
      </c>
      <c r="E31" s="33"/>
    </row>
    <row r="32">
      <c r="A32" s="36">
        <v>94.0</v>
      </c>
      <c r="B32" s="36">
        <v>86.0</v>
      </c>
      <c r="C32" s="36" t="s">
        <v>353</v>
      </c>
      <c r="D32" s="36" t="s">
        <v>336</v>
      </c>
      <c r="E32" s="33"/>
    </row>
    <row r="33">
      <c r="A33" s="36"/>
      <c r="B33" s="36"/>
      <c r="C33" s="36"/>
      <c r="D33" s="36"/>
      <c r="E33" s="33"/>
    </row>
    <row r="34">
      <c r="A34" s="36">
        <v>103.0</v>
      </c>
      <c r="B34" s="36">
        <v>158.0</v>
      </c>
      <c r="C34" s="36" t="s">
        <v>341</v>
      </c>
      <c r="D34" s="36" t="s">
        <v>336</v>
      </c>
      <c r="E34" s="33"/>
    </row>
    <row r="35">
      <c r="A35" s="36">
        <v>103.0</v>
      </c>
      <c r="B35" s="36">
        <v>121.0</v>
      </c>
      <c r="C35" s="36" t="s">
        <v>341</v>
      </c>
      <c r="D35" s="36" t="s">
        <v>366</v>
      </c>
      <c r="E35" s="33"/>
      <c r="G35" s="8"/>
    </row>
    <row r="36">
      <c r="A36" s="36">
        <v>103.0</v>
      </c>
      <c r="B36" s="36">
        <v>107.0</v>
      </c>
      <c r="C36" s="36" t="s">
        <v>335</v>
      </c>
      <c r="D36" s="36" t="s">
        <v>366</v>
      </c>
      <c r="E36" s="33"/>
      <c r="G36" s="8"/>
    </row>
    <row r="37">
      <c r="A37" s="36">
        <v>103.0</v>
      </c>
      <c r="B37" s="36">
        <v>121.0</v>
      </c>
      <c r="C37" s="36" t="s">
        <v>341</v>
      </c>
      <c r="D37" s="36" t="s">
        <v>336</v>
      </c>
      <c r="E37" s="33"/>
      <c r="G37" s="8"/>
    </row>
    <row r="38">
      <c r="A38" s="36">
        <v>103.0</v>
      </c>
      <c r="B38" s="36">
        <v>133.0</v>
      </c>
      <c r="C38" s="36" t="s">
        <v>350</v>
      </c>
      <c r="D38" s="36" t="s">
        <v>336</v>
      </c>
      <c r="E38" s="33"/>
      <c r="G38" s="8"/>
    </row>
    <row r="39">
      <c r="A39" s="36">
        <v>103.0</v>
      </c>
      <c r="B39" s="36">
        <v>92.0</v>
      </c>
      <c r="C39" s="36" t="s">
        <v>353</v>
      </c>
      <c r="D39" s="36" t="s">
        <v>336</v>
      </c>
      <c r="E39" s="33"/>
      <c r="G39" s="8"/>
    </row>
    <row r="40">
      <c r="A40" s="36">
        <v>103.0</v>
      </c>
      <c r="B40" s="36">
        <v>106.0</v>
      </c>
      <c r="C40" s="36" t="s">
        <v>335</v>
      </c>
      <c r="D40" s="36" t="s">
        <v>366</v>
      </c>
      <c r="E40" s="33"/>
      <c r="G40" s="8"/>
    </row>
    <row r="41">
      <c r="A41" s="36"/>
      <c r="B41" s="36"/>
      <c r="C41" s="36"/>
      <c r="D41" s="36"/>
      <c r="E41" s="33"/>
      <c r="G41" s="8"/>
    </row>
    <row r="42">
      <c r="A42" s="36">
        <v>82.0</v>
      </c>
      <c r="B42" s="36">
        <v>117.0</v>
      </c>
      <c r="C42" s="36" t="s">
        <v>335</v>
      </c>
      <c r="D42" s="36" t="s">
        <v>336</v>
      </c>
      <c r="E42" s="33"/>
      <c r="G42" s="8"/>
    </row>
    <row r="43">
      <c r="A43" s="36">
        <v>82.0</v>
      </c>
      <c r="B43" s="36">
        <v>127.0</v>
      </c>
      <c r="C43" s="36" t="s">
        <v>350</v>
      </c>
      <c r="D43" s="36" t="s">
        <v>336</v>
      </c>
      <c r="E43" s="33"/>
      <c r="G43" s="8"/>
    </row>
    <row r="44">
      <c r="A44" s="36">
        <v>82.0</v>
      </c>
      <c r="B44" s="36">
        <v>116.0</v>
      </c>
      <c r="C44" s="36" t="s">
        <v>335</v>
      </c>
      <c r="D44" s="36" t="s">
        <v>336</v>
      </c>
      <c r="E44" s="33"/>
      <c r="G44" s="8"/>
    </row>
    <row r="45">
      <c r="A45" s="36">
        <v>82.0</v>
      </c>
      <c r="B45" s="36">
        <v>82.0</v>
      </c>
      <c r="C45" s="36" t="s">
        <v>341</v>
      </c>
      <c r="D45" s="36" t="s">
        <v>336</v>
      </c>
      <c r="E45" s="33"/>
      <c r="G45" s="8"/>
    </row>
    <row r="46">
      <c r="A46" s="36">
        <v>82.0</v>
      </c>
      <c r="B46" s="36">
        <v>13.0</v>
      </c>
      <c r="C46" s="36" t="s">
        <v>338</v>
      </c>
      <c r="D46" s="36" t="s">
        <v>336</v>
      </c>
      <c r="E46" s="33"/>
      <c r="G46" s="8"/>
    </row>
    <row r="47">
      <c r="A47" s="36">
        <v>82.0</v>
      </c>
      <c r="B47" s="36">
        <v>100.0</v>
      </c>
      <c r="C47" s="36" t="s">
        <v>341</v>
      </c>
      <c r="D47" s="36" t="s">
        <v>336</v>
      </c>
      <c r="E47" s="33"/>
      <c r="G47" s="8"/>
    </row>
    <row r="48">
      <c r="A48" s="36">
        <v>82.0</v>
      </c>
      <c r="B48" s="36">
        <v>78.0</v>
      </c>
      <c r="C48" s="36" t="s">
        <v>341</v>
      </c>
      <c r="D48" s="36" t="s">
        <v>366</v>
      </c>
      <c r="E48" s="33"/>
      <c r="G48" s="8"/>
    </row>
    <row r="49">
      <c r="A49" s="36">
        <v>82.0</v>
      </c>
      <c r="B49" s="36">
        <v>143.0</v>
      </c>
      <c r="C49" s="36" t="s">
        <v>341</v>
      </c>
      <c r="D49" s="36" t="s">
        <v>336</v>
      </c>
      <c r="E49" s="33"/>
      <c r="G49" s="8"/>
    </row>
    <row r="50">
      <c r="A50" s="36"/>
      <c r="B50" s="36"/>
      <c r="C50" s="36"/>
      <c r="D50" s="36"/>
      <c r="E50" s="33"/>
      <c r="G50" s="8"/>
    </row>
    <row r="51">
      <c r="A51" s="36">
        <v>107.0</v>
      </c>
      <c r="B51" s="36">
        <v>170.0</v>
      </c>
      <c r="C51" s="36" t="s">
        <v>353</v>
      </c>
      <c r="D51" s="36" t="s">
        <v>336</v>
      </c>
      <c r="E51" s="33"/>
      <c r="G51" s="8"/>
    </row>
    <row r="52">
      <c r="A52" s="36">
        <v>107.0</v>
      </c>
      <c r="B52" s="36">
        <v>113.0</v>
      </c>
      <c r="C52" s="36" t="s">
        <v>341</v>
      </c>
      <c r="D52" s="36" t="s">
        <v>366</v>
      </c>
      <c r="E52" s="33"/>
      <c r="G52" s="8"/>
    </row>
    <row r="53">
      <c r="A53" s="36">
        <v>107.0</v>
      </c>
      <c r="B53" s="36">
        <v>114.0</v>
      </c>
      <c r="C53" s="36" t="s">
        <v>341</v>
      </c>
      <c r="D53" s="36" t="s">
        <v>336</v>
      </c>
      <c r="E53" s="33"/>
      <c r="G53" s="8"/>
    </row>
    <row r="54">
      <c r="A54" s="36">
        <v>107.0</v>
      </c>
      <c r="B54" s="36">
        <v>120.0</v>
      </c>
      <c r="C54" s="36" t="s">
        <v>355</v>
      </c>
      <c r="D54" s="36" t="s">
        <v>336</v>
      </c>
      <c r="E54" s="33"/>
      <c r="G54" s="8"/>
    </row>
    <row r="55">
      <c r="A55" s="36">
        <v>107.0</v>
      </c>
      <c r="B55" s="36">
        <v>146.0</v>
      </c>
      <c r="C55" s="36" t="s">
        <v>335</v>
      </c>
      <c r="D55" s="36" t="s">
        <v>336</v>
      </c>
      <c r="E55" s="33"/>
      <c r="G55" s="8"/>
    </row>
    <row r="56">
      <c r="A56" s="36">
        <v>107.0</v>
      </c>
      <c r="B56" s="36">
        <v>139.0</v>
      </c>
      <c r="C56" s="36" t="s">
        <v>341</v>
      </c>
      <c r="D56" s="36" t="s">
        <v>336</v>
      </c>
      <c r="E56" s="33"/>
      <c r="G56" s="8"/>
    </row>
    <row r="57">
      <c r="A57" s="36">
        <v>107.0</v>
      </c>
      <c r="B57" s="36">
        <v>116.0</v>
      </c>
      <c r="C57" s="36" t="s">
        <v>341</v>
      </c>
      <c r="D57" s="36" t="s">
        <v>336</v>
      </c>
      <c r="E57" s="33"/>
      <c r="G57" s="8"/>
    </row>
    <row r="58">
      <c r="A58" s="36">
        <v>107.0</v>
      </c>
      <c r="B58" s="36">
        <v>139.0</v>
      </c>
      <c r="C58" s="36" t="s">
        <v>341</v>
      </c>
      <c r="D58" s="36" t="s">
        <v>336</v>
      </c>
      <c r="E58" s="33"/>
      <c r="G58" s="8"/>
    </row>
    <row r="59">
      <c r="A59" s="36">
        <v>107.0</v>
      </c>
      <c r="B59" s="36">
        <v>168.0</v>
      </c>
      <c r="C59" s="36" t="s">
        <v>335</v>
      </c>
      <c r="D59" s="36" t="s">
        <v>336</v>
      </c>
      <c r="E59" s="33"/>
      <c r="G59" s="8"/>
    </row>
    <row r="60">
      <c r="A60" s="36">
        <v>107.0</v>
      </c>
      <c r="B60" s="36">
        <v>138.0</v>
      </c>
      <c r="C60" s="36" t="s">
        <v>353</v>
      </c>
      <c r="D60" s="36" t="s">
        <v>336</v>
      </c>
      <c r="E60" s="33"/>
      <c r="G60" s="8"/>
    </row>
    <row r="61">
      <c r="A61" s="36">
        <v>107.0</v>
      </c>
      <c r="B61" s="36">
        <v>149.0</v>
      </c>
      <c r="C61" s="36" t="s">
        <v>341</v>
      </c>
      <c r="D61" s="36" t="s">
        <v>336</v>
      </c>
      <c r="E61" s="33"/>
      <c r="G61" s="8"/>
    </row>
    <row r="62">
      <c r="A62" s="36">
        <v>107.0</v>
      </c>
      <c r="B62" s="36">
        <v>98.0</v>
      </c>
      <c r="C62" s="36" t="s">
        <v>355</v>
      </c>
      <c r="D62" s="36" t="s">
        <v>366</v>
      </c>
      <c r="E62" s="33"/>
      <c r="G62" s="8"/>
    </row>
    <row r="63">
      <c r="A63" s="36">
        <v>107.0</v>
      </c>
      <c r="B63" s="36">
        <v>159.0</v>
      </c>
      <c r="C63" s="36" t="s">
        <v>341</v>
      </c>
      <c r="D63" s="36" t="s">
        <v>336</v>
      </c>
      <c r="E63" s="33"/>
      <c r="G63" s="8"/>
    </row>
    <row r="64">
      <c r="A64" s="36"/>
      <c r="B64" s="36"/>
      <c r="C64" s="36"/>
      <c r="D64" s="36"/>
      <c r="E64" s="33"/>
      <c r="G64" s="8"/>
    </row>
    <row r="65">
      <c r="A65" s="36">
        <v>92.0</v>
      </c>
      <c r="B65" s="36">
        <v>116.0</v>
      </c>
      <c r="C65" s="36" t="s">
        <v>341</v>
      </c>
      <c r="D65" s="36" t="s">
        <v>336</v>
      </c>
      <c r="E65" s="33"/>
      <c r="G65" s="8"/>
    </row>
    <row r="66">
      <c r="A66" s="36">
        <v>92.0</v>
      </c>
      <c r="B66" s="36">
        <v>129.0</v>
      </c>
      <c r="C66" s="36" t="s">
        <v>341</v>
      </c>
      <c r="D66" s="36" t="s">
        <v>336</v>
      </c>
      <c r="E66" s="33"/>
      <c r="G66" s="8"/>
    </row>
    <row r="67">
      <c r="A67" s="36">
        <v>92.0</v>
      </c>
      <c r="B67" s="36">
        <v>126.0</v>
      </c>
      <c r="C67" s="36" t="s">
        <v>341</v>
      </c>
      <c r="D67" s="36" t="s">
        <v>336</v>
      </c>
      <c r="E67" s="33"/>
      <c r="G67" s="8"/>
    </row>
    <row r="68">
      <c r="A68" s="36">
        <v>92.0</v>
      </c>
      <c r="B68" s="36">
        <v>138.0</v>
      </c>
      <c r="C68" s="36" t="s">
        <v>355</v>
      </c>
      <c r="D68" s="36" t="s">
        <v>336</v>
      </c>
      <c r="E68" s="33"/>
      <c r="G68" s="8"/>
    </row>
    <row r="69">
      <c r="A69" s="36">
        <v>92.0</v>
      </c>
      <c r="B69" s="36">
        <v>114.0</v>
      </c>
      <c r="C69" s="36" t="s">
        <v>341</v>
      </c>
      <c r="D69" s="36" t="s">
        <v>336</v>
      </c>
      <c r="E69" s="33"/>
      <c r="G69" s="8"/>
    </row>
    <row r="70">
      <c r="A70" s="36">
        <v>92.0</v>
      </c>
      <c r="B70" s="36">
        <v>87.0</v>
      </c>
      <c r="C70" s="36" t="s">
        <v>335</v>
      </c>
      <c r="D70" s="36" t="s">
        <v>336</v>
      </c>
      <c r="E70" s="33"/>
      <c r="G70" s="8"/>
    </row>
    <row r="71">
      <c r="A71" s="36">
        <v>92.0</v>
      </c>
      <c r="B71" s="36">
        <v>91.0</v>
      </c>
      <c r="C71" s="36" t="s">
        <v>350</v>
      </c>
      <c r="D71" s="36" t="s">
        <v>366</v>
      </c>
      <c r="E71" s="33"/>
      <c r="G71" s="8"/>
    </row>
    <row r="72">
      <c r="A72" s="36">
        <v>92.0</v>
      </c>
      <c r="B72" s="36">
        <v>141.0</v>
      </c>
      <c r="C72" s="36" t="s">
        <v>341</v>
      </c>
      <c r="D72" s="36" t="s">
        <v>336</v>
      </c>
      <c r="E72" s="33"/>
      <c r="G72" s="8"/>
    </row>
    <row r="73">
      <c r="A73" s="36">
        <v>92.0</v>
      </c>
      <c r="B73" s="36">
        <v>144.0</v>
      </c>
      <c r="C73" s="36" t="s">
        <v>355</v>
      </c>
      <c r="D73" s="36" t="s">
        <v>336</v>
      </c>
      <c r="E73" s="33"/>
      <c r="G73" s="8"/>
    </row>
    <row r="74">
      <c r="A74" s="36"/>
      <c r="B74" s="36"/>
      <c r="C74" s="36"/>
      <c r="D74" s="36"/>
      <c r="E74" s="33"/>
      <c r="G74" s="8"/>
    </row>
    <row r="75">
      <c r="A75" s="36">
        <v>91.0</v>
      </c>
      <c r="B75" s="36">
        <v>133.0</v>
      </c>
      <c r="C75" s="36" t="s">
        <v>341</v>
      </c>
      <c r="D75" s="36" t="s">
        <v>336</v>
      </c>
      <c r="E75" s="33"/>
      <c r="G75" s="8"/>
    </row>
    <row r="76">
      <c r="A76" s="36">
        <v>91.0</v>
      </c>
      <c r="B76" s="36">
        <v>112.0</v>
      </c>
      <c r="C76" s="36" t="s">
        <v>341</v>
      </c>
      <c r="D76" s="36" t="s">
        <v>336</v>
      </c>
      <c r="E76" s="33"/>
      <c r="G76" s="8"/>
    </row>
    <row r="77">
      <c r="A77" s="36">
        <v>91.0</v>
      </c>
      <c r="B77" s="36">
        <v>142.0</v>
      </c>
      <c r="C77" s="36" t="s">
        <v>341</v>
      </c>
      <c r="D77" s="36" t="s">
        <v>336</v>
      </c>
      <c r="E77" s="33"/>
      <c r="G77" s="8"/>
    </row>
    <row r="78">
      <c r="A78" s="36">
        <v>91.0</v>
      </c>
      <c r="B78" s="36">
        <v>104.0</v>
      </c>
      <c r="C78" s="36" t="s">
        <v>355</v>
      </c>
      <c r="D78" s="36" t="s">
        <v>366</v>
      </c>
      <c r="E78" s="33"/>
      <c r="G78" s="8"/>
    </row>
    <row r="79">
      <c r="A79" s="36">
        <v>91.0</v>
      </c>
      <c r="B79" s="36">
        <v>149.0</v>
      </c>
      <c r="C79" s="36" t="s">
        <v>341</v>
      </c>
      <c r="D79" s="36" t="s">
        <v>336</v>
      </c>
      <c r="E79" s="33"/>
      <c r="G79" s="8"/>
    </row>
    <row r="80">
      <c r="A80" s="36">
        <v>91.0</v>
      </c>
      <c r="B80" s="36">
        <v>98.0</v>
      </c>
      <c r="C80" s="36" t="s">
        <v>335</v>
      </c>
      <c r="D80" s="36" t="s">
        <v>336</v>
      </c>
      <c r="E80" s="33"/>
      <c r="G80" s="8"/>
    </row>
    <row r="81">
      <c r="A81" s="36">
        <v>91.0</v>
      </c>
      <c r="B81" s="36">
        <v>113.0</v>
      </c>
      <c r="C81" s="36" t="s">
        <v>341</v>
      </c>
      <c r="D81" s="36" t="s">
        <v>336</v>
      </c>
      <c r="E81" s="33"/>
      <c r="G81" s="8"/>
    </row>
    <row r="82">
      <c r="A82" s="36">
        <v>91.0</v>
      </c>
      <c r="B82" s="36">
        <v>114.0</v>
      </c>
      <c r="C82" s="36" t="s">
        <v>341</v>
      </c>
      <c r="D82" s="36" t="s">
        <v>336</v>
      </c>
      <c r="E82" s="33"/>
      <c r="G82" s="8"/>
    </row>
    <row r="83">
      <c r="A83" s="36">
        <v>91.0</v>
      </c>
      <c r="B83" s="36">
        <v>118.0</v>
      </c>
      <c r="C83" s="36" t="s">
        <v>341</v>
      </c>
      <c r="D83" s="36" t="s">
        <v>336</v>
      </c>
      <c r="E83" s="33"/>
      <c r="G83" s="8"/>
    </row>
    <row r="84">
      <c r="A84" s="53"/>
      <c r="B84" s="53"/>
      <c r="C84" s="53"/>
      <c r="D84" s="53"/>
      <c r="E84" s="33"/>
      <c r="G84" s="8"/>
    </row>
    <row r="85">
      <c r="A85" s="36">
        <v>77.0</v>
      </c>
      <c r="B85" s="36">
        <v>101.0</v>
      </c>
      <c r="C85" s="36" t="s">
        <v>341</v>
      </c>
      <c r="D85" s="36" t="s">
        <v>366</v>
      </c>
      <c r="E85" s="33"/>
      <c r="G85" s="8"/>
    </row>
    <row r="86">
      <c r="A86" s="36">
        <v>77.0</v>
      </c>
      <c r="B86" s="36">
        <v>122.0</v>
      </c>
      <c r="C86" s="36" t="s">
        <v>341</v>
      </c>
      <c r="D86" s="36" t="s">
        <v>336</v>
      </c>
      <c r="E86" s="33"/>
      <c r="G86" s="8"/>
    </row>
    <row r="87">
      <c r="A87" s="36">
        <v>77.0</v>
      </c>
      <c r="B87" s="36">
        <v>129.0</v>
      </c>
      <c r="C87" s="36" t="s">
        <v>350</v>
      </c>
      <c r="D87" s="36" t="s">
        <v>336</v>
      </c>
      <c r="E87" s="33"/>
      <c r="G87" s="8"/>
    </row>
    <row r="88">
      <c r="A88" s="36">
        <v>77.0</v>
      </c>
      <c r="B88" s="36">
        <v>78.0</v>
      </c>
      <c r="C88" s="36" t="s">
        <v>335</v>
      </c>
      <c r="D88" s="36" t="s">
        <v>336</v>
      </c>
      <c r="E88" s="33"/>
      <c r="G88" s="8"/>
    </row>
    <row r="89">
      <c r="A89" s="36">
        <v>77.0</v>
      </c>
      <c r="B89" s="36">
        <v>78.0</v>
      </c>
      <c r="C89" s="36" t="s">
        <v>350</v>
      </c>
      <c r="D89" s="36" t="s">
        <v>366</v>
      </c>
      <c r="E89" s="33"/>
      <c r="G89" s="8"/>
    </row>
    <row r="90">
      <c r="A90" s="36">
        <v>77.0</v>
      </c>
      <c r="B90" s="36">
        <v>165.0</v>
      </c>
      <c r="C90" s="36" t="s">
        <v>341</v>
      </c>
      <c r="D90" s="36" t="s">
        <v>336</v>
      </c>
      <c r="E90" s="33"/>
      <c r="G90" s="8"/>
    </row>
    <row r="91">
      <c r="A91" s="36">
        <v>77.0</v>
      </c>
      <c r="B91" s="36">
        <v>139.0</v>
      </c>
      <c r="C91" s="36" t="s">
        <v>335</v>
      </c>
      <c r="D91" s="36" t="s">
        <v>336</v>
      </c>
      <c r="E91" s="33"/>
      <c r="G91" s="8"/>
    </row>
    <row r="92">
      <c r="A92" s="36">
        <v>77.0</v>
      </c>
      <c r="B92" s="36">
        <v>124.0</v>
      </c>
      <c r="C92" s="36" t="s">
        <v>350</v>
      </c>
      <c r="D92" s="36" t="s">
        <v>336</v>
      </c>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117.25</v>
      </c>
      <c r="J1" s="6" t="s">
        <v>334</v>
      </c>
      <c r="K1" s="10">
        <f>AVERAGE(A2:A200)</f>
        <v>92.17391304</v>
      </c>
    </row>
    <row r="2">
      <c r="A2" s="36">
        <v>104.0</v>
      </c>
      <c r="B2" s="36">
        <v>140.0</v>
      </c>
      <c r="C2" s="36" t="s">
        <v>341</v>
      </c>
      <c r="D2" s="36" t="s">
        <v>336</v>
      </c>
      <c r="E2" s="33"/>
      <c r="F2" s="34" t="s">
        <v>3</v>
      </c>
      <c r="G2" s="35">
        <f>MEDIAN(B2:B200)</f>
        <v>121</v>
      </c>
      <c r="J2" s="6" t="s">
        <v>337</v>
      </c>
      <c r="K2" s="10">
        <f>count(A2:A203)</f>
        <v>92</v>
      </c>
    </row>
    <row r="3">
      <c r="A3" s="36">
        <v>104.0</v>
      </c>
      <c r="B3" s="36">
        <v>123.0</v>
      </c>
      <c r="C3" s="36" t="s">
        <v>341</v>
      </c>
      <c r="D3" s="36" t="s">
        <v>336</v>
      </c>
      <c r="E3" s="33"/>
      <c r="F3" s="34" t="s">
        <v>339</v>
      </c>
      <c r="G3" s="35">
        <f>STDEV(B2:B200)</f>
        <v>30.97734904</v>
      </c>
    </row>
    <row r="4">
      <c r="A4" s="36">
        <v>104.0</v>
      </c>
      <c r="B4" s="36">
        <v>138.0</v>
      </c>
      <c r="C4" s="36" t="s">
        <v>341</v>
      </c>
      <c r="D4" s="36" t="s">
        <v>336</v>
      </c>
      <c r="E4" s="33"/>
      <c r="F4" s="34" t="s">
        <v>340</v>
      </c>
      <c r="G4" s="35">
        <f>QUARTILE(B2:B200,1)</f>
        <v>102.25</v>
      </c>
    </row>
    <row r="5">
      <c r="A5" s="36">
        <v>104.0</v>
      </c>
      <c r="B5" s="36">
        <v>149.0</v>
      </c>
      <c r="C5" s="36" t="s">
        <v>341</v>
      </c>
      <c r="D5" s="36" t="s">
        <v>336</v>
      </c>
      <c r="E5" s="33"/>
      <c r="F5" s="34" t="s">
        <v>342</v>
      </c>
      <c r="G5" s="35">
        <f>QUARTILE(B2:B200,2)</f>
        <v>121</v>
      </c>
    </row>
    <row r="6">
      <c r="A6" s="36">
        <v>104.0</v>
      </c>
      <c r="B6" s="36">
        <v>129.0</v>
      </c>
      <c r="C6" s="36" t="s">
        <v>341</v>
      </c>
      <c r="D6" s="36" t="s">
        <v>336</v>
      </c>
      <c r="E6" s="33"/>
      <c r="F6" s="34" t="s">
        <v>1</v>
      </c>
      <c r="G6" s="35">
        <f>QUARTILE(B2:B200,3)</f>
        <v>140</v>
      </c>
    </row>
    <row r="7">
      <c r="A7" s="36">
        <v>104.0</v>
      </c>
      <c r="B7" s="59">
        <v>158.0</v>
      </c>
      <c r="C7" s="38" t="s">
        <v>335</v>
      </c>
      <c r="D7" s="38" t="s">
        <v>336</v>
      </c>
      <c r="E7" s="33"/>
      <c r="F7" s="34" t="s">
        <v>343</v>
      </c>
      <c r="G7" s="35">
        <f>QUARTILE(B2:B200,4)</f>
        <v>169</v>
      </c>
    </row>
    <row r="8">
      <c r="A8" s="36">
        <v>104.0</v>
      </c>
      <c r="B8" s="60">
        <v>98.0</v>
      </c>
      <c r="C8" s="40" t="s">
        <v>338</v>
      </c>
      <c r="D8" s="40" t="s">
        <v>336</v>
      </c>
      <c r="E8" s="33"/>
      <c r="F8" s="34" t="s">
        <v>344</v>
      </c>
      <c r="G8" s="35">
        <f>G6-G4</f>
        <v>37.75</v>
      </c>
      <c r="H8" s="34" t="s">
        <v>345</v>
      </c>
      <c r="I8" s="35">
        <f>(3*(G1-G2))/G3</f>
        <v>-0.3631685844</v>
      </c>
      <c r="J8" s="34" t="s">
        <v>346</v>
      </c>
      <c r="K8" s="35">
        <f>SUM(I21:I23)</f>
        <v>10.98901099</v>
      </c>
    </row>
    <row r="9">
      <c r="A9" s="36">
        <v>104.0</v>
      </c>
      <c r="B9" s="60">
        <v>140.0</v>
      </c>
      <c r="C9" s="40" t="s">
        <v>341</v>
      </c>
      <c r="D9" s="40" t="s">
        <v>336</v>
      </c>
      <c r="E9" s="33"/>
      <c r="G9" s="8"/>
    </row>
    <row r="10">
      <c r="A10" s="36">
        <v>104.0</v>
      </c>
      <c r="B10" s="36">
        <v>130.0</v>
      </c>
      <c r="C10" s="36" t="s">
        <v>341</v>
      </c>
      <c r="D10" s="36" t="s">
        <v>336</v>
      </c>
      <c r="E10" s="33"/>
      <c r="F10" s="41" t="s">
        <v>338</v>
      </c>
      <c r="G10" s="42">
        <f>(COUNTIF(C2:C200,"edgeguard"))/(count(A2:A200))</f>
        <v>0.1739130435</v>
      </c>
      <c r="H10" s="43" t="s">
        <v>347</v>
      </c>
      <c r="I10" s="44" t="s">
        <v>348</v>
      </c>
    </row>
    <row r="11">
      <c r="A11" s="36">
        <v>104.0</v>
      </c>
      <c r="B11" s="36">
        <v>111.0</v>
      </c>
      <c r="C11" s="36" t="s">
        <v>338</v>
      </c>
      <c r="D11" s="36" t="s">
        <v>336</v>
      </c>
      <c r="E11" s="33"/>
      <c r="F11" s="41" t="s">
        <v>335</v>
      </c>
      <c r="G11" s="42">
        <f>COUNTIF(C2:C200,"ledgeguard")/(count(A2:A200))</f>
        <v>0.1739130435</v>
      </c>
      <c r="H11" s="45" t="s">
        <v>349</v>
      </c>
      <c r="I11" s="46">
        <f>((COUNTIF(B2:B100,"&lt;=15"))/Count(B2:B100))*100</f>
        <v>2.197802198</v>
      </c>
    </row>
    <row r="12">
      <c r="A12" s="36">
        <v>104.0</v>
      </c>
      <c r="B12" s="36">
        <v>121.0</v>
      </c>
      <c r="C12" s="36" t="s">
        <v>338</v>
      </c>
      <c r="D12" s="36" t="s">
        <v>336</v>
      </c>
      <c r="E12" s="33"/>
      <c r="F12" s="41" t="s">
        <v>350</v>
      </c>
      <c r="G12" s="42">
        <f>COUNTIF(C2:C200,"reversal")/(count(A2:A200))</f>
        <v>0.08695652174</v>
      </c>
      <c r="H12" s="45" t="s">
        <v>351</v>
      </c>
      <c r="I12" s="46">
        <f>((COUNTIF(B2:B100,"&gt;15")-COUNTIF(B2:B100,"&gt;30"))/Count(B2:B100))*100</f>
        <v>0</v>
      </c>
    </row>
    <row r="13">
      <c r="A13" s="36"/>
      <c r="B13" s="36"/>
      <c r="C13" s="36"/>
      <c r="D13" s="36"/>
      <c r="E13" s="33"/>
      <c r="F13" s="41" t="s">
        <v>341</v>
      </c>
      <c r="G13" s="42">
        <f>COUNTIF(C2:C200,"raw/whiff")/(count(A2:A200))</f>
        <v>0.5</v>
      </c>
      <c r="H13" s="45" t="s">
        <v>352</v>
      </c>
      <c r="I13" s="47">
        <f>((COUNTIF(B2:B100,"&gt;30")-COUNTIF(B2:B100,"&gt;45"))/Count(B2:B100))*100</f>
        <v>2.197802198</v>
      </c>
    </row>
    <row r="14">
      <c r="A14" s="36">
        <v>78.0</v>
      </c>
      <c r="B14" s="36">
        <v>14.0</v>
      </c>
      <c r="C14" s="36" t="s">
        <v>350</v>
      </c>
      <c r="D14" s="36" t="s">
        <v>366</v>
      </c>
      <c r="E14" s="33"/>
      <c r="F14" s="41" t="s">
        <v>353</v>
      </c>
      <c r="G14" s="42">
        <f>COUNTIF(C2:C200,"landing")/(count(A2:A200))</f>
        <v>0.0652173913</v>
      </c>
      <c r="H14" s="45" t="s">
        <v>354</v>
      </c>
      <c r="I14" s="46">
        <f>((COUNTIF(B2:B100,"&gt;45")-COUNTIF(B2:B100,"&gt;60"))/Count(B2:B100))*100</f>
        <v>0</v>
      </c>
    </row>
    <row r="15">
      <c r="A15" s="36">
        <v>78.0</v>
      </c>
      <c r="B15" s="36">
        <v>151.0</v>
      </c>
      <c r="C15" s="36" t="s">
        <v>341</v>
      </c>
      <c r="D15" s="36" t="s">
        <v>336</v>
      </c>
      <c r="E15" s="33"/>
      <c r="F15" s="41" t="s">
        <v>355</v>
      </c>
      <c r="G15" s="42">
        <f>COUNTIF(C2:C200,"shielding")/(count(A2:A200))</f>
        <v>0</v>
      </c>
      <c r="H15" s="45" t="s">
        <v>356</v>
      </c>
      <c r="I15" s="46">
        <f>((COUNTIF(B2:B100,"&gt;60")-COUNTIF(B2:B100,"&gt;75"))/Count(B2:B100))*100</f>
        <v>4.395604396</v>
      </c>
    </row>
    <row r="16">
      <c r="A16" s="36">
        <v>78.0</v>
      </c>
      <c r="B16" s="36">
        <v>96.0</v>
      </c>
      <c r="C16" s="36" t="s">
        <v>341</v>
      </c>
      <c r="D16" s="36" t="s">
        <v>336</v>
      </c>
      <c r="E16" s="33"/>
      <c r="G16" s="8"/>
      <c r="H16" s="45" t="s">
        <v>357</v>
      </c>
      <c r="I16" s="46">
        <f>((COUNTIF(B2:B100,"&gt;75")-COUNTIF(B2:B100,"&gt;90"))/Count(B2:B100))*100</f>
        <v>6.593406593</v>
      </c>
    </row>
    <row r="17">
      <c r="A17" s="36">
        <v>78.0</v>
      </c>
      <c r="B17" s="36">
        <v>142.0</v>
      </c>
      <c r="C17" s="36" t="s">
        <v>341</v>
      </c>
      <c r="D17" s="36" t="s">
        <v>336</v>
      </c>
      <c r="E17" s="33"/>
      <c r="F17" s="41" t="s">
        <v>358</v>
      </c>
      <c r="G17" s="42">
        <f>countif(D2:D200,"yes")/(count(A2:A200))</f>
        <v>0.03260869565</v>
      </c>
      <c r="H17" s="45" t="s">
        <v>359</v>
      </c>
      <c r="I17" s="46">
        <f>((COUNTIF(B2:B100,"&gt;90")-COUNTIF(B2:B100,"&gt;105"))/Count(B2:B100))*100</f>
        <v>15.38461538</v>
      </c>
    </row>
    <row r="18">
      <c r="A18" s="36">
        <v>78.0</v>
      </c>
      <c r="B18" s="36">
        <v>90.0</v>
      </c>
      <c r="C18" s="36" t="s">
        <v>341</v>
      </c>
      <c r="D18" s="36" t="s">
        <v>336</v>
      </c>
      <c r="E18" s="33"/>
      <c r="G18" s="8"/>
      <c r="H18" s="45" t="s">
        <v>360</v>
      </c>
      <c r="I18" s="46">
        <f>((COUNTIF(B2:B100,"&gt;105")-COUNTIF(B2:B100,"&gt;120"))/Count(B2:B100))*100</f>
        <v>16.48351648</v>
      </c>
    </row>
    <row r="19">
      <c r="A19" s="36">
        <v>78.0</v>
      </c>
      <c r="B19" s="36">
        <v>137.0</v>
      </c>
      <c r="C19" s="36" t="s">
        <v>341</v>
      </c>
      <c r="D19" s="36" t="s">
        <v>336</v>
      </c>
      <c r="E19" s="33"/>
      <c r="G19" s="8"/>
      <c r="H19" s="45" t="s">
        <v>361</v>
      </c>
      <c r="I19" s="46">
        <f>((COUNTIF(B2:B100,"&gt;120")-COUNTIF(B2:B100,"&gt;135"))/Count(B2:B100))*100</f>
        <v>21.97802198</v>
      </c>
    </row>
    <row r="20">
      <c r="A20" s="36">
        <v>78.0</v>
      </c>
      <c r="B20" s="36">
        <v>99.0</v>
      </c>
      <c r="C20" s="36" t="s">
        <v>341</v>
      </c>
      <c r="D20" s="36" t="s">
        <v>336</v>
      </c>
      <c r="E20" s="33"/>
      <c r="G20" s="8"/>
      <c r="H20" s="48" t="s">
        <v>362</v>
      </c>
      <c r="I20" s="49">
        <f>((COUNTIF(B2:B100,"&gt;135")-COUNTIF(B2:B100,"&gt;150"))/Count(B2:B100))*100</f>
        <v>19.78021978</v>
      </c>
    </row>
    <row r="21">
      <c r="A21" s="36">
        <v>78.0</v>
      </c>
      <c r="B21" s="36">
        <v>155.0</v>
      </c>
      <c r="C21" s="36" t="s">
        <v>341</v>
      </c>
      <c r="D21" s="36" t="s">
        <v>336</v>
      </c>
      <c r="E21" s="33"/>
      <c r="H21" s="48" t="s">
        <v>363</v>
      </c>
      <c r="I21" s="49">
        <f>((COUNTIF(B2:B100,"&gt;150")-COUNTIF(B2:B100,"&gt;165"))/Count(B2:B100))*100</f>
        <v>9.89010989</v>
      </c>
    </row>
    <row r="22">
      <c r="A22" s="36">
        <v>78.0</v>
      </c>
      <c r="B22" s="36">
        <v>93.0</v>
      </c>
      <c r="C22" s="36" t="s">
        <v>341</v>
      </c>
      <c r="D22" s="36" t="s">
        <v>336</v>
      </c>
      <c r="E22" s="33"/>
      <c r="H22" s="48" t="s">
        <v>364</v>
      </c>
      <c r="I22" s="49">
        <f>((COUNTIF(B2:B100,"&gt;165")-COUNTIF(B2:B100,"&gt;180"))/Count(B2:B100))*100</f>
        <v>1.098901099</v>
      </c>
    </row>
    <row r="23">
      <c r="A23" s="36">
        <v>78.0</v>
      </c>
      <c r="B23" s="36">
        <v>69.0</v>
      </c>
      <c r="C23" s="36" t="s">
        <v>338</v>
      </c>
      <c r="D23" s="36" t="s">
        <v>336</v>
      </c>
      <c r="E23" s="33"/>
      <c r="H23" s="50" t="s">
        <v>365</v>
      </c>
      <c r="I23" s="51">
        <f>((COUNTIF(B2:B100,"&gt;180")-COUNTIF(B2:B100,"&gt;300"))/Count(B2:B100))*100</f>
        <v>0</v>
      </c>
    </row>
    <row r="24">
      <c r="A24" s="36">
        <v>78.0</v>
      </c>
      <c r="B24" s="36">
        <v>67.0</v>
      </c>
      <c r="C24" s="36" t="s">
        <v>338</v>
      </c>
      <c r="D24" s="36" t="s">
        <v>336</v>
      </c>
      <c r="E24" s="33"/>
      <c r="I24" s="9">
        <f>SUM(I11:I23)</f>
        <v>100</v>
      </c>
    </row>
    <row r="25">
      <c r="A25" s="36">
        <v>78.0</v>
      </c>
      <c r="B25" s="36">
        <v>140.0</v>
      </c>
      <c r="C25" s="36" t="s">
        <v>341</v>
      </c>
      <c r="D25" s="36" t="s">
        <v>336</v>
      </c>
      <c r="E25" s="33"/>
    </row>
    <row r="26">
      <c r="A26" s="36">
        <v>78.0</v>
      </c>
      <c r="B26" s="36">
        <v>117.0</v>
      </c>
      <c r="C26" s="36" t="s">
        <v>341</v>
      </c>
      <c r="D26" s="36" t="s">
        <v>336</v>
      </c>
      <c r="E26" s="33"/>
    </row>
    <row r="27">
      <c r="A27" s="36"/>
      <c r="B27" s="36"/>
      <c r="C27" s="36"/>
      <c r="D27" s="36"/>
      <c r="E27" s="33"/>
    </row>
    <row r="28">
      <c r="A28" s="36">
        <v>108.0</v>
      </c>
      <c r="B28" s="36">
        <v>131.0</v>
      </c>
      <c r="C28" s="36" t="s">
        <v>335</v>
      </c>
      <c r="D28" s="36" t="s">
        <v>336</v>
      </c>
      <c r="E28" s="33"/>
    </row>
    <row r="29">
      <c r="A29" s="36">
        <v>108.0</v>
      </c>
      <c r="B29" s="36">
        <v>129.0</v>
      </c>
      <c r="C29" s="36" t="s">
        <v>335</v>
      </c>
      <c r="D29" s="36" t="s">
        <v>336</v>
      </c>
      <c r="E29" s="33"/>
    </row>
    <row r="30">
      <c r="A30" s="36">
        <v>108.0</v>
      </c>
      <c r="B30" s="36">
        <v>133.0</v>
      </c>
      <c r="C30" s="36" t="s">
        <v>353</v>
      </c>
      <c r="D30" s="36" t="s">
        <v>336</v>
      </c>
      <c r="E30" s="33"/>
    </row>
    <row r="31">
      <c r="A31" s="36">
        <v>108.0</v>
      </c>
      <c r="B31" s="36">
        <v>120.0</v>
      </c>
      <c r="C31" s="36" t="s">
        <v>335</v>
      </c>
      <c r="D31" s="36" t="s">
        <v>336</v>
      </c>
      <c r="E31" s="33"/>
    </row>
    <row r="32">
      <c r="A32" s="36">
        <v>108.0</v>
      </c>
      <c r="B32" s="36">
        <v>154.0</v>
      </c>
      <c r="C32" s="36" t="s">
        <v>341</v>
      </c>
      <c r="D32" s="36" t="s">
        <v>336</v>
      </c>
      <c r="E32" s="33"/>
    </row>
    <row r="33">
      <c r="A33" s="36">
        <v>108.0</v>
      </c>
      <c r="B33" s="36">
        <v>90.0</v>
      </c>
      <c r="C33" s="36" t="s">
        <v>350</v>
      </c>
      <c r="D33" s="36" t="s">
        <v>336</v>
      </c>
      <c r="E33" s="33"/>
    </row>
    <row r="34">
      <c r="A34" s="36">
        <v>108.0</v>
      </c>
      <c r="B34" s="36">
        <v>147.0</v>
      </c>
      <c r="C34" s="36" t="s">
        <v>338</v>
      </c>
      <c r="D34" s="36" t="s">
        <v>336</v>
      </c>
      <c r="E34" s="33"/>
    </row>
    <row r="35">
      <c r="A35" s="36">
        <v>108.0</v>
      </c>
      <c r="B35" s="36">
        <v>112.0</v>
      </c>
      <c r="C35" s="36" t="s">
        <v>341</v>
      </c>
      <c r="D35" s="36" t="s">
        <v>336</v>
      </c>
      <c r="E35" s="33"/>
      <c r="G35" s="8"/>
    </row>
    <row r="36">
      <c r="A36" s="36">
        <v>108.0</v>
      </c>
      <c r="B36" s="36">
        <v>106.0</v>
      </c>
      <c r="C36" s="36" t="s">
        <v>335</v>
      </c>
      <c r="D36" s="36" t="s">
        <v>336</v>
      </c>
      <c r="E36" s="33"/>
      <c r="G36" s="8"/>
    </row>
    <row r="37">
      <c r="A37" s="36">
        <v>108.0</v>
      </c>
      <c r="B37" s="36">
        <v>148.0</v>
      </c>
      <c r="C37" s="36" t="s">
        <v>341</v>
      </c>
      <c r="D37" s="36" t="s">
        <v>336</v>
      </c>
      <c r="E37" s="33"/>
      <c r="G37" s="8"/>
    </row>
    <row r="38">
      <c r="A38" s="36">
        <v>108.0</v>
      </c>
      <c r="B38" s="36">
        <v>150.0</v>
      </c>
      <c r="C38" s="36" t="s">
        <v>335</v>
      </c>
      <c r="D38" s="36" t="s">
        <v>336</v>
      </c>
      <c r="E38" s="33"/>
      <c r="G38" s="8"/>
    </row>
    <row r="39">
      <c r="A39" s="36"/>
      <c r="B39" s="36"/>
      <c r="C39" s="36"/>
      <c r="D39" s="36"/>
      <c r="E39" s="33"/>
      <c r="G39" s="8"/>
    </row>
    <row r="40">
      <c r="A40" s="36">
        <v>89.0</v>
      </c>
      <c r="B40" s="36">
        <v>105.0</v>
      </c>
      <c r="C40" s="36" t="s">
        <v>341</v>
      </c>
      <c r="D40" s="36" t="s">
        <v>336</v>
      </c>
      <c r="E40" s="33"/>
      <c r="G40" s="8"/>
    </row>
    <row r="41">
      <c r="A41" s="36">
        <v>89.0</v>
      </c>
      <c r="B41" s="36">
        <v>108.0</v>
      </c>
      <c r="C41" s="36" t="s">
        <v>335</v>
      </c>
      <c r="D41" s="36" t="s">
        <v>336</v>
      </c>
      <c r="E41" s="33"/>
      <c r="G41" s="8"/>
    </row>
    <row r="42">
      <c r="A42" s="36">
        <v>89.0</v>
      </c>
      <c r="B42" s="36">
        <v>138.0</v>
      </c>
      <c r="C42" s="36" t="s">
        <v>353</v>
      </c>
      <c r="D42" s="36" t="s">
        <v>336</v>
      </c>
      <c r="E42" s="33"/>
      <c r="G42" s="8"/>
    </row>
    <row r="43">
      <c r="A43" s="36">
        <v>89.0</v>
      </c>
      <c r="B43" s="36">
        <v>67.0</v>
      </c>
      <c r="C43" s="36" t="s">
        <v>338</v>
      </c>
      <c r="D43" s="36" t="s">
        <v>336</v>
      </c>
      <c r="E43" s="33"/>
      <c r="G43" s="8"/>
    </row>
    <row r="44">
      <c r="A44" s="36">
        <v>89.0</v>
      </c>
      <c r="B44" s="36">
        <v>119.0</v>
      </c>
      <c r="C44" s="36" t="s">
        <v>353</v>
      </c>
      <c r="D44" s="36" t="s">
        <v>336</v>
      </c>
      <c r="E44" s="33"/>
      <c r="G44" s="8"/>
    </row>
    <row r="45">
      <c r="A45" s="36">
        <v>89.0</v>
      </c>
      <c r="B45" s="36">
        <v>120.0</v>
      </c>
      <c r="C45" s="36" t="s">
        <v>335</v>
      </c>
      <c r="D45" s="36" t="s">
        <v>336</v>
      </c>
      <c r="E45" s="33"/>
      <c r="G45" s="8"/>
    </row>
    <row r="46">
      <c r="A46" s="36">
        <v>89.0</v>
      </c>
      <c r="B46" s="36">
        <v>105.0</v>
      </c>
      <c r="C46" s="36" t="s">
        <v>341</v>
      </c>
      <c r="D46" s="36" t="s">
        <v>336</v>
      </c>
      <c r="E46" s="33"/>
      <c r="G46" s="8"/>
    </row>
    <row r="47">
      <c r="A47" s="36">
        <v>89.0</v>
      </c>
      <c r="B47" s="36">
        <v>108.0</v>
      </c>
      <c r="C47" s="36" t="s">
        <v>341</v>
      </c>
      <c r="D47" s="36" t="s">
        <v>336</v>
      </c>
      <c r="E47" s="33"/>
      <c r="G47" s="8"/>
    </row>
    <row r="48">
      <c r="A48" s="36">
        <v>89.0</v>
      </c>
      <c r="B48" s="36">
        <v>125.0</v>
      </c>
      <c r="C48" s="36" t="s">
        <v>341</v>
      </c>
      <c r="D48" s="36" t="s">
        <v>336</v>
      </c>
      <c r="E48" s="33"/>
      <c r="G48" s="8"/>
    </row>
    <row r="49">
      <c r="A49" s="36">
        <v>89.0</v>
      </c>
      <c r="B49" s="36">
        <v>116.0</v>
      </c>
      <c r="C49" s="36" t="s">
        <v>341</v>
      </c>
      <c r="D49" s="36" t="s">
        <v>336</v>
      </c>
      <c r="E49" s="33"/>
      <c r="G49" s="8"/>
    </row>
    <row r="50">
      <c r="A50" s="36">
        <v>89.0</v>
      </c>
      <c r="B50" s="36">
        <v>92.0</v>
      </c>
      <c r="C50" s="36" t="s">
        <v>338</v>
      </c>
      <c r="D50" s="36" t="s">
        <v>336</v>
      </c>
      <c r="E50" s="33"/>
      <c r="G50" s="8"/>
    </row>
    <row r="51">
      <c r="A51" s="36"/>
      <c r="B51" s="36"/>
      <c r="C51" s="36"/>
      <c r="D51" s="36"/>
      <c r="E51" s="33"/>
      <c r="G51" s="8"/>
    </row>
    <row r="52">
      <c r="A52" s="36">
        <v>93.0</v>
      </c>
      <c r="B52" s="36">
        <v>150.0</v>
      </c>
      <c r="C52" s="36" t="s">
        <v>341</v>
      </c>
      <c r="D52" s="36" t="s">
        <v>336</v>
      </c>
      <c r="E52" s="33"/>
      <c r="G52" s="8"/>
    </row>
    <row r="53">
      <c r="A53" s="36">
        <v>93.0</v>
      </c>
      <c r="B53" s="36">
        <v>127.0</v>
      </c>
      <c r="C53" s="36" t="s">
        <v>341</v>
      </c>
      <c r="D53" s="36" t="s">
        <v>336</v>
      </c>
      <c r="E53" s="33"/>
      <c r="G53" s="8"/>
    </row>
    <row r="54">
      <c r="A54" s="36">
        <v>93.0</v>
      </c>
      <c r="B54" s="36">
        <v>105.0</v>
      </c>
      <c r="C54" s="36" t="s">
        <v>353</v>
      </c>
      <c r="D54" s="36" t="s">
        <v>336</v>
      </c>
      <c r="E54" s="33"/>
      <c r="G54" s="8"/>
    </row>
    <row r="55">
      <c r="A55" s="36">
        <v>93.0</v>
      </c>
      <c r="B55" s="36">
        <v>122.0</v>
      </c>
      <c r="C55" s="36" t="s">
        <v>341</v>
      </c>
      <c r="D55" s="36" t="s">
        <v>336</v>
      </c>
      <c r="E55" s="33"/>
      <c r="G55" s="8"/>
    </row>
    <row r="56">
      <c r="A56" s="36">
        <v>93.0</v>
      </c>
      <c r="B56" s="36">
        <v>127.0</v>
      </c>
      <c r="C56" s="36" t="s">
        <v>341</v>
      </c>
      <c r="D56" s="36" t="s">
        <v>336</v>
      </c>
      <c r="E56" s="33"/>
      <c r="G56" s="8"/>
    </row>
    <row r="57">
      <c r="A57" s="36">
        <v>93.0</v>
      </c>
      <c r="B57" s="36">
        <v>158.0</v>
      </c>
      <c r="C57" s="36" t="s">
        <v>341</v>
      </c>
      <c r="D57" s="36" t="s">
        <v>336</v>
      </c>
      <c r="E57" s="33"/>
      <c r="G57" s="8"/>
    </row>
    <row r="58">
      <c r="A58" s="36">
        <v>93.0</v>
      </c>
      <c r="B58" s="36">
        <v>84.0</v>
      </c>
      <c r="C58" s="36" t="s">
        <v>335</v>
      </c>
      <c r="D58" s="36" t="s">
        <v>336</v>
      </c>
      <c r="E58" s="33"/>
      <c r="G58" s="8"/>
    </row>
    <row r="59">
      <c r="A59" s="36">
        <v>93.0</v>
      </c>
      <c r="B59" s="36">
        <v>112.0</v>
      </c>
      <c r="C59" s="36" t="s">
        <v>341</v>
      </c>
      <c r="D59" s="36" t="s">
        <v>336</v>
      </c>
      <c r="E59" s="33"/>
      <c r="G59" s="8"/>
    </row>
    <row r="60">
      <c r="A60" s="36">
        <v>93.0</v>
      </c>
      <c r="B60" s="36">
        <v>137.0</v>
      </c>
      <c r="C60" s="36" t="s">
        <v>341</v>
      </c>
      <c r="D60" s="36" t="s">
        <v>336</v>
      </c>
      <c r="E60" s="33"/>
      <c r="G60" s="8"/>
    </row>
    <row r="61">
      <c r="A61" s="36"/>
      <c r="B61" s="36"/>
      <c r="C61" s="36"/>
      <c r="D61" s="36"/>
      <c r="E61" s="33"/>
      <c r="G61" s="8"/>
    </row>
    <row r="62">
      <c r="A62" s="36">
        <v>79.0</v>
      </c>
      <c r="B62" s="36">
        <v>103.0</v>
      </c>
      <c r="C62" s="36" t="s">
        <v>341</v>
      </c>
      <c r="D62" s="36" t="s">
        <v>336</v>
      </c>
      <c r="E62" s="33"/>
      <c r="G62" s="8"/>
    </row>
    <row r="63">
      <c r="A63" s="36">
        <v>79.0</v>
      </c>
      <c r="B63" s="36">
        <v>82.0</v>
      </c>
      <c r="C63" s="36" t="s">
        <v>350</v>
      </c>
      <c r="D63" s="36" t="s">
        <v>336</v>
      </c>
      <c r="E63" s="33"/>
      <c r="G63" s="8"/>
    </row>
    <row r="64">
      <c r="A64" s="36">
        <v>79.0</v>
      </c>
      <c r="B64" s="36">
        <v>115.0</v>
      </c>
      <c r="C64" s="36" t="s">
        <v>341</v>
      </c>
      <c r="D64" s="36" t="s">
        <v>336</v>
      </c>
      <c r="E64" s="33"/>
      <c r="G64" s="8"/>
    </row>
    <row r="65">
      <c r="A65" s="36">
        <v>79.0</v>
      </c>
      <c r="B65" s="36">
        <v>42.0</v>
      </c>
      <c r="C65" s="36" t="s">
        <v>338</v>
      </c>
      <c r="D65" s="36" t="s">
        <v>336</v>
      </c>
      <c r="E65" s="33"/>
      <c r="G65" s="8"/>
    </row>
    <row r="66">
      <c r="A66" s="36">
        <v>79.0</v>
      </c>
      <c r="B66" s="36">
        <v>156.0</v>
      </c>
      <c r="C66" s="36" t="s">
        <v>341</v>
      </c>
      <c r="D66" s="36" t="s">
        <v>336</v>
      </c>
      <c r="E66" s="33"/>
      <c r="G66" s="8"/>
    </row>
    <row r="67">
      <c r="A67" s="36">
        <v>79.0</v>
      </c>
      <c r="B67" s="36">
        <v>141.0</v>
      </c>
      <c r="C67" s="36" t="s">
        <v>350</v>
      </c>
      <c r="D67" s="36" t="s">
        <v>336</v>
      </c>
      <c r="E67" s="33"/>
      <c r="G67" s="8"/>
    </row>
    <row r="68">
      <c r="A68" s="36">
        <v>79.0</v>
      </c>
      <c r="B68" s="36">
        <v>130.0</v>
      </c>
      <c r="C68" s="36" t="s">
        <v>350</v>
      </c>
      <c r="D68" s="36" t="s">
        <v>336</v>
      </c>
      <c r="E68" s="33"/>
      <c r="G68" s="8"/>
    </row>
    <row r="69">
      <c r="A69" s="36">
        <v>79.0</v>
      </c>
      <c r="B69" s="36">
        <v>31.0</v>
      </c>
      <c r="C69" s="36" t="s">
        <v>350</v>
      </c>
      <c r="D69" s="36" t="s">
        <v>366</v>
      </c>
      <c r="E69" s="33"/>
      <c r="G69" s="8"/>
    </row>
    <row r="70">
      <c r="A70" s="36"/>
      <c r="B70" s="36"/>
      <c r="C70" s="36"/>
      <c r="D70" s="36"/>
      <c r="E70" s="33"/>
      <c r="G70" s="8"/>
    </row>
    <row r="71">
      <c r="A71" s="36">
        <v>107.0</v>
      </c>
      <c r="B71" s="36">
        <v>161.0</v>
      </c>
      <c r="C71" s="36" t="s">
        <v>341</v>
      </c>
      <c r="D71" s="36" t="s">
        <v>336</v>
      </c>
      <c r="E71" s="33"/>
      <c r="G71" s="8"/>
    </row>
    <row r="72">
      <c r="A72" s="36">
        <v>107.0</v>
      </c>
      <c r="B72" s="36">
        <v>122.0</v>
      </c>
      <c r="C72" s="36" t="s">
        <v>353</v>
      </c>
      <c r="D72" s="36" t="s">
        <v>336</v>
      </c>
      <c r="E72" s="33"/>
      <c r="G72" s="8"/>
    </row>
    <row r="73">
      <c r="A73" s="36">
        <v>107.0</v>
      </c>
      <c r="B73" s="36">
        <v>151.0</v>
      </c>
      <c r="C73" s="36" t="s">
        <v>335</v>
      </c>
      <c r="D73" s="36" t="s">
        <v>336</v>
      </c>
      <c r="E73" s="33"/>
      <c r="G73" s="8"/>
    </row>
    <row r="74">
      <c r="A74" s="36">
        <v>107.0</v>
      </c>
      <c r="B74" s="36">
        <v>147.0</v>
      </c>
      <c r="C74" s="36" t="s">
        <v>335</v>
      </c>
      <c r="D74" s="36" t="s">
        <v>336</v>
      </c>
      <c r="E74" s="33"/>
      <c r="G74" s="8"/>
    </row>
    <row r="75">
      <c r="A75" s="36">
        <v>107.0</v>
      </c>
      <c r="B75" s="36">
        <v>132.0</v>
      </c>
      <c r="C75" s="36" t="s">
        <v>341</v>
      </c>
      <c r="D75" s="36" t="s">
        <v>336</v>
      </c>
      <c r="E75" s="33"/>
      <c r="G75" s="8"/>
    </row>
    <row r="76">
      <c r="A76" s="36">
        <v>107.0</v>
      </c>
      <c r="B76" s="36">
        <v>121.0</v>
      </c>
      <c r="C76" s="36" t="s">
        <v>338</v>
      </c>
      <c r="D76" s="36" t="s">
        <v>336</v>
      </c>
      <c r="E76" s="33"/>
      <c r="G76" s="8"/>
    </row>
    <row r="77">
      <c r="A77" s="36">
        <v>107.0</v>
      </c>
      <c r="B77" s="36">
        <v>140.0</v>
      </c>
      <c r="C77" s="36" t="s">
        <v>335</v>
      </c>
      <c r="D77" s="36" t="s">
        <v>336</v>
      </c>
      <c r="E77" s="33"/>
      <c r="G77" s="8"/>
    </row>
    <row r="78">
      <c r="A78" s="36">
        <v>107.0</v>
      </c>
      <c r="B78" s="36">
        <v>148.0</v>
      </c>
      <c r="C78" s="36" t="s">
        <v>350</v>
      </c>
      <c r="D78" s="36" t="s">
        <v>336</v>
      </c>
      <c r="E78" s="33"/>
      <c r="G78" s="8"/>
    </row>
    <row r="79">
      <c r="A79" s="36">
        <v>107.0</v>
      </c>
      <c r="B79" s="36">
        <v>82.0</v>
      </c>
      <c r="C79" s="36" t="s">
        <v>338</v>
      </c>
      <c r="D79" s="36" t="s">
        <v>336</v>
      </c>
      <c r="E79" s="33"/>
      <c r="G79" s="8"/>
    </row>
    <row r="80">
      <c r="A80" s="36">
        <v>107.0</v>
      </c>
      <c r="B80" s="36">
        <v>69.0</v>
      </c>
      <c r="C80" s="36" t="s">
        <v>341</v>
      </c>
      <c r="D80" s="36" t="s">
        <v>366</v>
      </c>
      <c r="E80" s="33"/>
      <c r="G80" s="8"/>
    </row>
    <row r="81">
      <c r="A81" s="36"/>
      <c r="B81" s="36"/>
      <c r="C81" s="36"/>
      <c r="D81" s="36"/>
      <c r="E81" s="33"/>
      <c r="G81" s="8"/>
    </row>
    <row r="82">
      <c r="A82" s="36">
        <v>94.0</v>
      </c>
      <c r="B82" s="36">
        <v>144.0</v>
      </c>
      <c r="C82" s="36" t="s">
        <v>350</v>
      </c>
      <c r="D82" s="36" t="s">
        <v>336</v>
      </c>
      <c r="E82" s="33"/>
      <c r="G82" s="8"/>
    </row>
    <row r="83">
      <c r="A83" s="36">
        <v>94.0</v>
      </c>
      <c r="B83" s="36">
        <v>132.0</v>
      </c>
      <c r="C83" s="36" t="s">
        <v>353</v>
      </c>
      <c r="D83" s="36" t="s">
        <v>336</v>
      </c>
      <c r="E83" s="33"/>
      <c r="G83" s="8"/>
    </row>
    <row r="84">
      <c r="A84" s="36">
        <v>94.0</v>
      </c>
      <c r="B84" s="36">
        <v>14.0</v>
      </c>
      <c r="C84" s="36" t="s">
        <v>338</v>
      </c>
      <c r="D84" s="36" t="s">
        <v>336</v>
      </c>
      <c r="E84" s="33"/>
      <c r="G84" s="8"/>
    </row>
    <row r="85">
      <c r="A85" s="36">
        <v>94.0</v>
      </c>
      <c r="B85" s="36">
        <v>121.0</v>
      </c>
      <c r="C85" s="36" t="s">
        <v>341</v>
      </c>
      <c r="D85" s="36" t="s">
        <v>336</v>
      </c>
      <c r="E85" s="33"/>
      <c r="G85" s="8"/>
    </row>
    <row r="86">
      <c r="A86" s="36">
        <v>94.0</v>
      </c>
      <c r="B86" s="36">
        <v>134.0</v>
      </c>
      <c r="C86" s="36" t="s">
        <v>335</v>
      </c>
      <c r="D86" s="36" t="s">
        <v>336</v>
      </c>
      <c r="E86" s="33"/>
      <c r="G86" s="8"/>
    </row>
    <row r="87">
      <c r="A87" s="36">
        <v>94.0</v>
      </c>
      <c r="B87" s="36">
        <v>162.0</v>
      </c>
      <c r="C87" s="36" t="s">
        <v>341</v>
      </c>
      <c r="D87" s="36" t="s">
        <v>336</v>
      </c>
      <c r="E87" s="33"/>
      <c r="G87" s="8"/>
    </row>
    <row r="88">
      <c r="A88" s="36">
        <v>94.0</v>
      </c>
      <c r="B88" s="36">
        <v>169.0</v>
      </c>
      <c r="C88" s="36" t="s">
        <v>335</v>
      </c>
      <c r="D88" s="36" t="s">
        <v>336</v>
      </c>
      <c r="E88" s="33"/>
      <c r="G88" s="8"/>
    </row>
    <row r="89">
      <c r="A89" s="36">
        <v>94.0</v>
      </c>
      <c r="B89" s="36">
        <v>115.0</v>
      </c>
      <c r="C89" s="36" t="s">
        <v>341</v>
      </c>
      <c r="D89" s="36" t="s">
        <v>336</v>
      </c>
      <c r="E89" s="33"/>
      <c r="G89" s="8"/>
    </row>
    <row r="90">
      <c r="A90" s="36">
        <v>94.0</v>
      </c>
      <c r="B90" s="36">
        <v>126.0</v>
      </c>
      <c r="C90" s="36" t="s">
        <v>335</v>
      </c>
      <c r="D90" s="36" t="s">
        <v>336</v>
      </c>
      <c r="E90" s="33"/>
      <c r="G90" s="8"/>
    </row>
    <row r="91">
      <c r="A91" s="36"/>
      <c r="B91" s="53"/>
      <c r="C91" s="53"/>
      <c r="D91" s="53"/>
      <c r="E91" s="33"/>
      <c r="G91" s="8"/>
    </row>
    <row r="92">
      <c r="A92" s="36">
        <v>77.0</v>
      </c>
      <c r="B92" s="36">
        <v>115.0</v>
      </c>
      <c r="C92" s="36" t="s">
        <v>341</v>
      </c>
      <c r="D92" s="36" t="s">
        <v>336</v>
      </c>
      <c r="E92" s="33"/>
      <c r="G92" s="8"/>
    </row>
    <row r="93">
      <c r="A93" s="36">
        <v>77.0</v>
      </c>
      <c r="B93" s="36">
        <v>95.0</v>
      </c>
      <c r="C93" s="36" t="s">
        <v>341</v>
      </c>
      <c r="D93" s="36" t="s">
        <v>336</v>
      </c>
      <c r="E93" s="33"/>
      <c r="G93" s="8"/>
    </row>
    <row r="94">
      <c r="A94" s="36">
        <v>77.0</v>
      </c>
      <c r="B94" s="36">
        <v>100.0</v>
      </c>
      <c r="C94" s="36" t="s">
        <v>338</v>
      </c>
      <c r="D94" s="36" t="s">
        <v>336</v>
      </c>
      <c r="E94" s="33"/>
      <c r="G94" s="8"/>
    </row>
    <row r="95">
      <c r="A95" s="36">
        <v>77.0</v>
      </c>
      <c r="B95" s="36">
        <v>108.0</v>
      </c>
      <c r="C95" s="36" t="s">
        <v>338</v>
      </c>
      <c r="D95" s="36" t="s">
        <v>336</v>
      </c>
      <c r="E95" s="33"/>
      <c r="G95" s="8"/>
    </row>
    <row r="96">
      <c r="A96" s="36">
        <v>77.0</v>
      </c>
      <c r="B96" s="36">
        <v>98.0</v>
      </c>
      <c r="C96" s="36" t="s">
        <v>341</v>
      </c>
      <c r="D96" s="36" t="s">
        <v>336</v>
      </c>
      <c r="E96" s="33"/>
      <c r="G96" s="8"/>
    </row>
    <row r="97">
      <c r="A97" s="36">
        <v>77.0</v>
      </c>
      <c r="B97" s="36">
        <v>131.0</v>
      </c>
      <c r="C97" s="36" t="s">
        <v>341</v>
      </c>
      <c r="D97" s="36" t="s">
        <v>336</v>
      </c>
      <c r="E97" s="33"/>
      <c r="G97" s="8"/>
    </row>
    <row r="98">
      <c r="A98" s="36">
        <v>77.0</v>
      </c>
      <c r="B98" s="36">
        <v>99.0</v>
      </c>
      <c r="C98" s="36" t="s">
        <v>338</v>
      </c>
      <c r="D98" s="36" t="s">
        <v>336</v>
      </c>
      <c r="E98" s="33"/>
      <c r="G98" s="8"/>
    </row>
    <row r="99">
      <c r="A99" s="36">
        <v>77.0</v>
      </c>
      <c r="B99" s="36">
        <v>104.0</v>
      </c>
      <c r="C99" s="36" t="s">
        <v>341</v>
      </c>
      <c r="D99" s="36" t="s">
        <v>336</v>
      </c>
      <c r="E99" s="33"/>
      <c r="G99" s="8"/>
    </row>
    <row r="100">
      <c r="A100" s="36">
        <v>77.0</v>
      </c>
      <c r="B100" s="36">
        <v>77.0</v>
      </c>
      <c r="C100" s="36" t="s">
        <v>338</v>
      </c>
      <c r="D100" s="36" t="s">
        <v>336</v>
      </c>
      <c r="E100" s="33"/>
      <c r="G100" s="8"/>
    </row>
    <row r="101">
      <c r="A101" s="36">
        <v>77.0</v>
      </c>
      <c r="B101" s="36">
        <v>118.0</v>
      </c>
      <c r="C101" s="36" t="s">
        <v>335</v>
      </c>
      <c r="D101" s="36" t="s">
        <v>336</v>
      </c>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110.3561644</v>
      </c>
      <c r="J1" s="6" t="s">
        <v>334</v>
      </c>
      <c r="K1" s="10">
        <f>AVERAGE(A2:A100)</f>
        <v>94.12328767</v>
      </c>
    </row>
    <row r="2">
      <c r="A2" s="36">
        <v>104.0</v>
      </c>
      <c r="B2" s="36">
        <v>132.0</v>
      </c>
      <c r="C2" s="36" t="s">
        <v>341</v>
      </c>
      <c r="D2" s="36" t="s">
        <v>336</v>
      </c>
      <c r="E2" s="33"/>
      <c r="F2" s="34" t="s">
        <v>3</v>
      </c>
      <c r="G2" s="35">
        <f>MEDIAN(B2:B100)</f>
        <v>119</v>
      </c>
      <c r="J2" s="6" t="s">
        <v>337</v>
      </c>
      <c r="K2" s="10">
        <f>count(A2:A103)</f>
        <v>73</v>
      </c>
    </row>
    <row r="3">
      <c r="A3" s="36">
        <v>104.0</v>
      </c>
      <c r="B3" s="36">
        <v>120.0</v>
      </c>
      <c r="C3" s="36" t="s">
        <v>350</v>
      </c>
      <c r="D3" s="36" t="s">
        <v>366</v>
      </c>
      <c r="E3" s="33"/>
      <c r="F3" s="34" t="s">
        <v>339</v>
      </c>
      <c r="G3" s="35">
        <f>STDEV(B2:B100)</f>
        <v>29.4761532</v>
      </c>
    </row>
    <row r="4">
      <c r="A4" s="36">
        <v>104.0</v>
      </c>
      <c r="B4" s="36">
        <v>82.0</v>
      </c>
      <c r="C4" s="36" t="s">
        <v>338</v>
      </c>
      <c r="D4" s="36" t="s">
        <v>336</v>
      </c>
      <c r="E4" s="33"/>
      <c r="F4" s="34" t="s">
        <v>340</v>
      </c>
      <c r="G4" s="35">
        <f>QUARTILE(B2:B100,1)</f>
        <v>88</v>
      </c>
    </row>
    <row r="5">
      <c r="A5" s="36">
        <v>104.0</v>
      </c>
      <c r="B5" s="36">
        <v>82.0</v>
      </c>
      <c r="C5" s="36" t="s">
        <v>353</v>
      </c>
      <c r="D5" s="36" t="s">
        <v>336</v>
      </c>
      <c r="E5" s="33"/>
      <c r="F5" s="34" t="s">
        <v>342</v>
      </c>
      <c r="G5" s="35">
        <f>QUARTILE(B2:B100,2)</f>
        <v>119</v>
      </c>
    </row>
    <row r="6">
      <c r="A6" s="36">
        <v>104.0</v>
      </c>
      <c r="B6" s="36">
        <v>108.0</v>
      </c>
      <c r="C6" s="36" t="s">
        <v>335</v>
      </c>
      <c r="D6" s="36" t="s">
        <v>336</v>
      </c>
      <c r="E6" s="33"/>
      <c r="F6" s="34" t="s">
        <v>1</v>
      </c>
      <c r="G6" s="35">
        <f>QUARTILE(B2:B100,3)</f>
        <v>130</v>
      </c>
    </row>
    <row r="7">
      <c r="A7" s="36">
        <v>104.0</v>
      </c>
      <c r="B7" s="59">
        <v>91.0</v>
      </c>
      <c r="C7" s="38" t="s">
        <v>341</v>
      </c>
      <c r="D7" s="38" t="s">
        <v>366</v>
      </c>
      <c r="E7" s="33"/>
      <c r="F7" s="34" t="s">
        <v>343</v>
      </c>
      <c r="G7" s="35">
        <f>QUARTILE(B2:B100,4)</f>
        <v>160</v>
      </c>
    </row>
    <row r="8">
      <c r="A8" s="36">
        <v>104.0</v>
      </c>
      <c r="B8" s="60">
        <v>125.0</v>
      </c>
      <c r="C8" s="40" t="s">
        <v>341</v>
      </c>
      <c r="D8" s="40" t="s">
        <v>336</v>
      </c>
      <c r="E8" s="33"/>
      <c r="F8" s="34" t="s">
        <v>344</v>
      </c>
      <c r="G8" s="35">
        <f>G6-G4</f>
        <v>42</v>
      </c>
      <c r="H8" s="34" t="s">
        <v>345</v>
      </c>
      <c r="I8" s="35">
        <f>(3*(G1-G2))/G3</f>
        <v>-0.8797452868</v>
      </c>
      <c r="J8" s="34" t="s">
        <v>346</v>
      </c>
      <c r="K8" s="35">
        <f>SUM(I21:I23)</f>
        <v>1.369863014</v>
      </c>
    </row>
    <row r="9">
      <c r="A9" s="36">
        <v>104.0</v>
      </c>
      <c r="B9" s="60">
        <v>102.0</v>
      </c>
      <c r="C9" s="40" t="s">
        <v>338</v>
      </c>
      <c r="D9" s="40" t="s">
        <v>336</v>
      </c>
      <c r="E9" s="33"/>
      <c r="G9" s="8"/>
    </row>
    <row r="10">
      <c r="A10" s="36">
        <v>104.0</v>
      </c>
      <c r="B10" s="36">
        <v>119.0</v>
      </c>
      <c r="C10" s="36" t="s">
        <v>335</v>
      </c>
      <c r="D10" s="36" t="s">
        <v>336</v>
      </c>
      <c r="E10" s="33"/>
      <c r="F10" s="41" t="s">
        <v>338</v>
      </c>
      <c r="G10" s="42">
        <f>(COUNTIF(C2:C100,"edgeguard"))/(count(A2:A100))</f>
        <v>0.1506849315</v>
      </c>
      <c r="H10" s="43" t="s">
        <v>347</v>
      </c>
      <c r="I10" s="44" t="s">
        <v>348</v>
      </c>
    </row>
    <row r="11">
      <c r="A11" s="36">
        <v>104.0</v>
      </c>
      <c r="B11" s="36">
        <v>133.0</v>
      </c>
      <c r="C11" s="36" t="s">
        <v>341</v>
      </c>
      <c r="D11" s="36" t="s">
        <v>336</v>
      </c>
      <c r="E11" s="33"/>
      <c r="F11" s="41" t="s">
        <v>335</v>
      </c>
      <c r="G11" s="42">
        <f>COUNTIF(C2:C100,"ledgeguard")/(count(A2:A100))</f>
        <v>0.2328767123</v>
      </c>
      <c r="H11" s="45" t="s">
        <v>349</v>
      </c>
      <c r="I11" s="46">
        <f>((COUNTIF(B2:B100,"&lt;=15"))/Count(B2:B100))*100</f>
        <v>1.369863014</v>
      </c>
    </row>
    <row r="12">
      <c r="A12" s="36">
        <v>104.0</v>
      </c>
      <c r="B12" s="36">
        <v>123.0</v>
      </c>
      <c r="C12" s="36" t="s">
        <v>341</v>
      </c>
      <c r="D12" s="36" t="s">
        <v>336</v>
      </c>
      <c r="E12" s="33"/>
      <c r="F12" s="41" t="s">
        <v>350</v>
      </c>
      <c r="G12" s="42">
        <f>COUNTIF(C2:C100,"reversal")/(count(A2:A100))</f>
        <v>0.02739726027</v>
      </c>
      <c r="H12" s="45" t="s">
        <v>351</v>
      </c>
      <c r="I12" s="46">
        <f>((COUNTIF(B2:B100,"&gt;15")-COUNTIF(B2:B100,"&gt;30"))/Count(B2:B100))*100</f>
        <v>1.369863014</v>
      </c>
    </row>
    <row r="13">
      <c r="A13" s="36">
        <v>104.0</v>
      </c>
      <c r="B13" s="36">
        <v>136.0</v>
      </c>
      <c r="C13" s="36" t="s">
        <v>341</v>
      </c>
      <c r="D13" s="36" t="s">
        <v>336</v>
      </c>
      <c r="E13" s="33"/>
      <c r="F13" s="41" t="s">
        <v>341</v>
      </c>
      <c r="G13" s="42">
        <f>COUNTIF(C2:C100,"raw/whiff")/(count(A2:A100))</f>
        <v>0.4109589041</v>
      </c>
      <c r="H13" s="45" t="s">
        <v>352</v>
      </c>
      <c r="I13" s="47">
        <f>((COUNTIF(B2:B100,"&gt;30")-COUNTIF(B2:B100,"&gt;45"))/Count(B2:B100))*100</f>
        <v>0</v>
      </c>
    </row>
    <row r="14">
      <c r="A14" s="36"/>
      <c r="B14" s="36"/>
      <c r="C14" s="36"/>
      <c r="D14" s="36"/>
      <c r="E14" s="33"/>
      <c r="F14" s="41" t="s">
        <v>353</v>
      </c>
      <c r="G14" s="42">
        <f>COUNTIF(C2:C100,"landing")/(count(A2:A100))</f>
        <v>0.1369863014</v>
      </c>
      <c r="H14" s="45" t="s">
        <v>354</v>
      </c>
      <c r="I14" s="46">
        <f>((COUNTIF(B2:B100,"&gt;45")-COUNTIF(B2:B100,"&gt;60"))/Count(B2:B100))*100</f>
        <v>1.369863014</v>
      </c>
    </row>
    <row r="15">
      <c r="A15" s="36">
        <v>106.0</v>
      </c>
      <c r="B15" s="36">
        <v>128.0</v>
      </c>
      <c r="C15" s="36" t="s">
        <v>350</v>
      </c>
      <c r="D15" s="36" t="s">
        <v>336</v>
      </c>
      <c r="E15" s="33"/>
      <c r="F15" s="41" t="s">
        <v>355</v>
      </c>
      <c r="G15" s="42">
        <f>COUNTIF(C2:C100,"shielding")/(count(A2:A100))</f>
        <v>0.04109589041</v>
      </c>
      <c r="H15" s="45" t="s">
        <v>356</v>
      </c>
      <c r="I15" s="46">
        <f>((COUNTIF(B2:B100,"&gt;60")-COUNTIF(B2:B100,"&gt;75"))/Count(B2:B100))*100</f>
        <v>6.849315068</v>
      </c>
    </row>
    <row r="16">
      <c r="A16" s="36">
        <v>106.0</v>
      </c>
      <c r="B16" s="36">
        <v>112.0</v>
      </c>
      <c r="C16" s="36" t="s">
        <v>341</v>
      </c>
      <c r="D16" s="36" t="s">
        <v>336</v>
      </c>
      <c r="E16" s="33"/>
      <c r="G16" s="8"/>
      <c r="H16" s="45" t="s">
        <v>357</v>
      </c>
      <c r="I16" s="46">
        <f>((COUNTIF(B2:B100,"&gt;75")-COUNTIF(B2:B100,"&gt;90"))/Count(B2:B100))*100</f>
        <v>15.06849315</v>
      </c>
    </row>
    <row r="17">
      <c r="A17" s="36">
        <v>106.0</v>
      </c>
      <c r="B17" s="36">
        <v>88.0</v>
      </c>
      <c r="C17" s="36" t="s">
        <v>353</v>
      </c>
      <c r="D17" s="36" t="s">
        <v>336</v>
      </c>
      <c r="E17" s="33"/>
      <c r="F17" s="41" t="s">
        <v>358</v>
      </c>
      <c r="G17" s="42">
        <f>countif(D2:D100,"yes")/(count(A2:A100))</f>
        <v>0.04109589041</v>
      </c>
      <c r="H17" s="45" t="s">
        <v>359</v>
      </c>
      <c r="I17" s="46">
        <f>((COUNTIF(B2:B100,"&gt;90")-COUNTIF(B2:B100,"&gt;105"))/Count(B2:B100))*100</f>
        <v>12.32876712</v>
      </c>
    </row>
    <row r="18">
      <c r="A18" s="36">
        <v>106.0</v>
      </c>
      <c r="B18" s="36">
        <v>103.0</v>
      </c>
      <c r="C18" s="36" t="s">
        <v>341</v>
      </c>
      <c r="D18" s="36" t="s">
        <v>336</v>
      </c>
      <c r="E18" s="33"/>
      <c r="G18" s="8"/>
      <c r="H18" s="45" t="s">
        <v>360</v>
      </c>
      <c r="I18" s="46">
        <f>((COUNTIF(B2:B100,"&gt;105")-COUNTIF(B2:B100,"&gt;120"))/Count(B2:B100))*100</f>
        <v>13.69863014</v>
      </c>
    </row>
    <row r="19">
      <c r="A19" s="36">
        <v>106.0</v>
      </c>
      <c r="B19" s="36">
        <v>77.0</v>
      </c>
      <c r="C19" s="36" t="s">
        <v>341</v>
      </c>
      <c r="D19" s="36" t="s">
        <v>336</v>
      </c>
      <c r="E19" s="33"/>
      <c r="G19" s="8"/>
      <c r="H19" s="45" t="s">
        <v>361</v>
      </c>
      <c r="I19" s="46">
        <f>((COUNTIF(B2:B100,"&gt;120")-COUNTIF(B2:B100,"&gt;135"))/Count(B2:B100))*100</f>
        <v>30.1369863</v>
      </c>
    </row>
    <row r="20">
      <c r="A20" s="36">
        <v>106.0</v>
      </c>
      <c r="B20" s="36">
        <v>127.0</v>
      </c>
      <c r="C20" s="36" t="s">
        <v>341</v>
      </c>
      <c r="D20" s="36" t="s">
        <v>336</v>
      </c>
      <c r="E20" s="33"/>
      <c r="G20" s="8"/>
      <c r="H20" s="48" t="s">
        <v>362</v>
      </c>
      <c r="I20" s="49">
        <f>((COUNTIF(B2:B100,"&gt;135")-COUNTIF(B2:B100,"&gt;150"))/Count(B2:B100))*100</f>
        <v>16.43835616</v>
      </c>
    </row>
    <row r="21">
      <c r="A21" s="36"/>
      <c r="B21" s="36"/>
      <c r="C21" s="36"/>
      <c r="D21" s="36"/>
      <c r="E21" s="33"/>
      <c r="H21" s="48" t="s">
        <v>363</v>
      </c>
      <c r="I21" s="49">
        <f>((COUNTIF(B2:B100,"&gt;150")-COUNTIF(B2:B100,"&gt;165"))/Count(B2:B100))*100</f>
        <v>1.369863014</v>
      </c>
    </row>
    <row r="22">
      <c r="A22" s="36">
        <v>95.0</v>
      </c>
      <c r="B22" s="36">
        <v>110.0</v>
      </c>
      <c r="C22" s="36" t="s">
        <v>341</v>
      </c>
      <c r="D22" s="36" t="s">
        <v>336</v>
      </c>
      <c r="E22" s="33"/>
      <c r="H22" s="48" t="s">
        <v>364</v>
      </c>
      <c r="I22" s="49">
        <f>((COUNTIF(B2:B100,"&gt;165")-COUNTIF(B2:B100,"&gt;180"))/Count(B2:B100))*100</f>
        <v>0</v>
      </c>
    </row>
    <row r="23">
      <c r="A23" s="36">
        <v>95.0</v>
      </c>
      <c r="B23" s="36">
        <v>125.0</v>
      </c>
      <c r="C23" s="36" t="s">
        <v>335</v>
      </c>
      <c r="D23" s="36" t="s">
        <v>336</v>
      </c>
      <c r="E23" s="33"/>
      <c r="H23" s="50" t="s">
        <v>365</v>
      </c>
      <c r="I23" s="51">
        <f>((COUNTIF(B2:B100,"&gt;180")-COUNTIF(B2:B100,"&gt;300"))/Count(B2:B100))*100</f>
        <v>0</v>
      </c>
    </row>
    <row r="24">
      <c r="A24" s="36">
        <v>95.0</v>
      </c>
      <c r="B24" s="36">
        <v>119.0</v>
      </c>
      <c r="C24" s="36" t="s">
        <v>341</v>
      </c>
      <c r="D24" s="36" t="s">
        <v>336</v>
      </c>
      <c r="E24" s="33"/>
      <c r="I24" s="9">
        <f>SUM(I11:I23)</f>
        <v>100</v>
      </c>
    </row>
    <row r="25">
      <c r="A25" s="36">
        <v>95.0</v>
      </c>
      <c r="B25" s="36">
        <v>135.0</v>
      </c>
      <c r="C25" s="36" t="s">
        <v>341</v>
      </c>
      <c r="D25" s="36" t="s">
        <v>336</v>
      </c>
      <c r="E25" s="33"/>
    </row>
    <row r="26">
      <c r="A26" s="36">
        <v>95.0</v>
      </c>
      <c r="B26" s="36">
        <v>132.0</v>
      </c>
      <c r="C26" s="36" t="s">
        <v>335</v>
      </c>
      <c r="D26" s="36" t="s">
        <v>336</v>
      </c>
      <c r="E26" s="33"/>
    </row>
    <row r="27">
      <c r="A27" s="36">
        <v>95.0</v>
      </c>
      <c r="B27" s="36">
        <v>129.0</v>
      </c>
      <c r="C27" s="36" t="s">
        <v>341</v>
      </c>
      <c r="D27" s="36" t="s">
        <v>336</v>
      </c>
      <c r="E27" s="33"/>
    </row>
    <row r="28">
      <c r="A28" s="36">
        <v>95.0</v>
      </c>
      <c r="B28" s="36">
        <v>114.0</v>
      </c>
      <c r="C28" s="36" t="s">
        <v>335</v>
      </c>
      <c r="D28" s="36" t="s">
        <v>336</v>
      </c>
      <c r="E28" s="33"/>
    </row>
    <row r="29">
      <c r="A29" s="36">
        <v>95.0</v>
      </c>
      <c r="B29" s="36">
        <v>81.0</v>
      </c>
      <c r="C29" s="36" t="s">
        <v>341</v>
      </c>
      <c r="D29" s="36" t="s">
        <v>336</v>
      </c>
      <c r="E29" s="33"/>
    </row>
    <row r="30">
      <c r="A30" s="36">
        <v>95.0</v>
      </c>
      <c r="B30" s="36">
        <v>124.0</v>
      </c>
      <c r="C30" s="36" t="s">
        <v>335</v>
      </c>
      <c r="D30" s="36" t="s">
        <v>336</v>
      </c>
      <c r="E30" s="33"/>
    </row>
    <row r="31">
      <c r="A31" s="36"/>
      <c r="B31" s="36"/>
      <c r="C31" s="36"/>
      <c r="D31" s="36"/>
      <c r="E31" s="33"/>
    </row>
    <row r="32">
      <c r="A32" s="36">
        <v>85.0</v>
      </c>
      <c r="B32" s="36">
        <v>54.0</v>
      </c>
      <c r="C32" s="36" t="s">
        <v>338</v>
      </c>
      <c r="D32" s="36" t="s">
        <v>336</v>
      </c>
      <c r="E32" s="33"/>
    </row>
    <row r="33">
      <c r="A33" s="36">
        <v>85.0</v>
      </c>
      <c r="B33" s="36">
        <v>75.0</v>
      </c>
      <c r="C33" s="36" t="s">
        <v>341</v>
      </c>
      <c r="D33" s="36" t="s">
        <v>336</v>
      </c>
      <c r="E33" s="33"/>
    </row>
    <row r="34">
      <c r="A34" s="36">
        <v>85.0</v>
      </c>
      <c r="B34" s="36">
        <v>136.0</v>
      </c>
      <c r="C34" s="36" t="s">
        <v>341</v>
      </c>
      <c r="D34" s="36" t="s">
        <v>336</v>
      </c>
      <c r="E34" s="33"/>
    </row>
    <row r="35">
      <c r="A35" s="36">
        <v>85.0</v>
      </c>
      <c r="B35" s="36">
        <v>147.0</v>
      </c>
      <c r="C35" s="36" t="s">
        <v>341</v>
      </c>
      <c r="D35" s="36" t="s">
        <v>336</v>
      </c>
      <c r="E35" s="33"/>
      <c r="G35" s="8"/>
    </row>
    <row r="36">
      <c r="A36" s="36">
        <v>85.0</v>
      </c>
      <c r="B36" s="36">
        <v>102.0</v>
      </c>
      <c r="C36" s="36" t="s">
        <v>353</v>
      </c>
      <c r="D36" s="36" t="s">
        <v>336</v>
      </c>
      <c r="E36" s="33"/>
      <c r="G36" s="8"/>
    </row>
    <row r="37">
      <c r="A37" s="36">
        <v>85.0</v>
      </c>
      <c r="B37" s="36">
        <v>125.0</v>
      </c>
      <c r="C37" s="36" t="s">
        <v>355</v>
      </c>
      <c r="D37" s="36" t="s">
        <v>336</v>
      </c>
      <c r="E37" s="33"/>
      <c r="G37" s="8"/>
    </row>
    <row r="38">
      <c r="A38" s="36">
        <v>85.0</v>
      </c>
      <c r="B38" s="36">
        <v>127.0</v>
      </c>
      <c r="C38" s="36" t="s">
        <v>335</v>
      </c>
      <c r="D38" s="36" t="s">
        <v>336</v>
      </c>
      <c r="E38" s="33"/>
      <c r="G38" s="8"/>
    </row>
    <row r="39">
      <c r="A39" s="36">
        <v>85.0</v>
      </c>
      <c r="B39" s="36">
        <v>84.0</v>
      </c>
      <c r="C39" s="36" t="s">
        <v>341</v>
      </c>
      <c r="D39" s="36" t="s">
        <v>366</v>
      </c>
      <c r="E39" s="33"/>
      <c r="G39" s="8"/>
    </row>
    <row r="40">
      <c r="A40" s="36">
        <v>85.0</v>
      </c>
      <c r="B40" s="36">
        <v>102.0</v>
      </c>
      <c r="C40" s="36" t="s">
        <v>353</v>
      </c>
      <c r="D40" s="36" t="s">
        <v>336</v>
      </c>
      <c r="E40" s="33"/>
      <c r="G40" s="8"/>
    </row>
    <row r="41">
      <c r="A41" s="36"/>
      <c r="B41" s="36"/>
      <c r="C41" s="36"/>
      <c r="D41" s="36"/>
      <c r="E41" s="33"/>
      <c r="G41" s="8"/>
    </row>
    <row r="42">
      <c r="A42" s="36">
        <v>86.0</v>
      </c>
      <c r="B42" s="36">
        <v>63.0</v>
      </c>
      <c r="C42" s="36" t="s">
        <v>353</v>
      </c>
      <c r="D42" s="36" t="s">
        <v>336</v>
      </c>
      <c r="E42" s="33"/>
      <c r="G42" s="8"/>
    </row>
    <row r="43">
      <c r="A43" s="36">
        <v>86.0</v>
      </c>
      <c r="B43" s="36">
        <v>83.0</v>
      </c>
      <c r="C43" s="36" t="s">
        <v>353</v>
      </c>
      <c r="D43" s="36" t="s">
        <v>336</v>
      </c>
      <c r="E43" s="33"/>
      <c r="G43" s="8"/>
    </row>
    <row r="44">
      <c r="A44" s="36">
        <v>86.0</v>
      </c>
      <c r="B44" s="36">
        <v>126.0</v>
      </c>
      <c r="C44" s="36" t="s">
        <v>341</v>
      </c>
      <c r="D44" s="36" t="s">
        <v>336</v>
      </c>
      <c r="E44" s="33"/>
      <c r="G44" s="8"/>
    </row>
    <row r="45">
      <c r="A45" s="36">
        <v>86.0</v>
      </c>
      <c r="B45" s="36">
        <v>148.0</v>
      </c>
      <c r="C45" s="36" t="s">
        <v>341</v>
      </c>
      <c r="D45" s="36" t="s">
        <v>336</v>
      </c>
      <c r="E45" s="33"/>
      <c r="G45" s="8"/>
    </row>
    <row r="46">
      <c r="A46" s="36">
        <v>86.0</v>
      </c>
      <c r="B46" s="36">
        <v>126.0</v>
      </c>
      <c r="C46" s="36" t="s">
        <v>353</v>
      </c>
      <c r="D46" s="36" t="s">
        <v>336</v>
      </c>
      <c r="E46" s="33"/>
      <c r="G46" s="8"/>
    </row>
    <row r="47">
      <c r="A47" s="36">
        <v>86.0</v>
      </c>
      <c r="B47" s="36">
        <v>68.0</v>
      </c>
      <c r="C47" s="36" t="s">
        <v>341</v>
      </c>
      <c r="D47" s="36" t="s">
        <v>336</v>
      </c>
      <c r="E47" s="33"/>
      <c r="G47" s="8"/>
    </row>
    <row r="48">
      <c r="A48" s="36">
        <v>86.0</v>
      </c>
      <c r="B48" s="36">
        <v>132.0</v>
      </c>
      <c r="C48" s="36" t="s">
        <v>341</v>
      </c>
      <c r="D48" s="36" t="s">
        <v>336</v>
      </c>
      <c r="E48" s="33"/>
      <c r="G48" s="8"/>
    </row>
    <row r="49">
      <c r="A49" s="36">
        <v>86.0</v>
      </c>
      <c r="B49" s="36">
        <v>130.0</v>
      </c>
      <c r="C49" s="36" t="s">
        <v>353</v>
      </c>
      <c r="D49" s="36" t="s">
        <v>336</v>
      </c>
      <c r="E49" s="33"/>
      <c r="G49" s="8"/>
    </row>
    <row r="50">
      <c r="A50" s="36">
        <v>86.0</v>
      </c>
      <c r="B50" s="36">
        <v>149.0</v>
      </c>
      <c r="C50" s="36" t="s">
        <v>338</v>
      </c>
      <c r="D50" s="36" t="s">
        <v>336</v>
      </c>
      <c r="E50" s="33"/>
      <c r="G50" s="8"/>
    </row>
    <row r="51">
      <c r="A51" s="36">
        <v>86.0</v>
      </c>
      <c r="B51" s="36">
        <v>141.0</v>
      </c>
      <c r="C51" s="36" t="s">
        <v>341</v>
      </c>
      <c r="D51" s="36" t="s">
        <v>336</v>
      </c>
      <c r="E51" s="33"/>
      <c r="G51" s="8"/>
    </row>
    <row r="52">
      <c r="A52" s="36">
        <v>86.0</v>
      </c>
      <c r="B52" s="36">
        <v>127.0</v>
      </c>
      <c r="C52" s="36" t="s">
        <v>355</v>
      </c>
      <c r="D52" s="36" t="s">
        <v>336</v>
      </c>
      <c r="E52" s="33"/>
      <c r="G52" s="8"/>
    </row>
    <row r="53">
      <c r="A53" s="36"/>
      <c r="B53" s="36"/>
      <c r="C53" s="36"/>
      <c r="D53" s="36"/>
      <c r="E53" s="33"/>
      <c r="G53" s="8"/>
    </row>
    <row r="54">
      <c r="A54" s="36">
        <v>82.0</v>
      </c>
      <c r="B54" s="36">
        <v>118.0</v>
      </c>
      <c r="C54" s="36" t="s">
        <v>341</v>
      </c>
      <c r="D54" s="36" t="s">
        <v>336</v>
      </c>
      <c r="E54" s="33"/>
      <c r="G54" s="8"/>
    </row>
    <row r="55">
      <c r="A55" s="36">
        <v>82.0</v>
      </c>
      <c r="B55" s="36">
        <v>104.0</v>
      </c>
      <c r="C55" s="36" t="s">
        <v>338</v>
      </c>
      <c r="D55" s="36" t="s">
        <v>336</v>
      </c>
      <c r="E55" s="33"/>
      <c r="G55" s="8"/>
    </row>
    <row r="56">
      <c r="A56" s="36">
        <v>82.0</v>
      </c>
      <c r="B56" s="36">
        <v>83.0</v>
      </c>
      <c r="C56" s="36" t="s">
        <v>335</v>
      </c>
      <c r="D56" s="36" t="s">
        <v>336</v>
      </c>
      <c r="E56" s="33"/>
      <c r="G56" s="8"/>
    </row>
    <row r="57">
      <c r="A57" s="36">
        <v>82.0</v>
      </c>
      <c r="B57" s="36">
        <v>6.0</v>
      </c>
      <c r="C57" s="36" t="s">
        <v>338</v>
      </c>
      <c r="D57" s="36" t="s">
        <v>336</v>
      </c>
      <c r="E57" s="33"/>
      <c r="G57" s="8"/>
    </row>
    <row r="58">
      <c r="A58" s="36">
        <v>82.0</v>
      </c>
      <c r="B58" s="36">
        <v>75.0</v>
      </c>
      <c r="C58" s="36" t="s">
        <v>335</v>
      </c>
      <c r="D58" s="36" t="s">
        <v>336</v>
      </c>
      <c r="E58" s="33"/>
      <c r="G58" s="8"/>
    </row>
    <row r="59">
      <c r="A59" s="36">
        <v>82.0</v>
      </c>
      <c r="B59" s="36">
        <v>100.0</v>
      </c>
      <c r="C59" s="36" t="s">
        <v>335</v>
      </c>
      <c r="D59" s="36" t="s">
        <v>336</v>
      </c>
      <c r="E59" s="33"/>
      <c r="G59" s="8"/>
    </row>
    <row r="60">
      <c r="A60" s="36">
        <v>82.0</v>
      </c>
      <c r="B60" s="36">
        <v>145.0</v>
      </c>
      <c r="C60" s="36" t="s">
        <v>338</v>
      </c>
      <c r="D60" s="36" t="s">
        <v>336</v>
      </c>
      <c r="E60" s="33"/>
      <c r="G60" s="8"/>
    </row>
    <row r="61">
      <c r="A61" s="36">
        <v>82.0</v>
      </c>
      <c r="B61" s="36">
        <v>65.0</v>
      </c>
      <c r="C61" s="36" t="s">
        <v>338</v>
      </c>
      <c r="D61" s="36" t="s">
        <v>336</v>
      </c>
      <c r="E61" s="33"/>
      <c r="G61" s="8"/>
    </row>
    <row r="62">
      <c r="A62" s="36">
        <v>82.0</v>
      </c>
      <c r="B62" s="36">
        <v>20.0</v>
      </c>
      <c r="C62" s="36" t="s">
        <v>355</v>
      </c>
      <c r="D62" s="36" t="s">
        <v>336</v>
      </c>
      <c r="E62" s="33"/>
      <c r="G62" s="8"/>
    </row>
    <row r="63">
      <c r="A63" s="53"/>
      <c r="B63" s="53"/>
      <c r="C63" s="53"/>
      <c r="D63" s="53"/>
      <c r="E63" s="33"/>
      <c r="G63" s="8"/>
    </row>
    <row r="64">
      <c r="A64" s="36">
        <v>91.0</v>
      </c>
      <c r="B64" s="36">
        <v>115.0</v>
      </c>
      <c r="C64" s="36" t="s">
        <v>335</v>
      </c>
      <c r="D64" s="36" t="s">
        <v>336</v>
      </c>
      <c r="E64" s="33"/>
      <c r="G64" s="8"/>
    </row>
    <row r="65">
      <c r="A65" s="36">
        <v>91.0</v>
      </c>
      <c r="B65" s="36">
        <v>87.0</v>
      </c>
      <c r="C65" s="36" t="s">
        <v>338</v>
      </c>
      <c r="D65" s="36" t="s">
        <v>336</v>
      </c>
      <c r="E65" s="33"/>
      <c r="G65" s="8"/>
    </row>
    <row r="66">
      <c r="A66" s="36">
        <v>91.0</v>
      </c>
      <c r="B66" s="36">
        <v>109.0</v>
      </c>
      <c r="C66" s="36" t="s">
        <v>335</v>
      </c>
      <c r="D66" s="36" t="s">
        <v>336</v>
      </c>
      <c r="E66" s="33"/>
      <c r="G66" s="8"/>
    </row>
    <row r="67">
      <c r="A67" s="36">
        <v>91.0</v>
      </c>
      <c r="B67" s="36">
        <v>102.0</v>
      </c>
      <c r="C67" s="36" t="s">
        <v>341</v>
      </c>
      <c r="D67" s="36" t="s">
        <v>336</v>
      </c>
      <c r="E67" s="33"/>
      <c r="G67" s="8"/>
    </row>
    <row r="68">
      <c r="A68" s="36">
        <v>91.0</v>
      </c>
      <c r="B68" s="36">
        <v>91.0</v>
      </c>
      <c r="C68" s="36" t="s">
        <v>335</v>
      </c>
      <c r="D68" s="36" t="s">
        <v>336</v>
      </c>
      <c r="E68" s="33"/>
      <c r="G68" s="8"/>
    </row>
    <row r="69">
      <c r="A69" s="36">
        <v>91.0</v>
      </c>
      <c r="B69" s="36">
        <v>148.0</v>
      </c>
      <c r="C69" s="36" t="s">
        <v>353</v>
      </c>
      <c r="D69" s="36" t="s">
        <v>336</v>
      </c>
      <c r="E69" s="33"/>
      <c r="G69" s="8"/>
    </row>
    <row r="70">
      <c r="A70" s="36">
        <v>91.0</v>
      </c>
      <c r="B70" s="36">
        <v>122.0</v>
      </c>
      <c r="C70" s="36" t="s">
        <v>353</v>
      </c>
      <c r="D70" s="36" t="s">
        <v>336</v>
      </c>
      <c r="E70" s="33"/>
      <c r="G70" s="8"/>
    </row>
    <row r="71">
      <c r="A71" s="36">
        <v>91.0</v>
      </c>
      <c r="B71" s="36">
        <v>136.0</v>
      </c>
      <c r="C71" s="36" t="s">
        <v>341</v>
      </c>
      <c r="D71" s="36" t="s">
        <v>336</v>
      </c>
      <c r="E71" s="33"/>
      <c r="G71" s="8"/>
    </row>
    <row r="72">
      <c r="A72" s="36">
        <v>91.0</v>
      </c>
      <c r="B72" s="36">
        <v>122.0</v>
      </c>
      <c r="C72" s="36" t="s">
        <v>341</v>
      </c>
      <c r="D72" s="36" t="s">
        <v>336</v>
      </c>
      <c r="E72" s="33"/>
      <c r="G72" s="8"/>
    </row>
    <row r="73">
      <c r="A73" s="53"/>
      <c r="B73" s="53"/>
      <c r="C73" s="53"/>
      <c r="D73" s="53"/>
      <c r="E73" s="33"/>
      <c r="G73" s="8"/>
    </row>
    <row r="74">
      <c r="A74" s="36">
        <v>108.0</v>
      </c>
      <c r="B74" s="36">
        <v>81.0</v>
      </c>
      <c r="C74" s="36" t="s">
        <v>338</v>
      </c>
      <c r="D74" s="36" t="s">
        <v>336</v>
      </c>
      <c r="E74" s="33"/>
      <c r="G74" s="8"/>
    </row>
    <row r="75">
      <c r="A75" s="36">
        <v>108.0</v>
      </c>
      <c r="B75" s="36">
        <v>122.0</v>
      </c>
      <c r="C75" s="36" t="s">
        <v>335</v>
      </c>
      <c r="D75" s="36" t="s">
        <v>336</v>
      </c>
      <c r="E75" s="33"/>
      <c r="G75" s="8"/>
    </row>
    <row r="76">
      <c r="A76" s="36">
        <v>108.0</v>
      </c>
      <c r="B76" s="36">
        <v>147.0</v>
      </c>
      <c r="C76" s="36" t="s">
        <v>341</v>
      </c>
      <c r="D76" s="36" t="s">
        <v>336</v>
      </c>
      <c r="E76" s="33"/>
      <c r="G76" s="8"/>
    </row>
    <row r="77">
      <c r="A77" s="36">
        <v>108.0</v>
      </c>
      <c r="B77" s="36">
        <v>139.0</v>
      </c>
      <c r="C77" s="36" t="s">
        <v>341</v>
      </c>
      <c r="D77" s="36" t="s">
        <v>336</v>
      </c>
      <c r="E77" s="33"/>
      <c r="G77" s="8"/>
    </row>
    <row r="78">
      <c r="A78" s="36">
        <v>108.0</v>
      </c>
      <c r="B78" s="36">
        <v>88.0</v>
      </c>
      <c r="C78" s="36" t="s">
        <v>338</v>
      </c>
      <c r="D78" s="36" t="s">
        <v>336</v>
      </c>
      <c r="E78" s="33"/>
      <c r="G78" s="8"/>
    </row>
    <row r="79">
      <c r="A79" s="36">
        <v>108.0</v>
      </c>
      <c r="B79" s="36">
        <v>142.0</v>
      </c>
      <c r="C79" s="36" t="s">
        <v>335</v>
      </c>
      <c r="D79" s="36" t="s">
        <v>336</v>
      </c>
      <c r="E79" s="33"/>
      <c r="G79" s="8"/>
    </row>
    <row r="80">
      <c r="A80" s="36">
        <v>108.0</v>
      </c>
      <c r="B80" s="36">
        <v>160.0</v>
      </c>
      <c r="C80" s="36" t="s">
        <v>335</v>
      </c>
      <c r="D80" s="36" t="s">
        <v>336</v>
      </c>
      <c r="E80" s="33"/>
      <c r="G80" s="8"/>
    </row>
    <row r="81">
      <c r="A81" s="36">
        <v>108.0</v>
      </c>
      <c r="B81" s="36">
        <v>127.0</v>
      </c>
      <c r="C81" s="36" t="s">
        <v>335</v>
      </c>
      <c r="D81" s="36" t="s">
        <v>336</v>
      </c>
      <c r="E81" s="33"/>
      <c r="G81" s="8"/>
    </row>
    <row r="82">
      <c r="A82" s="36"/>
      <c r="B82" s="36"/>
      <c r="C82" s="36"/>
      <c r="D82" s="36"/>
      <c r="E82" s="33"/>
      <c r="G82" s="8"/>
    </row>
    <row r="83">
      <c r="A83" s="36"/>
      <c r="B83" s="36"/>
      <c r="C83" s="36"/>
      <c r="D83" s="36"/>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101.7294118</v>
      </c>
      <c r="J1" s="6" t="s">
        <v>334</v>
      </c>
      <c r="K1" s="10">
        <f>AVERAGE(A2:A100)</f>
        <v>94.34117647</v>
      </c>
    </row>
    <row r="2">
      <c r="A2" s="36">
        <v>90.0</v>
      </c>
      <c r="B2" s="36">
        <v>89.0</v>
      </c>
      <c r="C2" s="36" t="s">
        <v>350</v>
      </c>
      <c r="D2" s="36" t="s">
        <v>336</v>
      </c>
      <c r="E2" s="33"/>
      <c r="F2" s="34" t="s">
        <v>3</v>
      </c>
      <c r="G2" s="35">
        <f>MEDIAN(B2:B100)</f>
        <v>108</v>
      </c>
      <c r="J2" s="6" t="s">
        <v>337</v>
      </c>
      <c r="K2" s="10">
        <f>count(A2:A103)</f>
        <v>85</v>
      </c>
    </row>
    <row r="3">
      <c r="A3" s="36">
        <v>90.0</v>
      </c>
      <c r="B3" s="36">
        <v>103.0</v>
      </c>
      <c r="C3" s="36" t="s">
        <v>335</v>
      </c>
      <c r="D3" s="36" t="s">
        <v>336</v>
      </c>
      <c r="E3" s="33"/>
      <c r="F3" s="34" t="s">
        <v>339</v>
      </c>
      <c r="G3" s="35">
        <f>STDEV(B2:B100)</f>
        <v>35.51102721</v>
      </c>
    </row>
    <row r="4">
      <c r="A4" s="36">
        <v>90.0</v>
      </c>
      <c r="B4" s="36">
        <v>43.0</v>
      </c>
      <c r="C4" s="36" t="s">
        <v>341</v>
      </c>
      <c r="D4" s="36" t="s">
        <v>366</v>
      </c>
      <c r="E4" s="33"/>
      <c r="F4" s="34" t="s">
        <v>340</v>
      </c>
      <c r="G4" s="35">
        <f>QUARTILE(B2:B100,1)</f>
        <v>89</v>
      </c>
    </row>
    <row r="5">
      <c r="A5" s="36">
        <v>90.0</v>
      </c>
      <c r="B5" s="36">
        <v>108.0</v>
      </c>
      <c r="C5" s="36" t="s">
        <v>335</v>
      </c>
      <c r="D5" s="36" t="s">
        <v>336</v>
      </c>
      <c r="E5" s="33"/>
      <c r="F5" s="34" t="s">
        <v>342</v>
      </c>
      <c r="G5" s="35">
        <f>QUARTILE(B2:B100,2)</f>
        <v>108</v>
      </c>
    </row>
    <row r="6">
      <c r="A6" s="36">
        <v>90.0</v>
      </c>
      <c r="B6" s="36">
        <v>138.0</v>
      </c>
      <c r="C6" s="36" t="s">
        <v>335</v>
      </c>
      <c r="D6" s="36" t="s">
        <v>336</v>
      </c>
      <c r="E6" s="33"/>
      <c r="F6" s="34" t="s">
        <v>1</v>
      </c>
      <c r="G6" s="35">
        <f>QUARTILE(B2:B100,3)</f>
        <v>128</v>
      </c>
    </row>
    <row r="7">
      <c r="A7" s="36">
        <v>90.0</v>
      </c>
      <c r="B7" s="59">
        <v>73.0</v>
      </c>
      <c r="C7" s="38" t="s">
        <v>338</v>
      </c>
      <c r="D7" s="38" t="s">
        <v>336</v>
      </c>
      <c r="E7" s="33"/>
      <c r="F7" s="34" t="s">
        <v>343</v>
      </c>
      <c r="G7" s="35">
        <f>QUARTILE(B2:B100,4)</f>
        <v>164</v>
      </c>
    </row>
    <row r="8">
      <c r="A8" s="36">
        <v>90.0</v>
      </c>
      <c r="B8" s="60">
        <v>133.0</v>
      </c>
      <c r="C8" s="40" t="s">
        <v>335</v>
      </c>
      <c r="D8" s="40" t="s">
        <v>336</v>
      </c>
      <c r="E8" s="33"/>
      <c r="F8" s="34" t="s">
        <v>344</v>
      </c>
      <c r="G8" s="35">
        <f>G6-G4</f>
        <v>39</v>
      </c>
      <c r="H8" s="34" t="s">
        <v>345</v>
      </c>
      <c r="I8" s="35">
        <f>(3*(G1-G2))/G3</f>
        <v>-0.5297443129</v>
      </c>
      <c r="J8" s="34" t="s">
        <v>346</v>
      </c>
      <c r="K8" s="35">
        <f>SUM(I21:I23)</f>
        <v>1.176470588</v>
      </c>
    </row>
    <row r="9">
      <c r="A9" s="36">
        <v>90.0</v>
      </c>
      <c r="B9" s="60">
        <v>103.0</v>
      </c>
      <c r="C9" s="40" t="s">
        <v>341</v>
      </c>
      <c r="D9" s="40" t="s">
        <v>336</v>
      </c>
      <c r="E9" s="33"/>
      <c r="G9" s="8"/>
    </row>
    <row r="10">
      <c r="A10" s="36">
        <v>90.0</v>
      </c>
      <c r="B10" s="36">
        <v>48.0</v>
      </c>
      <c r="C10" s="36" t="s">
        <v>338</v>
      </c>
      <c r="D10" s="36" t="s">
        <v>336</v>
      </c>
      <c r="E10" s="33"/>
      <c r="F10" s="41" t="s">
        <v>338</v>
      </c>
      <c r="G10" s="42">
        <f>(COUNTIF(C2:C100,"edgeguard"))/(count(A2:A100))</f>
        <v>0.2588235294</v>
      </c>
      <c r="H10" s="43" t="s">
        <v>347</v>
      </c>
      <c r="I10" s="44" t="s">
        <v>348</v>
      </c>
    </row>
    <row r="11">
      <c r="A11" s="36">
        <v>90.0</v>
      </c>
      <c r="B11" s="36">
        <v>99.0</v>
      </c>
      <c r="C11" s="36" t="s">
        <v>350</v>
      </c>
      <c r="D11" s="36" t="s">
        <v>366</v>
      </c>
      <c r="E11" s="33"/>
      <c r="F11" s="41" t="s">
        <v>335</v>
      </c>
      <c r="G11" s="42">
        <f>COUNTIF(C2:C100,"ledgeguard")/(count(A2:A100))</f>
        <v>0.1294117647</v>
      </c>
      <c r="H11" s="45" t="s">
        <v>349</v>
      </c>
      <c r="I11" s="46">
        <f>((COUNTIF(B2:B100,"&lt;=15"))/Count(B2:B100))*100</f>
        <v>3.529411765</v>
      </c>
    </row>
    <row r="12">
      <c r="A12" s="36">
        <v>90.0</v>
      </c>
      <c r="B12" s="36">
        <v>99.0</v>
      </c>
      <c r="C12" s="36" t="s">
        <v>350</v>
      </c>
      <c r="D12" s="36" t="s">
        <v>366</v>
      </c>
      <c r="E12" s="33"/>
      <c r="F12" s="41" t="s">
        <v>350</v>
      </c>
      <c r="G12" s="42">
        <f>COUNTIF(C2:C100,"reversal")/(count(A2:A100))</f>
        <v>0.09411764706</v>
      </c>
      <c r="H12" s="45" t="s">
        <v>351</v>
      </c>
      <c r="I12" s="46">
        <f>((COUNTIF(B2:B100,"&gt;15")-COUNTIF(B2:B100,"&gt;30"))/Count(B2:B100))*100</f>
        <v>2.352941176</v>
      </c>
    </row>
    <row r="13">
      <c r="A13" s="36">
        <v>90.0</v>
      </c>
      <c r="B13" s="36">
        <v>132.0</v>
      </c>
      <c r="C13" s="36" t="s">
        <v>341</v>
      </c>
      <c r="D13" s="36" t="s">
        <v>366</v>
      </c>
      <c r="E13" s="33"/>
      <c r="F13" s="41" t="s">
        <v>341</v>
      </c>
      <c r="G13" s="42">
        <f>COUNTIF(C2:C100,"raw/whiff")/(count(A2:A100))</f>
        <v>0.4</v>
      </c>
      <c r="H13" s="45" t="s">
        <v>352</v>
      </c>
      <c r="I13" s="47">
        <f>((COUNTIF(B2:B100,"&gt;30")-COUNTIF(B2:B100,"&gt;45"))/Count(B2:B100))*100</f>
        <v>2.352941176</v>
      </c>
    </row>
    <row r="14">
      <c r="A14" s="36"/>
      <c r="B14" s="36"/>
      <c r="C14" s="36"/>
      <c r="D14" s="36"/>
      <c r="E14" s="33"/>
      <c r="F14" s="41" t="s">
        <v>353</v>
      </c>
      <c r="G14" s="42">
        <f>COUNTIF(C2:C100,"landing")/(count(A2:A100))</f>
        <v>0.1058823529</v>
      </c>
      <c r="H14" s="45" t="s">
        <v>354</v>
      </c>
      <c r="I14" s="46">
        <f>((COUNTIF(B2:B100,"&gt;45")-COUNTIF(B2:B100,"&gt;60"))/Count(B2:B100))*100</f>
        <v>5.882352941</v>
      </c>
    </row>
    <row r="15">
      <c r="A15" s="36">
        <v>92.0</v>
      </c>
      <c r="B15" s="36">
        <v>91.0</v>
      </c>
      <c r="C15" s="36" t="s">
        <v>341</v>
      </c>
      <c r="D15" s="36" t="s">
        <v>366</v>
      </c>
      <c r="E15" s="33"/>
      <c r="F15" s="41" t="s">
        <v>355</v>
      </c>
      <c r="G15" s="42">
        <f>COUNTIF(C2:C100,"shielding")/(count(A2:A100))</f>
        <v>0</v>
      </c>
      <c r="H15" s="45" t="s">
        <v>356</v>
      </c>
      <c r="I15" s="46">
        <f>((COUNTIF(B2:B100,"&gt;60")-COUNTIF(B2:B100,"&gt;75"))/Count(B2:B100))*100</f>
        <v>5.882352941</v>
      </c>
    </row>
    <row r="16">
      <c r="A16" s="36">
        <v>92.0</v>
      </c>
      <c r="B16" s="36">
        <v>134.0</v>
      </c>
      <c r="C16" s="36" t="s">
        <v>353</v>
      </c>
      <c r="D16" s="36" t="s">
        <v>336</v>
      </c>
      <c r="E16" s="33"/>
      <c r="G16" s="8"/>
      <c r="H16" s="45" t="s">
        <v>357</v>
      </c>
      <c r="I16" s="46">
        <f>((COUNTIF(B2:B100,"&gt;75")-COUNTIF(B2:B100,"&gt;90"))/Count(B2:B100))*100</f>
        <v>7.058823529</v>
      </c>
    </row>
    <row r="17">
      <c r="A17" s="36">
        <v>92.0</v>
      </c>
      <c r="B17" s="36">
        <v>50.0</v>
      </c>
      <c r="C17" s="36" t="s">
        <v>338</v>
      </c>
      <c r="D17" s="36" t="s">
        <v>366</v>
      </c>
      <c r="E17" s="33"/>
      <c r="F17" s="41" t="s">
        <v>358</v>
      </c>
      <c r="G17" s="42">
        <f>countif(D2:D100,"yes")/(count(A2:A100))</f>
        <v>0.3529411765</v>
      </c>
      <c r="H17" s="45" t="s">
        <v>359</v>
      </c>
      <c r="I17" s="46">
        <f>((COUNTIF(B2:B100,"&gt;90")-COUNTIF(B2:B100,"&gt;105"))/Count(B2:B100))*100</f>
        <v>20</v>
      </c>
    </row>
    <row r="18">
      <c r="A18" s="36">
        <v>92.0</v>
      </c>
      <c r="B18" s="36">
        <v>129.0</v>
      </c>
      <c r="C18" s="36" t="s">
        <v>350</v>
      </c>
      <c r="D18" s="36" t="s">
        <v>336</v>
      </c>
      <c r="E18" s="33"/>
      <c r="G18" s="8"/>
      <c r="H18" s="45" t="s">
        <v>360</v>
      </c>
      <c r="I18" s="46">
        <f>((COUNTIF(B2:B100,"&gt;105")-COUNTIF(B2:B100,"&gt;120"))/Count(B2:B100))*100</f>
        <v>21.17647059</v>
      </c>
    </row>
    <row r="19">
      <c r="A19" s="36">
        <v>92.0</v>
      </c>
      <c r="B19" s="36">
        <v>113.0</v>
      </c>
      <c r="C19" s="36" t="s">
        <v>341</v>
      </c>
      <c r="D19" s="36" t="s">
        <v>366</v>
      </c>
      <c r="E19" s="33"/>
      <c r="G19" s="8"/>
      <c r="H19" s="45" t="s">
        <v>361</v>
      </c>
      <c r="I19" s="46">
        <f>((COUNTIF(B2:B100,"&gt;120")-COUNTIF(B2:B100,"&gt;135"))/Count(B2:B100))*100</f>
        <v>15.29411765</v>
      </c>
    </row>
    <row r="20">
      <c r="A20" s="36">
        <v>92.0</v>
      </c>
      <c r="B20" s="36">
        <v>52.0</v>
      </c>
      <c r="C20" s="36" t="s">
        <v>338</v>
      </c>
      <c r="D20" s="36" t="s">
        <v>336</v>
      </c>
      <c r="E20" s="33"/>
      <c r="G20" s="8"/>
      <c r="H20" s="48" t="s">
        <v>362</v>
      </c>
      <c r="I20" s="49">
        <f>((COUNTIF(B2:B100,"&gt;135")-COUNTIF(B2:B100,"&gt;150"))/Count(B2:B100))*100</f>
        <v>15.29411765</v>
      </c>
    </row>
    <row r="21">
      <c r="A21" s="36">
        <v>92.0</v>
      </c>
      <c r="B21" s="36">
        <v>0.0</v>
      </c>
      <c r="C21" s="36" t="s">
        <v>338</v>
      </c>
      <c r="D21" s="36" t="s">
        <v>336</v>
      </c>
      <c r="E21" s="33"/>
      <c r="H21" s="48" t="s">
        <v>363</v>
      </c>
      <c r="I21" s="49">
        <f>((COUNTIF(B2:B100,"&gt;150")-COUNTIF(B2:B100,"&gt;165"))/Count(B2:B100))*100</f>
        <v>1.176470588</v>
      </c>
    </row>
    <row r="22">
      <c r="A22" s="36">
        <v>92.0</v>
      </c>
      <c r="B22" s="36">
        <v>137.0</v>
      </c>
      <c r="C22" s="36" t="s">
        <v>353</v>
      </c>
      <c r="D22" s="36" t="s">
        <v>336</v>
      </c>
      <c r="E22" s="33"/>
      <c r="H22" s="48" t="s">
        <v>364</v>
      </c>
      <c r="I22" s="49">
        <f>((COUNTIF(B2:B100,"&gt;165")-COUNTIF(B2:B100,"&gt;180"))/Count(B2:B100))*100</f>
        <v>0</v>
      </c>
    </row>
    <row r="23">
      <c r="A23" s="36">
        <v>92.0</v>
      </c>
      <c r="B23" s="36">
        <v>95.0</v>
      </c>
      <c r="C23" s="36" t="s">
        <v>338</v>
      </c>
      <c r="D23" s="36" t="s">
        <v>336</v>
      </c>
      <c r="E23" s="33"/>
      <c r="H23" s="50" t="s">
        <v>365</v>
      </c>
      <c r="I23" s="51">
        <f>((COUNTIF(B2:B100,"&gt;180")-COUNTIF(B2:B100,"&gt;300"))/Count(B2:B100))*100</f>
        <v>0</v>
      </c>
    </row>
    <row r="24">
      <c r="A24" s="36"/>
      <c r="B24" s="36"/>
      <c r="C24" s="36"/>
      <c r="D24" s="36"/>
      <c r="E24" s="33"/>
      <c r="I24" s="9">
        <f>SUM(I11:I23)</f>
        <v>100</v>
      </c>
    </row>
    <row r="25">
      <c r="A25" s="36">
        <v>77.0</v>
      </c>
      <c r="B25" s="36">
        <v>115.0</v>
      </c>
      <c r="C25" s="36" t="s">
        <v>338</v>
      </c>
      <c r="D25" s="36" t="s">
        <v>336</v>
      </c>
      <c r="E25" s="33"/>
    </row>
    <row r="26">
      <c r="A26" s="36">
        <v>77.0</v>
      </c>
      <c r="B26" s="36">
        <v>61.0</v>
      </c>
      <c r="C26" s="36" t="s">
        <v>338</v>
      </c>
      <c r="D26" s="36" t="s">
        <v>336</v>
      </c>
      <c r="E26" s="33"/>
    </row>
    <row r="27">
      <c r="A27" s="36">
        <v>77.0</v>
      </c>
      <c r="B27" s="36">
        <v>47.0</v>
      </c>
      <c r="C27" s="36" t="s">
        <v>338</v>
      </c>
      <c r="D27" s="36" t="s">
        <v>336</v>
      </c>
      <c r="E27" s="33"/>
    </row>
    <row r="28">
      <c r="A28" s="36">
        <v>77.0</v>
      </c>
      <c r="B28" s="36">
        <v>87.0</v>
      </c>
      <c r="C28" s="36" t="s">
        <v>350</v>
      </c>
      <c r="D28" s="36" t="s">
        <v>336</v>
      </c>
      <c r="E28" s="33"/>
    </row>
    <row r="29">
      <c r="A29" s="36">
        <v>77.0</v>
      </c>
      <c r="B29" s="36">
        <v>114.0</v>
      </c>
      <c r="C29" s="36" t="s">
        <v>338</v>
      </c>
      <c r="D29" s="36" t="s">
        <v>336</v>
      </c>
      <c r="E29" s="33"/>
    </row>
    <row r="30">
      <c r="A30" s="36">
        <v>77.0</v>
      </c>
      <c r="B30" s="36">
        <v>94.0</v>
      </c>
      <c r="C30" s="36" t="s">
        <v>338</v>
      </c>
      <c r="D30" s="36" t="s">
        <v>366</v>
      </c>
      <c r="E30" s="33"/>
    </row>
    <row r="31">
      <c r="A31" s="36">
        <v>77.0</v>
      </c>
      <c r="B31" s="36">
        <v>120.0</v>
      </c>
      <c r="C31" s="36" t="s">
        <v>335</v>
      </c>
      <c r="D31" s="36" t="s">
        <v>336</v>
      </c>
      <c r="E31" s="33"/>
    </row>
    <row r="32">
      <c r="A32" s="36">
        <v>77.0</v>
      </c>
      <c r="B32" s="36">
        <v>55.0</v>
      </c>
      <c r="C32" s="36" t="s">
        <v>338</v>
      </c>
      <c r="D32" s="36" t="s">
        <v>336</v>
      </c>
      <c r="E32" s="33"/>
    </row>
    <row r="33">
      <c r="A33" s="36">
        <v>77.0</v>
      </c>
      <c r="B33" s="36">
        <v>134.0</v>
      </c>
      <c r="C33" s="36" t="s">
        <v>338</v>
      </c>
      <c r="D33" s="36" t="s">
        <v>336</v>
      </c>
      <c r="E33" s="33"/>
    </row>
    <row r="34">
      <c r="A34" s="36"/>
      <c r="B34" s="36"/>
      <c r="C34" s="36"/>
      <c r="D34" s="36"/>
      <c r="E34" s="33"/>
    </row>
    <row r="35">
      <c r="A35" s="36">
        <v>104.0</v>
      </c>
      <c r="B35" s="36">
        <v>141.0</v>
      </c>
      <c r="C35" s="36" t="s">
        <v>341</v>
      </c>
      <c r="D35" s="36" t="s">
        <v>336</v>
      </c>
      <c r="E35" s="33"/>
      <c r="G35" s="8"/>
    </row>
    <row r="36">
      <c r="A36" s="36">
        <v>104.0</v>
      </c>
      <c r="B36" s="36">
        <v>128.0</v>
      </c>
      <c r="C36" s="36" t="s">
        <v>341</v>
      </c>
      <c r="D36" s="36" t="s">
        <v>336</v>
      </c>
      <c r="E36" s="33"/>
      <c r="G36" s="8"/>
    </row>
    <row r="37">
      <c r="A37" s="36">
        <v>104.0</v>
      </c>
      <c r="B37" s="36">
        <v>110.0</v>
      </c>
      <c r="C37" s="36" t="s">
        <v>341</v>
      </c>
      <c r="D37" s="36" t="s">
        <v>366</v>
      </c>
      <c r="E37" s="33"/>
      <c r="G37" s="8"/>
    </row>
    <row r="38">
      <c r="A38" s="36">
        <v>104.0</v>
      </c>
      <c r="B38" s="36">
        <v>149.0</v>
      </c>
      <c r="C38" s="36" t="s">
        <v>350</v>
      </c>
      <c r="D38" s="36" t="s">
        <v>366</v>
      </c>
      <c r="E38" s="33"/>
      <c r="G38" s="8"/>
    </row>
    <row r="39">
      <c r="A39" s="36">
        <v>104.0</v>
      </c>
      <c r="B39" s="36">
        <v>14.0</v>
      </c>
      <c r="C39" s="36" t="s">
        <v>338</v>
      </c>
      <c r="D39" s="36" t="s">
        <v>336</v>
      </c>
      <c r="E39" s="33"/>
      <c r="G39" s="8"/>
    </row>
    <row r="40">
      <c r="A40" s="36">
        <v>104.0</v>
      </c>
      <c r="B40" s="36">
        <v>23.0</v>
      </c>
      <c r="C40" s="36" t="s">
        <v>338</v>
      </c>
      <c r="D40" s="36" t="s">
        <v>336</v>
      </c>
      <c r="E40" s="33"/>
      <c r="G40" s="8"/>
    </row>
    <row r="41">
      <c r="A41" s="36">
        <v>104.0</v>
      </c>
      <c r="B41" s="36">
        <v>134.0</v>
      </c>
      <c r="C41" s="36" t="s">
        <v>335</v>
      </c>
      <c r="D41" s="36" t="s">
        <v>336</v>
      </c>
      <c r="E41" s="33"/>
      <c r="G41" s="8"/>
    </row>
    <row r="42">
      <c r="A42" s="36">
        <v>104.0</v>
      </c>
      <c r="B42" s="36">
        <v>123.0</v>
      </c>
      <c r="C42" s="36" t="s">
        <v>375</v>
      </c>
      <c r="D42" s="36" t="s">
        <v>336</v>
      </c>
      <c r="E42" s="33"/>
      <c r="G42" s="8"/>
    </row>
    <row r="43">
      <c r="A43" s="36">
        <v>104.0</v>
      </c>
      <c r="B43" s="36">
        <v>110.0</v>
      </c>
      <c r="C43" s="36" t="s">
        <v>341</v>
      </c>
      <c r="D43" s="36" t="s">
        <v>366</v>
      </c>
      <c r="E43" s="33"/>
      <c r="G43" s="8"/>
    </row>
    <row r="44">
      <c r="A44" s="36">
        <v>104.0</v>
      </c>
      <c r="B44" s="36">
        <v>68.0</v>
      </c>
      <c r="C44" s="36" t="s">
        <v>338</v>
      </c>
      <c r="D44" s="36" t="s">
        <v>336</v>
      </c>
      <c r="E44" s="33"/>
      <c r="G44" s="8"/>
    </row>
    <row r="45">
      <c r="A45" s="36"/>
      <c r="B45" s="36"/>
      <c r="C45" s="36"/>
      <c r="D45" s="36"/>
      <c r="E45" s="33"/>
      <c r="G45" s="8"/>
    </row>
    <row r="46">
      <c r="A46" s="36">
        <v>97.0</v>
      </c>
      <c r="B46" s="36">
        <v>95.0</v>
      </c>
      <c r="C46" s="36" t="s">
        <v>341</v>
      </c>
      <c r="D46" s="36" t="s">
        <v>366</v>
      </c>
      <c r="E46" s="33"/>
      <c r="G46" s="8"/>
    </row>
    <row r="47">
      <c r="A47" s="36">
        <v>97.0</v>
      </c>
      <c r="B47" s="36">
        <v>89.0</v>
      </c>
      <c r="C47" s="36" t="s">
        <v>353</v>
      </c>
      <c r="D47" s="36" t="s">
        <v>366</v>
      </c>
      <c r="E47" s="33"/>
      <c r="G47" s="8"/>
    </row>
    <row r="48">
      <c r="A48" s="36">
        <v>97.0</v>
      </c>
      <c r="B48" s="36">
        <v>115.0</v>
      </c>
      <c r="C48" s="36" t="s">
        <v>341</v>
      </c>
      <c r="D48" s="36" t="s">
        <v>336</v>
      </c>
      <c r="E48" s="33"/>
      <c r="G48" s="8"/>
    </row>
    <row r="49">
      <c r="A49" s="36">
        <v>97.0</v>
      </c>
      <c r="B49" s="36">
        <v>143.0</v>
      </c>
      <c r="C49" s="36" t="s">
        <v>341</v>
      </c>
      <c r="D49" s="36" t="s">
        <v>336</v>
      </c>
      <c r="E49" s="33"/>
      <c r="G49" s="8"/>
    </row>
    <row r="50">
      <c r="A50" s="36">
        <v>97.0</v>
      </c>
      <c r="B50" s="36">
        <v>144.0</v>
      </c>
      <c r="C50" s="36" t="s">
        <v>341</v>
      </c>
      <c r="D50" s="36" t="s">
        <v>366</v>
      </c>
      <c r="E50" s="33"/>
      <c r="G50" s="8"/>
    </row>
    <row r="51">
      <c r="A51" s="36">
        <v>97.0</v>
      </c>
      <c r="B51" s="36">
        <v>136.0</v>
      </c>
      <c r="C51" s="36" t="s">
        <v>341</v>
      </c>
      <c r="D51" s="36" t="s">
        <v>336</v>
      </c>
      <c r="E51" s="33"/>
      <c r="G51" s="8"/>
    </row>
    <row r="52">
      <c r="A52" s="36">
        <v>97.0</v>
      </c>
      <c r="B52" s="36">
        <v>106.0</v>
      </c>
      <c r="C52" s="36" t="s">
        <v>335</v>
      </c>
      <c r="D52" s="36" t="s">
        <v>336</v>
      </c>
      <c r="E52" s="33"/>
      <c r="G52" s="8"/>
    </row>
    <row r="53">
      <c r="A53" s="36">
        <v>97.0</v>
      </c>
      <c r="B53" s="36">
        <v>112.0</v>
      </c>
      <c r="C53" s="36" t="s">
        <v>341</v>
      </c>
      <c r="D53" s="36" t="s">
        <v>336</v>
      </c>
      <c r="E53" s="33"/>
      <c r="G53" s="8"/>
    </row>
    <row r="54">
      <c r="A54" s="36">
        <v>97.0</v>
      </c>
      <c r="B54" s="36">
        <v>120.0</v>
      </c>
      <c r="C54" s="36" t="s">
        <v>341</v>
      </c>
      <c r="D54" s="36" t="s">
        <v>336</v>
      </c>
      <c r="E54" s="33"/>
      <c r="G54" s="8"/>
    </row>
    <row r="55">
      <c r="A55" s="36">
        <v>97.0</v>
      </c>
      <c r="B55" s="36">
        <v>122.0</v>
      </c>
      <c r="C55" s="36" t="s">
        <v>338</v>
      </c>
      <c r="D55" s="36" t="s">
        <v>336</v>
      </c>
      <c r="E55" s="33"/>
      <c r="G55" s="8"/>
    </row>
    <row r="56">
      <c r="A56" s="36">
        <v>97.0</v>
      </c>
      <c r="B56" s="36">
        <v>108.0</v>
      </c>
      <c r="C56" s="36" t="s">
        <v>341</v>
      </c>
      <c r="D56" s="36" t="s">
        <v>336</v>
      </c>
      <c r="E56" s="33"/>
      <c r="G56" s="8"/>
    </row>
    <row r="57">
      <c r="A57" s="36"/>
      <c r="B57" s="36"/>
      <c r="C57" s="36"/>
      <c r="D57" s="36"/>
      <c r="E57" s="33"/>
      <c r="G57" s="8"/>
    </row>
    <row r="58">
      <c r="A58" s="36">
        <v>103.0</v>
      </c>
      <c r="B58" s="36">
        <v>137.0</v>
      </c>
      <c r="C58" s="36" t="s">
        <v>353</v>
      </c>
      <c r="D58" s="36" t="s">
        <v>336</v>
      </c>
      <c r="E58" s="33"/>
      <c r="G58" s="8"/>
    </row>
    <row r="59">
      <c r="A59" s="36">
        <v>103.0</v>
      </c>
      <c r="B59" s="36">
        <v>164.0</v>
      </c>
      <c r="C59" s="36" t="s">
        <v>338</v>
      </c>
      <c r="D59" s="36" t="s">
        <v>336</v>
      </c>
      <c r="E59" s="33"/>
      <c r="G59" s="8"/>
    </row>
    <row r="60">
      <c r="A60" s="36">
        <v>103.0</v>
      </c>
      <c r="B60" s="36">
        <v>98.0</v>
      </c>
      <c r="C60" s="36" t="s">
        <v>341</v>
      </c>
      <c r="D60" s="36" t="s">
        <v>366</v>
      </c>
      <c r="E60" s="33"/>
      <c r="G60" s="8"/>
    </row>
    <row r="61">
      <c r="A61" s="36">
        <v>103.0</v>
      </c>
      <c r="B61" s="36">
        <v>95.0</v>
      </c>
      <c r="C61" s="36" t="s">
        <v>335</v>
      </c>
      <c r="D61" s="36" t="s">
        <v>366</v>
      </c>
      <c r="E61" s="33"/>
      <c r="G61" s="8"/>
    </row>
    <row r="62">
      <c r="A62" s="36">
        <v>103.0</v>
      </c>
      <c r="B62" s="36">
        <v>120.0</v>
      </c>
      <c r="C62" s="36" t="s">
        <v>341</v>
      </c>
      <c r="D62" s="36" t="s">
        <v>336</v>
      </c>
      <c r="E62" s="33"/>
      <c r="G62" s="8"/>
    </row>
    <row r="63">
      <c r="A63" s="36">
        <v>103.0</v>
      </c>
      <c r="B63" s="36">
        <v>113.0</v>
      </c>
      <c r="C63" s="36" t="s">
        <v>353</v>
      </c>
      <c r="D63" s="36" t="s">
        <v>366</v>
      </c>
      <c r="E63" s="33"/>
      <c r="G63" s="8"/>
    </row>
    <row r="64">
      <c r="A64" s="36"/>
      <c r="B64" s="36"/>
      <c r="C64" s="36"/>
      <c r="D64" s="36"/>
      <c r="E64" s="33"/>
      <c r="G64" s="8"/>
    </row>
    <row r="65">
      <c r="A65" s="36">
        <v>93.0</v>
      </c>
      <c r="B65" s="36">
        <v>99.0</v>
      </c>
      <c r="C65" s="36" t="s">
        <v>341</v>
      </c>
      <c r="D65" s="36" t="s">
        <v>366</v>
      </c>
      <c r="E65" s="33"/>
      <c r="G65" s="8"/>
    </row>
    <row r="66">
      <c r="A66" s="36">
        <v>93.0</v>
      </c>
      <c r="B66" s="36">
        <v>91.0</v>
      </c>
      <c r="C66" s="36" t="s">
        <v>353</v>
      </c>
      <c r="D66" s="36" t="s">
        <v>366</v>
      </c>
      <c r="E66" s="33"/>
      <c r="G66" s="8"/>
    </row>
    <row r="67">
      <c r="A67" s="36">
        <v>93.0</v>
      </c>
      <c r="B67" s="36">
        <v>103.0</v>
      </c>
      <c r="C67" s="36" t="s">
        <v>341</v>
      </c>
      <c r="D67" s="36" t="s">
        <v>366</v>
      </c>
      <c r="E67" s="33"/>
      <c r="G67" s="8"/>
    </row>
    <row r="68">
      <c r="A68" s="36">
        <v>93.0</v>
      </c>
      <c r="B68" s="36">
        <v>144.0</v>
      </c>
      <c r="C68" s="36" t="s">
        <v>335</v>
      </c>
      <c r="D68" s="36" t="s">
        <v>336</v>
      </c>
      <c r="E68" s="33"/>
      <c r="G68" s="8"/>
    </row>
    <row r="69">
      <c r="A69" s="36">
        <v>93.0</v>
      </c>
      <c r="B69" s="36">
        <v>74.0</v>
      </c>
      <c r="C69" s="36" t="s">
        <v>341</v>
      </c>
      <c r="D69" s="36" t="s">
        <v>366</v>
      </c>
      <c r="E69" s="33"/>
      <c r="G69" s="8"/>
    </row>
    <row r="70">
      <c r="A70" s="36">
        <v>93.0</v>
      </c>
      <c r="B70" s="36">
        <v>115.0</v>
      </c>
      <c r="C70" s="36" t="s">
        <v>341</v>
      </c>
      <c r="D70" s="36" t="s">
        <v>366</v>
      </c>
      <c r="E70" s="33"/>
      <c r="G70" s="8"/>
    </row>
    <row r="71">
      <c r="A71" s="36">
        <v>93.0</v>
      </c>
      <c r="B71" s="36">
        <v>89.0</v>
      </c>
      <c r="C71" s="36" t="s">
        <v>341</v>
      </c>
      <c r="D71" s="36" t="s">
        <v>366</v>
      </c>
      <c r="E71" s="33"/>
      <c r="G71" s="8"/>
    </row>
    <row r="72">
      <c r="A72" s="36">
        <v>93.0</v>
      </c>
      <c r="B72" s="36">
        <v>100.0</v>
      </c>
      <c r="C72" s="36" t="s">
        <v>341</v>
      </c>
      <c r="D72" s="36" t="s">
        <v>366</v>
      </c>
      <c r="E72" s="33"/>
      <c r="G72" s="8"/>
    </row>
    <row r="73">
      <c r="A73" s="36">
        <v>93.0</v>
      </c>
      <c r="B73" s="36">
        <v>115.0</v>
      </c>
      <c r="C73" s="36" t="s">
        <v>353</v>
      </c>
      <c r="D73" s="36" t="s">
        <v>336</v>
      </c>
      <c r="E73" s="33"/>
      <c r="G73" s="8"/>
    </row>
    <row r="74">
      <c r="A74" s="36"/>
      <c r="B74" s="36"/>
      <c r="C74" s="36"/>
      <c r="D74" s="36"/>
      <c r="E74" s="33"/>
      <c r="G74" s="8"/>
    </row>
    <row r="75">
      <c r="A75" s="36">
        <v>104.0</v>
      </c>
      <c r="B75" s="36">
        <v>69.0</v>
      </c>
      <c r="C75" s="36" t="s">
        <v>350</v>
      </c>
      <c r="D75" s="36" t="s">
        <v>336</v>
      </c>
      <c r="E75" s="33"/>
      <c r="G75" s="8"/>
    </row>
    <row r="76">
      <c r="A76" s="36">
        <v>104.0</v>
      </c>
      <c r="B76" s="36">
        <v>37.0</v>
      </c>
      <c r="C76" s="36" t="s">
        <v>338</v>
      </c>
      <c r="D76" s="36" t="s">
        <v>336</v>
      </c>
      <c r="E76" s="33"/>
      <c r="G76" s="8"/>
    </row>
    <row r="77">
      <c r="A77" s="36">
        <v>104.0</v>
      </c>
      <c r="B77" s="36">
        <v>114.0</v>
      </c>
      <c r="C77" s="36" t="s">
        <v>341</v>
      </c>
      <c r="D77" s="36" t="s">
        <v>366</v>
      </c>
      <c r="E77" s="33"/>
      <c r="G77" s="8"/>
    </row>
    <row r="78">
      <c r="A78" s="36">
        <v>104.0</v>
      </c>
      <c r="B78" s="36">
        <v>89.0</v>
      </c>
      <c r="C78" s="36" t="s">
        <v>341</v>
      </c>
      <c r="D78" s="36" t="s">
        <v>336</v>
      </c>
      <c r="E78" s="33"/>
      <c r="G78" s="8"/>
    </row>
    <row r="79">
      <c r="A79" s="36">
        <v>104.0</v>
      </c>
      <c r="B79" s="36">
        <v>123.0</v>
      </c>
      <c r="C79" s="36" t="s">
        <v>338</v>
      </c>
      <c r="D79" s="36" t="s">
        <v>336</v>
      </c>
      <c r="E79" s="33"/>
      <c r="G79" s="8"/>
    </row>
    <row r="80">
      <c r="A80" s="36">
        <v>104.0</v>
      </c>
      <c r="B80" s="36">
        <v>127.0</v>
      </c>
      <c r="C80" s="36" t="s">
        <v>353</v>
      </c>
      <c r="D80" s="36" t="s">
        <v>366</v>
      </c>
      <c r="E80" s="33"/>
      <c r="G80" s="8"/>
    </row>
    <row r="81">
      <c r="A81" s="36">
        <v>104.0</v>
      </c>
      <c r="B81" s="36">
        <v>124.0</v>
      </c>
      <c r="C81" s="36" t="s">
        <v>335</v>
      </c>
      <c r="D81" s="36" t="s">
        <v>336</v>
      </c>
      <c r="E81" s="33"/>
      <c r="G81" s="8"/>
    </row>
    <row r="82">
      <c r="A82" s="36">
        <v>104.0</v>
      </c>
      <c r="B82" s="36">
        <v>136.0</v>
      </c>
      <c r="C82" s="36" t="s">
        <v>341</v>
      </c>
      <c r="D82" s="36" t="s">
        <v>336</v>
      </c>
      <c r="E82" s="33"/>
      <c r="G82" s="8"/>
    </row>
    <row r="83">
      <c r="A83" s="36">
        <v>104.0</v>
      </c>
      <c r="B83" s="36">
        <v>10.0</v>
      </c>
      <c r="C83" s="36" t="s">
        <v>338</v>
      </c>
      <c r="D83" s="36" t="s">
        <v>336</v>
      </c>
      <c r="E83" s="33"/>
      <c r="G83" s="8"/>
    </row>
    <row r="84">
      <c r="A84" s="36">
        <v>104.0</v>
      </c>
      <c r="B84" s="36">
        <v>103.0</v>
      </c>
      <c r="C84" s="36" t="s">
        <v>341</v>
      </c>
      <c r="D84" s="36" t="s">
        <v>366</v>
      </c>
      <c r="E84" s="33"/>
      <c r="G84" s="8"/>
    </row>
    <row r="85">
      <c r="A85" s="36">
        <v>104.0</v>
      </c>
      <c r="B85" s="36">
        <v>16.0</v>
      </c>
      <c r="C85" s="36" t="s">
        <v>338</v>
      </c>
      <c r="D85" s="36" t="s">
        <v>336</v>
      </c>
      <c r="E85" s="33"/>
      <c r="G85" s="8"/>
    </row>
    <row r="86">
      <c r="A86" s="53"/>
      <c r="B86" s="53"/>
      <c r="C86" s="53"/>
      <c r="D86" s="53"/>
      <c r="E86" s="33"/>
      <c r="G86" s="8"/>
    </row>
    <row r="87">
      <c r="A87" s="36">
        <v>89.0</v>
      </c>
      <c r="B87" s="36">
        <v>146.0</v>
      </c>
      <c r="C87" s="36" t="s">
        <v>353</v>
      </c>
      <c r="D87" s="36" t="s">
        <v>336</v>
      </c>
      <c r="E87" s="33"/>
      <c r="G87" s="8"/>
    </row>
    <row r="88">
      <c r="A88" s="36">
        <v>89.0</v>
      </c>
      <c r="B88" s="36">
        <v>130.0</v>
      </c>
      <c r="C88" s="36" t="s">
        <v>350</v>
      </c>
      <c r="D88" s="36" t="s">
        <v>336</v>
      </c>
      <c r="E88" s="33"/>
      <c r="G88" s="8"/>
    </row>
    <row r="89">
      <c r="A89" s="36">
        <v>89.0</v>
      </c>
      <c r="B89" s="36">
        <v>85.0</v>
      </c>
      <c r="C89" s="36" t="s">
        <v>341</v>
      </c>
      <c r="D89" s="36" t="s">
        <v>366</v>
      </c>
      <c r="E89" s="33"/>
      <c r="G89" s="8"/>
    </row>
    <row r="90">
      <c r="A90" s="36">
        <v>89.0</v>
      </c>
      <c r="B90" s="36">
        <v>95.0</v>
      </c>
      <c r="C90" s="36" t="s">
        <v>341</v>
      </c>
      <c r="D90" s="36" t="s">
        <v>366</v>
      </c>
      <c r="E90" s="33"/>
      <c r="G90" s="8"/>
    </row>
    <row r="91">
      <c r="A91" s="36">
        <v>89.0</v>
      </c>
      <c r="B91" s="36">
        <v>149.0</v>
      </c>
      <c r="C91" s="36" t="s">
        <v>341</v>
      </c>
      <c r="D91" s="36" t="s">
        <v>336</v>
      </c>
      <c r="E91" s="33"/>
      <c r="G91" s="8"/>
    </row>
    <row r="92">
      <c r="A92" s="36">
        <v>89.0</v>
      </c>
      <c r="B92" s="36">
        <v>112.0</v>
      </c>
      <c r="C92" s="36" t="s">
        <v>341</v>
      </c>
      <c r="D92" s="36" t="s">
        <v>336</v>
      </c>
      <c r="E92" s="33"/>
      <c r="G92" s="8"/>
    </row>
    <row r="93">
      <c r="A93" s="36">
        <v>89.0</v>
      </c>
      <c r="B93" s="36">
        <v>148.0</v>
      </c>
      <c r="C93" s="36" t="s">
        <v>335</v>
      </c>
      <c r="D93" s="36" t="s">
        <v>336</v>
      </c>
      <c r="E93" s="33"/>
      <c r="G93" s="8"/>
    </row>
    <row r="94">
      <c r="A94" s="36">
        <v>89.0</v>
      </c>
      <c r="B94" s="36">
        <v>91.0</v>
      </c>
      <c r="C94" s="36" t="s">
        <v>341</v>
      </c>
      <c r="D94" s="36" t="s">
        <v>366</v>
      </c>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107.3555556</v>
      </c>
      <c r="J1" s="6" t="s">
        <v>334</v>
      </c>
      <c r="K1" s="10">
        <f>AVERAGE(A2:A100)</f>
        <v>93.47777778</v>
      </c>
    </row>
    <row r="2">
      <c r="A2" s="36">
        <v>96.0</v>
      </c>
      <c r="B2" s="36">
        <v>140.0</v>
      </c>
      <c r="C2" s="36" t="s">
        <v>341</v>
      </c>
      <c r="D2" s="36" t="s">
        <v>336</v>
      </c>
      <c r="E2" s="33"/>
      <c r="F2" s="34" t="s">
        <v>3</v>
      </c>
      <c r="G2" s="35">
        <f>MEDIAN(B2:B100)</f>
        <v>108.5</v>
      </c>
      <c r="J2" s="6" t="s">
        <v>337</v>
      </c>
      <c r="K2" s="10">
        <f>count(A2:A103)</f>
        <v>90</v>
      </c>
    </row>
    <row r="3">
      <c r="A3" s="36">
        <v>96.0</v>
      </c>
      <c r="B3" s="36">
        <v>87.0</v>
      </c>
      <c r="C3" s="36" t="s">
        <v>338</v>
      </c>
      <c r="D3" s="36" t="s">
        <v>336</v>
      </c>
      <c r="E3" s="33"/>
      <c r="F3" s="34" t="s">
        <v>339</v>
      </c>
      <c r="G3" s="35">
        <f>STDEV(B2:B100)</f>
        <v>26.39727221</v>
      </c>
    </row>
    <row r="4">
      <c r="A4" s="36">
        <v>96.0</v>
      </c>
      <c r="B4" s="36">
        <v>101.0</v>
      </c>
      <c r="C4" s="36" t="s">
        <v>341</v>
      </c>
      <c r="D4" s="36" t="s">
        <v>366</v>
      </c>
      <c r="E4" s="33"/>
      <c r="F4" s="34" t="s">
        <v>340</v>
      </c>
      <c r="G4" s="35">
        <f>QUARTILE(B2:B100,1)</f>
        <v>90</v>
      </c>
    </row>
    <row r="5">
      <c r="A5" s="36">
        <v>96.0</v>
      </c>
      <c r="B5" s="36">
        <v>101.0</v>
      </c>
      <c r="C5" s="36" t="s">
        <v>353</v>
      </c>
      <c r="D5" s="36" t="s">
        <v>336</v>
      </c>
      <c r="E5" s="33"/>
      <c r="F5" s="34" t="s">
        <v>342</v>
      </c>
      <c r="G5" s="35">
        <f>QUARTILE(B2:B100,2)</f>
        <v>108.5</v>
      </c>
    </row>
    <row r="6">
      <c r="A6" s="36">
        <v>96.0</v>
      </c>
      <c r="B6" s="36">
        <v>151.0</v>
      </c>
      <c r="C6" s="36" t="s">
        <v>341</v>
      </c>
      <c r="D6" s="36" t="s">
        <v>336</v>
      </c>
      <c r="E6" s="33"/>
      <c r="F6" s="34" t="s">
        <v>1</v>
      </c>
      <c r="G6" s="35">
        <f>QUARTILE(B2:B100,3)</f>
        <v>127.75</v>
      </c>
    </row>
    <row r="7">
      <c r="A7" s="36">
        <v>96.0</v>
      </c>
      <c r="B7" s="59">
        <v>123.0</v>
      </c>
      <c r="C7" s="38" t="s">
        <v>341</v>
      </c>
      <c r="D7" s="38" t="s">
        <v>366</v>
      </c>
      <c r="E7" s="33"/>
      <c r="F7" s="34" t="s">
        <v>343</v>
      </c>
      <c r="G7" s="35">
        <f>QUARTILE(B2:B100,4)</f>
        <v>159</v>
      </c>
    </row>
    <row r="8">
      <c r="A8" s="36">
        <v>96.0</v>
      </c>
      <c r="B8" s="60">
        <v>131.0</v>
      </c>
      <c r="C8" s="40" t="s">
        <v>335</v>
      </c>
      <c r="D8" s="40" t="s">
        <v>366</v>
      </c>
      <c r="E8" s="33"/>
      <c r="F8" s="34" t="s">
        <v>344</v>
      </c>
      <c r="G8" s="35">
        <f>G6-G4</f>
        <v>37.75</v>
      </c>
      <c r="H8" s="34" t="s">
        <v>345</v>
      </c>
      <c r="I8" s="35">
        <f>(3*(G1-G2))/G3</f>
        <v>-0.130063944</v>
      </c>
      <c r="J8" s="34" t="s">
        <v>346</v>
      </c>
      <c r="K8" s="35">
        <f>SUM(I21:I23)</f>
        <v>4.444444444</v>
      </c>
    </row>
    <row r="9">
      <c r="A9" s="36">
        <v>96.0</v>
      </c>
      <c r="B9" s="60">
        <v>152.0</v>
      </c>
      <c r="C9" s="40" t="s">
        <v>335</v>
      </c>
      <c r="D9" s="40" t="s">
        <v>336</v>
      </c>
      <c r="E9" s="33"/>
      <c r="G9" s="8"/>
    </row>
    <row r="10">
      <c r="A10" s="36">
        <v>96.0</v>
      </c>
      <c r="B10" s="36">
        <v>111.0</v>
      </c>
      <c r="C10" s="36" t="s">
        <v>341</v>
      </c>
      <c r="D10" s="36" t="s">
        <v>336</v>
      </c>
      <c r="E10" s="33"/>
      <c r="F10" s="41" t="s">
        <v>338</v>
      </c>
      <c r="G10" s="42">
        <f>(COUNTIF(C2:C100,"edgeguard"))/(count(A2:A100))</f>
        <v>0.02222222222</v>
      </c>
      <c r="H10" s="43" t="s">
        <v>347</v>
      </c>
      <c r="I10" s="44" t="s">
        <v>348</v>
      </c>
    </row>
    <row r="11">
      <c r="A11" s="36">
        <v>96.0</v>
      </c>
      <c r="B11" s="36">
        <v>159.0</v>
      </c>
      <c r="C11" s="36" t="s">
        <v>341</v>
      </c>
      <c r="D11" s="36" t="s">
        <v>366</v>
      </c>
      <c r="E11" s="33"/>
      <c r="F11" s="41" t="s">
        <v>335</v>
      </c>
      <c r="G11" s="42">
        <f>COUNTIF(C2:C100,"ledgeguard")/(count(A2:A100))</f>
        <v>0.08888888889</v>
      </c>
      <c r="H11" s="45" t="s">
        <v>349</v>
      </c>
      <c r="I11" s="46">
        <f>((COUNTIF(B2:B100,"&lt;=15"))/Count(B2:B100))*100</f>
        <v>0</v>
      </c>
    </row>
    <row r="12">
      <c r="A12" s="36">
        <v>96.0</v>
      </c>
      <c r="B12" s="36">
        <v>112.0</v>
      </c>
      <c r="C12" s="36" t="s">
        <v>341</v>
      </c>
      <c r="D12" s="36" t="s">
        <v>366</v>
      </c>
      <c r="E12" s="33"/>
      <c r="F12" s="41" t="s">
        <v>350</v>
      </c>
      <c r="G12" s="42">
        <f>COUNTIF(C2:C100,"reversal")/(count(A2:A100))</f>
        <v>0.07777777778</v>
      </c>
      <c r="H12" s="45" t="s">
        <v>351</v>
      </c>
      <c r="I12" s="46">
        <f>((COUNTIF(B2:B100,"&gt;15")-COUNTIF(B2:B100,"&gt;30"))/Count(B2:B100))*100</f>
        <v>0</v>
      </c>
    </row>
    <row r="13">
      <c r="A13" s="36">
        <v>96.0</v>
      </c>
      <c r="B13" s="36">
        <v>85.0</v>
      </c>
      <c r="C13" s="36" t="s">
        <v>353</v>
      </c>
      <c r="D13" s="36" t="s">
        <v>336</v>
      </c>
      <c r="E13" s="33"/>
      <c r="F13" s="41" t="s">
        <v>341</v>
      </c>
      <c r="G13" s="42">
        <f>COUNTIF(C2:C100,"raw/whiff")/(count(A2:A100))</f>
        <v>0.7222222222</v>
      </c>
      <c r="H13" s="45" t="s">
        <v>352</v>
      </c>
      <c r="I13" s="47">
        <f>((COUNTIF(B2:B100,"&gt;30")-COUNTIF(B2:B100,"&gt;45"))/Count(B2:B100))*100</f>
        <v>1.111111111</v>
      </c>
    </row>
    <row r="14">
      <c r="A14" s="36">
        <v>96.0</v>
      </c>
      <c r="B14" s="36">
        <v>117.0</v>
      </c>
      <c r="C14" s="36" t="s">
        <v>341</v>
      </c>
      <c r="D14" s="36" t="s">
        <v>336</v>
      </c>
      <c r="E14" s="33"/>
      <c r="F14" s="41" t="s">
        <v>353</v>
      </c>
      <c r="G14" s="42">
        <f>COUNTIF(C2:C100,"landing")/(count(A2:A100))</f>
        <v>0.08888888889</v>
      </c>
      <c r="H14" s="45" t="s">
        <v>354</v>
      </c>
      <c r="I14" s="46">
        <f>((COUNTIF(B2:B100,"&gt;45")-COUNTIF(B2:B100,"&gt;60"))/Count(B2:B100))*100</f>
        <v>1.111111111</v>
      </c>
    </row>
    <row r="15">
      <c r="A15" s="36"/>
      <c r="B15" s="36"/>
      <c r="C15" s="36"/>
      <c r="D15" s="36"/>
      <c r="E15" s="33"/>
      <c r="F15" s="41" t="s">
        <v>355</v>
      </c>
      <c r="G15" s="42">
        <f>COUNTIF(C2:C100,"shielding")/(count(A2:A100))</f>
        <v>0</v>
      </c>
      <c r="H15" s="45" t="s">
        <v>356</v>
      </c>
      <c r="I15" s="46">
        <f>((COUNTIF(B2:B100,"&gt;60")-COUNTIF(B2:B100,"&gt;75"))/Count(B2:B100))*100</f>
        <v>10</v>
      </c>
    </row>
    <row r="16">
      <c r="A16" s="36">
        <v>104.0</v>
      </c>
      <c r="B16" s="36">
        <v>141.0</v>
      </c>
      <c r="C16" s="36" t="s">
        <v>341</v>
      </c>
      <c r="D16" s="36" t="s">
        <v>336</v>
      </c>
      <c r="E16" s="33"/>
      <c r="G16" s="8"/>
      <c r="H16" s="45" t="s">
        <v>357</v>
      </c>
      <c r="I16" s="46">
        <f>((COUNTIF(B2:B100,"&gt;75")-COUNTIF(B2:B100,"&gt;90"))/Count(B2:B100))*100</f>
        <v>16.66666667</v>
      </c>
    </row>
    <row r="17">
      <c r="A17" s="36">
        <v>104.0</v>
      </c>
      <c r="B17" s="36">
        <v>134.0</v>
      </c>
      <c r="C17" s="36" t="s">
        <v>335</v>
      </c>
      <c r="D17" s="36" t="s">
        <v>366</v>
      </c>
      <c r="E17" s="33"/>
      <c r="F17" s="41" t="s">
        <v>358</v>
      </c>
      <c r="G17" s="42">
        <f>countif(D2:D100,"yes")/(count(A2:A100))</f>
        <v>0.5333333333</v>
      </c>
      <c r="H17" s="45" t="s">
        <v>359</v>
      </c>
      <c r="I17" s="46">
        <f>((COUNTIF(B2:B100,"&gt;90")-COUNTIF(B2:B100,"&gt;105"))/Count(B2:B100))*100</f>
        <v>15.55555556</v>
      </c>
    </row>
    <row r="18">
      <c r="A18" s="36">
        <v>104.0</v>
      </c>
      <c r="B18" s="36">
        <v>125.0</v>
      </c>
      <c r="C18" s="36" t="s">
        <v>341</v>
      </c>
      <c r="D18" s="36" t="s">
        <v>336</v>
      </c>
      <c r="E18" s="33"/>
      <c r="G18" s="8"/>
      <c r="H18" s="45" t="s">
        <v>360</v>
      </c>
      <c r="I18" s="46">
        <f>((COUNTIF(B2:B100,"&gt;105")-COUNTIF(B2:B100,"&gt;120"))/Count(B2:B100))*100</f>
        <v>22.22222222</v>
      </c>
    </row>
    <row r="19">
      <c r="A19" s="36">
        <v>104.0</v>
      </c>
      <c r="B19" s="36">
        <v>91.0</v>
      </c>
      <c r="C19" s="36" t="s">
        <v>341</v>
      </c>
      <c r="D19" s="36" t="s">
        <v>366</v>
      </c>
      <c r="E19" s="33"/>
      <c r="G19" s="8"/>
      <c r="H19" s="45" t="s">
        <v>361</v>
      </c>
      <c r="I19" s="46">
        <f>((COUNTIF(B2:B100,"&gt;120")-COUNTIF(B2:B100,"&gt;135"))/Count(B2:B100))*100</f>
        <v>20</v>
      </c>
    </row>
    <row r="20">
      <c r="A20" s="36">
        <v>104.0</v>
      </c>
      <c r="B20" s="36">
        <v>68.0</v>
      </c>
      <c r="C20" s="36" t="s">
        <v>353</v>
      </c>
      <c r="D20" s="36" t="s">
        <v>366</v>
      </c>
      <c r="E20" s="33"/>
      <c r="G20" s="8"/>
      <c r="H20" s="48" t="s">
        <v>362</v>
      </c>
      <c r="I20" s="49">
        <f>((COUNTIF(B2:B100,"&gt;135")-COUNTIF(B2:B100,"&gt;150"))/Count(B2:B100))*100</f>
        <v>8.888888889</v>
      </c>
    </row>
    <row r="21">
      <c r="A21" s="36">
        <v>104.0</v>
      </c>
      <c r="B21" s="36">
        <v>117.0</v>
      </c>
      <c r="C21" s="36" t="s">
        <v>341</v>
      </c>
      <c r="D21" s="36" t="s">
        <v>336</v>
      </c>
      <c r="E21" s="33"/>
      <c r="G21" s="8"/>
      <c r="H21" s="48" t="s">
        <v>363</v>
      </c>
      <c r="I21" s="49">
        <f>((COUNTIF(B2:B100,"&gt;150")-COUNTIF(B2:B100,"&gt;165"))/Count(B2:B100))*100</f>
        <v>4.444444444</v>
      </c>
    </row>
    <row r="22">
      <c r="A22" s="36">
        <v>104.0</v>
      </c>
      <c r="B22" s="36">
        <v>34.0</v>
      </c>
      <c r="C22" s="36" t="s">
        <v>338</v>
      </c>
      <c r="D22" s="36" t="s">
        <v>336</v>
      </c>
      <c r="E22" s="33"/>
      <c r="G22" s="8"/>
      <c r="H22" s="48" t="s">
        <v>364</v>
      </c>
      <c r="I22" s="49">
        <f>((COUNTIF(B2:B100,"&gt;165")-COUNTIF(B2:B100,"&gt;180"))/Count(B2:B100))*100</f>
        <v>0</v>
      </c>
    </row>
    <row r="23">
      <c r="A23" s="36">
        <v>104.0</v>
      </c>
      <c r="B23" s="36">
        <v>120.0</v>
      </c>
      <c r="C23" s="36" t="s">
        <v>341</v>
      </c>
      <c r="D23" s="36" t="s">
        <v>336</v>
      </c>
      <c r="E23" s="33"/>
      <c r="G23" s="8"/>
      <c r="H23" s="50" t="s">
        <v>365</v>
      </c>
      <c r="I23" s="51">
        <f>((COUNTIF(B2:B100,"&gt;180")-COUNTIF(B2:B100,"&gt;300"))/Count(B2:B100))*100</f>
        <v>0</v>
      </c>
    </row>
    <row r="24">
      <c r="A24" s="36">
        <v>104.0</v>
      </c>
      <c r="B24" s="36">
        <v>93.0</v>
      </c>
      <c r="C24" s="36" t="s">
        <v>341</v>
      </c>
      <c r="D24" s="36" t="s">
        <v>366</v>
      </c>
      <c r="E24" s="33"/>
      <c r="G24" s="8"/>
    </row>
    <row r="25">
      <c r="A25" s="36">
        <v>104.0</v>
      </c>
      <c r="B25" s="36">
        <v>127.0</v>
      </c>
      <c r="C25" s="36" t="s">
        <v>350</v>
      </c>
      <c r="D25" s="36" t="s">
        <v>366</v>
      </c>
      <c r="E25" s="33"/>
      <c r="G25" s="8"/>
    </row>
    <row r="26">
      <c r="A26" s="36">
        <v>104.0</v>
      </c>
      <c r="B26" s="36">
        <v>104.0</v>
      </c>
      <c r="C26" s="36" t="s">
        <v>341</v>
      </c>
      <c r="D26" s="36" t="s">
        <v>366</v>
      </c>
      <c r="E26" s="33"/>
      <c r="G26" s="8"/>
    </row>
    <row r="27">
      <c r="A27" s="36"/>
      <c r="B27" s="36"/>
      <c r="C27" s="36"/>
      <c r="D27" s="36"/>
      <c r="E27" s="33"/>
      <c r="G27" s="8"/>
    </row>
    <row r="28">
      <c r="A28" s="36">
        <v>92.0</v>
      </c>
      <c r="B28" s="36">
        <v>62.0</v>
      </c>
      <c r="C28" s="36" t="s">
        <v>341</v>
      </c>
      <c r="D28" s="36" t="s">
        <v>366</v>
      </c>
      <c r="E28" s="33"/>
      <c r="G28" s="8"/>
    </row>
    <row r="29">
      <c r="A29" s="36">
        <v>92.0</v>
      </c>
      <c r="B29" s="36">
        <v>106.0</v>
      </c>
      <c r="C29" s="36" t="s">
        <v>341</v>
      </c>
      <c r="D29" s="36" t="s">
        <v>366</v>
      </c>
      <c r="E29" s="33"/>
      <c r="G29" s="8"/>
    </row>
    <row r="30">
      <c r="A30" s="36">
        <v>92.0</v>
      </c>
      <c r="B30" s="36">
        <v>66.0</v>
      </c>
      <c r="C30" s="36" t="s">
        <v>350</v>
      </c>
      <c r="D30" s="36" t="s">
        <v>366</v>
      </c>
      <c r="E30" s="33"/>
      <c r="G30" s="8"/>
    </row>
    <row r="31">
      <c r="A31" s="36">
        <v>92.0</v>
      </c>
      <c r="B31" s="36">
        <v>98.0</v>
      </c>
      <c r="C31" s="36" t="s">
        <v>341</v>
      </c>
      <c r="D31" s="36" t="s">
        <v>366</v>
      </c>
      <c r="E31" s="33"/>
      <c r="G31" s="8"/>
    </row>
    <row r="32">
      <c r="A32" s="36">
        <v>92.0</v>
      </c>
      <c r="B32" s="36">
        <v>116.0</v>
      </c>
      <c r="C32" s="36" t="s">
        <v>341</v>
      </c>
      <c r="D32" s="36" t="s">
        <v>336</v>
      </c>
      <c r="E32" s="33"/>
      <c r="G32" s="8"/>
    </row>
    <row r="33">
      <c r="A33" s="36">
        <v>92.0</v>
      </c>
      <c r="B33" s="36">
        <v>122.0</v>
      </c>
      <c r="C33" s="36" t="s">
        <v>341</v>
      </c>
      <c r="D33" s="36" t="s">
        <v>336</v>
      </c>
      <c r="E33" s="33"/>
      <c r="G33" s="8"/>
    </row>
    <row r="34">
      <c r="A34" s="36">
        <v>92.0</v>
      </c>
      <c r="B34" s="36">
        <v>89.0</v>
      </c>
      <c r="C34" s="36" t="s">
        <v>341</v>
      </c>
      <c r="D34" s="36" t="s">
        <v>366</v>
      </c>
      <c r="E34" s="33"/>
      <c r="G34" s="8"/>
    </row>
    <row r="35">
      <c r="A35" s="36">
        <v>92.0</v>
      </c>
      <c r="B35" s="36">
        <v>100.0</v>
      </c>
      <c r="C35" s="36" t="s">
        <v>353</v>
      </c>
      <c r="D35" s="36" t="s">
        <v>336</v>
      </c>
      <c r="E35" s="33"/>
      <c r="G35" s="8"/>
    </row>
    <row r="36">
      <c r="A36" s="36">
        <v>92.0</v>
      </c>
      <c r="B36" s="36">
        <v>123.0</v>
      </c>
      <c r="C36" s="36" t="s">
        <v>341</v>
      </c>
      <c r="D36" s="36" t="s">
        <v>366</v>
      </c>
      <c r="E36" s="33"/>
      <c r="G36" s="8"/>
    </row>
    <row r="37">
      <c r="A37" s="36">
        <v>92.0</v>
      </c>
      <c r="B37" s="36">
        <v>85.0</v>
      </c>
      <c r="C37" s="36" t="s">
        <v>335</v>
      </c>
      <c r="D37" s="36" t="s">
        <v>336</v>
      </c>
      <c r="E37" s="33"/>
      <c r="G37" s="8"/>
    </row>
    <row r="38">
      <c r="A38" s="36">
        <v>92.0</v>
      </c>
      <c r="B38" s="36">
        <v>91.0</v>
      </c>
      <c r="C38" s="36" t="s">
        <v>335</v>
      </c>
      <c r="D38" s="36" t="s">
        <v>366</v>
      </c>
      <c r="E38" s="33"/>
      <c r="G38" s="8"/>
    </row>
    <row r="39">
      <c r="A39" s="36"/>
      <c r="B39" s="36"/>
      <c r="C39" s="36"/>
      <c r="D39" s="36"/>
      <c r="E39" s="33"/>
      <c r="G39" s="8"/>
    </row>
    <row r="40">
      <c r="A40" s="36">
        <v>81.0</v>
      </c>
      <c r="B40" s="36">
        <v>80.0</v>
      </c>
      <c r="C40" s="36" t="s">
        <v>341</v>
      </c>
      <c r="D40" s="36" t="s">
        <v>366</v>
      </c>
      <c r="E40" s="33"/>
      <c r="G40" s="8"/>
    </row>
    <row r="41">
      <c r="A41" s="36">
        <v>81.0</v>
      </c>
      <c r="B41" s="36">
        <v>113.0</v>
      </c>
      <c r="C41" s="36" t="s">
        <v>341</v>
      </c>
      <c r="D41" s="36" t="s">
        <v>366</v>
      </c>
      <c r="E41" s="33"/>
      <c r="G41" s="8"/>
    </row>
    <row r="42">
      <c r="A42" s="36">
        <v>81.0</v>
      </c>
      <c r="B42" s="36">
        <v>106.0</v>
      </c>
      <c r="C42" s="36" t="s">
        <v>341</v>
      </c>
      <c r="D42" s="36" t="s">
        <v>366</v>
      </c>
      <c r="E42" s="33"/>
      <c r="G42" s="8"/>
    </row>
    <row r="43">
      <c r="A43" s="36">
        <v>81.0</v>
      </c>
      <c r="B43" s="36">
        <v>63.0</v>
      </c>
      <c r="C43" s="36" t="s">
        <v>341</v>
      </c>
      <c r="D43" s="36" t="s">
        <v>366</v>
      </c>
      <c r="E43" s="33"/>
      <c r="G43" s="8"/>
    </row>
    <row r="44">
      <c r="A44" s="36">
        <v>81.0</v>
      </c>
      <c r="B44" s="36">
        <v>66.0</v>
      </c>
      <c r="C44" s="36" t="s">
        <v>341</v>
      </c>
      <c r="D44" s="36" t="s">
        <v>366</v>
      </c>
      <c r="E44" s="33"/>
      <c r="G44" s="8"/>
    </row>
    <row r="45">
      <c r="A45" s="36">
        <v>81.0</v>
      </c>
      <c r="B45" s="36">
        <v>116.0</v>
      </c>
      <c r="C45" s="36" t="s">
        <v>341</v>
      </c>
      <c r="D45" s="36" t="s">
        <v>336</v>
      </c>
      <c r="E45" s="33"/>
      <c r="G45" s="8"/>
    </row>
    <row r="46">
      <c r="A46" s="36">
        <v>81.0</v>
      </c>
      <c r="B46" s="36">
        <v>83.0</v>
      </c>
      <c r="C46" s="36" t="s">
        <v>350</v>
      </c>
      <c r="D46" s="36" t="s">
        <v>366</v>
      </c>
      <c r="E46" s="33"/>
      <c r="G46" s="8"/>
    </row>
    <row r="47">
      <c r="A47" s="36">
        <v>81.0</v>
      </c>
      <c r="B47" s="36">
        <v>61.0</v>
      </c>
      <c r="C47" s="36" t="s">
        <v>350</v>
      </c>
      <c r="D47" s="36" t="s">
        <v>366</v>
      </c>
      <c r="E47" s="33"/>
      <c r="G47" s="8"/>
    </row>
    <row r="48">
      <c r="A48" s="36">
        <v>81.0</v>
      </c>
      <c r="B48" s="36">
        <v>56.0</v>
      </c>
      <c r="C48" s="36" t="s">
        <v>341</v>
      </c>
      <c r="D48" s="36" t="s">
        <v>366</v>
      </c>
      <c r="E48" s="33"/>
      <c r="G48" s="8"/>
    </row>
    <row r="49">
      <c r="A49" s="36">
        <v>81.0</v>
      </c>
      <c r="B49" s="36">
        <v>119.0</v>
      </c>
      <c r="C49" s="36" t="s">
        <v>341</v>
      </c>
      <c r="D49" s="36" t="s">
        <v>336</v>
      </c>
      <c r="E49" s="33"/>
      <c r="G49" s="8"/>
    </row>
    <row r="50">
      <c r="A50" s="36">
        <v>81.0</v>
      </c>
      <c r="B50" s="36">
        <v>147.0</v>
      </c>
      <c r="C50" s="36" t="s">
        <v>350</v>
      </c>
      <c r="D50" s="36" t="s">
        <v>336</v>
      </c>
      <c r="E50" s="33"/>
      <c r="G50" s="8"/>
    </row>
    <row r="51">
      <c r="A51" s="36">
        <v>81.0</v>
      </c>
      <c r="B51" s="36">
        <v>63.0</v>
      </c>
      <c r="C51" s="36" t="s">
        <v>341</v>
      </c>
      <c r="D51" s="36" t="s">
        <v>366</v>
      </c>
      <c r="E51" s="33"/>
      <c r="G51" s="8"/>
    </row>
    <row r="52">
      <c r="A52" s="36"/>
      <c r="B52" s="36"/>
      <c r="C52" s="36"/>
      <c r="D52" s="36"/>
      <c r="E52" s="33"/>
      <c r="G52" s="8"/>
    </row>
    <row r="53">
      <c r="A53" s="36">
        <v>88.0</v>
      </c>
      <c r="B53" s="36">
        <v>106.0</v>
      </c>
      <c r="C53" s="36" t="s">
        <v>353</v>
      </c>
      <c r="D53" s="36" t="s">
        <v>336</v>
      </c>
      <c r="E53" s="33"/>
      <c r="G53" s="8"/>
    </row>
    <row r="54">
      <c r="A54" s="36">
        <v>88.0</v>
      </c>
      <c r="B54" s="36">
        <v>99.0</v>
      </c>
      <c r="C54" s="36" t="s">
        <v>350</v>
      </c>
      <c r="D54" s="36" t="s">
        <v>366</v>
      </c>
      <c r="E54" s="33"/>
      <c r="G54" s="8"/>
    </row>
    <row r="55">
      <c r="A55" s="36">
        <v>88.0</v>
      </c>
      <c r="B55" s="36">
        <v>98.0</v>
      </c>
      <c r="C55" s="36" t="s">
        <v>341</v>
      </c>
      <c r="D55" s="36" t="s">
        <v>366</v>
      </c>
      <c r="E55" s="33"/>
      <c r="G55" s="8"/>
    </row>
    <row r="56">
      <c r="A56" s="36">
        <v>88.0</v>
      </c>
      <c r="B56" s="36">
        <v>133.0</v>
      </c>
      <c r="C56" s="36" t="s">
        <v>341</v>
      </c>
      <c r="D56" s="36" t="s">
        <v>336</v>
      </c>
      <c r="E56" s="33"/>
      <c r="G56" s="8"/>
    </row>
    <row r="57">
      <c r="A57" s="36">
        <v>88.0</v>
      </c>
      <c r="B57" s="36">
        <v>78.0</v>
      </c>
      <c r="C57" s="36" t="s">
        <v>341</v>
      </c>
      <c r="D57" s="36" t="s">
        <v>366</v>
      </c>
      <c r="E57" s="33"/>
      <c r="G57" s="8"/>
    </row>
    <row r="58">
      <c r="A58" s="36">
        <v>88.0</v>
      </c>
      <c r="B58" s="36">
        <v>156.0</v>
      </c>
      <c r="C58" s="36" t="s">
        <v>335</v>
      </c>
      <c r="D58" s="36" t="s">
        <v>366</v>
      </c>
      <c r="E58" s="33"/>
      <c r="G58" s="8"/>
    </row>
    <row r="59">
      <c r="A59" s="36">
        <v>88.0</v>
      </c>
      <c r="B59" s="36">
        <v>132.0</v>
      </c>
      <c r="C59" s="36" t="s">
        <v>341</v>
      </c>
      <c r="D59" s="36" t="s">
        <v>336</v>
      </c>
      <c r="E59" s="33"/>
      <c r="G59" s="8"/>
    </row>
    <row r="60">
      <c r="A60" s="36">
        <v>88.0</v>
      </c>
      <c r="B60" s="36">
        <v>64.0</v>
      </c>
      <c r="C60" s="36" t="s">
        <v>341</v>
      </c>
      <c r="D60" s="36" t="s">
        <v>366</v>
      </c>
      <c r="E60" s="33"/>
      <c r="G60" s="8"/>
    </row>
    <row r="61">
      <c r="A61" s="36">
        <v>88.0</v>
      </c>
      <c r="B61" s="36">
        <v>111.0</v>
      </c>
      <c r="C61" s="36" t="s">
        <v>341</v>
      </c>
      <c r="D61" s="36" t="s">
        <v>366</v>
      </c>
      <c r="E61" s="33"/>
      <c r="G61" s="8"/>
    </row>
    <row r="62">
      <c r="A62" s="36">
        <v>88.0</v>
      </c>
      <c r="B62" s="36">
        <v>90.0</v>
      </c>
      <c r="C62" s="36" t="s">
        <v>341</v>
      </c>
      <c r="D62" s="36" t="s">
        <v>366</v>
      </c>
      <c r="E62" s="33"/>
      <c r="G62" s="8"/>
    </row>
    <row r="63">
      <c r="A63" s="36">
        <v>88.0</v>
      </c>
      <c r="B63" s="36">
        <v>104.0</v>
      </c>
      <c r="C63" s="36" t="s">
        <v>341</v>
      </c>
      <c r="D63" s="36" t="s">
        <v>366</v>
      </c>
      <c r="E63" s="33"/>
      <c r="G63" s="8"/>
    </row>
    <row r="64">
      <c r="A64" s="53"/>
      <c r="B64" s="53"/>
      <c r="C64" s="53"/>
      <c r="D64" s="53"/>
      <c r="E64" s="33"/>
      <c r="G64" s="8"/>
    </row>
    <row r="65">
      <c r="A65" s="36">
        <v>91.0</v>
      </c>
      <c r="B65" s="36">
        <v>144.0</v>
      </c>
      <c r="C65" s="36" t="s">
        <v>341</v>
      </c>
      <c r="D65" s="36" t="s">
        <v>336</v>
      </c>
      <c r="E65" s="33"/>
      <c r="G65" s="8"/>
    </row>
    <row r="66">
      <c r="A66" s="36">
        <v>91.0</v>
      </c>
      <c r="B66" s="36">
        <v>90.0</v>
      </c>
      <c r="C66" s="36" t="s">
        <v>353</v>
      </c>
      <c r="D66" s="36" t="s">
        <v>366</v>
      </c>
      <c r="E66" s="33"/>
      <c r="G66" s="8"/>
    </row>
    <row r="67">
      <c r="A67" s="36">
        <v>91.0</v>
      </c>
      <c r="B67" s="36">
        <v>90.0</v>
      </c>
      <c r="C67" s="36" t="s">
        <v>350</v>
      </c>
      <c r="D67" s="36" t="s">
        <v>366</v>
      </c>
      <c r="E67" s="33"/>
      <c r="G67" s="8"/>
    </row>
    <row r="68">
      <c r="A68" s="36">
        <v>91.0</v>
      </c>
      <c r="B68" s="36">
        <v>134.0</v>
      </c>
      <c r="C68" s="36" t="s">
        <v>341</v>
      </c>
      <c r="D68" s="36" t="s">
        <v>336</v>
      </c>
      <c r="E68" s="33"/>
      <c r="G68" s="8"/>
    </row>
    <row r="69">
      <c r="A69" s="36">
        <v>91.0</v>
      </c>
      <c r="B69" s="36">
        <v>90.0</v>
      </c>
      <c r="C69" s="36" t="s">
        <v>341</v>
      </c>
      <c r="D69" s="36" t="s">
        <v>336</v>
      </c>
      <c r="E69" s="33"/>
      <c r="G69" s="8"/>
    </row>
    <row r="70">
      <c r="A70" s="36">
        <v>91.0</v>
      </c>
      <c r="B70" s="36">
        <v>119.0</v>
      </c>
      <c r="C70" s="36" t="s">
        <v>341</v>
      </c>
      <c r="D70" s="36" t="s">
        <v>366</v>
      </c>
      <c r="E70" s="33"/>
      <c r="G70" s="8"/>
    </row>
    <row r="71">
      <c r="A71" s="36">
        <v>91.0</v>
      </c>
      <c r="B71" s="36">
        <v>145.0</v>
      </c>
      <c r="C71" s="36" t="s">
        <v>341</v>
      </c>
      <c r="D71" s="36" t="s">
        <v>336</v>
      </c>
      <c r="E71" s="33"/>
      <c r="G71" s="8"/>
    </row>
    <row r="72">
      <c r="A72" s="36">
        <v>91.0</v>
      </c>
      <c r="B72" s="36">
        <v>134.0</v>
      </c>
      <c r="C72" s="36" t="s">
        <v>335</v>
      </c>
      <c r="D72" s="36" t="s">
        <v>336</v>
      </c>
      <c r="E72" s="33"/>
      <c r="G72" s="8"/>
    </row>
    <row r="73">
      <c r="A73" s="36">
        <v>91.0</v>
      </c>
      <c r="B73" s="36">
        <v>108.0</v>
      </c>
      <c r="C73" s="36" t="s">
        <v>341</v>
      </c>
      <c r="D73" s="36" t="s">
        <v>366</v>
      </c>
      <c r="E73" s="33"/>
      <c r="G73" s="8"/>
    </row>
    <row r="74">
      <c r="A74" s="36">
        <v>91.0</v>
      </c>
      <c r="B74" s="36">
        <v>99.0</v>
      </c>
      <c r="C74" s="36" t="s">
        <v>341</v>
      </c>
      <c r="D74" s="36" t="s">
        <v>366</v>
      </c>
      <c r="E74" s="33"/>
      <c r="G74" s="8"/>
    </row>
    <row r="75">
      <c r="A75" s="36">
        <v>91.0</v>
      </c>
      <c r="B75" s="36">
        <v>106.0</v>
      </c>
      <c r="C75" s="36" t="s">
        <v>341</v>
      </c>
      <c r="D75" s="36" t="s">
        <v>336</v>
      </c>
      <c r="E75" s="33"/>
      <c r="G75" s="8"/>
    </row>
    <row r="76">
      <c r="A76" s="36">
        <v>91.0</v>
      </c>
      <c r="B76" s="36">
        <v>90.0</v>
      </c>
      <c r="C76" s="36" t="s">
        <v>341</v>
      </c>
      <c r="D76" s="36" t="s">
        <v>366</v>
      </c>
      <c r="E76" s="33"/>
      <c r="G76" s="8"/>
    </row>
    <row r="77">
      <c r="A77" s="36">
        <v>91.0</v>
      </c>
      <c r="B77" s="36">
        <v>117.0</v>
      </c>
      <c r="C77" s="36" t="s">
        <v>341</v>
      </c>
      <c r="D77" s="36" t="s">
        <v>336</v>
      </c>
      <c r="E77" s="33"/>
      <c r="G77" s="8"/>
    </row>
    <row r="78">
      <c r="A78" s="53"/>
      <c r="B78" s="53"/>
      <c r="C78" s="53"/>
      <c r="D78" s="53"/>
      <c r="E78" s="33"/>
      <c r="G78" s="8"/>
    </row>
    <row r="79">
      <c r="A79" s="36">
        <v>104.0</v>
      </c>
      <c r="B79" s="36">
        <v>142.0</v>
      </c>
      <c r="C79" s="36" t="s">
        <v>341</v>
      </c>
      <c r="D79" s="36" t="s">
        <v>336</v>
      </c>
      <c r="E79" s="33"/>
      <c r="G79" s="8"/>
    </row>
    <row r="80">
      <c r="A80" s="36">
        <v>104.0</v>
      </c>
      <c r="B80" s="36">
        <v>93.0</v>
      </c>
      <c r="C80" s="36" t="s">
        <v>341</v>
      </c>
      <c r="D80" s="36" t="s">
        <v>366</v>
      </c>
      <c r="E80" s="33"/>
      <c r="G80" s="8"/>
    </row>
    <row r="81">
      <c r="A81" s="36">
        <v>104.0</v>
      </c>
      <c r="B81" s="36">
        <v>101.0</v>
      </c>
      <c r="C81" s="36" t="s">
        <v>341</v>
      </c>
      <c r="D81" s="36" t="s">
        <v>366</v>
      </c>
      <c r="E81" s="33"/>
      <c r="G81" s="8"/>
    </row>
    <row r="82">
      <c r="A82" s="36">
        <v>104.0</v>
      </c>
      <c r="B82" s="36">
        <v>135.0</v>
      </c>
      <c r="C82" s="36" t="s">
        <v>341</v>
      </c>
      <c r="D82" s="36" t="s">
        <v>336</v>
      </c>
      <c r="E82" s="33"/>
      <c r="G82" s="8"/>
    </row>
    <row r="83">
      <c r="A83" s="36">
        <v>104.0</v>
      </c>
      <c r="B83" s="36">
        <v>137.0</v>
      </c>
      <c r="C83" s="36" t="s">
        <v>341</v>
      </c>
      <c r="D83" s="36" t="s">
        <v>336</v>
      </c>
      <c r="E83" s="33"/>
      <c r="G83" s="8"/>
    </row>
    <row r="84">
      <c r="A84" s="36">
        <v>104.0</v>
      </c>
      <c r="B84" s="36">
        <v>117.0</v>
      </c>
      <c r="C84" s="36" t="s">
        <v>341</v>
      </c>
      <c r="D84" s="36" t="s">
        <v>366</v>
      </c>
      <c r="E84" s="33"/>
      <c r="G84" s="8"/>
    </row>
    <row r="85">
      <c r="A85" s="36">
        <v>104.0</v>
      </c>
      <c r="B85" s="36">
        <v>131.0</v>
      </c>
      <c r="C85" s="36" t="s">
        <v>341</v>
      </c>
      <c r="D85" s="36" t="s">
        <v>336</v>
      </c>
      <c r="E85" s="33"/>
      <c r="G85" s="8"/>
    </row>
    <row r="86">
      <c r="A86" s="36">
        <v>104.0</v>
      </c>
      <c r="B86" s="36">
        <v>109.0</v>
      </c>
      <c r="C86" s="36" t="s">
        <v>353</v>
      </c>
      <c r="D86" s="36" t="s">
        <v>336</v>
      </c>
      <c r="E86" s="33"/>
      <c r="G86" s="8"/>
    </row>
    <row r="87">
      <c r="A87" s="36">
        <v>104.0</v>
      </c>
      <c r="B87" s="36">
        <v>114.0</v>
      </c>
      <c r="C87" s="36" t="s">
        <v>353</v>
      </c>
      <c r="D87" s="36" t="s">
        <v>336</v>
      </c>
      <c r="E87" s="33"/>
      <c r="G87" s="8"/>
    </row>
    <row r="88">
      <c r="A88" s="36">
        <v>104.0</v>
      </c>
      <c r="B88" s="36">
        <v>132.0</v>
      </c>
      <c r="C88" s="36" t="s">
        <v>341</v>
      </c>
      <c r="D88" s="36" t="s">
        <v>336</v>
      </c>
      <c r="E88" s="33"/>
      <c r="G88" s="8"/>
    </row>
    <row r="89">
      <c r="A89" s="53"/>
      <c r="B89" s="53"/>
      <c r="C89" s="53"/>
      <c r="D89" s="53"/>
      <c r="E89" s="33"/>
      <c r="G89" s="8"/>
    </row>
    <row r="90">
      <c r="A90" s="36">
        <v>94.0</v>
      </c>
      <c r="B90" s="36">
        <v>67.0</v>
      </c>
      <c r="C90" s="36" t="s">
        <v>341</v>
      </c>
      <c r="D90" s="36" t="s">
        <v>366</v>
      </c>
      <c r="E90" s="33"/>
      <c r="G90" s="8"/>
    </row>
    <row r="91">
      <c r="A91" s="36">
        <v>94.0</v>
      </c>
      <c r="B91" s="36">
        <v>127.0</v>
      </c>
      <c r="C91" s="36" t="s">
        <v>341</v>
      </c>
      <c r="D91" s="36" t="s">
        <v>336</v>
      </c>
      <c r="E91" s="33"/>
      <c r="G91" s="8"/>
    </row>
    <row r="92">
      <c r="A92" s="36">
        <v>94.0</v>
      </c>
      <c r="B92" s="36">
        <v>76.0</v>
      </c>
      <c r="C92" s="36" t="s">
        <v>341</v>
      </c>
      <c r="D92" s="36" t="s">
        <v>366</v>
      </c>
      <c r="E92" s="33"/>
      <c r="G92" s="8"/>
    </row>
    <row r="93">
      <c r="A93" s="36">
        <v>94.0</v>
      </c>
      <c r="B93" s="36">
        <v>128.0</v>
      </c>
      <c r="C93" s="36" t="s">
        <v>341</v>
      </c>
      <c r="D93" s="36" t="s">
        <v>336</v>
      </c>
      <c r="E93" s="33"/>
      <c r="G93" s="8"/>
    </row>
    <row r="94">
      <c r="A94" s="36">
        <v>94.0</v>
      </c>
      <c r="B94" s="36">
        <v>130.0</v>
      </c>
      <c r="C94" s="36" t="s">
        <v>341</v>
      </c>
      <c r="D94" s="36" t="s">
        <v>336</v>
      </c>
      <c r="E94" s="33"/>
      <c r="G94" s="8"/>
    </row>
    <row r="95">
      <c r="A95" s="36">
        <v>94.0</v>
      </c>
      <c r="B95" s="36">
        <v>125.0</v>
      </c>
      <c r="C95" s="36" t="s">
        <v>335</v>
      </c>
      <c r="D95" s="36" t="s">
        <v>336</v>
      </c>
      <c r="E95" s="33"/>
      <c r="G95" s="8"/>
    </row>
    <row r="96">
      <c r="A96" s="36">
        <v>94.0</v>
      </c>
      <c r="B96" s="36">
        <v>83.0</v>
      </c>
      <c r="C96" s="36" t="s">
        <v>341</v>
      </c>
      <c r="D96" s="36" t="s">
        <v>366</v>
      </c>
      <c r="E96" s="33"/>
      <c r="G96" s="8"/>
    </row>
    <row r="97">
      <c r="A97" s="36">
        <v>94.0</v>
      </c>
      <c r="B97" s="36">
        <v>86.0</v>
      </c>
      <c r="C97" s="36" t="s">
        <v>341</v>
      </c>
      <c r="D97" s="36" t="s">
        <v>366</v>
      </c>
      <c r="E97" s="33"/>
      <c r="G97" s="8"/>
    </row>
    <row r="98">
      <c r="A98" s="36">
        <v>94.0</v>
      </c>
      <c r="B98" s="36">
        <v>137.0</v>
      </c>
      <c r="C98" s="36" t="s">
        <v>341</v>
      </c>
      <c r="D98" s="36" t="s">
        <v>336</v>
      </c>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AVERAGE(B2:B200)</f>
        <v>104.8723404</v>
      </c>
      <c r="J1" s="6" t="s">
        <v>334</v>
      </c>
      <c r="K1" s="10">
        <f>AVERAGE(A2:A200)</f>
        <v>93.29787234</v>
      </c>
    </row>
    <row r="2">
      <c r="A2" s="36">
        <v>93.0</v>
      </c>
      <c r="B2" s="36">
        <v>113.0</v>
      </c>
      <c r="C2" s="36" t="s">
        <v>341</v>
      </c>
      <c r="D2" s="36" t="s">
        <v>336</v>
      </c>
      <c r="E2" s="33"/>
      <c r="F2" s="34" t="s">
        <v>3</v>
      </c>
      <c r="G2" s="35">
        <f>MEDIAN(B2:B200)</f>
        <v>105.5</v>
      </c>
      <c r="J2" s="6" t="s">
        <v>337</v>
      </c>
      <c r="K2" s="10">
        <f>count(A2:A203)</f>
        <v>94</v>
      </c>
    </row>
    <row r="3">
      <c r="A3" s="36">
        <v>93.0</v>
      </c>
      <c r="B3" s="36">
        <v>102.0</v>
      </c>
      <c r="C3" s="36" t="s">
        <v>341</v>
      </c>
      <c r="D3" s="36" t="s">
        <v>336</v>
      </c>
      <c r="E3" s="33"/>
      <c r="F3" s="34" t="s">
        <v>339</v>
      </c>
      <c r="G3" s="35">
        <f>STDEV(B2:B200)</f>
        <v>31.4055108</v>
      </c>
    </row>
    <row r="4">
      <c r="A4" s="36">
        <v>93.0</v>
      </c>
      <c r="B4" s="36">
        <v>78.0</v>
      </c>
      <c r="C4" s="36" t="s">
        <v>350</v>
      </c>
      <c r="D4" s="36" t="s">
        <v>366</v>
      </c>
      <c r="E4" s="33"/>
      <c r="F4" s="34" t="s">
        <v>340</v>
      </c>
      <c r="G4" s="35">
        <f>QUARTILE(B2:B200,1)</f>
        <v>86.5</v>
      </c>
    </row>
    <row r="5">
      <c r="A5" s="36">
        <v>93.0</v>
      </c>
      <c r="B5" s="36">
        <v>94.0</v>
      </c>
      <c r="C5" s="36" t="s">
        <v>335</v>
      </c>
      <c r="D5" s="36" t="s">
        <v>336</v>
      </c>
      <c r="E5" s="33"/>
      <c r="F5" s="34" t="s">
        <v>342</v>
      </c>
      <c r="G5" s="35">
        <f>QUARTILE(B2:B200,2)</f>
        <v>105.5</v>
      </c>
    </row>
    <row r="6">
      <c r="A6" s="36">
        <v>93.0</v>
      </c>
      <c r="B6" s="36">
        <v>135.0</v>
      </c>
      <c r="C6" s="36" t="s">
        <v>341</v>
      </c>
      <c r="D6" s="36" t="s">
        <v>336</v>
      </c>
      <c r="E6" s="33"/>
      <c r="F6" s="34" t="s">
        <v>1</v>
      </c>
      <c r="G6" s="35">
        <f>QUARTILE(B2:B200,3)</f>
        <v>122.5</v>
      </c>
    </row>
    <row r="7">
      <c r="A7" s="36">
        <v>93.0</v>
      </c>
      <c r="B7" s="59">
        <v>146.0</v>
      </c>
      <c r="C7" s="38" t="s">
        <v>341</v>
      </c>
      <c r="D7" s="38" t="s">
        <v>336</v>
      </c>
      <c r="E7" s="33"/>
      <c r="F7" s="34" t="s">
        <v>343</v>
      </c>
      <c r="G7" s="35">
        <f>QUARTILE(B2:B200,4)</f>
        <v>189</v>
      </c>
    </row>
    <row r="8">
      <c r="A8" s="36">
        <v>93.0</v>
      </c>
      <c r="B8" s="60">
        <v>156.0</v>
      </c>
      <c r="C8" s="40" t="s">
        <v>341</v>
      </c>
      <c r="D8" s="40" t="s">
        <v>336</v>
      </c>
      <c r="E8" s="33"/>
      <c r="F8" s="34" t="s">
        <v>344</v>
      </c>
      <c r="G8" s="35">
        <f>G6-G4</f>
        <v>36</v>
      </c>
      <c r="H8" s="34" t="s">
        <v>345</v>
      </c>
      <c r="I8" s="35">
        <f>(3*(G1-G2))/G3</f>
        <v>-0.05995695264</v>
      </c>
      <c r="J8" s="34" t="s">
        <v>346</v>
      </c>
      <c r="K8" s="35">
        <f>SUM(I21:I23)</f>
        <v>8.791208791</v>
      </c>
    </row>
    <row r="9">
      <c r="A9" s="36">
        <v>93.0</v>
      </c>
      <c r="B9" s="60">
        <v>71.0</v>
      </c>
      <c r="C9" s="40" t="s">
        <v>341</v>
      </c>
      <c r="D9" s="40" t="s">
        <v>336</v>
      </c>
      <c r="E9" s="33"/>
      <c r="G9" s="8"/>
    </row>
    <row r="10">
      <c r="A10" s="36">
        <v>93.0</v>
      </c>
      <c r="B10" s="36">
        <v>112.0</v>
      </c>
      <c r="C10" s="36" t="s">
        <v>335</v>
      </c>
      <c r="D10" s="36" t="s">
        <v>336</v>
      </c>
      <c r="E10" s="33"/>
      <c r="F10" s="41" t="s">
        <v>338</v>
      </c>
      <c r="G10" s="42">
        <f>(COUNTIF(C2:C200,"edgeguard"))/(count(A2:A200))</f>
        <v>0.1063829787</v>
      </c>
      <c r="H10" s="43" t="s">
        <v>347</v>
      </c>
      <c r="I10" s="44" t="s">
        <v>348</v>
      </c>
    </row>
    <row r="11">
      <c r="A11" s="36"/>
      <c r="B11" s="36"/>
      <c r="C11" s="36"/>
      <c r="D11" s="36"/>
      <c r="E11" s="33"/>
      <c r="F11" s="41" t="s">
        <v>335</v>
      </c>
      <c r="G11" s="42">
        <f>COUNTIF(C2:C200,"ledgeguard")/(count(A2:A200))</f>
        <v>0.1914893617</v>
      </c>
      <c r="H11" s="45" t="s">
        <v>349</v>
      </c>
      <c r="I11" s="46">
        <f>((COUNTIF(B2:B100,"&lt;=15"))/Count(B2:B100))*100</f>
        <v>0</v>
      </c>
    </row>
    <row r="12">
      <c r="A12" s="36">
        <v>102.0</v>
      </c>
      <c r="B12" s="36">
        <v>112.0</v>
      </c>
      <c r="C12" s="36" t="s">
        <v>335</v>
      </c>
      <c r="D12" s="36" t="s">
        <v>366</v>
      </c>
      <c r="E12" s="33"/>
      <c r="F12" s="41" t="s">
        <v>350</v>
      </c>
      <c r="G12" s="42">
        <f>COUNTIF(C2:C200,"reversal")/(count(A2:A200))</f>
        <v>0.05319148936</v>
      </c>
      <c r="H12" s="45" t="s">
        <v>351</v>
      </c>
      <c r="I12" s="46">
        <f>((COUNTIF(B2:B100,"&gt;15")-COUNTIF(B2:B100,"&gt;30"))/Count(B2:B100))*100</f>
        <v>1.098901099</v>
      </c>
    </row>
    <row r="13">
      <c r="A13" s="36">
        <v>102.0</v>
      </c>
      <c r="B13" s="36">
        <v>103.0</v>
      </c>
      <c r="C13" s="36" t="s">
        <v>338</v>
      </c>
      <c r="D13" s="36" t="s">
        <v>366</v>
      </c>
      <c r="E13" s="33"/>
      <c r="F13" s="41" t="s">
        <v>341</v>
      </c>
      <c r="G13" s="42">
        <f>COUNTIF(C2:C200,"raw/whiff")/(count(A2:A200))</f>
        <v>0.5</v>
      </c>
      <c r="H13" s="45" t="s">
        <v>352</v>
      </c>
      <c r="I13" s="47">
        <f>((COUNTIF(B2:B100,"&gt;30")-COUNTIF(B2:B100,"&gt;45"))/Count(B2:B100))*100</f>
        <v>3.296703297</v>
      </c>
    </row>
    <row r="14">
      <c r="A14" s="36">
        <v>102.0</v>
      </c>
      <c r="B14" s="36">
        <v>76.0</v>
      </c>
      <c r="C14" s="36" t="s">
        <v>353</v>
      </c>
      <c r="D14" s="36" t="s">
        <v>336</v>
      </c>
      <c r="E14" s="33"/>
      <c r="F14" s="41" t="s">
        <v>353</v>
      </c>
      <c r="G14" s="42">
        <f>COUNTIF(C2:C200,"landing")/(count(A2:A200))</f>
        <v>0.1276595745</v>
      </c>
      <c r="H14" s="45" t="s">
        <v>354</v>
      </c>
      <c r="I14" s="46">
        <f>((COUNTIF(B2:B100,"&gt;45")-COUNTIF(B2:B100,"&gt;60"))/Count(B2:B100))*100</f>
        <v>3.296703297</v>
      </c>
    </row>
    <row r="15">
      <c r="A15" s="36">
        <v>102.0</v>
      </c>
      <c r="B15" s="36">
        <v>105.0</v>
      </c>
      <c r="C15" s="36" t="s">
        <v>341</v>
      </c>
      <c r="D15" s="36" t="s">
        <v>366</v>
      </c>
      <c r="E15" s="33"/>
      <c r="F15" s="41" t="s">
        <v>355</v>
      </c>
      <c r="G15" s="42">
        <f>COUNTIF(C2:C200,"shielding")/(count(A2:A200))</f>
        <v>0.02127659574</v>
      </c>
      <c r="H15" s="45" t="s">
        <v>356</v>
      </c>
      <c r="I15" s="46">
        <f>((COUNTIF(B2:B100,"&gt;60")-COUNTIF(B2:B100,"&gt;75"))/Count(B2:B100))*100</f>
        <v>4.395604396</v>
      </c>
    </row>
    <row r="16">
      <c r="A16" s="36">
        <v>102.0</v>
      </c>
      <c r="B16" s="36">
        <v>126.0</v>
      </c>
      <c r="C16" s="36" t="s">
        <v>341</v>
      </c>
      <c r="D16" s="36" t="s">
        <v>366</v>
      </c>
      <c r="E16" s="33"/>
      <c r="G16" s="8"/>
      <c r="H16" s="45" t="s">
        <v>357</v>
      </c>
      <c r="I16" s="46">
        <f>((COUNTIF(B2:B100,"&gt;75")-COUNTIF(B2:B100,"&gt;90"))/Count(B2:B100))*100</f>
        <v>18.68131868</v>
      </c>
    </row>
    <row r="17">
      <c r="A17" s="36">
        <v>102.0</v>
      </c>
      <c r="B17" s="36">
        <v>119.0</v>
      </c>
      <c r="C17" s="36" t="s">
        <v>335</v>
      </c>
      <c r="D17" s="36" t="s">
        <v>336</v>
      </c>
      <c r="E17" s="33"/>
      <c r="F17" s="41" t="s">
        <v>358</v>
      </c>
      <c r="G17" s="42">
        <f>countif(D2:D200,"yes")/(count(A2:A200))</f>
        <v>0.4042553191</v>
      </c>
      <c r="H17" s="45" t="s">
        <v>359</v>
      </c>
      <c r="I17" s="46">
        <f>((COUNTIF(B2:B100,"&gt;90")-COUNTIF(B2:B100,"&gt;105"))/Count(B2:B100))*100</f>
        <v>18.68131868</v>
      </c>
    </row>
    <row r="18">
      <c r="A18" s="36">
        <v>102.0</v>
      </c>
      <c r="B18" s="36">
        <v>152.0</v>
      </c>
      <c r="C18" s="36" t="s">
        <v>341</v>
      </c>
      <c r="D18" s="36" t="s">
        <v>336</v>
      </c>
      <c r="E18" s="33"/>
      <c r="G18" s="8"/>
      <c r="H18" s="45" t="s">
        <v>360</v>
      </c>
      <c r="I18" s="46">
        <f>((COUNTIF(B2:B100,"&gt;105")-COUNTIF(B2:B100,"&gt;120"))/Count(B2:B100))*100</f>
        <v>23.07692308</v>
      </c>
    </row>
    <row r="19">
      <c r="A19" s="36">
        <v>102.0</v>
      </c>
      <c r="B19" s="36">
        <v>159.0</v>
      </c>
      <c r="C19" s="36" t="s">
        <v>355</v>
      </c>
      <c r="D19" s="36" t="s">
        <v>336</v>
      </c>
      <c r="E19" s="33"/>
      <c r="G19" s="8"/>
      <c r="H19" s="45" t="s">
        <v>361</v>
      </c>
      <c r="I19" s="46">
        <f>((COUNTIF(B2:B100,"&gt;120")-COUNTIF(B2:B100,"&gt;135"))/Count(B2:B100))*100</f>
        <v>13.18681319</v>
      </c>
    </row>
    <row r="20">
      <c r="A20" s="36">
        <v>102.0</v>
      </c>
      <c r="B20" s="36">
        <v>42.0</v>
      </c>
      <c r="C20" s="36" t="s">
        <v>341</v>
      </c>
      <c r="D20" s="36" t="s">
        <v>336</v>
      </c>
      <c r="E20" s="33"/>
      <c r="G20" s="8"/>
      <c r="H20" s="48" t="s">
        <v>362</v>
      </c>
      <c r="I20" s="49">
        <f>((COUNTIF(B2:B100,"&gt;135")-COUNTIF(B2:B100,"&gt;150"))/Count(B2:B100))*100</f>
        <v>5.494505495</v>
      </c>
    </row>
    <row r="21">
      <c r="A21" s="36">
        <v>102.0</v>
      </c>
      <c r="B21" s="36">
        <v>139.0</v>
      </c>
      <c r="C21" s="36" t="s">
        <v>335</v>
      </c>
      <c r="D21" s="36" t="s">
        <v>366</v>
      </c>
      <c r="E21" s="33"/>
      <c r="G21" s="8"/>
      <c r="H21" s="48" t="s">
        <v>363</v>
      </c>
      <c r="I21" s="49">
        <f>((COUNTIF(B2:B100,"&gt;150")-COUNTIF(B2:B100,"&gt;165"))/Count(B2:B100))*100</f>
        <v>6.593406593</v>
      </c>
    </row>
    <row r="22">
      <c r="A22" s="36">
        <v>102.0</v>
      </c>
      <c r="B22" s="36">
        <v>109.0</v>
      </c>
      <c r="C22" s="36" t="s">
        <v>335</v>
      </c>
      <c r="D22" s="36" t="s">
        <v>366</v>
      </c>
      <c r="E22" s="33"/>
      <c r="G22" s="8"/>
      <c r="H22" s="48" t="s">
        <v>364</v>
      </c>
      <c r="I22" s="49">
        <f>((COUNTIF(B2:B100,"&gt;165")-COUNTIF(B2:B100,"&gt;180"))/Count(B2:B100))*100</f>
        <v>0</v>
      </c>
    </row>
    <row r="23">
      <c r="A23" s="53"/>
      <c r="B23" s="53"/>
      <c r="C23" s="53"/>
      <c r="D23" s="53"/>
      <c r="E23" s="33"/>
      <c r="G23" s="8"/>
      <c r="H23" s="50" t="s">
        <v>365</v>
      </c>
      <c r="I23" s="51">
        <f>((COUNTIF(B2:B100,"&gt;180")-COUNTIF(B2:B100,"&gt;300"))/Count(B2:B100))*100</f>
        <v>2.197802198</v>
      </c>
    </row>
    <row r="24">
      <c r="A24" s="36">
        <v>91.0</v>
      </c>
      <c r="B24" s="36">
        <v>181.0</v>
      </c>
      <c r="C24" s="36" t="s">
        <v>355</v>
      </c>
      <c r="D24" s="36" t="s">
        <v>336</v>
      </c>
      <c r="E24" s="33"/>
      <c r="G24" s="8"/>
    </row>
    <row r="25">
      <c r="A25" s="36">
        <v>91.0</v>
      </c>
      <c r="B25" s="36">
        <v>134.0</v>
      </c>
      <c r="C25" s="36" t="s">
        <v>353</v>
      </c>
      <c r="D25" s="36" t="s">
        <v>336</v>
      </c>
      <c r="E25" s="33"/>
      <c r="G25" s="8"/>
    </row>
    <row r="26">
      <c r="A26" s="36">
        <v>91.0</v>
      </c>
      <c r="B26" s="36">
        <v>76.0</v>
      </c>
      <c r="C26" s="36" t="s">
        <v>341</v>
      </c>
      <c r="D26" s="36" t="s">
        <v>366</v>
      </c>
      <c r="E26" s="33"/>
      <c r="G26" s="8"/>
    </row>
    <row r="27">
      <c r="A27" s="36">
        <v>91.0</v>
      </c>
      <c r="B27" s="36">
        <v>111.0</v>
      </c>
      <c r="C27" s="36" t="s">
        <v>353</v>
      </c>
      <c r="D27" s="36" t="s">
        <v>366</v>
      </c>
      <c r="E27" s="33"/>
      <c r="G27" s="8"/>
    </row>
    <row r="28">
      <c r="A28" s="36">
        <v>91.0</v>
      </c>
      <c r="B28" s="36">
        <v>123.0</v>
      </c>
      <c r="C28" s="36" t="s">
        <v>350</v>
      </c>
      <c r="D28" s="36" t="s">
        <v>366</v>
      </c>
      <c r="E28" s="33"/>
      <c r="G28" s="8"/>
    </row>
    <row r="29">
      <c r="A29" s="36">
        <v>91.0</v>
      </c>
      <c r="B29" s="36">
        <v>117.0</v>
      </c>
      <c r="C29" s="36" t="s">
        <v>350</v>
      </c>
      <c r="D29" s="36" t="s">
        <v>366</v>
      </c>
      <c r="E29" s="33"/>
      <c r="G29" s="8"/>
    </row>
    <row r="30">
      <c r="A30" s="36">
        <v>91.0</v>
      </c>
      <c r="B30" s="36">
        <v>79.0</v>
      </c>
      <c r="C30" s="36" t="s">
        <v>341</v>
      </c>
      <c r="D30" s="36" t="s">
        <v>366</v>
      </c>
      <c r="E30" s="33"/>
      <c r="G30" s="8"/>
    </row>
    <row r="31">
      <c r="A31" s="36">
        <v>91.0</v>
      </c>
      <c r="B31" s="36">
        <v>105.0</v>
      </c>
      <c r="C31" s="36" t="s">
        <v>353</v>
      </c>
      <c r="D31" s="36" t="s">
        <v>336</v>
      </c>
      <c r="E31" s="33"/>
      <c r="G31" s="8"/>
    </row>
    <row r="32">
      <c r="A32" s="36">
        <v>91.0</v>
      </c>
      <c r="B32" s="36">
        <v>88.0</v>
      </c>
      <c r="C32" s="36" t="s">
        <v>341</v>
      </c>
      <c r="D32" s="36" t="s">
        <v>336</v>
      </c>
      <c r="E32" s="33"/>
      <c r="G32" s="8"/>
    </row>
    <row r="33">
      <c r="A33" s="36">
        <v>91.0</v>
      </c>
      <c r="B33" s="36">
        <v>114.0</v>
      </c>
      <c r="C33" s="36" t="s">
        <v>341</v>
      </c>
      <c r="D33" s="36" t="s">
        <v>366</v>
      </c>
      <c r="E33" s="33"/>
      <c r="G33" s="8"/>
    </row>
    <row r="34">
      <c r="A34" s="36"/>
      <c r="B34" s="36"/>
      <c r="C34" s="36"/>
      <c r="D34" s="36"/>
      <c r="E34" s="33"/>
      <c r="G34" s="8"/>
    </row>
    <row r="35">
      <c r="A35" s="36">
        <v>106.0</v>
      </c>
      <c r="B35" s="36">
        <v>112.0</v>
      </c>
      <c r="C35" s="36" t="s">
        <v>353</v>
      </c>
      <c r="D35" s="36" t="s">
        <v>336</v>
      </c>
      <c r="E35" s="33"/>
      <c r="G35" s="8"/>
    </row>
    <row r="36">
      <c r="A36" s="36">
        <v>106.0</v>
      </c>
      <c r="B36" s="36">
        <v>160.0</v>
      </c>
      <c r="C36" s="36" t="s">
        <v>338</v>
      </c>
      <c r="D36" s="36" t="s">
        <v>336</v>
      </c>
      <c r="E36" s="33"/>
      <c r="G36" s="8"/>
    </row>
    <row r="37">
      <c r="A37" s="36">
        <v>106.0</v>
      </c>
      <c r="B37" s="36">
        <v>159.0</v>
      </c>
      <c r="C37" s="36" t="s">
        <v>335</v>
      </c>
      <c r="D37" s="36" t="s">
        <v>366</v>
      </c>
      <c r="E37" s="33"/>
      <c r="G37" s="8"/>
    </row>
    <row r="38">
      <c r="A38" s="36">
        <v>106.0</v>
      </c>
      <c r="B38" s="36">
        <v>117.0</v>
      </c>
      <c r="C38" s="36" t="s">
        <v>353</v>
      </c>
      <c r="D38" s="36" t="s">
        <v>336</v>
      </c>
      <c r="E38" s="33"/>
      <c r="G38" s="8"/>
    </row>
    <row r="39">
      <c r="A39" s="36">
        <v>106.0</v>
      </c>
      <c r="B39" s="36">
        <v>86.0</v>
      </c>
      <c r="C39" s="36" t="s">
        <v>335</v>
      </c>
      <c r="D39" s="36" t="s">
        <v>366</v>
      </c>
      <c r="E39" s="33"/>
      <c r="G39" s="8"/>
    </row>
    <row r="40">
      <c r="A40" s="36">
        <v>106.0</v>
      </c>
      <c r="B40" s="36">
        <v>136.0</v>
      </c>
      <c r="C40" s="36" t="s">
        <v>341</v>
      </c>
      <c r="D40" s="36" t="s">
        <v>336</v>
      </c>
      <c r="E40" s="33"/>
      <c r="G40" s="8"/>
    </row>
    <row r="41">
      <c r="A41" s="36">
        <v>106.0</v>
      </c>
      <c r="B41" s="36">
        <v>133.0</v>
      </c>
      <c r="C41" s="36" t="s">
        <v>341</v>
      </c>
      <c r="D41" s="36" t="s">
        <v>336</v>
      </c>
      <c r="E41" s="33"/>
      <c r="G41" s="8"/>
    </row>
    <row r="42">
      <c r="A42" s="36">
        <v>106.0</v>
      </c>
      <c r="B42" s="36">
        <v>138.0</v>
      </c>
      <c r="C42" s="36" t="s">
        <v>341</v>
      </c>
      <c r="D42" s="36" t="s">
        <v>366</v>
      </c>
      <c r="E42" s="33"/>
      <c r="G42" s="8"/>
    </row>
    <row r="43">
      <c r="A43" s="36">
        <v>106.0</v>
      </c>
      <c r="B43" s="36">
        <v>71.0</v>
      </c>
      <c r="C43" s="36" t="s">
        <v>341</v>
      </c>
      <c r="D43" s="36" t="s">
        <v>366</v>
      </c>
      <c r="E43" s="33"/>
      <c r="G43" s="8"/>
    </row>
    <row r="44">
      <c r="A44" s="36"/>
      <c r="B44" s="36"/>
      <c r="C44" s="36"/>
      <c r="D44" s="36"/>
      <c r="E44" s="33"/>
      <c r="G44" s="8"/>
    </row>
    <row r="45">
      <c r="A45" s="36">
        <v>90.0</v>
      </c>
      <c r="B45" s="36">
        <v>99.0</v>
      </c>
      <c r="C45" s="36" t="s">
        <v>341</v>
      </c>
      <c r="D45" s="36" t="s">
        <v>366</v>
      </c>
      <c r="E45" s="33"/>
      <c r="G45" s="8"/>
    </row>
    <row r="46">
      <c r="A46" s="36">
        <v>90.0</v>
      </c>
      <c r="B46" s="36">
        <v>82.0</v>
      </c>
      <c r="C46" s="36" t="s">
        <v>341</v>
      </c>
      <c r="D46" s="36" t="s">
        <v>366</v>
      </c>
      <c r="E46" s="33"/>
      <c r="G46" s="8"/>
    </row>
    <row r="47">
      <c r="A47" s="36">
        <v>90.0</v>
      </c>
      <c r="B47" s="36">
        <v>119.0</v>
      </c>
      <c r="C47" s="36" t="s">
        <v>341</v>
      </c>
      <c r="D47" s="36" t="s">
        <v>336</v>
      </c>
      <c r="E47" s="33"/>
      <c r="G47" s="8"/>
    </row>
    <row r="48">
      <c r="A48" s="36">
        <v>90.0</v>
      </c>
      <c r="B48" s="36">
        <v>95.0</v>
      </c>
      <c r="C48" s="36" t="s">
        <v>341</v>
      </c>
      <c r="D48" s="36" t="s">
        <v>366</v>
      </c>
      <c r="E48" s="33"/>
      <c r="G48" s="8"/>
    </row>
    <row r="49">
      <c r="A49" s="36">
        <v>90.0</v>
      </c>
      <c r="B49" s="36">
        <v>38.0</v>
      </c>
      <c r="C49" s="36" t="s">
        <v>341</v>
      </c>
      <c r="D49" s="36" t="s">
        <v>366</v>
      </c>
      <c r="E49" s="33"/>
      <c r="G49" s="8"/>
    </row>
    <row r="50">
      <c r="A50" s="36">
        <v>90.0</v>
      </c>
      <c r="B50" s="36">
        <v>96.0</v>
      </c>
      <c r="C50" s="36" t="s">
        <v>338</v>
      </c>
      <c r="D50" s="36" t="s">
        <v>336</v>
      </c>
      <c r="E50" s="33"/>
      <c r="G50" s="8"/>
    </row>
    <row r="51">
      <c r="A51" s="36">
        <v>90.0</v>
      </c>
      <c r="B51" s="36">
        <v>139.0</v>
      </c>
      <c r="C51" s="36" t="s">
        <v>338</v>
      </c>
      <c r="D51" s="36" t="s">
        <v>336</v>
      </c>
      <c r="E51" s="33"/>
      <c r="G51" s="8"/>
    </row>
    <row r="52">
      <c r="A52" s="36">
        <v>90.0</v>
      </c>
      <c r="B52" s="36">
        <v>88.0</v>
      </c>
      <c r="C52" s="36" t="s">
        <v>335</v>
      </c>
      <c r="D52" s="36" t="s">
        <v>366</v>
      </c>
      <c r="E52" s="33"/>
      <c r="G52" s="8"/>
    </row>
    <row r="53">
      <c r="A53" s="36">
        <v>90.0</v>
      </c>
      <c r="B53" s="36">
        <v>107.0</v>
      </c>
      <c r="C53" s="36" t="s">
        <v>341</v>
      </c>
      <c r="D53" s="36" t="s">
        <v>336</v>
      </c>
      <c r="E53" s="33"/>
      <c r="G53" s="8"/>
    </row>
    <row r="54">
      <c r="A54" s="36">
        <v>90.0</v>
      </c>
      <c r="B54" s="36">
        <v>37.0</v>
      </c>
      <c r="C54" s="36" t="s">
        <v>353</v>
      </c>
      <c r="D54" s="36" t="s">
        <v>336</v>
      </c>
      <c r="E54" s="33"/>
      <c r="G54" s="8"/>
    </row>
    <row r="55">
      <c r="A55" s="36">
        <v>90.0</v>
      </c>
      <c r="B55" s="36">
        <v>107.0</v>
      </c>
      <c r="C55" s="36" t="s">
        <v>341</v>
      </c>
      <c r="D55" s="36" t="s">
        <v>336</v>
      </c>
      <c r="E55" s="33"/>
      <c r="G55" s="8"/>
    </row>
    <row r="56">
      <c r="A56" s="36">
        <v>90.0</v>
      </c>
      <c r="B56" s="36">
        <v>57.0</v>
      </c>
      <c r="C56" s="36" t="s">
        <v>353</v>
      </c>
      <c r="D56" s="36" t="s">
        <v>366</v>
      </c>
      <c r="E56" s="33"/>
      <c r="G56" s="8"/>
    </row>
    <row r="57">
      <c r="A57" s="53"/>
      <c r="B57" s="53"/>
      <c r="C57" s="53"/>
      <c r="D57" s="53"/>
      <c r="E57" s="33"/>
      <c r="G57" s="8"/>
    </row>
    <row r="58">
      <c r="A58" s="36">
        <v>82.0</v>
      </c>
      <c r="B58" s="36">
        <v>100.0</v>
      </c>
      <c r="C58" s="36" t="s">
        <v>341</v>
      </c>
      <c r="D58" s="36" t="s">
        <v>366</v>
      </c>
      <c r="E58" s="33"/>
      <c r="G58" s="8"/>
    </row>
    <row r="59">
      <c r="A59" s="36">
        <v>82.0</v>
      </c>
      <c r="B59" s="36">
        <v>81.0</v>
      </c>
      <c r="C59" s="36" t="s">
        <v>335</v>
      </c>
      <c r="D59" s="36" t="s">
        <v>336</v>
      </c>
      <c r="E59" s="33"/>
      <c r="G59" s="8"/>
    </row>
    <row r="60">
      <c r="A60" s="36">
        <v>82.0</v>
      </c>
      <c r="B60" s="36">
        <v>46.0</v>
      </c>
      <c r="C60" s="36" t="s">
        <v>341</v>
      </c>
      <c r="D60" s="36" t="s">
        <v>336</v>
      </c>
      <c r="E60" s="33"/>
      <c r="G60" s="8"/>
    </row>
    <row r="61">
      <c r="A61" s="36">
        <v>82.0</v>
      </c>
      <c r="B61" s="36">
        <v>90.0</v>
      </c>
      <c r="C61" s="36" t="s">
        <v>341</v>
      </c>
      <c r="D61" s="36" t="s">
        <v>336</v>
      </c>
      <c r="E61" s="33"/>
      <c r="G61" s="8"/>
    </row>
    <row r="62">
      <c r="A62" s="36">
        <v>82.0</v>
      </c>
      <c r="B62" s="36">
        <v>130.0</v>
      </c>
      <c r="C62" s="36" t="s">
        <v>350</v>
      </c>
      <c r="D62" s="36" t="s">
        <v>336</v>
      </c>
      <c r="E62" s="33"/>
      <c r="G62" s="8"/>
    </row>
    <row r="63">
      <c r="A63" s="36">
        <v>82.0</v>
      </c>
      <c r="B63" s="36">
        <v>101.0</v>
      </c>
      <c r="C63" s="36" t="s">
        <v>335</v>
      </c>
      <c r="D63" s="36" t="s">
        <v>336</v>
      </c>
      <c r="E63" s="33"/>
      <c r="G63" s="8"/>
    </row>
    <row r="64">
      <c r="A64" s="36">
        <v>82.0</v>
      </c>
      <c r="B64" s="36">
        <v>25.0</v>
      </c>
      <c r="C64" s="36" t="s">
        <v>338</v>
      </c>
      <c r="D64" s="36" t="s">
        <v>336</v>
      </c>
      <c r="E64" s="33"/>
      <c r="G64" s="8"/>
    </row>
    <row r="65">
      <c r="A65" s="36">
        <v>82.0</v>
      </c>
      <c r="B65" s="36">
        <v>86.0</v>
      </c>
      <c r="C65" s="36" t="s">
        <v>338</v>
      </c>
      <c r="D65" s="36" t="s">
        <v>336</v>
      </c>
      <c r="E65" s="33"/>
      <c r="G65" s="8"/>
    </row>
    <row r="66">
      <c r="A66" s="36">
        <v>82.0</v>
      </c>
      <c r="B66" s="36">
        <v>120.0</v>
      </c>
      <c r="C66" s="36" t="s">
        <v>350</v>
      </c>
      <c r="D66" s="36" t="s">
        <v>366</v>
      </c>
      <c r="E66" s="33"/>
      <c r="G66" s="8"/>
    </row>
    <row r="67">
      <c r="A67" s="36">
        <v>82.0</v>
      </c>
      <c r="B67" s="36">
        <v>48.0</v>
      </c>
      <c r="C67" s="36" t="s">
        <v>341</v>
      </c>
      <c r="D67" s="36" t="s">
        <v>366</v>
      </c>
      <c r="E67" s="33"/>
      <c r="G67" s="8"/>
    </row>
    <row r="68">
      <c r="A68" s="53"/>
      <c r="B68" s="53"/>
      <c r="C68" s="53"/>
      <c r="D68" s="53"/>
      <c r="E68" s="33"/>
      <c r="G68" s="8"/>
    </row>
    <row r="69">
      <c r="A69" s="36">
        <v>98.0</v>
      </c>
      <c r="B69" s="36">
        <v>165.0</v>
      </c>
      <c r="C69" s="36" t="s">
        <v>341</v>
      </c>
      <c r="D69" s="36" t="s">
        <v>336</v>
      </c>
      <c r="E69" s="33"/>
      <c r="G69" s="8"/>
    </row>
    <row r="70">
      <c r="A70" s="36">
        <v>98.0</v>
      </c>
      <c r="B70" s="36">
        <v>110.0</v>
      </c>
      <c r="C70" s="36" t="s">
        <v>341</v>
      </c>
      <c r="D70" s="36" t="s">
        <v>366</v>
      </c>
      <c r="E70" s="33"/>
      <c r="G70" s="8"/>
    </row>
    <row r="71">
      <c r="A71" s="36">
        <v>98.0</v>
      </c>
      <c r="B71" s="36">
        <v>101.0</v>
      </c>
      <c r="C71" s="36" t="s">
        <v>341</v>
      </c>
      <c r="D71" s="36" t="s">
        <v>336</v>
      </c>
      <c r="E71" s="33"/>
      <c r="G71" s="8"/>
    </row>
    <row r="72">
      <c r="A72" s="36">
        <v>98.0</v>
      </c>
      <c r="B72" s="36">
        <v>101.0</v>
      </c>
      <c r="C72" s="36" t="s">
        <v>341</v>
      </c>
      <c r="D72" s="36" t="s">
        <v>366</v>
      </c>
      <c r="E72" s="33"/>
      <c r="G72" s="8"/>
    </row>
    <row r="73">
      <c r="A73" s="36">
        <v>98.0</v>
      </c>
      <c r="B73" s="36">
        <v>100.0</v>
      </c>
      <c r="C73" s="36" t="s">
        <v>341</v>
      </c>
      <c r="D73" s="36" t="s">
        <v>366</v>
      </c>
      <c r="E73" s="33"/>
      <c r="G73" s="8"/>
    </row>
    <row r="74">
      <c r="A74" s="36">
        <v>98.0</v>
      </c>
      <c r="B74" s="36">
        <v>106.0</v>
      </c>
      <c r="C74" s="36" t="s">
        <v>335</v>
      </c>
      <c r="D74" s="36" t="s">
        <v>366</v>
      </c>
      <c r="E74" s="33"/>
      <c r="G74" s="8"/>
    </row>
    <row r="75">
      <c r="A75" s="36">
        <v>98.0</v>
      </c>
      <c r="B75" s="36">
        <v>130.0</v>
      </c>
      <c r="C75" s="36" t="s">
        <v>341</v>
      </c>
      <c r="D75" s="36" t="s">
        <v>336</v>
      </c>
      <c r="E75" s="33"/>
      <c r="G75" s="8"/>
    </row>
    <row r="76">
      <c r="A76" s="36">
        <v>98.0</v>
      </c>
      <c r="B76" s="36">
        <v>93.0</v>
      </c>
      <c r="C76" s="36" t="s">
        <v>335</v>
      </c>
      <c r="D76" s="36" t="s">
        <v>336</v>
      </c>
      <c r="E76" s="33"/>
      <c r="G76" s="8"/>
    </row>
    <row r="77">
      <c r="A77" s="53"/>
      <c r="B77" s="53"/>
      <c r="C77" s="53"/>
      <c r="D77" s="53"/>
      <c r="E77" s="33"/>
      <c r="G77" s="8"/>
    </row>
    <row r="78">
      <c r="A78" s="36">
        <v>103.0</v>
      </c>
      <c r="B78" s="36">
        <v>98.0</v>
      </c>
      <c r="C78" s="36" t="s">
        <v>341</v>
      </c>
      <c r="D78" s="36" t="s">
        <v>366</v>
      </c>
      <c r="E78" s="33"/>
      <c r="G78" s="8"/>
    </row>
    <row r="79">
      <c r="A79" s="36">
        <v>103.0</v>
      </c>
      <c r="B79" s="36">
        <v>70.0</v>
      </c>
      <c r="C79" s="36" t="s">
        <v>338</v>
      </c>
      <c r="D79" s="36" t="s">
        <v>336</v>
      </c>
      <c r="E79" s="33"/>
      <c r="G79" s="8"/>
    </row>
    <row r="80">
      <c r="A80" s="36">
        <v>103.0</v>
      </c>
      <c r="B80" s="36">
        <v>83.0</v>
      </c>
      <c r="C80" s="36" t="s">
        <v>341</v>
      </c>
      <c r="D80" s="36" t="s">
        <v>366</v>
      </c>
      <c r="E80" s="33"/>
      <c r="G80" s="8"/>
    </row>
    <row r="81">
      <c r="A81" s="36">
        <v>103.0</v>
      </c>
      <c r="B81" s="36">
        <v>114.0</v>
      </c>
      <c r="C81" s="36" t="s">
        <v>341</v>
      </c>
      <c r="D81" s="36" t="s">
        <v>336</v>
      </c>
      <c r="E81" s="33"/>
      <c r="G81" s="8"/>
    </row>
    <row r="82">
      <c r="A82" s="36">
        <v>103.0</v>
      </c>
      <c r="B82" s="36">
        <v>88.0</v>
      </c>
      <c r="C82" s="36" t="s">
        <v>335</v>
      </c>
      <c r="D82" s="36" t="s">
        <v>366</v>
      </c>
      <c r="E82" s="33"/>
      <c r="G82" s="8"/>
    </row>
    <row r="83">
      <c r="A83" s="36">
        <v>103.0</v>
      </c>
      <c r="B83" s="36">
        <v>121.0</v>
      </c>
      <c r="C83" s="36" t="s">
        <v>353</v>
      </c>
      <c r="D83" s="36" t="s">
        <v>336</v>
      </c>
      <c r="E83" s="33"/>
      <c r="G83" s="8"/>
    </row>
    <row r="84">
      <c r="A84" s="36">
        <v>103.0</v>
      </c>
      <c r="B84" s="36">
        <v>119.0</v>
      </c>
      <c r="C84" s="36" t="s">
        <v>341</v>
      </c>
      <c r="D84" s="36" t="s">
        <v>336</v>
      </c>
      <c r="E84" s="33"/>
      <c r="G84" s="8"/>
    </row>
    <row r="85">
      <c r="A85" s="36">
        <v>103.0</v>
      </c>
      <c r="B85" s="36">
        <v>124.0</v>
      </c>
      <c r="C85" s="36" t="s">
        <v>341</v>
      </c>
      <c r="D85" s="36" t="s">
        <v>336</v>
      </c>
      <c r="E85" s="33"/>
      <c r="G85" s="8"/>
    </row>
    <row r="86">
      <c r="A86" s="36">
        <v>103.0</v>
      </c>
      <c r="B86" s="36">
        <v>113.0</v>
      </c>
      <c r="C86" s="36" t="s">
        <v>353</v>
      </c>
      <c r="D86" s="36" t="s">
        <v>336</v>
      </c>
      <c r="E86" s="33"/>
      <c r="G86" s="8"/>
    </row>
    <row r="87">
      <c r="A87" s="36">
        <v>103.0</v>
      </c>
      <c r="B87" s="36">
        <v>118.0</v>
      </c>
      <c r="C87" s="36" t="s">
        <v>335</v>
      </c>
      <c r="D87" s="36" t="s">
        <v>366</v>
      </c>
      <c r="E87" s="33"/>
      <c r="G87" s="8"/>
    </row>
    <row r="88">
      <c r="A88" s="36">
        <v>103.0</v>
      </c>
      <c r="B88" s="36">
        <v>130.0</v>
      </c>
      <c r="C88" s="36" t="s">
        <v>335</v>
      </c>
      <c r="D88" s="36" t="s">
        <v>336</v>
      </c>
      <c r="E88" s="33"/>
      <c r="G88" s="8"/>
    </row>
    <row r="89">
      <c r="A89" s="36">
        <v>103.0</v>
      </c>
      <c r="B89" s="36">
        <v>101.0</v>
      </c>
      <c r="C89" s="36" t="s">
        <v>335</v>
      </c>
      <c r="D89" s="36" t="s">
        <v>366</v>
      </c>
      <c r="E89" s="33"/>
      <c r="G89" s="8"/>
    </row>
    <row r="90">
      <c r="A90" s="36">
        <v>103.0</v>
      </c>
      <c r="B90" s="36">
        <v>189.0</v>
      </c>
      <c r="C90" s="36" t="s">
        <v>341</v>
      </c>
      <c r="D90" s="36" t="s">
        <v>336</v>
      </c>
      <c r="E90" s="33"/>
      <c r="G90" s="8"/>
    </row>
    <row r="91">
      <c r="A91" s="53"/>
      <c r="B91" s="53"/>
      <c r="C91" s="53"/>
      <c r="D91" s="53"/>
      <c r="E91" s="33"/>
      <c r="G91" s="8"/>
    </row>
    <row r="92">
      <c r="A92" s="36">
        <v>77.0</v>
      </c>
      <c r="B92" s="36">
        <v>88.0</v>
      </c>
      <c r="C92" s="36" t="s">
        <v>338</v>
      </c>
      <c r="D92" s="36" t="s">
        <v>336</v>
      </c>
      <c r="E92" s="33"/>
      <c r="G92" s="8"/>
    </row>
    <row r="93">
      <c r="A93" s="36">
        <v>77.0</v>
      </c>
      <c r="B93" s="36">
        <v>126.0</v>
      </c>
      <c r="C93" s="36" t="s">
        <v>341</v>
      </c>
      <c r="D93" s="36" t="s">
        <v>336</v>
      </c>
      <c r="E93" s="33"/>
      <c r="G93" s="8"/>
    </row>
    <row r="94">
      <c r="A94" s="36">
        <v>77.0</v>
      </c>
      <c r="B94" s="36">
        <v>70.0</v>
      </c>
      <c r="C94" s="36" t="s">
        <v>338</v>
      </c>
      <c r="D94" s="36" t="s">
        <v>336</v>
      </c>
      <c r="E94" s="33"/>
      <c r="G94" s="8"/>
    </row>
    <row r="95">
      <c r="A95" s="36">
        <v>77.0</v>
      </c>
      <c r="B95" s="36">
        <v>82.0</v>
      </c>
      <c r="C95" s="36" t="s">
        <v>353</v>
      </c>
      <c r="D95" s="36" t="s">
        <v>336</v>
      </c>
      <c r="E95" s="33"/>
      <c r="G95" s="8"/>
    </row>
    <row r="96">
      <c r="A96" s="36">
        <v>77.0</v>
      </c>
      <c r="B96" s="36">
        <v>115.0</v>
      </c>
      <c r="C96" s="36" t="s">
        <v>341</v>
      </c>
      <c r="D96" s="36" t="s">
        <v>336</v>
      </c>
      <c r="E96" s="33"/>
      <c r="G96" s="8"/>
    </row>
    <row r="97">
      <c r="A97" s="36">
        <v>77.0</v>
      </c>
      <c r="B97" s="36">
        <v>94.0</v>
      </c>
      <c r="C97" s="36" t="s">
        <v>341</v>
      </c>
      <c r="D97" s="36" t="s">
        <v>336</v>
      </c>
      <c r="E97" s="33"/>
      <c r="G97" s="8"/>
    </row>
    <row r="98">
      <c r="A98" s="36">
        <v>77.0</v>
      </c>
      <c r="B98" s="36">
        <v>128.0</v>
      </c>
      <c r="C98" s="36" t="s">
        <v>353</v>
      </c>
      <c r="D98" s="36" t="s">
        <v>336</v>
      </c>
      <c r="E98" s="33"/>
      <c r="G98" s="8"/>
    </row>
    <row r="99">
      <c r="A99" s="36">
        <v>77.0</v>
      </c>
      <c r="B99" s="36">
        <v>90.0</v>
      </c>
      <c r="C99" s="36" t="s">
        <v>341</v>
      </c>
      <c r="D99" s="36" t="s">
        <v>366</v>
      </c>
      <c r="E99" s="33"/>
      <c r="G99" s="8"/>
    </row>
    <row r="100">
      <c r="A100" s="36">
        <v>77.0</v>
      </c>
      <c r="B100" s="36">
        <v>84.0</v>
      </c>
      <c r="C100" s="36" t="s">
        <v>335</v>
      </c>
      <c r="D100" s="36" t="s">
        <v>336</v>
      </c>
      <c r="E100" s="33"/>
      <c r="G100" s="8"/>
    </row>
    <row r="101">
      <c r="A101" s="36">
        <v>77.0</v>
      </c>
      <c r="B101" s="36">
        <v>58.0</v>
      </c>
      <c r="C101" s="36" t="s">
        <v>341</v>
      </c>
      <c r="D101" s="36" t="s">
        <v>366</v>
      </c>
      <c r="E101" s="33"/>
      <c r="G101" s="8"/>
    </row>
    <row r="102">
      <c r="A102" s="36">
        <v>77.0</v>
      </c>
      <c r="B102" s="36">
        <v>54.0</v>
      </c>
      <c r="C102" s="36" t="s">
        <v>338</v>
      </c>
      <c r="D102" s="36" t="s">
        <v>366</v>
      </c>
      <c r="E102" s="33"/>
      <c r="G102" s="8"/>
    </row>
    <row r="103">
      <c r="A103" s="36">
        <v>77.0</v>
      </c>
      <c r="B103" s="36">
        <v>115.0</v>
      </c>
      <c r="C103" s="36" t="s">
        <v>341</v>
      </c>
      <c r="D103" s="36" t="s">
        <v>336</v>
      </c>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104.3043478</v>
      </c>
      <c r="J1" s="6" t="s">
        <v>334</v>
      </c>
      <c r="K1" s="10">
        <f>AVERAGE(A2:A100)</f>
        <v>93.26086957</v>
      </c>
    </row>
    <row r="2">
      <c r="A2" s="36">
        <v>86.0</v>
      </c>
      <c r="B2" s="36">
        <v>143.0</v>
      </c>
      <c r="C2" s="36" t="s">
        <v>341</v>
      </c>
      <c r="D2" s="36" t="s">
        <v>336</v>
      </c>
      <c r="E2" s="33"/>
      <c r="F2" s="34" t="s">
        <v>3</v>
      </c>
      <c r="G2" s="35">
        <f>MEDIAN(B2:B100)</f>
        <v>99</v>
      </c>
      <c r="J2" s="6" t="s">
        <v>337</v>
      </c>
      <c r="K2" s="10">
        <f>count(A2:A103)</f>
        <v>69</v>
      </c>
    </row>
    <row r="3">
      <c r="A3" s="36">
        <v>86.0</v>
      </c>
      <c r="B3" s="36">
        <v>112.0</v>
      </c>
      <c r="C3" s="36" t="s">
        <v>338</v>
      </c>
      <c r="D3" s="36" t="s">
        <v>336</v>
      </c>
      <c r="E3" s="33"/>
      <c r="F3" s="34" t="s">
        <v>339</v>
      </c>
      <c r="G3" s="35">
        <f>STDEV(B2:B100)</f>
        <v>30.39896687</v>
      </c>
    </row>
    <row r="4">
      <c r="A4" s="36">
        <v>86.0</v>
      </c>
      <c r="B4" s="36">
        <v>116.0</v>
      </c>
      <c r="C4" s="36" t="s">
        <v>335</v>
      </c>
      <c r="D4" s="36" t="s">
        <v>336</v>
      </c>
      <c r="E4" s="33"/>
      <c r="F4" s="34" t="s">
        <v>340</v>
      </c>
      <c r="G4" s="35">
        <f>QUARTILE(B2:B100,1)</f>
        <v>82</v>
      </c>
    </row>
    <row r="5">
      <c r="A5" s="36">
        <v>86.0</v>
      </c>
      <c r="B5" s="36">
        <v>140.0</v>
      </c>
      <c r="C5" s="36" t="s">
        <v>341</v>
      </c>
      <c r="D5" s="36" t="s">
        <v>336</v>
      </c>
      <c r="E5" s="33"/>
      <c r="F5" s="34" t="s">
        <v>342</v>
      </c>
      <c r="G5" s="35">
        <f>QUARTILE(B2:B100,2)</f>
        <v>99</v>
      </c>
    </row>
    <row r="6">
      <c r="A6" s="36">
        <v>86.0</v>
      </c>
      <c r="B6" s="36">
        <v>129.0</v>
      </c>
      <c r="C6" s="36" t="s">
        <v>341</v>
      </c>
      <c r="D6" s="36" t="s">
        <v>366</v>
      </c>
      <c r="E6" s="33"/>
      <c r="F6" s="34" t="s">
        <v>1</v>
      </c>
      <c r="G6" s="35">
        <f>QUARTILE(B2:B100,3)</f>
        <v>125</v>
      </c>
    </row>
    <row r="7">
      <c r="A7" s="36">
        <v>86.0</v>
      </c>
      <c r="B7" s="59">
        <v>82.0</v>
      </c>
      <c r="C7" s="38" t="s">
        <v>341</v>
      </c>
      <c r="D7" s="38" t="s">
        <v>366</v>
      </c>
      <c r="E7" s="33"/>
      <c r="F7" s="34" t="s">
        <v>343</v>
      </c>
      <c r="G7" s="35">
        <f>QUARTILE(B2:B100,4)</f>
        <v>174</v>
      </c>
    </row>
    <row r="8">
      <c r="A8" s="36">
        <v>86.0</v>
      </c>
      <c r="B8" s="60">
        <v>110.0</v>
      </c>
      <c r="C8" s="40" t="s">
        <v>335</v>
      </c>
      <c r="D8" s="40" t="s">
        <v>336</v>
      </c>
      <c r="E8" s="33"/>
      <c r="F8" s="34" t="s">
        <v>344</v>
      </c>
      <c r="G8" s="35">
        <f>G6-G4</f>
        <v>43</v>
      </c>
      <c r="H8" s="34" t="s">
        <v>345</v>
      </c>
      <c r="I8" s="35">
        <f>(3*(G1-G2))/G3</f>
        <v>0.5234731676</v>
      </c>
      <c r="J8" s="34" t="s">
        <v>346</v>
      </c>
      <c r="K8" s="35">
        <f>SUM(I21:I23)</f>
        <v>7.246376812</v>
      </c>
    </row>
    <row r="9">
      <c r="A9" s="36">
        <v>86.0</v>
      </c>
      <c r="B9" s="60">
        <v>75.0</v>
      </c>
      <c r="C9" s="40" t="s">
        <v>335</v>
      </c>
      <c r="D9" s="40" t="s">
        <v>366</v>
      </c>
      <c r="E9" s="33"/>
      <c r="G9" s="8"/>
    </row>
    <row r="10">
      <c r="A10" s="36">
        <v>86.0</v>
      </c>
      <c r="B10" s="36">
        <v>75.0</v>
      </c>
      <c r="C10" s="36" t="s">
        <v>353</v>
      </c>
      <c r="D10" s="36" t="s">
        <v>366</v>
      </c>
      <c r="E10" s="33"/>
      <c r="F10" s="41" t="s">
        <v>338</v>
      </c>
      <c r="G10" s="42">
        <f>(COUNTIF(C2:C100,"edgeguard"))/(count(A2:A100))</f>
        <v>0.1739130435</v>
      </c>
      <c r="H10" s="43" t="s">
        <v>347</v>
      </c>
      <c r="I10" s="44" t="s">
        <v>348</v>
      </c>
    </row>
    <row r="11">
      <c r="A11" s="36">
        <v>86.0</v>
      </c>
      <c r="B11" s="36">
        <v>108.0</v>
      </c>
      <c r="C11" s="36" t="s">
        <v>341</v>
      </c>
      <c r="D11" s="36" t="s">
        <v>336</v>
      </c>
      <c r="E11" s="33"/>
      <c r="F11" s="41" t="s">
        <v>335</v>
      </c>
      <c r="G11" s="42">
        <f>COUNTIF(C2:C100,"ledgeguard")/(count(A2:A100))</f>
        <v>0.1594202899</v>
      </c>
      <c r="H11" s="45" t="s">
        <v>349</v>
      </c>
      <c r="I11" s="46">
        <f>((COUNTIF(B2:B100,"&lt;=15"))/Count(B2:B100))*100</f>
        <v>1.449275362</v>
      </c>
    </row>
    <row r="12">
      <c r="A12" s="36">
        <v>86.0</v>
      </c>
      <c r="B12" s="36">
        <v>86.0</v>
      </c>
      <c r="C12" s="36" t="s">
        <v>341</v>
      </c>
      <c r="D12" s="36" t="s">
        <v>366</v>
      </c>
      <c r="E12" s="33"/>
      <c r="F12" s="41" t="s">
        <v>350</v>
      </c>
      <c r="G12" s="42">
        <f>COUNTIF(C2:C100,"reversal")/(count(A2:A100))</f>
        <v>0.05797101449</v>
      </c>
      <c r="H12" s="45" t="s">
        <v>351</v>
      </c>
      <c r="I12" s="46">
        <f>((COUNTIF(B2:B100,"&gt;15")-COUNTIF(B2:B100,"&gt;30"))/Count(B2:B100))*100</f>
        <v>0</v>
      </c>
    </row>
    <row r="13">
      <c r="A13" s="36"/>
      <c r="B13" s="36"/>
      <c r="C13" s="36"/>
      <c r="D13" s="36"/>
      <c r="E13" s="33"/>
      <c r="F13" s="41" t="s">
        <v>341</v>
      </c>
      <c r="G13" s="42">
        <f>COUNTIF(C2:C100,"raw/whiff")/(count(A2:A100))</f>
        <v>0.4057971014</v>
      </c>
      <c r="H13" s="45" t="s">
        <v>352</v>
      </c>
      <c r="I13" s="47">
        <f>((COUNTIF(B2:B100,"&gt;30")-COUNTIF(B2:B100,"&gt;45"))/Count(B2:B100))*100</f>
        <v>0</v>
      </c>
    </row>
    <row r="14">
      <c r="A14" s="36">
        <v>108.0</v>
      </c>
      <c r="B14" s="36">
        <v>131.0</v>
      </c>
      <c r="C14" s="36" t="s">
        <v>341</v>
      </c>
      <c r="D14" s="36" t="s">
        <v>366</v>
      </c>
      <c r="E14" s="33"/>
      <c r="F14" s="41" t="s">
        <v>353</v>
      </c>
      <c r="G14" s="42">
        <f>COUNTIF(C2:C100,"landing")/(count(A2:A100))</f>
        <v>0.1884057971</v>
      </c>
      <c r="H14" s="45" t="s">
        <v>354</v>
      </c>
      <c r="I14" s="46">
        <f>((COUNTIF(B2:B100,"&gt;45")-COUNTIF(B2:B100,"&gt;60"))/Count(B2:B100))*100</f>
        <v>2.898550725</v>
      </c>
    </row>
    <row r="15">
      <c r="A15" s="36">
        <v>108.0</v>
      </c>
      <c r="B15" s="36">
        <v>97.0</v>
      </c>
      <c r="C15" s="36" t="s">
        <v>341</v>
      </c>
      <c r="D15" s="36" t="s">
        <v>366</v>
      </c>
      <c r="E15" s="33"/>
      <c r="F15" s="41" t="s">
        <v>355</v>
      </c>
      <c r="G15" s="42">
        <f>COUNTIF(C2:C100,"shielding")/(count(A2:A100))</f>
        <v>0.01449275362</v>
      </c>
      <c r="H15" s="45" t="s">
        <v>356</v>
      </c>
      <c r="I15" s="46">
        <f>((COUNTIF(B2:B100,"&gt;60")-COUNTIF(B2:B100,"&gt;75"))/Count(B2:B100))*100</f>
        <v>10.14492754</v>
      </c>
    </row>
    <row r="16">
      <c r="A16" s="36">
        <v>108.0</v>
      </c>
      <c r="B16" s="36">
        <v>71.0</v>
      </c>
      <c r="C16" s="36" t="s">
        <v>338</v>
      </c>
      <c r="D16" s="36" t="s">
        <v>336</v>
      </c>
      <c r="E16" s="33"/>
      <c r="G16" s="8"/>
      <c r="H16" s="45" t="s">
        <v>357</v>
      </c>
      <c r="I16" s="46">
        <f>((COUNTIF(B2:B100,"&gt;75")-COUNTIF(B2:B100,"&gt;90"))/Count(B2:B100))*100</f>
        <v>23.1884058</v>
      </c>
    </row>
    <row r="17">
      <c r="A17" s="36">
        <v>108.0</v>
      </c>
      <c r="B17" s="36">
        <v>109.0</v>
      </c>
      <c r="C17" s="36" t="s">
        <v>350</v>
      </c>
      <c r="D17" s="36" t="s">
        <v>336</v>
      </c>
      <c r="E17" s="33"/>
      <c r="F17" s="41" t="s">
        <v>358</v>
      </c>
      <c r="G17" s="42">
        <f>countif(D2:D100,"yes")/(count(A2:A100))</f>
        <v>0.5072463768</v>
      </c>
      <c r="H17" s="45" t="s">
        <v>359</v>
      </c>
      <c r="I17" s="46">
        <f>((COUNTIF(B2:B100,"&gt;90")-COUNTIF(B2:B100,"&gt;105"))/Count(B2:B100))*100</f>
        <v>17.39130435</v>
      </c>
    </row>
    <row r="18">
      <c r="A18" s="36">
        <v>108.0</v>
      </c>
      <c r="B18" s="36">
        <v>142.0</v>
      </c>
      <c r="C18" s="36" t="s">
        <v>341</v>
      </c>
      <c r="D18" s="36" t="s">
        <v>336</v>
      </c>
      <c r="E18" s="33"/>
      <c r="G18" s="8"/>
      <c r="H18" s="45" t="s">
        <v>360</v>
      </c>
      <c r="I18" s="46">
        <f>((COUNTIF(B2:B100,"&gt;105")-COUNTIF(B2:B100,"&gt;120"))/Count(B2:B100))*100</f>
        <v>17.39130435</v>
      </c>
    </row>
    <row r="19">
      <c r="A19" s="36">
        <v>108.0</v>
      </c>
      <c r="B19" s="36">
        <v>152.0</v>
      </c>
      <c r="C19" s="36" t="s">
        <v>341</v>
      </c>
      <c r="D19" s="36" t="s">
        <v>366</v>
      </c>
      <c r="E19" s="33"/>
      <c r="G19" s="8"/>
      <c r="H19" s="45" t="s">
        <v>361</v>
      </c>
      <c r="I19" s="46">
        <f>((COUNTIF(B2:B100,"&gt;120")-COUNTIF(B2:B100,"&gt;135"))/Count(B2:B100))*100</f>
        <v>10.14492754</v>
      </c>
    </row>
    <row r="20">
      <c r="A20" s="36">
        <v>108.0</v>
      </c>
      <c r="B20" s="36">
        <v>159.0</v>
      </c>
      <c r="C20" s="36" t="s">
        <v>335</v>
      </c>
      <c r="D20" s="36" t="s">
        <v>336</v>
      </c>
      <c r="E20" s="33"/>
      <c r="G20" s="8"/>
      <c r="H20" s="48" t="s">
        <v>362</v>
      </c>
      <c r="I20" s="49">
        <f>((COUNTIF(B2:B100,"&gt;135")-COUNTIF(B2:B100,"&gt;150"))/Count(B2:B100))*100</f>
        <v>10.14492754</v>
      </c>
    </row>
    <row r="21">
      <c r="A21" s="36">
        <v>108.0</v>
      </c>
      <c r="B21" s="36">
        <v>77.0</v>
      </c>
      <c r="C21" s="36" t="s">
        <v>341</v>
      </c>
      <c r="D21" s="36" t="s">
        <v>366</v>
      </c>
      <c r="E21" s="33"/>
      <c r="G21" s="8"/>
      <c r="H21" s="48" t="s">
        <v>363</v>
      </c>
      <c r="I21" s="49">
        <f>((COUNTIF(B2:B100,"&gt;150")-COUNTIF(B2:B100,"&gt;165"))/Count(B2:B100))*100</f>
        <v>5.797101449</v>
      </c>
    </row>
    <row r="22">
      <c r="A22" s="36">
        <v>108.0</v>
      </c>
      <c r="B22" s="36">
        <v>58.0</v>
      </c>
      <c r="C22" s="36" t="s">
        <v>338</v>
      </c>
      <c r="D22" s="36" t="s">
        <v>336</v>
      </c>
      <c r="E22" s="33"/>
      <c r="G22" s="8"/>
      <c r="H22" s="48" t="s">
        <v>364</v>
      </c>
      <c r="I22" s="49">
        <f>((COUNTIF(B2:B100,"&gt;165")-COUNTIF(B2:B100,"&gt;180"))/Count(B2:B100))*100</f>
        <v>1.449275362</v>
      </c>
    </row>
    <row r="23">
      <c r="A23" s="36">
        <v>108.0</v>
      </c>
      <c r="B23" s="36">
        <v>93.0</v>
      </c>
      <c r="C23" s="36" t="s">
        <v>353</v>
      </c>
      <c r="D23" s="36" t="s">
        <v>366</v>
      </c>
      <c r="E23" s="33"/>
      <c r="G23" s="8"/>
      <c r="H23" s="50" t="s">
        <v>365</v>
      </c>
      <c r="I23" s="51">
        <f>((COUNTIF(B2:B100,"&gt;180")-COUNTIF(B2:B100,"&gt;300"))/Count(B2:B100))*100</f>
        <v>0</v>
      </c>
    </row>
    <row r="24">
      <c r="A24" s="36">
        <v>108.0</v>
      </c>
      <c r="B24" s="36">
        <v>103.0</v>
      </c>
      <c r="C24" s="36" t="s">
        <v>341</v>
      </c>
      <c r="D24" s="36" t="s">
        <v>366</v>
      </c>
      <c r="E24" s="33"/>
      <c r="G24" s="8"/>
    </row>
    <row r="25">
      <c r="A25" s="36"/>
      <c r="B25" s="36"/>
      <c r="C25" s="36"/>
      <c r="D25" s="36"/>
      <c r="E25" s="33"/>
      <c r="G25" s="8"/>
    </row>
    <row r="26">
      <c r="A26" s="36">
        <v>90.0</v>
      </c>
      <c r="B26" s="36">
        <v>120.0</v>
      </c>
      <c r="C26" s="36" t="s">
        <v>335</v>
      </c>
      <c r="D26" s="36" t="s">
        <v>336</v>
      </c>
      <c r="E26" s="33"/>
      <c r="G26" s="8"/>
    </row>
    <row r="27">
      <c r="A27" s="36">
        <v>90.0</v>
      </c>
      <c r="B27" s="36">
        <v>119.0</v>
      </c>
      <c r="C27" s="36" t="s">
        <v>355</v>
      </c>
      <c r="D27" s="36" t="s">
        <v>366</v>
      </c>
      <c r="E27" s="33"/>
      <c r="G27" s="8"/>
    </row>
    <row r="28">
      <c r="A28" s="36">
        <v>90.0</v>
      </c>
      <c r="B28" s="36">
        <v>147.0</v>
      </c>
      <c r="C28" s="36" t="s">
        <v>341</v>
      </c>
      <c r="D28" s="36" t="s">
        <v>336</v>
      </c>
      <c r="E28" s="33"/>
      <c r="G28" s="8"/>
    </row>
    <row r="29">
      <c r="A29" s="36">
        <v>90.0</v>
      </c>
      <c r="B29" s="36">
        <v>121.0</v>
      </c>
      <c r="C29" s="36" t="s">
        <v>353</v>
      </c>
      <c r="D29" s="36" t="s">
        <v>366</v>
      </c>
      <c r="E29" s="33"/>
      <c r="G29" s="8"/>
    </row>
    <row r="30">
      <c r="A30" s="36">
        <v>90.0</v>
      </c>
      <c r="B30" s="36">
        <v>162.0</v>
      </c>
      <c r="C30" s="36" t="s">
        <v>341</v>
      </c>
      <c r="D30" s="36" t="s">
        <v>366</v>
      </c>
      <c r="E30" s="33"/>
      <c r="G30" s="8"/>
    </row>
    <row r="31">
      <c r="A31" s="36">
        <v>90.0</v>
      </c>
      <c r="B31" s="36">
        <v>147.0</v>
      </c>
      <c r="C31" s="36" t="s">
        <v>353</v>
      </c>
      <c r="D31" s="36" t="s">
        <v>336</v>
      </c>
      <c r="E31" s="33"/>
      <c r="G31" s="8"/>
    </row>
    <row r="32">
      <c r="A32" s="36">
        <v>90.0</v>
      </c>
      <c r="B32" s="36">
        <v>87.0</v>
      </c>
      <c r="C32" s="36" t="s">
        <v>341</v>
      </c>
      <c r="D32" s="36" t="s">
        <v>366</v>
      </c>
      <c r="E32" s="33"/>
      <c r="G32" s="8"/>
    </row>
    <row r="33">
      <c r="A33" s="36">
        <v>90.0</v>
      </c>
      <c r="B33" s="36">
        <v>93.0</v>
      </c>
      <c r="C33" s="36" t="s">
        <v>341</v>
      </c>
      <c r="D33" s="36" t="s">
        <v>366</v>
      </c>
      <c r="E33" s="33"/>
      <c r="G33" s="8"/>
    </row>
    <row r="34">
      <c r="A34" s="36">
        <v>90.0</v>
      </c>
      <c r="B34" s="36">
        <v>95.0</v>
      </c>
      <c r="C34" s="36" t="s">
        <v>350</v>
      </c>
      <c r="D34" s="36" t="s">
        <v>366</v>
      </c>
      <c r="E34" s="33"/>
      <c r="G34" s="8"/>
    </row>
    <row r="35">
      <c r="A35" s="36">
        <v>90.0</v>
      </c>
      <c r="B35" s="36">
        <v>87.0</v>
      </c>
      <c r="C35" s="36" t="s">
        <v>341</v>
      </c>
      <c r="D35" s="36" t="s">
        <v>366</v>
      </c>
      <c r="E35" s="33"/>
      <c r="G35" s="8"/>
    </row>
    <row r="36">
      <c r="A36" s="36">
        <v>90.0</v>
      </c>
      <c r="B36" s="36">
        <v>120.0</v>
      </c>
      <c r="C36" s="36" t="s">
        <v>341</v>
      </c>
      <c r="D36" s="36" t="s">
        <v>366</v>
      </c>
      <c r="E36" s="33"/>
      <c r="G36" s="8"/>
    </row>
    <row r="37">
      <c r="A37" s="36"/>
      <c r="B37" s="36"/>
      <c r="C37" s="36"/>
      <c r="D37" s="36"/>
      <c r="E37" s="33"/>
      <c r="G37" s="8"/>
    </row>
    <row r="38">
      <c r="A38" s="36">
        <v>98.0</v>
      </c>
      <c r="B38" s="36">
        <v>94.0</v>
      </c>
      <c r="C38" s="36" t="s">
        <v>335</v>
      </c>
      <c r="D38" s="36" t="s">
        <v>366</v>
      </c>
      <c r="E38" s="33"/>
      <c r="G38" s="8"/>
    </row>
    <row r="39">
      <c r="A39" s="36">
        <v>98.0</v>
      </c>
      <c r="B39" s="36">
        <v>134.0</v>
      </c>
      <c r="C39" s="36" t="s">
        <v>353</v>
      </c>
      <c r="D39" s="36" t="s">
        <v>336</v>
      </c>
      <c r="E39" s="33"/>
      <c r="G39" s="8"/>
    </row>
    <row r="40">
      <c r="A40" s="36">
        <v>98.0</v>
      </c>
      <c r="B40" s="36">
        <v>86.0</v>
      </c>
      <c r="C40" s="36" t="s">
        <v>353</v>
      </c>
      <c r="D40" s="36" t="s">
        <v>336</v>
      </c>
      <c r="E40" s="33"/>
      <c r="G40" s="8"/>
    </row>
    <row r="41">
      <c r="A41" s="36">
        <v>98.0</v>
      </c>
      <c r="B41" s="36">
        <v>149.0</v>
      </c>
      <c r="C41" s="36" t="s">
        <v>341</v>
      </c>
      <c r="D41" s="36" t="s">
        <v>336</v>
      </c>
      <c r="E41" s="33"/>
      <c r="G41" s="8"/>
    </row>
    <row r="42">
      <c r="A42" s="36">
        <v>98.0</v>
      </c>
      <c r="B42" s="36">
        <v>90.0</v>
      </c>
      <c r="C42" s="36" t="s">
        <v>335</v>
      </c>
      <c r="D42" s="36" t="s">
        <v>366</v>
      </c>
      <c r="E42" s="33"/>
      <c r="G42" s="8"/>
    </row>
    <row r="43">
      <c r="A43" s="36">
        <v>98.0</v>
      </c>
      <c r="B43" s="36">
        <v>66.0</v>
      </c>
      <c r="C43" s="36" t="s">
        <v>338</v>
      </c>
      <c r="D43" s="36" t="s">
        <v>336</v>
      </c>
      <c r="E43" s="33"/>
      <c r="G43" s="8"/>
    </row>
    <row r="44">
      <c r="A44" s="36">
        <v>98.0</v>
      </c>
      <c r="B44" s="36">
        <v>98.0</v>
      </c>
      <c r="C44" s="36" t="s">
        <v>353</v>
      </c>
      <c r="D44" s="36" t="s">
        <v>336</v>
      </c>
      <c r="E44" s="33"/>
      <c r="G44" s="8"/>
    </row>
    <row r="45">
      <c r="A45" s="36"/>
      <c r="B45" s="36"/>
      <c r="C45" s="36"/>
      <c r="D45" s="36"/>
      <c r="E45" s="33"/>
      <c r="G45" s="8"/>
    </row>
    <row r="46">
      <c r="A46" s="36">
        <v>79.0</v>
      </c>
      <c r="B46" s="36">
        <v>103.0</v>
      </c>
      <c r="C46" s="36" t="s">
        <v>353</v>
      </c>
      <c r="D46" s="36" t="s">
        <v>336</v>
      </c>
      <c r="E46" s="33"/>
      <c r="G46" s="8"/>
    </row>
    <row r="47">
      <c r="A47" s="36">
        <v>79.0</v>
      </c>
      <c r="B47" s="36">
        <v>107.0</v>
      </c>
      <c r="C47" s="36" t="s">
        <v>341</v>
      </c>
      <c r="D47" s="36" t="s">
        <v>366</v>
      </c>
      <c r="E47" s="33"/>
      <c r="G47" s="8"/>
    </row>
    <row r="48">
      <c r="A48" s="36">
        <v>79.0</v>
      </c>
      <c r="B48" s="36">
        <v>65.0</v>
      </c>
      <c r="C48" s="36" t="s">
        <v>335</v>
      </c>
      <c r="D48" s="36" t="s">
        <v>366</v>
      </c>
      <c r="E48" s="33"/>
      <c r="G48" s="8"/>
    </row>
    <row r="49">
      <c r="A49" s="36">
        <v>79.0</v>
      </c>
      <c r="B49" s="36">
        <v>69.0</v>
      </c>
      <c r="C49" s="36" t="s">
        <v>335</v>
      </c>
      <c r="D49" s="36" t="s">
        <v>366</v>
      </c>
      <c r="E49" s="33"/>
      <c r="G49" s="8"/>
    </row>
    <row r="50">
      <c r="A50" s="36">
        <v>79.0</v>
      </c>
      <c r="B50" s="36">
        <v>151.0</v>
      </c>
      <c r="C50" s="36" t="s">
        <v>335</v>
      </c>
      <c r="D50" s="36" t="s">
        <v>336</v>
      </c>
      <c r="E50" s="33"/>
      <c r="G50" s="8"/>
    </row>
    <row r="51">
      <c r="A51" s="36">
        <v>79.0</v>
      </c>
      <c r="B51" s="36">
        <v>82.0</v>
      </c>
      <c r="C51" s="36" t="s">
        <v>350</v>
      </c>
      <c r="D51" s="36" t="s">
        <v>366</v>
      </c>
      <c r="E51" s="33"/>
      <c r="G51" s="8"/>
    </row>
    <row r="52">
      <c r="A52" s="36">
        <v>79.0</v>
      </c>
      <c r="B52" s="36">
        <v>78.0</v>
      </c>
      <c r="C52" s="36" t="s">
        <v>341</v>
      </c>
      <c r="D52" s="36" t="s">
        <v>366</v>
      </c>
      <c r="E52" s="33"/>
      <c r="G52" s="8"/>
    </row>
    <row r="53">
      <c r="A53" s="36">
        <v>79.0</v>
      </c>
      <c r="B53" s="36">
        <v>82.0</v>
      </c>
      <c r="C53" s="36" t="s">
        <v>341</v>
      </c>
      <c r="D53" s="36" t="s">
        <v>366</v>
      </c>
      <c r="E53" s="33"/>
      <c r="G53" s="8"/>
    </row>
    <row r="54">
      <c r="A54" s="36">
        <v>79.0</v>
      </c>
      <c r="B54" s="36">
        <v>88.0</v>
      </c>
      <c r="C54" s="36" t="s">
        <v>335</v>
      </c>
      <c r="D54" s="36" t="s">
        <v>366</v>
      </c>
      <c r="E54" s="33"/>
      <c r="G54" s="8"/>
    </row>
    <row r="55">
      <c r="A55" s="36">
        <v>79.0</v>
      </c>
      <c r="B55" s="36">
        <v>117.0</v>
      </c>
      <c r="C55" s="36" t="s">
        <v>353</v>
      </c>
      <c r="D55" s="36" t="s">
        <v>336</v>
      </c>
      <c r="E55" s="33"/>
      <c r="G55" s="8"/>
    </row>
    <row r="56">
      <c r="A56" s="36">
        <v>79.0</v>
      </c>
      <c r="B56" s="36">
        <v>77.0</v>
      </c>
      <c r="C56" s="36" t="s">
        <v>338</v>
      </c>
      <c r="D56" s="36" t="s">
        <v>336</v>
      </c>
      <c r="E56" s="33"/>
      <c r="G56" s="8"/>
    </row>
    <row r="57">
      <c r="A57" s="53"/>
      <c r="B57" s="53"/>
      <c r="C57" s="53"/>
      <c r="D57" s="53"/>
      <c r="E57" s="33"/>
      <c r="G57" s="8"/>
    </row>
    <row r="58">
      <c r="A58" s="36">
        <v>98.0</v>
      </c>
      <c r="B58" s="36">
        <v>120.0</v>
      </c>
      <c r="C58" s="36" t="s">
        <v>341</v>
      </c>
      <c r="D58" s="36" t="s">
        <v>336</v>
      </c>
      <c r="E58" s="33"/>
      <c r="G58" s="8"/>
    </row>
    <row r="59">
      <c r="A59" s="36">
        <v>98.0</v>
      </c>
      <c r="B59" s="36">
        <v>82.0</v>
      </c>
      <c r="C59" s="36" t="s">
        <v>341</v>
      </c>
      <c r="D59" s="36" t="s">
        <v>366</v>
      </c>
      <c r="E59" s="33"/>
      <c r="G59" s="8"/>
    </row>
    <row r="60">
      <c r="A60" s="36">
        <v>98.0</v>
      </c>
      <c r="B60" s="36">
        <v>103.0</v>
      </c>
      <c r="C60" s="36" t="s">
        <v>353</v>
      </c>
      <c r="D60" s="36" t="s">
        <v>336</v>
      </c>
      <c r="E60" s="33"/>
      <c r="G60" s="8"/>
    </row>
    <row r="61">
      <c r="A61" s="36">
        <v>98.0</v>
      </c>
      <c r="B61" s="36">
        <v>4.0</v>
      </c>
      <c r="C61" s="36" t="s">
        <v>338</v>
      </c>
      <c r="D61" s="36" t="s">
        <v>336</v>
      </c>
      <c r="E61" s="33"/>
      <c r="G61" s="8"/>
    </row>
    <row r="62">
      <c r="A62" s="36">
        <v>98.0</v>
      </c>
      <c r="B62" s="36">
        <v>82.0</v>
      </c>
      <c r="C62" s="36" t="s">
        <v>338</v>
      </c>
      <c r="D62" s="36" t="s">
        <v>366</v>
      </c>
      <c r="E62" s="33"/>
      <c r="G62" s="8"/>
    </row>
    <row r="63">
      <c r="A63" s="36">
        <v>98.0</v>
      </c>
      <c r="B63" s="36">
        <v>99.0</v>
      </c>
      <c r="C63" s="36" t="s">
        <v>341</v>
      </c>
      <c r="D63" s="36" t="s">
        <v>366</v>
      </c>
      <c r="E63" s="33"/>
      <c r="G63" s="8"/>
    </row>
    <row r="64">
      <c r="A64" s="36">
        <v>98.0</v>
      </c>
      <c r="B64" s="36">
        <v>128.0</v>
      </c>
      <c r="C64" s="36" t="s">
        <v>338</v>
      </c>
      <c r="D64" s="36" t="s">
        <v>336</v>
      </c>
      <c r="E64" s="33"/>
      <c r="G64" s="8"/>
    </row>
    <row r="65">
      <c r="A65" s="36">
        <v>98.0</v>
      </c>
      <c r="B65" s="36">
        <v>94.0</v>
      </c>
      <c r="C65" s="36" t="s">
        <v>338</v>
      </c>
      <c r="D65" s="36" t="s">
        <v>336</v>
      </c>
      <c r="E65" s="33"/>
      <c r="G65" s="8"/>
    </row>
    <row r="66">
      <c r="A66" s="36">
        <v>98.0</v>
      </c>
      <c r="B66" s="36">
        <v>89.0</v>
      </c>
      <c r="C66" s="36" t="s">
        <v>341</v>
      </c>
      <c r="D66" s="36" t="s">
        <v>366</v>
      </c>
      <c r="E66" s="33"/>
      <c r="G66" s="8"/>
    </row>
    <row r="67">
      <c r="A67" s="36">
        <v>98.0</v>
      </c>
      <c r="B67" s="36">
        <v>131.0</v>
      </c>
      <c r="C67" s="36" t="s">
        <v>341</v>
      </c>
      <c r="D67" s="36" t="s">
        <v>336</v>
      </c>
      <c r="E67" s="33"/>
      <c r="G67" s="8"/>
    </row>
    <row r="68">
      <c r="A68" s="53"/>
      <c r="B68" s="53"/>
      <c r="C68" s="53"/>
      <c r="D68" s="53"/>
      <c r="E68" s="33"/>
      <c r="G68" s="8"/>
    </row>
    <row r="69">
      <c r="A69" s="36">
        <v>97.0</v>
      </c>
      <c r="B69" s="36">
        <v>84.0</v>
      </c>
      <c r="C69" s="36" t="s">
        <v>353</v>
      </c>
      <c r="D69" s="36" t="s">
        <v>336</v>
      </c>
      <c r="E69" s="33"/>
      <c r="G69" s="8"/>
    </row>
    <row r="70">
      <c r="A70" s="36">
        <v>97.0</v>
      </c>
      <c r="B70" s="36">
        <v>120.0</v>
      </c>
      <c r="C70" s="36" t="s">
        <v>338</v>
      </c>
      <c r="D70" s="36" t="s">
        <v>336</v>
      </c>
      <c r="E70" s="33"/>
      <c r="G70" s="8"/>
    </row>
    <row r="71">
      <c r="A71" s="36">
        <v>97.0</v>
      </c>
      <c r="B71" s="36">
        <v>125.0</v>
      </c>
      <c r="C71" s="36" t="s">
        <v>341</v>
      </c>
      <c r="D71" s="36" t="s">
        <v>366</v>
      </c>
      <c r="E71" s="33"/>
      <c r="G71" s="8"/>
    </row>
    <row r="72">
      <c r="A72" s="36">
        <v>97.0</v>
      </c>
      <c r="B72" s="36">
        <v>136.0</v>
      </c>
      <c r="C72" s="36" t="s">
        <v>353</v>
      </c>
      <c r="D72" s="36" t="s">
        <v>336</v>
      </c>
      <c r="E72" s="33"/>
      <c r="G72" s="8"/>
    </row>
    <row r="73">
      <c r="A73" s="36">
        <v>97.0</v>
      </c>
      <c r="B73" s="36">
        <v>174.0</v>
      </c>
      <c r="C73" s="36" t="s">
        <v>350</v>
      </c>
      <c r="D73" s="36" t="s">
        <v>336</v>
      </c>
      <c r="E73" s="33"/>
      <c r="G73" s="8"/>
    </row>
    <row r="74">
      <c r="A74" s="36">
        <v>97.0</v>
      </c>
      <c r="B74" s="36">
        <v>74.0</v>
      </c>
      <c r="C74" s="36" t="s">
        <v>353</v>
      </c>
      <c r="D74" s="36" t="s">
        <v>366</v>
      </c>
      <c r="E74" s="33"/>
      <c r="G74" s="8"/>
    </row>
    <row r="75">
      <c r="A75" s="36">
        <v>97.0</v>
      </c>
      <c r="B75" s="36">
        <v>54.0</v>
      </c>
      <c r="C75" s="36" t="s">
        <v>338</v>
      </c>
      <c r="D75" s="36" t="s">
        <v>366</v>
      </c>
      <c r="E75" s="33"/>
      <c r="G75" s="8"/>
    </row>
    <row r="76">
      <c r="A76" s="36">
        <v>97.0</v>
      </c>
      <c r="B76" s="36">
        <v>96.0</v>
      </c>
      <c r="C76" s="36" t="s">
        <v>338</v>
      </c>
      <c r="D76" s="36" t="s">
        <v>336</v>
      </c>
      <c r="E76" s="33"/>
      <c r="G76" s="8"/>
    </row>
    <row r="77">
      <c r="A77" s="53"/>
      <c r="B77" s="53"/>
      <c r="C77" s="53"/>
      <c r="D77" s="53"/>
      <c r="E77" s="33"/>
      <c r="G77" s="8"/>
    </row>
    <row r="78">
      <c r="A78" s="53"/>
      <c r="B78" s="53"/>
      <c r="C78" s="53"/>
      <c r="D78" s="53"/>
      <c r="E78" s="33"/>
      <c r="G78" s="8"/>
    </row>
    <row r="79">
      <c r="A79" s="53"/>
      <c r="B79" s="53"/>
      <c r="C79" s="53"/>
      <c r="D79" s="53"/>
      <c r="E79" s="33"/>
      <c r="G79" s="8"/>
    </row>
    <row r="80">
      <c r="A80" s="53"/>
      <c r="B80" s="53"/>
      <c r="C80" s="53"/>
      <c r="D80" s="53"/>
      <c r="E80" s="33"/>
      <c r="G80" s="8"/>
    </row>
    <row r="81">
      <c r="A81" s="53"/>
      <c r="B81" s="53"/>
      <c r="C81" s="53"/>
      <c r="D81" s="53"/>
      <c r="E81" s="33"/>
      <c r="G81" s="8"/>
    </row>
    <row r="82">
      <c r="A82" s="53"/>
      <c r="B82" s="53"/>
      <c r="C82" s="53"/>
      <c r="D82" s="53"/>
      <c r="E82" s="33"/>
      <c r="G82" s="8"/>
    </row>
    <row r="83">
      <c r="A83" s="53"/>
      <c r="B83" s="53"/>
      <c r="C83" s="53"/>
      <c r="D83" s="53"/>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111.5915493</v>
      </c>
      <c r="J1" s="6" t="s">
        <v>334</v>
      </c>
      <c r="K1" s="65">
        <f>AVERAGE(A2:A100)</f>
        <v>92.38028169</v>
      </c>
    </row>
    <row r="2">
      <c r="A2" s="36">
        <v>90.0</v>
      </c>
      <c r="B2" s="36">
        <v>87.0</v>
      </c>
      <c r="C2" s="36" t="s">
        <v>341</v>
      </c>
      <c r="D2" s="36" t="s">
        <v>366</v>
      </c>
      <c r="E2" s="33"/>
      <c r="F2" s="34" t="s">
        <v>3</v>
      </c>
      <c r="G2" s="35">
        <f>MEDIAN(B2:B100)</f>
        <v>113</v>
      </c>
      <c r="J2" s="6" t="s">
        <v>337</v>
      </c>
      <c r="K2" s="10">
        <f>count(A2:A103)</f>
        <v>71</v>
      </c>
    </row>
    <row r="3">
      <c r="A3" s="36">
        <v>90.0</v>
      </c>
      <c r="B3" s="36">
        <v>162.0</v>
      </c>
      <c r="C3" s="36" t="s">
        <v>350</v>
      </c>
      <c r="D3" s="36" t="s">
        <v>366</v>
      </c>
      <c r="E3" s="33"/>
      <c r="F3" s="34" t="s">
        <v>339</v>
      </c>
      <c r="G3" s="35">
        <f>STDEV(B2:B100)</f>
        <v>33.87184987</v>
      </c>
    </row>
    <row r="4">
      <c r="A4" s="36">
        <v>90.0</v>
      </c>
      <c r="B4" s="36">
        <v>69.0</v>
      </c>
      <c r="C4" s="36" t="s">
        <v>338</v>
      </c>
      <c r="D4" s="36" t="s">
        <v>336</v>
      </c>
      <c r="E4" s="33"/>
      <c r="F4" s="34" t="s">
        <v>340</v>
      </c>
      <c r="G4" s="35">
        <f>QUARTILE(B2:B100,1)</f>
        <v>91.5</v>
      </c>
    </row>
    <row r="5">
      <c r="A5" s="36">
        <v>90.0</v>
      </c>
      <c r="B5" s="36">
        <v>148.0</v>
      </c>
      <c r="C5" s="36" t="s">
        <v>341</v>
      </c>
      <c r="D5" s="36" t="s">
        <v>366</v>
      </c>
      <c r="E5" s="33"/>
      <c r="F5" s="34" t="s">
        <v>342</v>
      </c>
      <c r="G5" s="35">
        <f>QUARTILE(B2:B100,2)</f>
        <v>113</v>
      </c>
    </row>
    <row r="6">
      <c r="A6" s="36">
        <v>90.0</v>
      </c>
      <c r="B6" s="36">
        <v>96.0</v>
      </c>
      <c r="C6" s="36" t="s">
        <v>341</v>
      </c>
      <c r="D6" s="36" t="s">
        <v>336</v>
      </c>
      <c r="E6" s="33"/>
      <c r="F6" s="34" t="s">
        <v>1</v>
      </c>
      <c r="G6" s="35">
        <f>QUARTILE(B2:B100,3)</f>
        <v>129</v>
      </c>
    </row>
    <row r="7">
      <c r="A7" s="36">
        <v>90.0</v>
      </c>
      <c r="B7" s="59">
        <v>52.0</v>
      </c>
      <c r="C7" s="38" t="s">
        <v>338</v>
      </c>
      <c r="D7" s="38" t="s">
        <v>336</v>
      </c>
      <c r="E7" s="33"/>
      <c r="F7" s="34" t="s">
        <v>343</v>
      </c>
      <c r="G7" s="35">
        <f>QUARTILE(B2:B100,4)</f>
        <v>197</v>
      </c>
    </row>
    <row r="8">
      <c r="A8" s="36">
        <v>90.0</v>
      </c>
      <c r="B8" s="60">
        <v>80.0</v>
      </c>
      <c r="C8" s="40" t="s">
        <v>338</v>
      </c>
      <c r="D8" s="40" t="s">
        <v>366</v>
      </c>
      <c r="E8" s="33"/>
      <c r="F8" s="34" t="s">
        <v>344</v>
      </c>
      <c r="G8" s="35">
        <f>G6-G4</f>
        <v>37.5</v>
      </c>
      <c r="H8" s="34" t="s">
        <v>345</v>
      </c>
      <c r="I8" s="35">
        <f>(3*(G1-G2))/G3</f>
        <v>-0.1247452421</v>
      </c>
      <c r="J8" s="34" t="s">
        <v>346</v>
      </c>
      <c r="K8" s="35">
        <f>SUM(I21:I23)</f>
        <v>9.85915493</v>
      </c>
    </row>
    <row r="9">
      <c r="A9" s="36">
        <v>90.0</v>
      </c>
      <c r="B9" s="60">
        <v>129.0</v>
      </c>
      <c r="C9" s="40" t="s">
        <v>341</v>
      </c>
      <c r="D9" s="40" t="s">
        <v>366</v>
      </c>
      <c r="E9" s="33"/>
      <c r="G9" s="8"/>
    </row>
    <row r="10">
      <c r="A10" s="36">
        <v>90.0</v>
      </c>
      <c r="B10" s="36">
        <v>93.0</v>
      </c>
      <c r="C10" s="36" t="s">
        <v>335</v>
      </c>
      <c r="D10" s="36" t="s">
        <v>366</v>
      </c>
      <c r="E10" s="33"/>
      <c r="F10" s="41" t="s">
        <v>338</v>
      </c>
      <c r="G10" s="42">
        <f>(COUNTIF(C2:C100,"edgeguard"))/(count(A2:A100))</f>
        <v>0.338028169</v>
      </c>
      <c r="H10" s="43" t="s">
        <v>347</v>
      </c>
      <c r="I10" s="44" t="s">
        <v>348</v>
      </c>
    </row>
    <row r="11">
      <c r="A11" s="36"/>
      <c r="B11" s="36"/>
      <c r="C11" s="36"/>
      <c r="D11" s="36"/>
      <c r="E11" s="33"/>
      <c r="F11" s="41" t="s">
        <v>335</v>
      </c>
      <c r="G11" s="42">
        <f>COUNTIF(C2:C100,"ledgeguard")/(count(A2:A100))</f>
        <v>0.1408450704</v>
      </c>
      <c r="H11" s="45" t="s">
        <v>349</v>
      </c>
      <c r="I11" s="46">
        <f>((COUNTIF(B2:B100,"&lt;=15"))/Count(B2:B100))*100</f>
        <v>1.408450704</v>
      </c>
    </row>
    <row r="12">
      <c r="A12" s="36">
        <v>92.0</v>
      </c>
      <c r="B12" s="36">
        <v>127.0</v>
      </c>
      <c r="C12" s="36" t="s">
        <v>335</v>
      </c>
      <c r="D12" s="36" t="s">
        <v>366</v>
      </c>
      <c r="E12" s="33"/>
      <c r="F12" s="41" t="s">
        <v>350</v>
      </c>
      <c r="G12" s="42">
        <f>COUNTIF(C2:C100,"reversal")/(count(A2:A100))</f>
        <v>0.04225352113</v>
      </c>
      <c r="H12" s="45" t="s">
        <v>351</v>
      </c>
      <c r="I12" s="46">
        <f>((COUNTIF(B2:B100,"&gt;15")-COUNTIF(B2:B100,"&gt;30"))/Count(B2:B100))*100</f>
        <v>0</v>
      </c>
    </row>
    <row r="13">
      <c r="A13" s="36">
        <v>92.0</v>
      </c>
      <c r="B13" s="36">
        <v>140.0</v>
      </c>
      <c r="C13" s="36" t="s">
        <v>341</v>
      </c>
      <c r="D13" s="36" t="s">
        <v>366</v>
      </c>
      <c r="E13" s="33"/>
      <c r="F13" s="41" t="s">
        <v>341</v>
      </c>
      <c r="G13" s="42">
        <f>COUNTIF(C2:C100,"raw/whiff")/(count(A2:A100))</f>
        <v>0.3802816901</v>
      </c>
      <c r="H13" s="45" t="s">
        <v>352</v>
      </c>
      <c r="I13" s="47">
        <f>((COUNTIF(B2:B100,"&gt;30")-COUNTIF(B2:B100,"&gt;45"))/Count(B2:B100))*100</f>
        <v>2.816901408</v>
      </c>
    </row>
    <row r="14">
      <c r="A14" s="36">
        <v>92.0</v>
      </c>
      <c r="B14" s="36">
        <v>146.0</v>
      </c>
      <c r="C14" s="36" t="s">
        <v>353</v>
      </c>
      <c r="D14" s="36" t="s">
        <v>336</v>
      </c>
      <c r="E14" s="33"/>
      <c r="F14" s="41" t="s">
        <v>353</v>
      </c>
      <c r="G14" s="42">
        <f>COUNTIF(C2:C100,"landing")/(count(A2:A100))</f>
        <v>0.0985915493</v>
      </c>
      <c r="H14" s="45" t="s">
        <v>354</v>
      </c>
      <c r="I14" s="46">
        <f>((COUNTIF(B2:B100,"&gt;45")-COUNTIF(B2:B100,"&gt;60"))/Count(B2:B100))*100</f>
        <v>2.816901408</v>
      </c>
    </row>
    <row r="15">
      <c r="A15" s="36">
        <v>92.0</v>
      </c>
      <c r="B15" s="36">
        <v>136.0</v>
      </c>
      <c r="C15" s="36" t="s">
        <v>338</v>
      </c>
      <c r="D15" s="36" t="s">
        <v>336</v>
      </c>
      <c r="E15" s="33"/>
      <c r="F15" s="41" t="s">
        <v>355</v>
      </c>
      <c r="G15" s="42">
        <f>COUNTIF(C2:C100,"shielding")/(count(A2:A100))</f>
        <v>0</v>
      </c>
      <c r="H15" s="45" t="s">
        <v>356</v>
      </c>
      <c r="I15" s="46">
        <f>((COUNTIF(B2:B100,"&gt;60")-COUNTIF(B2:B100,"&gt;75"))/Count(B2:B100))*100</f>
        <v>4.225352113</v>
      </c>
    </row>
    <row r="16">
      <c r="A16" s="36">
        <v>92.0</v>
      </c>
      <c r="B16" s="36">
        <v>129.0</v>
      </c>
      <c r="C16" s="36" t="s">
        <v>341</v>
      </c>
      <c r="D16" s="36" t="s">
        <v>366</v>
      </c>
      <c r="E16" s="33"/>
      <c r="G16" s="8"/>
      <c r="H16" s="45" t="s">
        <v>357</v>
      </c>
      <c r="I16" s="46">
        <f>((COUNTIF(B2:B100,"&gt;75")-COUNTIF(B2:B100,"&gt;90"))/Count(B2:B100))*100</f>
        <v>14.08450704</v>
      </c>
    </row>
    <row r="17">
      <c r="A17" s="36"/>
      <c r="B17" s="36"/>
      <c r="C17" s="36"/>
      <c r="D17" s="36"/>
      <c r="E17" s="33"/>
      <c r="F17" s="41" t="s">
        <v>358</v>
      </c>
      <c r="G17" s="42">
        <f>countif(D2:D100,"yes")/(count(A2:A100))</f>
        <v>0.5211267606</v>
      </c>
      <c r="H17" s="45" t="s">
        <v>359</v>
      </c>
      <c r="I17" s="46">
        <f>((COUNTIF(B2:B100,"&gt;90")-COUNTIF(B2:B100,"&gt;105"))/Count(B2:B100))*100</f>
        <v>16.90140845</v>
      </c>
    </row>
    <row r="18">
      <c r="A18" s="36">
        <v>100.0</v>
      </c>
      <c r="B18" s="36">
        <v>133.0</v>
      </c>
      <c r="C18" s="36" t="s">
        <v>350</v>
      </c>
      <c r="D18" s="36" t="s">
        <v>336</v>
      </c>
      <c r="E18" s="33"/>
      <c r="G18" s="8"/>
      <c r="H18" s="45" t="s">
        <v>360</v>
      </c>
      <c r="I18" s="46">
        <f>((COUNTIF(B2:B100,"&gt;105")-COUNTIF(B2:B100,"&gt;120"))/Count(B2:B100))*100</f>
        <v>18.30985915</v>
      </c>
    </row>
    <row r="19">
      <c r="A19" s="36">
        <v>100.0</v>
      </c>
      <c r="B19" s="36">
        <v>106.0</v>
      </c>
      <c r="C19" s="36" t="s">
        <v>335</v>
      </c>
      <c r="D19" s="36" t="s">
        <v>336</v>
      </c>
      <c r="E19" s="33"/>
      <c r="G19" s="8"/>
      <c r="H19" s="45" t="s">
        <v>361</v>
      </c>
      <c r="I19" s="46">
        <f>((COUNTIF(B2:B100,"&gt;120")-COUNTIF(B2:B100,"&gt;135"))/Count(B2:B100))*100</f>
        <v>18.30985915</v>
      </c>
    </row>
    <row r="20">
      <c r="A20" s="36">
        <v>100.0</v>
      </c>
      <c r="B20" s="36">
        <v>45.0</v>
      </c>
      <c r="C20" s="36" t="s">
        <v>338</v>
      </c>
      <c r="D20" s="36" t="s">
        <v>336</v>
      </c>
      <c r="E20" s="33"/>
      <c r="G20" s="8"/>
      <c r="H20" s="48" t="s">
        <v>362</v>
      </c>
      <c r="I20" s="49">
        <f>((COUNTIF(B2:B100,"&gt;135")-COUNTIF(B2:B100,"&gt;150"))/Count(B2:B100))*100</f>
        <v>11.26760563</v>
      </c>
    </row>
    <row r="21">
      <c r="A21" s="36">
        <v>100.0</v>
      </c>
      <c r="B21" s="36">
        <v>59.0</v>
      </c>
      <c r="C21" s="36" t="s">
        <v>338</v>
      </c>
      <c r="D21" s="36" t="s">
        <v>336</v>
      </c>
      <c r="E21" s="33"/>
      <c r="G21" s="8"/>
      <c r="H21" s="48" t="s">
        <v>363</v>
      </c>
      <c r="I21" s="49">
        <f>((COUNTIF(B2:B100,"&gt;150")-COUNTIF(B2:B100,"&gt;165"))/Count(B2:B100))*100</f>
        <v>4.225352113</v>
      </c>
    </row>
    <row r="22">
      <c r="A22" s="36">
        <v>100.0</v>
      </c>
      <c r="B22" s="36">
        <v>116.0</v>
      </c>
      <c r="C22" s="36" t="s">
        <v>341</v>
      </c>
      <c r="D22" s="36" t="s">
        <v>366</v>
      </c>
      <c r="E22" s="33"/>
      <c r="G22" s="8"/>
      <c r="H22" s="48" t="s">
        <v>364</v>
      </c>
      <c r="I22" s="49">
        <f>((COUNTIF(B2:B100,"&gt;165")-COUNTIF(B2:B100,"&gt;180"))/Count(B2:B100))*100</f>
        <v>0</v>
      </c>
    </row>
    <row r="23">
      <c r="A23" s="36">
        <v>100.0</v>
      </c>
      <c r="B23" s="36">
        <v>66.0</v>
      </c>
      <c r="C23" s="36" t="s">
        <v>338</v>
      </c>
      <c r="D23" s="36" t="s">
        <v>366</v>
      </c>
      <c r="E23" s="33"/>
      <c r="G23" s="8"/>
      <c r="H23" s="50" t="s">
        <v>365</v>
      </c>
      <c r="I23" s="51">
        <f>((COUNTIF(B2:B100,"&gt;180")-COUNTIF(B2:B100,"&gt;300"))/Count(B2:B100))*100</f>
        <v>5.633802817</v>
      </c>
    </row>
    <row r="24">
      <c r="A24" s="36">
        <v>100.0</v>
      </c>
      <c r="B24" s="36">
        <v>143.0</v>
      </c>
      <c r="C24" s="36" t="s">
        <v>353</v>
      </c>
      <c r="D24" s="36" t="s">
        <v>336</v>
      </c>
      <c r="E24" s="33"/>
      <c r="G24" s="8"/>
    </row>
    <row r="25">
      <c r="A25" s="36">
        <v>100.0</v>
      </c>
      <c r="B25" s="36">
        <v>101.0</v>
      </c>
      <c r="C25" s="36" t="s">
        <v>341</v>
      </c>
      <c r="D25" s="36" t="s">
        <v>336</v>
      </c>
      <c r="E25" s="33"/>
      <c r="G25" s="8"/>
    </row>
    <row r="26">
      <c r="A26" s="36">
        <v>100.0</v>
      </c>
      <c r="B26" s="36">
        <v>87.0</v>
      </c>
      <c r="C26" s="36" t="s">
        <v>353</v>
      </c>
      <c r="D26" s="36" t="s">
        <v>366</v>
      </c>
      <c r="E26" s="33"/>
      <c r="G26" s="8"/>
    </row>
    <row r="27">
      <c r="A27" s="36">
        <v>100.0</v>
      </c>
      <c r="B27" s="36">
        <v>197.0</v>
      </c>
      <c r="C27" s="36" t="s">
        <v>341</v>
      </c>
      <c r="D27" s="36" t="s">
        <v>336</v>
      </c>
      <c r="E27" s="33"/>
      <c r="G27" s="8"/>
    </row>
    <row r="28">
      <c r="A28" s="36">
        <v>100.0</v>
      </c>
      <c r="B28" s="36">
        <v>102.0</v>
      </c>
      <c r="C28" s="36" t="s">
        <v>341</v>
      </c>
      <c r="D28" s="36" t="s">
        <v>366</v>
      </c>
      <c r="E28" s="33"/>
      <c r="G28" s="8"/>
    </row>
    <row r="29">
      <c r="A29" s="36">
        <v>100.0</v>
      </c>
      <c r="B29" s="36">
        <v>90.0</v>
      </c>
      <c r="C29" s="36" t="s">
        <v>341</v>
      </c>
      <c r="D29" s="36" t="s">
        <v>366</v>
      </c>
      <c r="E29" s="33"/>
      <c r="G29" s="8"/>
    </row>
    <row r="30">
      <c r="A30" s="36"/>
      <c r="B30" s="53"/>
      <c r="C30" s="53"/>
      <c r="D30" s="53"/>
      <c r="E30" s="33"/>
      <c r="G30" s="8"/>
    </row>
    <row r="31">
      <c r="A31" s="36">
        <v>89.0</v>
      </c>
      <c r="B31" s="36">
        <v>118.0</v>
      </c>
      <c r="C31" s="36" t="s">
        <v>341</v>
      </c>
      <c r="D31" s="36" t="s">
        <v>366</v>
      </c>
      <c r="E31" s="33"/>
      <c r="G31" s="8"/>
    </row>
    <row r="32">
      <c r="A32" s="36">
        <v>89.0</v>
      </c>
      <c r="B32" s="36">
        <v>122.0</v>
      </c>
      <c r="C32" s="36" t="s">
        <v>335</v>
      </c>
      <c r="D32" s="36" t="s">
        <v>366</v>
      </c>
      <c r="E32" s="33"/>
      <c r="G32" s="8"/>
    </row>
    <row r="33">
      <c r="A33" s="36">
        <v>89.0</v>
      </c>
      <c r="B33" s="36">
        <v>188.0</v>
      </c>
      <c r="C33" s="36" t="s">
        <v>341</v>
      </c>
      <c r="D33" s="36" t="s">
        <v>336</v>
      </c>
      <c r="E33" s="33"/>
      <c r="G33" s="8"/>
    </row>
    <row r="34">
      <c r="A34" s="36">
        <v>89.0</v>
      </c>
      <c r="B34" s="36">
        <v>113.0</v>
      </c>
      <c r="C34" s="36" t="s">
        <v>341</v>
      </c>
      <c r="D34" s="36" t="s">
        <v>366</v>
      </c>
      <c r="E34" s="33"/>
      <c r="G34" s="8"/>
    </row>
    <row r="35">
      <c r="A35" s="36">
        <v>89.0</v>
      </c>
      <c r="B35" s="36">
        <v>101.0</v>
      </c>
      <c r="C35" s="36" t="s">
        <v>338</v>
      </c>
      <c r="D35" s="36" t="s">
        <v>366</v>
      </c>
      <c r="E35" s="33"/>
      <c r="G35" s="8"/>
    </row>
    <row r="36">
      <c r="A36" s="36">
        <v>89.0</v>
      </c>
      <c r="B36" s="36">
        <v>101.0</v>
      </c>
      <c r="C36" s="36" t="s">
        <v>338</v>
      </c>
      <c r="D36" s="36" t="s">
        <v>366</v>
      </c>
      <c r="E36" s="33"/>
      <c r="G36" s="8"/>
    </row>
    <row r="37">
      <c r="A37" s="36">
        <v>89.0</v>
      </c>
      <c r="B37" s="36">
        <v>108.0</v>
      </c>
      <c r="C37" s="36" t="s">
        <v>353</v>
      </c>
      <c r="D37" s="36" t="s">
        <v>366</v>
      </c>
      <c r="E37" s="33"/>
      <c r="G37" s="8"/>
    </row>
    <row r="38">
      <c r="A38" s="36">
        <v>89.0</v>
      </c>
      <c r="B38" s="36">
        <v>181.0</v>
      </c>
      <c r="C38" s="36" t="s">
        <v>341</v>
      </c>
      <c r="D38" s="36" t="s">
        <v>336</v>
      </c>
      <c r="E38" s="33"/>
      <c r="G38" s="8"/>
    </row>
    <row r="39">
      <c r="A39" s="36">
        <v>89.0</v>
      </c>
      <c r="B39" s="36">
        <v>132.0</v>
      </c>
      <c r="C39" s="36" t="s">
        <v>341</v>
      </c>
      <c r="D39" s="36" t="s">
        <v>366</v>
      </c>
      <c r="E39" s="33"/>
      <c r="G39" s="8"/>
    </row>
    <row r="40">
      <c r="A40" s="36"/>
      <c r="B40" s="36"/>
      <c r="C40" s="36"/>
      <c r="D40" s="36"/>
      <c r="E40" s="33"/>
      <c r="G40" s="8"/>
    </row>
    <row r="41">
      <c r="A41" s="36">
        <v>104.0</v>
      </c>
      <c r="B41" s="36">
        <v>161.0</v>
      </c>
      <c r="C41" s="36" t="s">
        <v>338</v>
      </c>
      <c r="D41" s="36" t="s">
        <v>336</v>
      </c>
      <c r="E41" s="33"/>
      <c r="G41" s="8"/>
    </row>
    <row r="42">
      <c r="A42" s="36">
        <v>104.0</v>
      </c>
      <c r="B42" s="36">
        <v>98.0</v>
      </c>
      <c r="C42" s="36" t="s">
        <v>338</v>
      </c>
      <c r="D42" s="36" t="s">
        <v>336</v>
      </c>
      <c r="E42" s="33"/>
      <c r="G42" s="8"/>
    </row>
    <row r="43">
      <c r="A43" s="36">
        <v>104.0</v>
      </c>
      <c r="B43" s="36">
        <v>153.0</v>
      </c>
      <c r="C43" s="36" t="s">
        <v>338</v>
      </c>
      <c r="D43" s="36" t="s">
        <v>336</v>
      </c>
      <c r="E43" s="33"/>
      <c r="G43" s="8"/>
    </row>
    <row r="44">
      <c r="A44" s="36">
        <v>104.0</v>
      </c>
      <c r="B44" s="36">
        <v>122.0</v>
      </c>
      <c r="C44" s="36" t="s">
        <v>335</v>
      </c>
      <c r="D44" s="36" t="s">
        <v>366</v>
      </c>
      <c r="E44" s="33"/>
      <c r="G44" s="8"/>
    </row>
    <row r="45">
      <c r="A45" s="36">
        <v>104.0</v>
      </c>
      <c r="B45" s="36">
        <v>106.0</v>
      </c>
      <c r="C45" s="36" t="s">
        <v>335</v>
      </c>
      <c r="D45" s="36" t="s">
        <v>336</v>
      </c>
      <c r="E45" s="33"/>
      <c r="G45" s="8"/>
    </row>
    <row r="46">
      <c r="A46" s="36">
        <v>104.0</v>
      </c>
      <c r="B46" s="36">
        <v>138.0</v>
      </c>
      <c r="C46" s="36" t="s">
        <v>341</v>
      </c>
      <c r="D46" s="36" t="s">
        <v>366</v>
      </c>
      <c r="E46" s="33"/>
      <c r="G46" s="8"/>
    </row>
    <row r="47">
      <c r="A47" s="36"/>
      <c r="B47" s="36"/>
      <c r="C47" s="36"/>
      <c r="D47" s="36"/>
      <c r="E47" s="33"/>
      <c r="G47" s="8"/>
    </row>
    <row r="48">
      <c r="A48" s="36">
        <v>86.0</v>
      </c>
      <c r="B48" s="36">
        <v>96.0</v>
      </c>
      <c r="C48" s="36" t="s">
        <v>338</v>
      </c>
      <c r="D48" s="36" t="s">
        <v>366</v>
      </c>
      <c r="E48" s="33"/>
      <c r="G48" s="8"/>
    </row>
    <row r="49">
      <c r="A49" s="36">
        <v>86.0</v>
      </c>
      <c r="B49" s="36">
        <v>111.0</v>
      </c>
      <c r="C49" s="36" t="s">
        <v>341</v>
      </c>
      <c r="D49" s="36" t="s">
        <v>366</v>
      </c>
      <c r="E49" s="33"/>
      <c r="G49" s="8"/>
    </row>
    <row r="50">
      <c r="A50" s="36">
        <v>86.0</v>
      </c>
      <c r="B50" s="36">
        <v>123.0</v>
      </c>
      <c r="C50" s="36" t="s">
        <v>341</v>
      </c>
      <c r="D50" s="36" t="s">
        <v>366</v>
      </c>
      <c r="E50" s="33"/>
      <c r="G50" s="8"/>
    </row>
    <row r="51">
      <c r="A51" s="36">
        <v>86.0</v>
      </c>
      <c r="B51" s="36">
        <v>83.0</v>
      </c>
      <c r="C51" s="36" t="s">
        <v>341</v>
      </c>
      <c r="D51" s="36" t="s">
        <v>366</v>
      </c>
      <c r="E51" s="33"/>
      <c r="G51" s="8"/>
    </row>
    <row r="52">
      <c r="A52" s="36">
        <v>86.0</v>
      </c>
      <c r="B52" s="36">
        <v>148.0</v>
      </c>
      <c r="C52" s="36" t="s">
        <v>353</v>
      </c>
      <c r="D52" s="36" t="s">
        <v>336</v>
      </c>
      <c r="E52" s="33"/>
      <c r="G52" s="8"/>
    </row>
    <row r="53">
      <c r="A53" s="36"/>
      <c r="B53" s="36"/>
      <c r="C53" s="36"/>
      <c r="D53" s="36"/>
      <c r="E53" s="33"/>
      <c r="G53" s="8"/>
    </row>
    <row r="54">
      <c r="A54" s="36">
        <v>97.0</v>
      </c>
      <c r="B54" s="36">
        <v>81.0</v>
      </c>
      <c r="C54" s="36" t="s">
        <v>338</v>
      </c>
      <c r="D54" s="36" t="s">
        <v>336</v>
      </c>
      <c r="E54" s="33"/>
      <c r="G54" s="8"/>
    </row>
    <row r="55">
      <c r="A55" s="36">
        <v>97.0</v>
      </c>
      <c r="B55" s="36">
        <v>125.0</v>
      </c>
      <c r="C55" s="36" t="s">
        <v>338</v>
      </c>
      <c r="D55" s="36" t="s">
        <v>336</v>
      </c>
      <c r="E55" s="33"/>
      <c r="G55" s="8"/>
    </row>
    <row r="56">
      <c r="A56" s="36">
        <v>97.0</v>
      </c>
      <c r="B56" s="36">
        <v>123.0</v>
      </c>
      <c r="C56" s="36" t="s">
        <v>335</v>
      </c>
      <c r="D56" s="36" t="s">
        <v>366</v>
      </c>
      <c r="E56" s="33"/>
      <c r="G56" s="8"/>
    </row>
    <row r="57">
      <c r="A57" s="36">
        <v>97.0</v>
      </c>
      <c r="B57" s="36">
        <v>117.0</v>
      </c>
      <c r="C57" s="36" t="s">
        <v>341</v>
      </c>
      <c r="D57" s="36" t="s">
        <v>336</v>
      </c>
      <c r="E57" s="33"/>
      <c r="G57" s="8"/>
    </row>
    <row r="58">
      <c r="A58" s="36">
        <v>97.0</v>
      </c>
      <c r="B58" s="36">
        <v>99.0</v>
      </c>
      <c r="C58" s="36" t="s">
        <v>338</v>
      </c>
      <c r="D58" s="36" t="s">
        <v>336</v>
      </c>
      <c r="E58" s="33"/>
      <c r="G58" s="8"/>
    </row>
    <row r="59">
      <c r="A59" s="36">
        <v>97.0</v>
      </c>
      <c r="B59" s="36">
        <v>119.0</v>
      </c>
      <c r="C59" s="36" t="s">
        <v>338</v>
      </c>
      <c r="D59" s="36" t="s">
        <v>336</v>
      </c>
      <c r="E59" s="33"/>
      <c r="G59" s="8"/>
    </row>
    <row r="60">
      <c r="A60" s="36">
        <v>97.0</v>
      </c>
      <c r="B60" s="36">
        <v>86.0</v>
      </c>
      <c r="C60" s="36" t="s">
        <v>338</v>
      </c>
      <c r="D60" s="36" t="s">
        <v>336</v>
      </c>
      <c r="E60" s="33"/>
      <c r="G60" s="8"/>
    </row>
    <row r="61">
      <c r="A61" s="36">
        <v>97.0</v>
      </c>
      <c r="B61" s="36">
        <v>114.0</v>
      </c>
      <c r="C61" s="36" t="s">
        <v>341</v>
      </c>
      <c r="D61" s="36" t="s">
        <v>366</v>
      </c>
      <c r="E61" s="33"/>
      <c r="G61" s="8"/>
    </row>
    <row r="62">
      <c r="A62" s="53"/>
      <c r="B62" s="53"/>
      <c r="C62" s="53"/>
      <c r="D62" s="53"/>
      <c r="E62" s="33"/>
      <c r="G62" s="8"/>
    </row>
    <row r="63">
      <c r="A63" s="36">
        <v>90.0</v>
      </c>
      <c r="B63" s="36">
        <v>184.0</v>
      </c>
      <c r="C63" s="36" t="s">
        <v>350</v>
      </c>
      <c r="D63" s="36" t="s">
        <v>336</v>
      </c>
      <c r="E63" s="33"/>
      <c r="G63" s="8"/>
    </row>
    <row r="64">
      <c r="A64" s="36">
        <v>90.0</v>
      </c>
      <c r="B64" s="36">
        <v>107.0</v>
      </c>
      <c r="C64" s="36" t="s">
        <v>353</v>
      </c>
      <c r="D64" s="36" t="s">
        <v>366</v>
      </c>
      <c r="E64" s="33"/>
      <c r="G64" s="8"/>
    </row>
    <row r="65">
      <c r="A65" s="36">
        <v>90.0</v>
      </c>
      <c r="B65" s="36">
        <v>122.0</v>
      </c>
      <c r="C65" s="36" t="s">
        <v>341</v>
      </c>
      <c r="D65" s="36" t="s">
        <v>366</v>
      </c>
      <c r="E65" s="33"/>
      <c r="G65" s="8"/>
    </row>
    <row r="66">
      <c r="A66" s="36">
        <v>90.0</v>
      </c>
      <c r="B66" s="36">
        <v>67.0</v>
      </c>
      <c r="C66" s="36" t="s">
        <v>338</v>
      </c>
      <c r="D66" s="36" t="s">
        <v>336</v>
      </c>
      <c r="E66" s="33"/>
      <c r="G66" s="8"/>
    </row>
    <row r="67">
      <c r="A67" s="36">
        <v>90.0</v>
      </c>
      <c r="B67" s="36">
        <v>88.0</v>
      </c>
      <c r="C67" s="36" t="s">
        <v>341</v>
      </c>
      <c r="D67" s="36" t="s">
        <v>366</v>
      </c>
      <c r="E67" s="33"/>
      <c r="G67" s="8"/>
    </row>
    <row r="68">
      <c r="A68" s="36">
        <v>90.0</v>
      </c>
      <c r="B68" s="36">
        <v>98.0</v>
      </c>
      <c r="C68" s="36" t="s">
        <v>341</v>
      </c>
      <c r="D68" s="36" t="s">
        <v>366</v>
      </c>
      <c r="E68" s="33"/>
      <c r="G68" s="8"/>
    </row>
    <row r="69">
      <c r="A69" s="36">
        <v>90.0</v>
      </c>
      <c r="B69" s="36">
        <v>86.0</v>
      </c>
      <c r="C69" s="36" t="s">
        <v>338</v>
      </c>
      <c r="D69" s="36" t="s">
        <v>336</v>
      </c>
      <c r="E69" s="33"/>
      <c r="G69" s="8"/>
    </row>
    <row r="70">
      <c r="A70" s="36">
        <v>90.0</v>
      </c>
      <c r="B70" s="36">
        <v>122.0</v>
      </c>
      <c r="C70" s="36" t="s">
        <v>335</v>
      </c>
      <c r="D70" s="36" t="s">
        <v>366</v>
      </c>
      <c r="E70" s="33"/>
      <c r="G70" s="8"/>
    </row>
    <row r="71">
      <c r="A71" s="53"/>
      <c r="B71" s="53"/>
      <c r="C71" s="53"/>
      <c r="D71" s="53"/>
      <c r="E71" s="33"/>
      <c r="G71" s="8"/>
    </row>
    <row r="72">
      <c r="A72" s="36">
        <v>82.0</v>
      </c>
      <c r="B72" s="36">
        <v>138.0</v>
      </c>
      <c r="C72" s="36" t="s">
        <v>338</v>
      </c>
      <c r="D72" s="36" t="s">
        <v>336</v>
      </c>
      <c r="E72" s="33"/>
      <c r="G72" s="8"/>
    </row>
    <row r="73">
      <c r="A73" s="36">
        <v>82.0</v>
      </c>
      <c r="B73" s="36">
        <v>120.0</v>
      </c>
      <c r="C73" s="36" t="s">
        <v>341</v>
      </c>
      <c r="D73" s="36" t="s">
        <v>336</v>
      </c>
      <c r="E73" s="33"/>
      <c r="G73" s="8"/>
    </row>
    <row r="74">
      <c r="A74" s="36">
        <v>82.0</v>
      </c>
      <c r="B74" s="36">
        <v>121.0</v>
      </c>
      <c r="C74" s="36" t="s">
        <v>353</v>
      </c>
      <c r="D74" s="36" t="s">
        <v>336</v>
      </c>
      <c r="E74" s="33"/>
      <c r="G74" s="8"/>
    </row>
    <row r="75">
      <c r="A75" s="36">
        <v>82.0</v>
      </c>
      <c r="B75" s="36">
        <v>44.0</v>
      </c>
      <c r="C75" s="36" t="s">
        <v>338</v>
      </c>
      <c r="D75" s="36" t="s">
        <v>366</v>
      </c>
      <c r="E75" s="33"/>
      <c r="G75" s="8"/>
    </row>
    <row r="76">
      <c r="A76" s="36">
        <v>82.0</v>
      </c>
      <c r="B76" s="36">
        <v>98.0</v>
      </c>
      <c r="C76" s="36" t="s">
        <v>335</v>
      </c>
      <c r="D76" s="36" t="s">
        <v>366</v>
      </c>
      <c r="E76" s="33"/>
      <c r="G76" s="8"/>
    </row>
    <row r="77">
      <c r="A77" s="36">
        <v>82.0</v>
      </c>
      <c r="B77" s="36">
        <v>103.0</v>
      </c>
      <c r="C77" s="36" t="s">
        <v>341</v>
      </c>
      <c r="D77" s="36" t="s">
        <v>336</v>
      </c>
      <c r="E77" s="33"/>
      <c r="G77" s="8"/>
    </row>
    <row r="78">
      <c r="A78" s="36">
        <v>82.0</v>
      </c>
      <c r="B78" s="36">
        <v>89.0</v>
      </c>
      <c r="C78" s="36" t="s">
        <v>338</v>
      </c>
      <c r="D78" s="36" t="s">
        <v>336</v>
      </c>
      <c r="E78" s="33"/>
      <c r="G78" s="8"/>
    </row>
    <row r="79">
      <c r="A79" s="36">
        <v>82.0</v>
      </c>
      <c r="B79" s="36">
        <v>117.0</v>
      </c>
      <c r="C79" s="36" t="s">
        <v>335</v>
      </c>
      <c r="D79" s="36" t="s">
        <v>366</v>
      </c>
      <c r="E79" s="33"/>
      <c r="G79" s="8"/>
    </row>
    <row r="80">
      <c r="A80" s="36">
        <v>82.0</v>
      </c>
      <c r="B80" s="36">
        <v>13.0</v>
      </c>
      <c r="C80" s="36" t="s">
        <v>338</v>
      </c>
      <c r="D80" s="36" t="s">
        <v>336</v>
      </c>
      <c r="E80" s="33"/>
      <c r="G80" s="8"/>
    </row>
    <row r="81">
      <c r="A81" s="36"/>
      <c r="B81" s="53"/>
      <c r="C81" s="53"/>
      <c r="D81" s="53"/>
      <c r="E81" s="33"/>
      <c r="G81" s="8"/>
    </row>
    <row r="82">
      <c r="A82" s="53"/>
      <c r="B82" s="53"/>
      <c r="C82" s="53"/>
      <c r="D82" s="53"/>
      <c r="E82" s="33"/>
      <c r="G82" s="8"/>
    </row>
    <row r="83">
      <c r="A83" s="53"/>
      <c r="B83" s="53"/>
      <c r="C83" s="53"/>
      <c r="D83" s="53"/>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113.9146341</v>
      </c>
      <c r="J1" s="6" t="s">
        <v>334</v>
      </c>
      <c r="K1" s="10">
        <f>AVERAGE(A2:A100)</f>
        <v>93.37804878</v>
      </c>
    </row>
    <row r="2">
      <c r="A2" s="36">
        <v>86.0</v>
      </c>
      <c r="B2" s="36">
        <v>123.0</v>
      </c>
      <c r="C2" s="36" t="s">
        <v>338</v>
      </c>
      <c r="D2" s="36" t="s">
        <v>336</v>
      </c>
      <c r="E2" s="33"/>
      <c r="F2" s="34" t="s">
        <v>3</v>
      </c>
      <c r="G2" s="35">
        <f>MEDIAN(B2:B100)</f>
        <v>116.5</v>
      </c>
      <c r="J2" s="6" t="s">
        <v>337</v>
      </c>
      <c r="K2" s="10">
        <f>count(A2:A103)</f>
        <v>82</v>
      </c>
    </row>
    <row r="3">
      <c r="A3" s="36">
        <v>86.0</v>
      </c>
      <c r="B3" s="36">
        <v>120.0</v>
      </c>
      <c r="C3" s="36" t="s">
        <v>338</v>
      </c>
      <c r="D3" s="36" t="s">
        <v>336</v>
      </c>
      <c r="E3" s="33"/>
      <c r="F3" s="34" t="s">
        <v>339</v>
      </c>
      <c r="G3" s="35">
        <f>STDEV(B2:B100)</f>
        <v>37.2453332</v>
      </c>
    </row>
    <row r="4">
      <c r="A4" s="36">
        <v>86.0</v>
      </c>
      <c r="B4" s="36">
        <v>109.0</v>
      </c>
      <c r="C4" s="36" t="s">
        <v>341</v>
      </c>
      <c r="D4" s="36" t="s">
        <v>366</v>
      </c>
      <c r="E4" s="33"/>
      <c r="F4" s="34" t="s">
        <v>340</v>
      </c>
      <c r="G4" s="35">
        <f>QUARTILE(B2:B100,1)</f>
        <v>97.5</v>
      </c>
    </row>
    <row r="5">
      <c r="A5" s="36">
        <v>86.0</v>
      </c>
      <c r="B5" s="36">
        <v>101.0</v>
      </c>
      <c r="C5" s="36" t="s">
        <v>335</v>
      </c>
      <c r="D5" s="36" t="s">
        <v>336</v>
      </c>
      <c r="E5" s="33"/>
      <c r="F5" s="34" t="s">
        <v>342</v>
      </c>
      <c r="G5" s="35">
        <f>QUARTILE(B2:B100,2)</f>
        <v>116.5</v>
      </c>
    </row>
    <row r="6">
      <c r="A6" s="36">
        <v>86.0</v>
      </c>
      <c r="B6" s="36">
        <v>121.0</v>
      </c>
      <c r="C6" s="36" t="s">
        <v>341</v>
      </c>
      <c r="D6" s="36" t="s">
        <v>336</v>
      </c>
      <c r="E6" s="33"/>
      <c r="F6" s="34" t="s">
        <v>1</v>
      </c>
      <c r="G6" s="35">
        <f>QUARTILE(B2:B100,3)</f>
        <v>138.75</v>
      </c>
    </row>
    <row r="7">
      <c r="A7" s="36">
        <v>86.0</v>
      </c>
      <c r="B7" s="59">
        <v>138.0</v>
      </c>
      <c r="C7" s="38" t="s">
        <v>341</v>
      </c>
      <c r="D7" s="38" t="s">
        <v>366</v>
      </c>
      <c r="E7" s="33"/>
      <c r="F7" s="34" t="s">
        <v>343</v>
      </c>
      <c r="G7" s="35">
        <f>QUARTILE(B2:B100,4)</f>
        <v>190</v>
      </c>
    </row>
    <row r="8">
      <c r="A8" s="36">
        <v>86.0</v>
      </c>
      <c r="B8" s="60">
        <v>115.0</v>
      </c>
      <c r="C8" s="40" t="s">
        <v>341</v>
      </c>
      <c r="D8" s="40" t="s">
        <v>366</v>
      </c>
      <c r="E8" s="33"/>
      <c r="F8" s="34" t="s">
        <v>344</v>
      </c>
      <c r="G8" s="35">
        <f>G6-G4</f>
        <v>41.25</v>
      </c>
      <c r="H8" s="34" t="s">
        <v>345</v>
      </c>
      <c r="I8" s="35">
        <f>(3*(G1-G2))/G3</f>
        <v>-0.2082434736</v>
      </c>
      <c r="J8" s="34" t="s">
        <v>346</v>
      </c>
      <c r="K8" s="35">
        <f>SUM(I21:I23)</f>
        <v>14.63414634</v>
      </c>
    </row>
    <row r="9">
      <c r="A9" s="55"/>
      <c r="B9" s="63"/>
      <c r="C9" s="64"/>
      <c r="D9" s="64"/>
      <c r="E9" s="33"/>
      <c r="G9" s="8"/>
    </row>
    <row r="10">
      <c r="A10" s="36">
        <v>82.0</v>
      </c>
      <c r="B10" s="36">
        <v>117.0</v>
      </c>
      <c r="C10" s="36" t="s">
        <v>338</v>
      </c>
      <c r="D10" s="36" t="s">
        <v>336</v>
      </c>
      <c r="E10" s="33"/>
      <c r="F10" s="41" t="s">
        <v>338</v>
      </c>
      <c r="G10" s="42">
        <f>(COUNTIF(C2:C100,"edgeguard"))/(count(A2:A100))</f>
        <v>0.2926829268</v>
      </c>
      <c r="H10" s="43" t="s">
        <v>347</v>
      </c>
      <c r="I10" s="44" t="s">
        <v>348</v>
      </c>
    </row>
    <row r="11">
      <c r="A11" s="36">
        <v>82.0</v>
      </c>
      <c r="B11" s="36">
        <v>132.0</v>
      </c>
      <c r="C11" s="36" t="s">
        <v>338</v>
      </c>
      <c r="D11" s="36" t="s">
        <v>336</v>
      </c>
      <c r="E11" s="33"/>
      <c r="F11" s="41" t="s">
        <v>335</v>
      </c>
      <c r="G11" s="42">
        <f>COUNTIF(C2:C100,"ledgeguard")/(count(A2:A100))</f>
        <v>0.1585365854</v>
      </c>
      <c r="H11" s="45" t="s">
        <v>349</v>
      </c>
      <c r="I11" s="46">
        <f>((COUNTIF(B2:B100,"&lt;=15"))/Count(B2:B100))*100</f>
        <v>1.219512195</v>
      </c>
    </row>
    <row r="12">
      <c r="A12" s="36">
        <v>82.0</v>
      </c>
      <c r="B12" s="36">
        <v>106.0</v>
      </c>
      <c r="C12" s="36" t="s">
        <v>338</v>
      </c>
      <c r="D12" s="36" t="s">
        <v>336</v>
      </c>
      <c r="E12" s="33"/>
      <c r="F12" s="41" t="s">
        <v>350</v>
      </c>
      <c r="G12" s="42">
        <f>COUNTIF(C2:C100,"reversal")/(count(A2:A100))</f>
        <v>0.1097560976</v>
      </c>
      <c r="H12" s="45" t="s">
        <v>351</v>
      </c>
      <c r="I12" s="46">
        <f>((COUNTIF(B2:B100,"&gt;15")-COUNTIF(B2:B100,"&gt;30"))/Count(B2:B100))*100</f>
        <v>1.219512195</v>
      </c>
    </row>
    <row r="13">
      <c r="A13" s="36">
        <v>82.0</v>
      </c>
      <c r="B13" s="36">
        <v>50.0</v>
      </c>
      <c r="C13" s="36" t="s">
        <v>338</v>
      </c>
      <c r="D13" s="36" t="s">
        <v>336</v>
      </c>
      <c r="E13" s="33"/>
      <c r="F13" s="41" t="s">
        <v>341</v>
      </c>
      <c r="G13" s="42">
        <f>COUNTIF(C2:C100,"raw/whiff")/(count(A2:A100))</f>
        <v>0.3414634146</v>
      </c>
      <c r="H13" s="45" t="s">
        <v>352</v>
      </c>
      <c r="I13" s="47">
        <f>((COUNTIF(B2:B100,"&gt;30")-COUNTIF(B2:B100,"&gt;45"))/Count(B2:B100))*100</f>
        <v>3.658536585</v>
      </c>
    </row>
    <row r="14">
      <c r="A14" s="36">
        <v>82.0</v>
      </c>
      <c r="B14" s="36">
        <v>149.0</v>
      </c>
      <c r="C14" s="36" t="s">
        <v>335</v>
      </c>
      <c r="D14" s="36" t="s">
        <v>336</v>
      </c>
      <c r="E14" s="33"/>
      <c r="F14" s="41" t="s">
        <v>353</v>
      </c>
      <c r="G14" s="42">
        <f>COUNTIF(C2:C100,"landing")/(count(A2:A100))</f>
        <v>0.0487804878</v>
      </c>
      <c r="H14" s="45" t="s">
        <v>354</v>
      </c>
      <c r="I14" s="46">
        <f>((COUNTIF(B2:B100,"&gt;45")-COUNTIF(B2:B100,"&gt;60"))/Count(B2:B100))*100</f>
        <v>3.658536585</v>
      </c>
    </row>
    <row r="15">
      <c r="A15" s="36">
        <v>82.0</v>
      </c>
      <c r="B15" s="36">
        <v>116.0</v>
      </c>
      <c r="C15" s="36" t="s">
        <v>350</v>
      </c>
      <c r="D15" s="36" t="s">
        <v>336</v>
      </c>
      <c r="E15" s="33"/>
      <c r="F15" s="41" t="s">
        <v>355</v>
      </c>
      <c r="G15" s="42">
        <f>COUNTIF(C2:C100,"shielding")/(count(A2:A100))</f>
        <v>0.0487804878</v>
      </c>
      <c r="H15" s="45" t="s">
        <v>356</v>
      </c>
      <c r="I15" s="46">
        <f>((COUNTIF(B2:B100,"&gt;60")-COUNTIF(B2:B100,"&gt;75"))/Count(B2:B100))*100</f>
        <v>6.097560976</v>
      </c>
    </row>
    <row r="16">
      <c r="A16" s="36">
        <v>82.0</v>
      </c>
      <c r="B16" s="36">
        <v>43.0</v>
      </c>
      <c r="C16" s="36" t="s">
        <v>338</v>
      </c>
      <c r="D16" s="36" t="s">
        <v>336</v>
      </c>
      <c r="E16" s="33"/>
      <c r="G16" s="8"/>
      <c r="H16" s="45" t="s">
        <v>357</v>
      </c>
      <c r="I16" s="46">
        <f>((COUNTIF(B2:B100,"&gt;75")-COUNTIF(B2:B100,"&gt;90"))/Count(B2:B100))*100</f>
        <v>4.87804878</v>
      </c>
    </row>
    <row r="17">
      <c r="A17" s="36">
        <v>82.0</v>
      </c>
      <c r="B17" s="36">
        <v>74.0</v>
      </c>
      <c r="C17" s="36" t="s">
        <v>355</v>
      </c>
      <c r="D17" s="36" t="s">
        <v>336</v>
      </c>
      <c r="E17" s="33"/>
      <c r="F17" s="41" t="s">
        <v>358</v>
      </c>
      <c r="G17" s="42">
        <f>countif(D2:D100,"yes")/(count(A2:A100))</f>
        <v>0.1463414634</v>
      </c>
      <c r="H17" s="45" t="s">
        <v>359</v>
      </c>
      <c r="I17" s="46">
        <f>((COUNTIF(B2:B100,"&gt;90")-COUNTIF(B2:B100,"&gt;105"))/Count(B2:B100))*100</f>
        <v>10.97560976</v>
      </c>
    </row>
    <row r="18">
      <c r="A18" s="36"/>
      <c r="B18" s="36"/>
      <c r="C18" s="36"/>
      <c r="D18" s="36"/>
      <c r="E18" s="33"/>
      <c r="G18" s="8"/>
      <c r="H18" s="45" t="s">
        <v>360</v>
      </c>
      <c r="I18" s="46">
        <f>((COUNTIF(B2:B100,"&gt;105")-COUNTIF(B2:B100,"&gt;120"))/Count(B2:B100))*100</f>
        <v>23.17073171</v>
      </c>
    </row>
    <row r="19">
      <c r="A19" s="36">
        <v>91.0</v>
      </c>
      <c r="B19" s="36">
        <v>146.0</v>
      </c>
      <c r="C19" s="36" t="s">
        <v>341</v>
      </c>
      <c r="D19" s="36" t="s">
        <v>336</v>
      </c>
      <c r="E19" s="33"/>
      <c r="G19" s="8"/>
      <c r="H19" s="45" t="s">
        <v>361</v>
      </c>
      <c r="I19" s="46">
        <f>((COUNTIF(B2:B100,"&gt;120")-COUNTIF(B2:B100,"&gt;135"))/Count(B2:B100))*100</f>
        <v>17.07317073</v>
      </c>
    </row>
    <row r="20">
      <c r="A20" s="36">
        <v>91.0</v>
      </c>
      <c r="B20" s="36">
        <v>120.0</v>
      </c>
      <c r="C20" s="36" t="s">
        <v>341</v>
      </c>
      <c r="D20" s="36" t="s">
        <v>336</v>
      </c>
      <c r="E20" s="33"/>
      <c r="G20" s="8"/>
      <c r="H20" s="48" t="s">
        <v>362</v>
      </c>
      <c r="I20" s="49">
        <f>((COUNTIF(B2:B100,"&gt;135")-COUNTIF(B2:B100,"&gt;150"))/Count(B2:B100))*100</f>
        <v>13.41463415</v>
      </c>
    </row>
    <row r="21">
      <c r="A21" s="36">
        <v>91.0</v>
      </c>
      <c r="B21" s="36">
        <v>167.0</v>
      </c>
      <c r="C21" s="36" t="s">
        <v>353</v>
      </c>
      <c r="D21" s="36" t="s">
        <v>336</v>
      </c>
      <c r="E21" s="33"/>
      <c r="G21" s="8"/>
      <c r="H21" s="48" t="s">
        <v>363</v>
      </c>
      <c r="I21" s="49">
        <f>((COUNTIF(B2:B100,"&gt;150")-COUNTIF(B2:B100,"&gt;165"))/Count(B2:B100))*100</f>
        <v>7.317073171</v>
      </c>
    </row>
    <row r="22">
      <c r="A22" s="36">
        <v>91.0</v>
      </c>
      <c r="B22" s="36">
        <v>104.0</v>
      </c>
      <c r="C22" s="36" t="s">
        <v>338</v>
      </c>
      <c r="D22" s="36" t="s">
        <v>336</v>
      </c>
      <c r="E22" s="33"/>
      <c r="G22" s="8"/>
      <c r="H22" s="48" t="s">
        <v>364</v>
      </c>
      <c r="I22" s="49">
        <f>((COUNTIF(B2:B100,"&gt;165")-COUNTIF(B2:B100,"&gt;180"))/Count(B2:B100))*100</f>
        <v>4.87804878</v>
      </c>
    </row>
    <row r="23">
      <c r="A23" s="36">
        <v>91.0</v>
      </c>
      <c r="B23" s="36">
        <v>156.0</v>
      </c>
      <c r="C23" s="36" t="s">
        <v>341</v>
      </c>
      <c r="D23" s="36" t="s">
        <v>336</v>
      </c>
      <c r="E23" s="33"/>
      <c r="G23" s="8"/>
      <c r="H23" s="50" t="s">
        <v>365</v>
      </c>
      <c r="I23" s="51">
        <f>((COUNTIF(B2:B100,"&gt;180")-COUNTIF(B2:B100,"&gt;300"))/Count(B2:B100))*100</f>
        <v>2.43902439</v>
      </c>
    </row>
    <row r="24">
      <c r="A24" s="36">
        <v>91.0</v>
      </c>
      <c r="B24" s="36">
        <v>110.0</v>
      </c>
      <c r="C24" s="36" t="s">
        <v>353</v>
      </c>
      <c r="D24" s="36" t="s">
        <v>336</v>
      </c>
      <c r="E24" s="33"/>
      <c r="G24" s="8"/>
    </row>
    <row r="25">
      <c r="A25" s="36">
        <v>91.0</v>
      </c>
      <c r="B25" s="36">
        <v>93.0</v>
      </c>
      <c r="C25" s="36" t="s">
        <v>350</v>
      </c>
      <c r="D25" s="36" t="s">
        <v>336</v>
      </c>
      <c r="E25" s="33"/>
      <c r="G25" s="8"/>
    </row>
    <row r="26">
      <c r="A26" s="36">
        <v>91.0</v>
      </c>
      <c r="B26" s="36">
        <v>39.0</v>
      </c>
      <c r="C26" s="36" t="s">
        <v>338</v>
      </c>
      <c r="D26" s="36" t="s">
        <v>336</v>
      </c>
      <c r="E26" s="33"/>
      <c r="G26" s="8"/>
    </row>
    <row r="27">
      <c r="A27" s="36">
        <v>91.0</v>
      </c>
      <c r="B27" s="36">
        <v>154.0</v>
      </c>
      <c r="C27" s="36" t="s">
        <v>350</v>
      </c>
      <c r="D27" s="36" t="s">
        <v>336</v>
      </c>
      <c r="E27" s="33"/>
      <c r="G27" s="8"/>
    </row>
    <row r="28">
      <c r="A28" s="36"/>
      <c r="B28" s="36"/>
      <c r="C28" s="36"/>
      <c r="D28" s="36"/>
      <c r="E28" s="33"/>
      <c r="G28" s="8"/>
    </row>
    <row r="29">
      <c r="A29" s="36">
        <v>108.0</v>
      </c>
      <c r="B29" s="36">
        <v>122.0</v>
      </c>
      <c r="C29" s="36" t="s">
        <v>335</v>
      </c>
      <c r="D29" s="36" t="s">
        <v>336</v>
      </c>
      <c r="E29" s="33"/>
      <c r="G29" s="8"/>
    </row>
    <row r="30">
      <c r="A30" s="36">
        <v>108.0</v>
      </c>
      <c r="B30" s="36">
        <v>110.0</v>
      </c>
      <c r="C30" s="36" t="s">
        <v>335</v>
      </c>
      <c r="D30" s="36" t="s">
        <v>336</v>
      </c>
      <c r="E30" s="33"/>
      <c r="G30" s="8"/>
    </row>
    <row r="31">
      <c r="A31" s="36">
        <v>108.0</v>
      </c>
      <c r="B31" s="36">
        <v>0.0</v>
      </c>
      <c r="C31" s="36" t="s">
        <v>350</v>
      </c>
      <c r="D31" s="36" t="s">
        <v>336</v>
      </c>
      <c r="E31" s="33"/>
      <c r="G31" s="8"/>
    </row>
    <row r="32">
      <c r="A32" s="36">
        <v>108.0</v>
      </c>
      <c r="B32" s="36">
        <v>85.0</v>
      </c>
      <c r="C32" s="36" t="s">
        <v>335</v>
      </c>
      <c r="D32" s="36" t="s">
        <v>336</v>
      </c>
      <c r="E32" s="33"/>
      <c r="G32" s="8"/>
    </row>
    <row r="33">
      <c r="A33" s="36">
        <v>108.0</v>
      </c>
      <c r="B33" s="36">
        <v>122.0</v>
      </c>
      <c r="C33" s="36" t="s">
        <v>341</v>
      </c>
      <c r="D33" s="36" t="s">
        <v>336</v>
      </c>
      <c r="E33" s="33"/>
      <c r="G33" s="8"/>
    </row>
    <row r="34">
      <c r="A34" s="36">
        <v>108.0</v>
      </c>
      <c r="B34" s="36">
        <v>111.0</v>
      </c>
      <c r="C34" s="36" t="s">
        <v>350</v>
      </c>
      <c r="D34" s="36" t="s">
        <v>366</v>
      </c>
      <c r="E34" s="33"/>
      <c r="G34" s="8"/>
    </row>
    <row r="35">
      <c r="A35" s="36">
        <v>108.0</v>
      </c>
      <c r="B35" s="36">
        <v>67.0</v>
      </c>
      <c r="C35" s="36" t="s">
        <v>338</v>
      </c>
      <c r="D35" s="36" t="s">
        <v>336</v>
      </c>
      <c r="E35" s="33"/>
      <c r="G35" s="8"/>
    </row>
    <row r="36">
      <c r="A36" s="36">
        <v>108.0</v>
      </c>
      <c r="B36" s="36">
        <v>143.0</v>
      </c>
      <c r="C36" s="36" t="s">
        <v>350</v>
      </c>
      <c r="D36" s="36" t="s">
        <v>336</v>
      </c>
      <c r="E36" s="33"/>
      <c r="G36" s="8"/>
    </row>
    <row r="37">
      <c r="A37" s="36">
        <v>108.0</v>
      </c>
      <c r="B37" s="36">
        <v>112.0</v>
      </c>
      <c r="C37" s="36" t="s">
        <v>338</v>
      </c>
      <c r="D37" s="36" t="s">
        <v>336</v>
      </c>
      <c r="E37" s="33"/>
      <c r="G37" s="8"/>
    </row>
    <row r="38">
      <c r="A38" s="36">
        <v>108.0</v>
      </c>
      <c r="B38" s="36">
        <v>105.0</v>
      </c>
      <c r="C38" s="36" t="s">
        <v>341</v>
      </c>
      <c r="D38" s="36" t="s">
        <v>336</v>
      </c>
      <c r="E38" s="33"/>
      <c r="G38" s="8"/>
    </row>
    <row r="39">
      <c r="A39" s="36">
        <v>108.0</v>
      </c>
      <c r="B39" s="36">
        <v>143.0</v>
      </c>
      <c r="C39" s="36" t="s">
        <v>335</v>
      </c>
      <c r="D39" s="36" t="s">
        <v>336</v>
      </c>
      <c r="E39" s="33"/>
      <c r="G39" s="8"/>
    </row>
    <row r="40">
      <c r="A40" s="36">
        <v>108.0</v>
      </c>
      <c r="B40" s="36">
        <v>190.0</v>
      </c>
      <c r="C40" s="36" t="s">
        <v>355</v>
      </c>
      <c r="D40" s="36" t="s">
        <v>336</v>
      </c>
      <c r="E40" s="33"/>
      <c r="G40" s="8"/>
    </row>
    <row r="41">
      <c r="A41" s="36"/>
      <c r="B41" s="36"/>
      <c r="C41" s="36"/>
      <c r="D41" s="36"/>
      <c r="E41" s="33"/>
      <c r="G41" s="8"/>
    </row>
    <row r="42">
      <c r="A42" s="36">
        <v>92.0</v>
      </c>
      <c r="B42" s="36">
        <v>109.0</v>
      </c>
      <c r="C42" s="36" t="s">
        <v>335</v>
      </c>
      <c r="D42" s="36" t="s">
        <v>336</v>
      </c>
      <c r="E42" s="33"/>
      <c r="G42" s="8"/>
    </row>
    <row r="43">
      <c r="A43" s="36">
        <v>92.0</v>
      </c>
      <c r="B43" s="36">
        <v>150.0</v>
      </c>
      <c r="C43" s="36" t="s">
        <v>341</v>
      </c>
      <c r="D43" s="36" t="s">
        <v>336</v>
      </c>
      <c r="E43" s="33"/>
      <c r="G43" s="8"/>
    </row>
    <row r="44">
      <c r="A44" s="36">
        <v>92.0</v>
      </c>
      <c r="B44" s="36">
        <v>120.0</v>
      </c>
      <c r="C44" s="36" t="s">
        <v>341</v>
      </c>
      <c r="D44" s="36" t="s">
        <v>336</v>
      </c>
      <c r="E44" s="33"/>
      <c r="G44" s="8"/>
    </row>
    <row r="45">
      <c r="A45" s="36">
        <v>92.0</v>
      </c>
      <c r="B45" s="36">
        <v>72.0</v>
      </c>
      <c r="C45" s="36" t="s">
        <v>355</v>
      </c>
      <c r="D45" s="36" t="s">
        <v>336</v>
      </c>
      <c r="E45" s="33"/>
      <c r="G45" s="8"/>
    </row>
    <row r="46">
      <c r="A46" s="36">
        <v>92.0</v>
      </c>
      <c r="B46" s="36">
        <v>107.0</v>
      </c>
      <c r="C46" s="36" t="s">
        <v>338</v>
      </c>
      <c r="D46" s="36" t="s">
        <v>336</v>
      </c>
      <c r="E46" s="33"/>
      <c r="G46" s="8"/>
    </row>
    <row r="47">
      <c r="A47" s="36">
        <v>92.0</v>
      </c>
      <c r="B47" s="36">
        <v>19.0</v>
      </c>
      <c r="C47" s="36" t="s">
        <v>338</v>
      </c>
      <c r="D47" s="36" t="s">
        <v>336</v>
      </c>
      <c r="E47" s="33"/>
      <c r="G47" s="8"/>
    </row>
    <row r="48">
      <c r="A48" s="36">
        <v>92.0</v>
      </c>
      <c r="B48" s="36">
        <v>93.0</v>
      </c>
      <c r="C48" s="36" t="s">
        <v>335</v>
      </c>
      <c r="D48" s="36" t="s">
        <v>336</v>
      </c>
      <c r="E48" s="33"/>
      <c r="G48" s="8"/>
    </row>
    <row r="49">
      <c r="A49" s="36">
        <v>92.0</v>
      </c>
      <c r="B49" s="36">
        <v>162.0</v>
      </c>
      <c r="C49" s="36" t="s">
        <v>350</v>
      </c>
      <c r="D49" s="36" t="s">
        <v>336</v>
      </c>
      <c r="E49" s="33"/>
      <c r="G49" s="8"/>
    </row>
    <row r="50">
      <c r="A50" s="36">
        <v>92.0</v>
      </c>
      <c r="B50" s="36">
        <v>72.0</v>
      </c>
      <c r="C50" s="36" t="s">
        <v>338</v>
      </c>
      <c r="D50" s="36" t="s">
        <v>336</v>
      </c>
      <c r="E50" s="33"/>
      <c r="G50" s="8"/>
    </row>
    <row r="51">
      <c r="A51" s="36">
        <v>92.0</v>
      </c>
      <c r="B51" s="36">
        <v>63.0</v>
      </c>
      <c r="C51" s="36" t="s">
        <v>350</v>
      </c>
      <c r="D51" s="36" t="s">
        <v>336</v>
      </c>
      <c r="E51" s="33"/>
      <c r="G51" s="8"/>
    </row>
    <row r="52">
      <c r="A52" s="36">
        <v>92.0</v>
      </c>
      <c r="B52" s="36">
        <v>115.0</v>
      </c>
      <c r="C52" s="36" t="s">
        <v>341</v>
      </c>
      <c r="D52" s="36" t="s">
        <v>366</v>
      </c>
      <c r="E52" s="33"/>
      <c r="G52" s="8"/>
    </row>
    <row r="53">
      <c r="A53" s="36"/>
      <c r="B53" s="36"/>
      <c r="C53" s="36"/>
      <c r="D53" s="36"/>
      <c r="E53" s="33"/>
      <c r="G53" s="8"/>
    </row>
    <row r="54">
      <c r="A54" s="36">
        <v>78.0</v>
      </c>
      <c r="B54" s="36">
        <v>112.0</v>
      </c>
      <c r="C54" s="36" t="s">
        <v>341</v>
      </c>
      <c r="D54" s="36" t="s">
        <v>366</v>
      </c>
      <c r="E54" s="33"/>
      <c r="G54" s="8"/>
    </row>
    <row r="55">
      <c r="A55" s="36">
        <v>78.0</v>
      </c>
      <c r="B55" s="36">
        <v>153.0</v>
      </c>
      <c r="C55" s="36" t="s">
        <v>341</v>
      </c>
      <c r="D55" s="36" t="s">
        <v>336</v>
      </c>
      <c r="E55" s="33"/>
      <c r="G55" s="8"/>
    </row>
    <row r="56">
      <c r="A56" s="36">
        <v>78.0</v>
      </c>
      <c r="B56" s="36">
        <v>136.0</v>
      </c>
      <c r="C56" s="36" t="s">
        <v>341</v>
      </c>
      <c r="D56" s="36" t="s">
        <v>336</v>
      </c>
      <c r="E56" s="33"/>
      <c r="G56" s="8"/>
    </row>
    <row r="57">
      <c r="A57" s="36">
        <v>78.0</v>
      </c>
      <c r="B57" s="36">
        <v>143.0</v>
      </c>
      <c r="C57" s="36" t="s">
        <v>341</v>
      </c>
      <c r="D57" s="36" t="s">
        <v>336</v>
      </c>
      <c r="E57" s="33"/>
      <c r="G57" s="8"/>
    </row>
    <row r="58">
      <c r="A58" s="36">
        <v>78.0</v>
      </c>
      <c r="B58" s="36">
        <v>166.0</v>
      </c>
      <c r="C58" s="36" t="s">
        <v>341</v>
      </c>
      <c r="D58" s="36" t="s">
        <v>336</v>
      </c>
      <c r="E58" s="33"/>
      <c r="G58" s="8"/>
    </row>
    <row r="59">
      <c r="A59" s="36">
        <v>78.0</v>
      </c>
      <c r="B59" s="36">
        <v>49.0</v>
      </c>
      <c r="C59" s="36" t="s">
        <v>338</v>
      </c>
      <c r="D59" s="36" t="s">
        <v>336</v>
      </c>
      <c r="E59" s="33"/>
      <c r="G59" s="8"/>
    </row>
    <row r="60">
      <c r="A60" s="36">
        <v>78.0</v>
      </c>
      <c r="B60" s="36">
        <v>101.0</v>
      </c>
      <c r="C60" s="36" t="s">
        <v>341</v>
      </c>
      <c r="D60" s="36" t="s">
        <v>366</v>
      </c>
      <c r="E60" s="33"/>
      <c r="G60" s="8"/>
    </row>
    <row r="61">
      <c r="A61" s="36">
        <v>78.0</v>
      </c>
      <c r="B61" s="36">
        <v>135.0</v>
      </c>
      <c r="C61" s="36" t="s">
        <v>341</v>
      </c>
      <c r="D61" s="36" t="s">
        <v>336</v>
      </c>
      <c r="E61" s="33"/>
      <c r="G61" s="8"/>
    </row>
    <row r="62">
      <c r="A62" s="36">
        <v>78.0</v>
      </c>
      <c r="B62" s="36">
        <v>134.0</v>
      </c>
      <c r="C62" s="36" t="s">
        <v>335</v>
      </c>
      <c r="D62" s="36" t="s">
        <v>336</v>
      </c>
      <c r="E62" s="33"/>
      <c r="G62" s="8"/>
    </row>
    <row r="63">
      <c r="A63" s="36">
        <v>78.0</v>
      </c>
      <c r="B63" s="36">
        <v>124.0</v>
      </c>
      <c r="C63" s="36" t="s">
        <v>341</v>
      </c>
      <c r="D63" s="36" t="s">
        <v>336</v>
      </c>
      <c r="E63" s="33"/>
      <c r="G63" s="8"/>
    </row>
    <row r="64">
      <c r="A64" s="53"/>
      <c r="B64" s="53"/>
      <c r="C64" s="53"/>
      <c r="D64" s="53"/>
      <c r="E64" s="33"/>
      <c r="G64" s="8"/>
    </row>
    <row r="65">
      <c r="A65" s="36">
        <v>106.0</v>
      </c>
      <c r="B65" s="36">
        <v>123.0</v>
      </c>
      <c r="C65" s="36" t="s">
        <v>341</v>
      </c>
      <c r="D65" s="36" t="s">
        <v>366</v>
      </c>
      <c r="E65" s="33"/>
      <c r="G65" s="8"/>
    </row>
    <row r="66">
      <c r="A66" s="36">
        <v>106.0</v>
      </c>
      <c r="B66" s="36">
        <v>125.0</v>
      </c>
      <c r="C66" s="36" t="s">
        <v>338</v>
      </c>
      <c r="D66" s="36" t="s">
        <v>336</v>
      </c>
      <c r="E66" s="33"/>
      <c r="G66" s="8"/>
    </row>
    <row r="67">
      <c r="A67" s="36">
        <v>106.0</v>
      </c>
      <c r="B67" s="36">
        <v>163.0</v>
      </c>
      <c r="C67" s="36" t="s">
        <v>341</v>
      </c>
      <c r="D67" s="36" t="s">
        <v>336</v>
      </c>
      <c r="E67" s="33"/>
      <c r="G67" s="8"/>
    </row>
    <row r="68">
      <c r="A68" s="36">
        <v>106.0</v>
      </c>
      <c r="B68" s="36">
        <v>171.0</v>
      </c>
      <c r="C68" s="36" t="s">
        <v>341</v>
      </c>
      <c r="D68" s="36" t="s">
        <v>336</v>
      </c>
      <c r="E68" s="33"/>
      <c r="G68" s="8"/>
    </row>
    <row r="69">
      <c r="A69" s="36">
        <v>106.0</v>
      </c>
      <c r="B69" s="36">
        <v>135.0</v>
      </c>
      <c r="C69" s="36" t="s">
        <v>338</v>
      </c>
      <c r="D69" s="36" t="s">
        <v>336</v>
      </c>
      <c r="E69" s="33"/>
      <c r="G69" s="8"/>
    </row>
    <row r="70">
      <c r="A70" s="36">
        <v>106.0</v>
      </c>
      <c r="B70" s="36">
        <v>160.0</v>
      </c>
      <c r="C70" s="36" t="s">
        <v>335</v>
      </c>
      <c r="D70" s="36" t="s">
        <v>336</v>
      </c>
      <c r="E70" s="33"/>
      <c r="G70" s="8"/>
    </row>
    <row r="71">
      <c r="A71" s="36">
        <v>106.0</v>
      </c>
      <c r="B71" s="36">
        <v>86.0</v>
      </c>
      <c r="C71" s="36" t="s">
        <v>338</v>
      </c>
      <c r="D71" s="36" t="s">
        <v>336</v>
      </c>
      <c r="E71" s="33"/>
      <c r="G71" s="8"/>
    </row>
    <row r="72">
      <c r="A72" s="36">
        <v>106.0</v>
      </c>
      <c r="B72" s="36">
        <v>122.0</v>
      </c>
      <c r="C72" s="36" t="s">
        <v>341</v>
      </c>
      <c r="D72" s="36" t="s">
        <v>366</v>
      </c>
      <c r="E72" s="33"/>
      <c r="G72" s="8"/>
    </row>
    <row r="73">
      <c r="A73" s="36">
        <v>106.0</v>
      </c>
      <c r="B73" s="36">
        <v>183.0</v>
      </c>
      <c r="C73" s="36" t="s">
        <v>335</v>
      </c>
      <c r="D73" s="36" t="s">
        <v>336</v>
      </c>
      <c r="E73" s="33"/>
      <c r="G73" s="8"/>
    </row>
    <row r="74">
      <c r="A74" s="36">
        <v>106.0</v>
      </c>
      <c r="B74" s="36">
        <v>115.0</v>
      </c>
      <c r="C74" s="36" t="s">
        <v>350</v>
      </c>
      <c r="D74" s="36" t="s">
        <v>366</v>
      </c>
      <c r="E74" s="33"/>
      <c r="G74" s="8"/>
    </row>
    <row r="75">
      <c r="A75" s="36">
        <v>106.0</v>
      </c>
      <c r="B75" s="36">
        <v>144.0</v>
      </c>
      <c r="C75" s="36" t="s">
        <v>353</v>
      </c>
      <c r="D75" s="36" t="s">
        <v>336</v>
      </c>
      <c r="E75" s="33"/>
      <c r="G75" s="8"/>
    </row>
    <row r="76">
      <c r="A76" s="53"/>
      <c r="B76" s="53"/>
      <c r="C76" s="53"/>
      <c r="D76" s="53"/>
      <c r="E76" s="33"/>
      <c r="G76" s="8"/>
    </row>
    <row r="77">
      <c r="A77" s="36">
        <v>96.0</v>
      </c>
      <c r="B77" s="36">
        <v>97.0</v>
      </c>
      <c r="C77" s="36" t="s">
        <v>341</v>
      </c>
      <c r="D77" s="36" t="s">
        <v>336</v>
      </c>
      <c r="E77" s="33"/>
      <c r="G77" s="8"/>
    </row>
    <row r="78">
      <c r="A78" s="36">
        <v>96.0</v>
      </c>
      <c r="B78" s="36">
        <v>43.0</v>
      </c>
      <c r="C78" s="36" t="s">
        <v>338</v>
      </c>
      <c r="D78" s="36" t="s">
        <v>336</v>
      </c>
      <c r="E78" s="33"/>
      <c r="G78" s="8"/>
    </row>
    <row r="79">
      <c r="A79" s="36">
        <v>96.0</v>
      </c>
      <c r="B79" s="36">
        <v>99.0</v>
      </c>
      <c r="C79" s="36" t="s">
        <v>341</v>
      </c>
      <c r="D79" s="36" t="s">
        <v>366</v>
      </c>
      <c r="E79" s="33"/>
      <c r="G79" s="8"/>
    </row>
    <row r="80">
      <c r="A80" s="36">
        <v>96.0</v>
      </c>
      <c r="B80" s="36">
        <v>107.0</v>
      </c>
      <c r="C80" s="36" t="s">
        <v>338</v>
      </c>
      <c r="D80" s="36" t="s">
        <v>336</v>
      </c>
      <c r="E80" s="33"/>
      <c r="G80" s="8"/>
    </row>
    <row r="81">
      <c r="A81" s="36">
        <v>96.0</v>
      </c>
      <c r="B81" s="36">
        <v>80.0</v>
      </c>
      <c r="C81" s="36" t="s">
        <v>338</v>
      </c>
      <c r="D81" s="36" t="s">
        <v>336</v>
      </c>
      <c r="E81" s="33"/>
      <c r="G81" s="8"/>
    </row>
    <row r="82">
      <c r="A82" s="53"/>
      <c r="B82" s="53"/>
      <c r="C82" s="53"/>
      <c r="D82" s="53"/>
      <c r="E82" s="33"/>
      <c r="G82" s="8"/>
    </row>
    <row r="83">
      <c r="A83" s="36">
        <v>94.0</v>
      </c>
      <c r="B83" s="36">
        <v>139.0</v>
      </c>
      <c r="C83" s="36" t="s">
        <v>335</v>
      </c>
      <c r="D83" s="36" t="s">
        <v>336</v>
      </c>
      <c r="E83" s="33"/>
      <c r="G83" s="8"/>
    </row>
    <row r="84">
      <c r="A84" s="36">
        <v>94.0</v>
      </c>
      <c r="B84" s="36">
        <v>93.0</v>
      </c>
      <c r="C84" s="36" t="s">
        <v>335</v>
      </c>
      <c r="D84" s="36" t="s">
        <v>336</v>
      </c>
      <c r="E84" s="33"/>
      <c r="G84" s="8"/>
    </row>
    <row r="85">
      <c r="A85" s="36">
        <v>94.0</v>
      </c>
      <c r="B85" s="36">
        <v>85.0</v>
      </c>
      <c r="C85" s="36" t="s">
        <v>338</v>
      </c>
      <c r="D85" s="36" t="s">
        <v>336</v>
      </c>
      <c r="E85" s="33"/>
      <c r="G85" s="8"/>
    </row>
    <row r="86">
      <c r="A86" s="36">
        <v>94.0</v>
      </c>
      <c r="B86" s="36">
        <v>51.0</v>
      </c>
      <c r="C86" s="36" t="s">
        <v>338</v>
      </c>
      <c r="D86" s="36" t="s">
        <v>336</v>
      </c>
      <c r="E86" s="33"/>
      <c r="G86" s="8"/>
    </row>
    <row r="87">
      <c r="A87" s="36">
        <v>94.0</v>
      </c>
      <c r="B87" s="36">
        <v>144.0</v>
      </c>
      <c r="C87" s="36" t="s">
        <v>353</v>
      </c>
      <c r="D87" s="36" t="s">
        <v>336</v>
      </c>
      <c r="E87" s="33"/>
      <c r="G87" s="8"/>
    </row>
    <row r="88">
      <c r="A88" s="36">
        <v>94.0</v>
      </c>
      <c r="B88" s="36">
        <v>168.0</v>
      </c>
      <c r="C88" s="36" t="s">
        <v>355</v>
      </c>
      <c r="D88" s="36" t="s">
        <v>336</v>
      </c>
      <c r="E88" s="33"/>
      <c r="G88" s="8"/>
    </row>
    <row r="89">
      <c r="A89" s="36">
        <v>94.0</v>
      </c>
      <c r="B89" s="36">
        <v>123.0</v>
      </c>
      <c r="C89" s="36" t="s">
        <v>341</v>
      </c>
      <c r="D89" s="36" t="s">
        <v>366</v>
      </c>
      <c r="E89" s="33"/>
      <c r="G89" s="8"/>
    </row>
    <row r="90">
      <c r="A90" s="36">
        <v>94.0</v>
      </c>
      <c r="B90" s="36">
        <v>129.0</v>
      </c>
      <c r="C90" s="36" t="s">
        <v>341</v>
      </c>
      <c r="D90" s="36" t="s">
        <v>336</v>
      </c>
      <c r="E90" s="33"/>
      <c r="G90" s="8"/>
    </row>
    <row r="91">
      <c r="A91" s="36">
        <v>94.0</v>
      </c>
      <c r="B91" s="36">
        <v>108.0</v>
      </c>
      <c r="C91" s="36" t="s">
        <v>338</v>
      </c>
      <c r="D91" s="36" t="s">
        <v>336</v>
      </c>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85.14285714</v>
      </c>
      <c r="J1" s="6" t="s">
        <v>334</v>
      </c>
      <c r="K1" s="10">
        <f>AVERAGE(A2:A100)</f>
        <v>94.03296703</v>
      </c>
    </row>
    <row r="2">
      <c r="A2" s="36">
        <v>79.0</v>
      </c>
      <c r="B2" s="36">
        <v>125.0</v>
      </c>
      <c r="C2" s="36" t="s">
        <v>341</v>
      </c>
      <c r="D2" s="36" t="s">
        <v>366</v>
      </c>
      <c r="E2" s="33"/>
      <c r="F2" s="34" t="s">
        <v>3</v>
      </c>
      <c r="G2" s="35">
        <f>MEDIAN(B2:B100)</f>
        <v>96</v>
      </c>
      <c r="J2" s="6" t="s">
        <v>337</v>
      </c>
      <c r="K2" s="10">
        <f>count(A2:A103)</f>
        <v>91</v>
      </c>
    </row>
    <row r="3">
      <c r="A3" s="36">
        <v>79.0</v>
      </c>
      <c r="B3" s="36">
        <v>41.0</v>
      </c>
      <c r="C3" s="36" t="s">
        <v>335</v>
      </c>
      <c r="D3" s="36" t="s">
        <v>336</v>
      </c>
      <c r="E3" s="33"/>
      <c r="F3" s="34" t="s">
        <v>339</v>
      </c>
      <c r="G3" s="35">
        <f>STDEV(B2:B100)</f>
        <v>46.51632245</v>
      </c>
    </row>
    <row r="4">
      <c r="A4" s="36">
        <v>79.0</v>
      </c>
      <c r="B4" s="36">
        <v>45.0</v>
      </c>
      <c r="C4" s="36" t="s">
        <v>341</v>
      </c>
      <c r="D4" s="36" t="s">
        <v>366</v>
      </c>
      <c r="E4" s="33"/>
      <c r="F4" s="34" t="s">
        <v>340</v>
      </c>
      <c r="G4" s="35">
        <f>QUARTILE(B2:B100,1)</f>
        <v>57</v>
      </c>
    </row>
    <row r="5">
      <c r="A5" s="36">
        <v>79.0</v>
      </c>
      <c r="B5" s="36">
        <v>33.0</v>
      </c>
      <c r="C5" s="36" t="s">
        <v>341</v>
      </c>
      <c r="D5" s="36" t="s">
        <v>366</v>
      </c>
      <c r="E5" s="33"/>
      <c r="F5" s="34" t="s">
        <v>342</v>
      </c>
      <c r="G5" s="35">
        <f>QUARTILE(B2:B100,2)</f>
        <v>96</v>
      </c>
    </row>
    <row r="6">
      <c r="A6" s="36">
        <v>79.0</v>
      </c>
      <c r="B6" s="36">
        <v>165.0</v>
      </c>
      <c r="C6" s="36" t="s">
        <v>350</v>
      </c>
      <c r="D6" s="36" t="s">
        <v>336</v>
      </c>
      <c r="E6" s="33"/>
      <c r="F6" s="34" t="s">
        <v>1</v>
      </c>
      <c r="G6" s="35">
        <f>QUARTILE(B2:B100,3)</f>
        <v>116</v>
      </c>
    </row>
    <row r="7">
      <c r="A7" s="36">
        <v>79.0</v>
      </c>
      <c r="B7" s="59">
        <v>65.0</v>
      </c>
      <c r="C7" s="38" t="s">
        <v>341</v>
      </c>
      <c r="D7" s="38" t="s">
        <v>366</v>
      </c>
      <c r="E7" s="33"/>
      <c r="F7" s="34" t="s">
        <v>343</v>
      </c>
      <c r="G7" s="35">
        <f>QUARTILE(B2:B100,4)</f>
        <v>179</v>
      </c>
    </row>
    <row r="8">
      <c r="A8" s="36">
        <v>79.0</v>
      </c>
      <c r="B8" s="60">
        <v>104.0</v>
      </c>
      <c r="C8" s="40" t="s">
        <v>341</v>
      </c>
      <c r="D8" s="40" t="s">
        <v>366</v>
      </c>
      <c r="E8" s="33"/>
      <c r="F8" s="34" t="s">
        <v>344</v>
      </c>
      <c r="G8" s="35">
        <f>G6-G4</f>
        <v>59</v>
      </c>
      <c r="H8" s="34" t="s">
        <v>345</v>
      </c>
      <c r="I8" s="35">
        <f>(3*(G1-G2))/G3</f>
        <v>-0.7002150398</v>
      </c>
      <c r="J8" s="34" t="s">
        <v>346</v>
      </c>
      <c r="K8" s="35">
        <f>SUM(I21:I23)</f>
        <v>5.494505495</v>
      </c>
    </row>
    <row r="9">
      <c r="A9" s="36">
        <v>79.0</v>
      </c>
      <c r="B9" s="60">
        <v>80.0</v>
      </c>
      <c r="C9" s="40" t="s">
        <v>341</v>
      </c>
      <c r="D9" s="40" t="s">
        <v>366</v>
      </c>
      <c r="E9" s="33"/>
      <c r="G9" s="8"/>
    </row>
    <row r="10">
      <c r="A10" s="36">
        <v>79.0</v>
      </c>
      <c r="B10" s="36">
        <v>118.0</v>
      </c>
      <c r="C10" s="36" t="s">
        <v>350</v>
      </c>
      <c r="D10" s="36" t="s">
        <v>336</v>
      </c>
      <c r="E10" s="33"/>
      <c r="F10" s="41" t="s">
        <v>338</v>
      </c>
      <c r="G10" s="42">
        <f>(COUNTIF(C2:C100,"edgeguard"))/(count(A2:A100))</f>
        <v>0.06593406593</v>
      </c>
      <c r="H10" s="43" t="s">
        <v>347</v>
      </c>
      <c r="I10" s="44" t="s">
        <v>348</v>
      </c>
    </row>
    <row r="11">
      <c r="A11" s="36">
        <v>79.0</v>
      </c>
      <c r="B11" s="36">
        <v>115.0</v>
      </c>
      <c r="C11" s="36" t="s">
        <v>341</v>
      </c>
      <c r="D11" s="36" t="s">
        <v>336</v>
      </c>
      <c r="E11" s="33"/>
      <c r="F11" s="41" t="s">
        <v>335</v>
      </c>
      <c r="G11" s="42">
        <f>COUNTIF(C2:C100,"ledgeguard")/(count(A2:A100))</f>
        <v>0.0989010989</v>
      </c>
      <c r="H11" s="45" t="s">
        <v>349</v>
      </c>
      <c r="I11" s="46">
        <f>((COUNTIF(B2:B100,"&lt;=15"))/Count(B2:B100))*100</f>
        <v>14.28571429</v>
      </c>
    </row>
    <row r="12">
      <c r="A12" s="36">
        <v>79.0</v>
      </c>
      <c r="B12" s="36">
        <v>12.0</v>
      </c>
      <c r="C12" s="36" t="s">
        <v>341</v>
      </c>
      <c r="D12" s="36" t="s">
        <v>366</v>
      </c>
      <c r="E12" s="33"/>
      <c r="F12" s="41" t="s">
        <v>350</v>
      </c>
      <c r="G12" s="42">
        <f>COUNTIF(C2:C100,"reversal")/(count(A2:A100))</f>
        <v>0.1098901099</v>
      </c>
      <c r="H12" s="45" t="s">
        <v>351</v>
      </c>
      <c r="I12" s="46">
        <f>((COUNTIF(B2:B100,"&gt;15")-COUNTIF(B2:B100,"&gt;30"))/Count(B2:B100))*100</f>
        <v>2.197802198</v>
      </c>
    </row>
    <row r="13">
      <c r="A13" s="36"/>
      <c r="B13" s="36"/>
      <c r="C13" s="36"/>
      <c r="D13" s="36"/>
      <c r="E13" s="33"/>
      <c r="F13" s="41" t="s">
        <v>341</v>
      </c>
      <c r="G13" s="42">
        <f>COUNTIF(C2:C100,"raw/whiff")/(count(A2:A100))</f>
        <v>0.6593406593</v>
      </c>
      <c r="H13" s="45" t="s">
        <v>352</v>
      </c>
      <c r="I13" s="47">
        <f>((COUNTIF(B2:B100,"&gt;30")-COUNTIF(B2:B100,"&gt;45"))/Count(B2:B100))*100</f>
        <v>6.593406593</v>
      </c>
    </row>
    <row r="14">
      <c r="A14" s="36">
        <v>82.0</v>
      </c>
      <c r="B14" s="36">
        <v>96.0</v>
      </c>
      <c r="C14" s="36" t="s">
        <v>338</v>
      </c>
      <c r="D14" s="36" t="s">
        <v>336</v>
      </c>
      <c r="E14" s="33"/>
      <c r="F14" s="41" t="s">
        <v>353</v>
      </c>
      <c r="G14" s="42">
        <f>COUNTIF(C2:C100,"landing")/(count(A2:A100))</f>
        <v>0.04395604396</v>
      </c>
      <c r="H14" s="45" t="s">
        <v>354</v>
      </c>
      <c r="I14" s="46">
        <f>((COUNTIF(B2:B100,"&gt;45")-COUNTIF(B2:B100,"&gt;60"))/Count(B2:B100))*100</f>
        <v>3.296703297</v>
      </c>
    </row>
    <row r="15">
      <c r="A15" s="36">
        <v>82.0</v>
      </c>
      <c r="B15" s="36">
        <v>100.0</v>
      </c>
      <c r="C15" s="36" t="s">
        <v>341</v>
      </c>
      <c r="D15" s="36" t="s">
        <v>366</v>
      </c>
      <c r="E15" s="33"/>
      <c r="F15" s="41" t="s">
        <v>355</v>
      </c>
      <c r="G15" s="42">
        <f>COUNTIF(C2:C100,"shielding")/(count(A2:A100))</f>
        <v>0.02197802198</v>
      </c>
      <c r="H15" s="45" t="s">
        <v>356</v>
      </c>
      <c r="I15" s="46">
        <f>((COUNTIF(B2:B100,"&gt;60")-COUNTIF(B2:B100,"&gt;75"))/Count(B2:B100))*100</f>
        <v>8.791208791</v>
      </c>
    </row>
    <row r="16">
      <c r="A16" s="36">
        <v>82.0</v>
      </c>
      <c r="B16" s="36">
        <v>69.0</v>
      </c>
      <c r="C16" s="36" t="s">
        <v>341</v>
      </c>
      <c r="D16" s="36" t="s">
        <v>366</v>
      </c>
      <c r="E16" s="33"/>
      <c r="G16" s="8"/>
      <c r="H16" s="45" t="s">
        <v>357</v>
      </c>
      <c r="I16" s="46">
        <f>((COUNTIF(B2:B100,"&gt;75")-COUNTIF(B2:B100,"&gt;90"))/Count(B2:B100))*100</f>
        <v>10.98901099</v>
      </c>
    </row>
    <row r="17">
      <c r="A17" s="36">
        <v>82.0</v>
      </c>
      <c r="B17" s="36">
        <v>0.0</v>
      </c>
      <c r="C17" s="36" t="s">
        <v>341</v>
      </c>
      <c r="D17" s="36" t="s">
        <v>366</v>
      </c>
      <c r="E17" s="33"/>
      <c r="F17" s="41" t="s">
        <v>358</v>
      </c>
      <c r="G17" s="42">
        <f>countif(D2:D100,"yes")/(count(A2:A100))</f>
        <v>0.5494505495</v>
      </c>
      <c r="H17" s="45" t="s">
        <v>359</v>
      </c>
      <c r="I17" s="46">
        <f>((COUNTIF(B2:B100,"&gt;90")-COUNTIF(B2:B100,"&gt;105"))/Count(B2:B100))*100</f>
        <v>16.48351648</v>
      </c>
    </row>
    <row r="18">
      <c r="A18" s="36">
        <v>82.0</v>
      </c>
      <c r="B18" s="36">
        <v>96.0</v>
      </c>
      <c r="C18" s="36" t="s">
        <v>341</v>
      </c>
      <c r="D18" s="36" t="s">
        <v>366</v>
      </c>
      <c r="E18" s="33"/>
      <c r="G18" s="8"/>
      <c r="H18" s="45" t="s">
        <v>360</v>
      </c>
      <c r="I18" s="46">
        <f>((COUNTIF(B2:B100,"&gt;105")-COUNTIF(B2:B100,"&gt;120"))/Count(B2:B100))*100</f>
        <v>17.58241758</v>
      </c>
    </row>
    <row r="19">
      <c r="A19" s="36">
        <v>82.0</v>
      </c>
      <c r="B19" s="36">
        <v>52.0</v>
      </c>
      <c r="C19" s="36" t="s">
        <v>341</v>
      </c>
      <c r="D19" s="36" t="s">
        <v>366</v>
      </c>
      <c r="E19" s="33"/>
      <c r="G19" s="8"/>
      <c r="H19" s="45" t="s">
        <v>361</v>
      </c>
      <c r="I19" s="46">
        <f>((COUNTIF(B2:B100,"&gt;120")-COUNTIF(B2:B100,"&gt;135"))/Count(B2:B100))*100</f>
        <v>10.98901099</v>
      </c>
    </row>
    <row r="20">
      <c r="A20" s="36">
        <v>82.0</v>
      </c>
      <c r="B20" s="36">
        <v>99.0</v>
      </c>
      <c r="C20" s="36" t="s">
        <v>341</v>
      </c>
      <c r="D20" s="36" t="s">
        <v>366</v>
      </c>
      <c r="E20" s="33"/>
      <c r="G20" s="8"/>
      <c r="H20" s="48" t="s">
        <v>362</v>
      </c>
      <c r="I20" s="49">
        <f>((COUNTIF(B2:B100,"&gt;135")-COUNTIF(B2:B100,"&gt;150"))/Count(B2:B100))*100</f>
        <v>3.296703297</v>
      </c>
    </row>
    <row r="21">
      <c r="A21" s="36"/>
      <c r="B21" s="36"/>
      <c r="C21" s="36"/>
      <c r="D21" s="36"/>
      <c r="E21" s="33"/>
      <c r="G21" s="8"/>
      <c r="H21" s="48" t="s">
        <v>363</v>
      </c>
      <c r="I21" s="49">
        <f>((COUNTIF(B2:B100,"&gt;150")-COUNTIF(B2:B100,"&gt;165"))/Count(B2:B100))*100</f>
        <v>2.197802198</v>
      </c>
    </row>
    <row r="22">
      <c r="A22" s="36">
        <v>108.0</v>
      </c>
      <c r="B22" s="36">
        <v>135.0</v>
      </c>
      <c r="C22" s="36" t="s">
        <v>341</v>
      </c>
      <c r="D22" s="36" t="s">
        <v>366</v>
      </c>
      <c r="E22" s="33"/>
      <c r="G22" s="8"/>
      <c r="H22" s="48" t="s">
        <v>364</v>
      </c>
      <c r="I22" s="49">
        <f>((COUNTIF(B2:B100,"&gt;165")-COUNTIF(B2:B100,"&gt;180"))/Count(B2:B100))*100</f>
        <v>3.296703297</v>
      </c>
    </row>
    <row r="23">
      <c r="A23" s="36">
        <v>108.0</v>
      </c>
      <c r="B23" s="36">
        <v>0.0</v>
      </c>
      <c r="C23" s="36" t="s">
        <v>338</v>
      </c>
      <c r="D23" s="36" t="s">
        <v>336</v>
      </c>
      <c r="E23" s="33"/>
      <c r="G23" s="8"/>
      <c r="H23" s="50" t="s">
        <v>365</v>
      </c>
      <c r="I23" s="51">
        <f>((COUNTIF(B2:B100,"&gt;180")-COUNTIF(B2:B100,"&gt;300"))/Count(B2:B100))*100</f>
        <v>0</v>
      </c>
    </row>
    <row r="24">
      <c r="A24" s="36">
        <v>108.0</v>
      </c>
      <c r="B24" s="36">
        <v>117.0</v>
      </c>
      <c r="C24" s="36" t="s">
        <v>341</v>
      </c>
      <c r="D24" s="36" t="s">
        <v>336</v>
      </c>
      <c r="E24" s="33"/>
      <c r="G24" s="8"/>
    </row>
    <row r="25">
      <c r="A25" s="36">
        <v>108.0</v>
      </c>
      <c r="B25" s="36">
        <v>126.0</v>
      </c>
      <c r="C25" s="36" t="s">
        <v>341</v>
      </c>
      <c r="D25" s="36" t="s">
        <v>336</v>
      </c>
      <c r="E25" s="33"/>
      <c r="G25" s="8"/>
    </row>
    <row r="26">
      <c r="A26" s="36">
        <v>108.0</v>
      </c>
      <c r="B26" s="36">
        <v>109.0</v>
      </c>
      <c r="C26" s="36" t="s">
        <v>341</v>
      </c>
      <c r="D26" s="36" t="s">
        <v>336</v>
      </c>
      <c r="E26" s="33"/>
      <c r="G26" s="8"/>
    </row>
    <row r="27">
      <c r="A27" s="36">
        <v>108.0</v>
      </c>
      <c r="B27" s="36">
        <v>106.0</v>
      </c>
      <c r="C27" s="36" t="s">
        <v>341</v>
      </c>
      <c r="D27" s="36" t="s">
        <v>366</v>
      </c>
      <c r="E27" s="33"/>
      <c r="G27" s="8"/>
    </row>
    <row r="28">
      <c r="A28" s="36">
        <v>108.0</v>
      </c>
      <c r="B28" s="36">
        <v>106.0</v>
      </c>
      <c r="C28" s="36" t="s">
        <v>341</v>
      </c>
      <c r="D28" s="36" t="s">
        <v>336</v>
      </c>
      <c r="E28" s="33"/>
      <c r="G28" s="8"/>
    </row>
    <row r="29">
      <c r="A29" s="36">
        <v>108.0</v>
      </c>
      <c r="B29" s="36">
        <v>146.0</v>
      </c>
      <c r="C29" s="36" t="s">
        <v>335</v>
      </c>
      <c r="D29" s="36" t="s">
        <v>336</v>
      </c>
      <c r="E29" s="33"/>
      <c r="G29" s="8"/>
    </row>
    <row r="30">
      <c r="A30" s="36">
        <v>108.0</v>
      </c>
      <c r="B30" s="36">
        <v>90.0</v>
      </c>
      <c r="C30" s="36" t="s">
        <v>335</v>
      </c>
      <c r="D30" s="36" t="s">
        <v>366</v>
      </c>
      <c r="E30" s="33"/>
      <c r="G30" s="8"/>
    </row>
    <row r="31">
      <c r="A31" s="36">
        <v>108.0</v>
      </c>
      <c r="B31" s="36">
        <v>159.0</v>
      </c>
      <c r="C31" s="36" t="s">
        <v>350</v>
      </c>
      <c r="D31" s="36" t="s">
        <v>336</v>
      </c>
      <c r="E31" s="33"/>
      <c r="G31" s="8"/>
    </row>
    <row r="32">
      <c r="A32" s="36">
        <v>108.0</v>
      </c>
      <c r="B32" s="36">
        <v>179.0</v>
      </c>
      <c r="C32" s="36" t="s">
        <v>335</v>
      </c>
      <c r="D32" s="36" t="s">
        <v>336</v>
      </c>
      <c r="E32" s="33"/>
      <c r="G32" s="8"/>
    </row>
    <row r="33">
      <c r="A33" s="36">
        <v>108.0</v>
      </c>
      <c r="B33" s="36">
        <v>14.0</v>
      </c>
      <c r="C33" s="36" t="s">
        <v>341</v>
      </c>
      <c r="D33" s="36" t="s">
        <v>366</v>
      </c>
      <c r="E33" s="33"/>
      <c r="G33" s="8"/>
    </row>
    <row r="34">
      <c r="A34" s="36">
        <v>108.0</v>
      </c>
      <c r="B34" s="36">
        <v>25.0</v>
      </c>
      <c r="C34" s="36" t="s">
        <v>341</v>
      </c>
      <c r="D34" s="36" t="s">
        <v>366</v>
      </c>
      <c r="E34" s="33"/>
      <c r="G34" s="8"/>
    </row>
    <row r="35">
      <c r="A35" s="36"/>
      <c r="B35" s="36"/>
      <c r="C35" s="36"/>
      <c r="D35" s="36"/>
      <c r="E35" s="33"/>
      <c r="G35" s="8"/>
    </row>
    <row r="36">
      <c r="A36" s="36">
        <v>98.0</v>
      </c>
      <c r="B36" s="36">
        <v>77.0</v>
      </c>
      <c r="C36" s="36" t="s">
        <v>341</v>
      </c>
      <c r="D36" s="36" t="s">
        <v>336</v>
      </c>
      <c r="E36" s="33"/>
      <c r="G36" s="8"/>
    </row>
    <row r="37">
      <c r="A37" s="36">
        <v>98.0</v>
      </c>
      <c r="B37" s="36">
        <v>105.0</v>
      </c>
      <c r="C37" s="36" t="s">
        <v>341</v>
      </c>
      <c r="D37" s="36" t="s">
        <v>336</v>
      </c>
      <c r="E37" s="33"/>
      <c r="G37" s="8"/>
    </row>
    <row r="38">
      <c r="A38" s="36">
        <v>98.0</v>
      </c>
      <c r="B38" s="36">
        <v>0.0</v>
      </c>
      <c r="C38" s="36" t="s">
        <v>341</v>
      </c>
      <c r="D38" s="36" t="s">
        <v>366</v>
      </c>
      <c r="E38" s="33"/>
      <c r="G38" s="8"/>
    </row>
    <row r="39">
      <c r="A39" s="36">
        <v>98.0</v>
      </c>
      <c r="B39" s="36">
        <v>0.0</v>
      </c>
      <c r="C39" s="36" t="s">
        <v>341</v>
      </c>
      <c r="D39" s="36" t="s">
        <v>366</v>
      </c>
      <c r="E39" s="33"/>
      <c r="G39" s="8"/>
    </row>
    <row r="40">
      <c r="A40" s="36">
        <v>98.0</v>
      </c>
      <c r="B40" s="36">
        <v>106.0</v>
      </c>
      <c r="C40" s="36" t="s">
        <v>335</v>
      </c>
      <c r="D40" s="36" t="s">
        <v>336</v>
      </c>
      <c r="E40" s="33"/>
      <c r="G40" s="8"/>
    </row>
    <row r="41">
      <c r="A41" s="36">
        <v>98.0</v>
      </c>
      <c r="B41" s="36">
        <v>68.0</v>
      </c>
      <c r="C41" s="36" t="s">
        <v>341</v>
      </c>
      <c r="D41" s="36" t="s">
        <v>366</v>
      </c>
      <c r="E41" s="33"/>
      <c r="G41" s="8"/>
    </row>
    <row r="42">
      <c r="A42" s="36">
        <v>98.0</v>
      </c>
      <c r="B42" s="36">
        <v>127.0</v>
      </c>
      <c r="C42" s="36" t="s">
        <v>341</v>
      </c>
      <c r="D42" s="36" t="s">
        <v>336</v>
      </c>
      <c r="E42" s="33"/>
      <c r="G42" s="8"/>
    </row>
    <row r="43">
      <c r="A43" s="36">
        <v>98.0</v>
      </c>
      <c r="B43" s="36">
        <v>72.0</v>
      </c>
      <c r="C43" s="36" t="s">
        <v>341</v>
      </c>
      <c r="D43" s="36" t="s">
        <v>366</v>
      </c>
      <c r="E43" s="33"/>
      <c r="G43" s="8"/>
    </row>
    <row r="44">
      <c r="A44" s="36">
        <v>98.0</v>
      </c>
      <c r="B44" s="36">
        <v>133.0</v>
      </c>
      <c r="C44" s="36" t="s">
        <v>335</v>
      </c>
      <c r="D44" s="36" t="s">
        <v>366</v>
      </c>
      <c r="E44" s="33"/>
      <c r="G44" s="8"/>
    </row>
    <row r="45">
      <c r="A45" s="36">
        <v>98.0</v>
      </c>
      <c r="B45" s="36">
        <v>101.0</v>
      </c>
      <c r="C45" s="36" t="s">
        <v>341</v>
      </c>
      <c r="D45" s="36" t="s">
        <v>366</v>
      </c>
      <c r="E45" s="33"/>
      <c r="G45" s="8"/>
    </row>
    <row r="46">
      <c r="A46" s="36"/>
      <c r="B46" s="36"/>
      <c r="C46" s="36"/>
      <c r="D46" s="36"/>
      <c r="E46" s="33"/>
      <c r="G46" s="8"/>
    </row>
    <row r="47">
      <c r="A47" s="36">
        <v>91.0</v>
      </c>
      <c r="B47" s="36">
        <v>90.0</v>
      </c>
      <c r="C47" s="36" t="s">
        <v>341</v>
      </c>
      <c r="D47" s="36" t="s">
        <v>336</v>
      </c>
      <c r="E47" s="33"/>
      <c r="G47" s="8"/>
    </row>
    <row r="48">
      <c r="A48" s="36">
        <v>91.0</v>
      </c>
      <c r="B48" s="36">
        <v>112.0</v>
      </c>
      <c r="C48" s="36" t="s">
        <v>341</v>
      </c>
      <c r="D48" s="36" t="s">
        <v>336</v>
      </c>
      <c r="E48" s="33"/>
      <c r="G48" s="8"/>
    </row>
    <row r="49">
      <c r="A49" s="36">
        <v>91.0</v>
      </c>
      <c r="B49" s="36">
        <v>112.0</v>
      </c>
      <c r="C49" s="36" t="s">
        <v>341</v>
      </c>
      <c r="D49" s="36" t="s">
        <v>366</v>
      </c>
      <c r="E49" s="33"/>
      <c r="G49" s="8"/>
    </row>
    <row r="50">
      <c r="A50" s="36">
        <v>91.0</v>
      </c>
      <c r="B50" s="36">
        <v>75.0</v>
      </c>
      <c r="C50" s="36" t="s">
        <v>338</v>
      </c>
      <c r="D50" s="36" t="s">
        <v>336</v>
      </c>
      <c r="E50" s="33"/>
      <c r="G50" s="8"/>
    </row>
    <row r="51">
      <c r="A51" s="36">
        <v>91.0</v>
      </c>
      <c r="B51" s="36">
        <v>0.0</v>
      </c>
      <c r="C51" s="36" t="s">
        <v>341</v>
      </c>
      <c r="D51" s="36" t="s">
        <v>336</v>
      </c>
      <c r="E51" s="33"/>
      <c r="G51" s="8"/>
    </row>
    <row r="52">
      <c r="A52" s="36">
        <v>91.0</v>
      </c>
      <c r="B52" s="36">
        <v>117.0</v>
      </c>
      <c r="C52" s="36" t="s">
        <v>341</v>
      </c>
      <c r="D52" s="36" t="s">
        <v>336</v>
      </c>
      <c r="E52" s="33"/>
      <c r="G52" s="8"/>
    </row>
    <row r="53">
      <c r="A53" s="36">
        <v>91.0</v>
      </c>
      <c r="B53" s="36">
        <v>45.0</v>
      </c>
      <c r="C53" s="36" t="s">
        <v>341</v>
      </c>
      <c r="D53" s="36" t="s">
        <v>366</v>
      </c>
      <c r="E53" s="33"/>
      <c r="G53" s="8"/>
    </row>
    <row r="54">
      <c r="A54" s="36">
        <v>91.0</v>
      </c>
      <c r="B54" s="36">
        <v>104.0</v>
      </c>
      <c r="C54" s="36" t="s">
        <v>341</v>
      </c>
      <c r="D54" s="36" t="s">
        <v>336</v>
      </c>
      <c r="E54" s="33"/>
      <c r="G54" s="8"/>
    </row>
    <row r="55">
      <c r="A55" s="36">
        <v>91.0</v>
      </c>
      <c r="B55" s="36">
        <v>0.0</v>
      </c>
      <c r="C55" s="36" t="s">
        <v>341</v>
      </c>
      <c r="D55" s="36" t="s">
        <v>366</v>
      </c>
      <c r="E55" s="33"/>
      <c r="G55" s="8"/>
    </row>
    <row r="56">
      <c r="A56" s="53"/>
      <c r="B56" s="53"/>
      <c r="C56" s="53"/>
      <c r="D56" s="53"/>
      <c r="E56" s="33"/>
      <c r="G56" s="8"/>
    </row>
    <row r="57">
      <c r="A57" s="36">
        <v>77.0</v>
      </c>
      <c r="B57" s="36">
        <v>176.0</v>
      </c>
      <c r="C57" s="36" t="s">
        <v>335</v>
      </c>
      <c r="D57" s="36" t="s">
        <v>336</v>
      </c>
      <c r="E57" s="33"/>
      <c r="G57" s="8"/>
    </row>
    <row r="58">
      <c r="A58" s="36">
        <v>77.0</v>
      </c>
      <c r="B58" s="36">
        <v>28.0</v>
      </c>
      <c r="C58" s="36" t="s">
        <v>341</v>
      </c>
      <c r="D58" s="36" t="s">
        <v>366</v>
      </c>
      <c r="E58" s="33"/>
      <c r="G58" s="8"/>
    </row>
    <row r="59">
      <c r="A59" s="36">
        <v>77.0</v>
      </c>
      <c r="B59" s="36">
        <v>109.0</v>
      </c>
      <c r="C59" s="36" t="s">
        <v>341</v>
      </c>
      <c r="D59" s="36" t="s">
        <v>366</v>
      </c>
      <c r="E59" s="33"/>
      <c r="G59" s="8"/>
    </row>
    <row r="60">
      <c r="A60" s="36">
        <v>77.0</v>
      </c>
      <c r="B60" s="36">
        <v>120.0</v>
      </c>
      <c r="C60" s="36" t="s">
        <v>341</v>
      </c>
      <c r="D60" s="36" t="s">
        <v>366</v>
      </c>
      <c r="E60" s="33"/>
      <c r="G60" s="8"/>
    </row>
    <row r="61">
      <c r="A61" s="36">
        <v>77.0</v>
      </c>
      <c r="B61" s="36">
        <v>91.0</v>
      </c>
      <c r="C61" s="36" t="s">
        <v>341</v>
      </c>
      <c r="D61" s="36" t="s">
        <v>366</v>
      </c>
      <c r="E61" s="33"/>
      <c r="G61" s="8"/>
    </row>
    <row r="62">
      <c r="A62" s="36">
        <v>77.0</v>
      </c>
      <c r="B62" s="36">
        <v>57.0</v>
      </c>
      <c r="C62" s="36" t="s">
        <v>341</v>
      </c>
      <c r="D62" s="36" t="s">
        <v>366</v>
      </c>
      <c r="E62" s="33"/>
      <c r="G62" s="8"/>
    </row>
    <row r="63">
      <c r="A63" s="36">
        <v>77.0</v>
      </c>
      <c r="B63" s="36">
        <v>39.0</v>
      </c>
      <c r="C63" s="36" t="s">
        <v>341</v>
      </c>
      <c r="D63" s="36" t="s">
        <v>366</v>
      </c>
      <c r="E63" s="33"/>
      <c r="G63" s="8"/>
    </row>
    <row r="64">
      <c r="A64" s="36">
        <v>77.0</v>
      </c>
      <c r="B64" s="36">
        <v>110.0</v>
      </c>
      <c r="C64" s="36" t="s">
        <v>350</v>
      </c>
      <c r="D64" s="36" t="s">
        <v>336</v>
      </c>
      <c r="E64" s="33"/>
      <c r="G64" s="8"/>
    </row>
    <row r="65">
      <c r="A65" s="36">
        <v>77.0</v>
      </c>
      <c r="B65" s="36">
        <v>110.0</v>
      </c>
      <c r="C65" s="36" t="s">
        <v>341</v>
      </c>
      <c r="D65" s="36" t="s">
        <v>366</v>
      </c>
      <c r="E65" s="33"/>
      <c r="G65" s="8"/>
    </row>
    <row r="66">
      <c r="A66" s="36">
        <v>77.0</v>
      </c>
      <c r="B66" s="36">
        <v>127.0</v>
      </c>
      <c r="C66" s="36" t="s">
        <v>355</v>
      </c>
      <c r="D66" s="36" t="s">
        <v>336</v>
      </c>
      <c r="E66" s="33"/>
      <c r="G66" s="8"/>
    </row>
    <row r="67">
      <c r="A67" s="36">
        <v>77.0</v>
      </c>
      <c r="B67" s="36">
        <v>88.0</v>
      </c>
      <c r="C67" s="36" t="s">
        <v>341</v>
      </c>
      <c r="D67" s="36" t="s">
        <v>336</v>
      </c>
      <c r="E67" s="33"/>
      <c r="G67" s="8"/>
    </row>
    <row r="68">
      <c r="A68" s="53"/>
      <c r="B68" s="53"/>
      <c r="C68" s="53"/>
      <c r="D68" s="53"/>
      <c r="E68" s="33"/>
      <c r="G68" s="8"/>
    </row>
    <row r="69">
      <c r="A69" s="36">
        <v>92.0</v>
      </c>
      <c r="B69" s="36">
        <v>90.0</v>
      </c>
      <c r="C69" s="36" t="s">
        <v>338</v>
      </c>
      <c r="D69" s="36" t="s">
        <v>336</v>
      </c>
      <c r="E69" s="33"/>
      <c r="G69" s="8"/>
    </row>
    <row r="70">
      <c r="A70" s="36">
        <v>92.0</v>
      </c>
      <c r="B70" s="36">
        <v>100.0</v>
      </c>
      <c r="C70" s="36" t="s">
        <v>355</v>
      </c>
      <c r="D70" s="36" t="s">
        <v>366</v>
      </c>
      <c r="E70" s="33"/>
      <c r="G70" s="8"/>
    </row>
    <row r="71">
      <c r="A71" s="36">
        <v>92.0</v>
      </c>
      <c r="B71" s="36">
        <v>111.0</v>
      </c>
      <c r="C71" s="36" t="s">
        <v>350</v>
      </c>
      <c r="D71" s="36" t="s">
        <v>336</v>
      </c>
      <c r="E71" s="33"/>
      <c r="G71" s="8"/>
    </row>
    <row r="72">
      <c r="A72" s="36">
        <v>92.0</v>
      </c>
      <c r="B72" s="36">
        <v>64.0</v>
      </c>
      <c r="C72" s="36" t="s">
        <v>338</v>
      </c>
      <c r="D72" s="36" t="s">
        <v>336</v>
      </c>
      <c r="E72" s="33"/>
      <c r="G72" s="8"/>
    </row>
    <row r="73">
      <c r="A73" s="36">
        <v>92.0</v>
      </c>
      <c r="B73" s="36">
        <v>84.0</v>
      </c>
      <c r="C73" s="36" t="s">
        <v>350</v>
      </c>
      <c r="D73" s="36" t="s">
        <v>366</v>
      </c>
      <c r="E73" s="33"/>
      <c r="G73" s="8"/>
    </row>
    <row r="74">
      <c r="A74" s="36">
        <v>92.0</v>
      </c>
      <c r="B74" s="36">
        <v>77.0</v>
      </c>
      <c r="C74" s="36" t="s">
        <v>341</v>
      </c>
      <c r="D74" s="36" t="s">
        <v>336</v>
      </c>
      <c r="E74" s="33"/>
      <c r="G74" s="8"/>
    </row>
    <row r="75">
      <c r="A75" s="36">
        <v>92.0</v>
      </c>
      <c r="B75" s="36">
        <v>89.0</v>
      </c>
      <c r="C75" s="36" t="s">
        <v>350</v>
      </c>
      <c r="D75" s="36" t="s">
        <v>366</v>
      </c>
      <c r="E75" s="33"/>
      <c r="G75" s="8"/>
    </row>
    <row r="76">
      <c r="A76" s="36">
        <v>92.0</v>
      </c>
      <c r="B76" s="36">
        <v>102.0</v>
      </c>
      <c r="C76" s="36" t="s">
        <v>341</v>
      </c>
      <c r="D76" s="36" t="s">
        <v>366</v>
      </c>
      <c r="E76" s="33"/>
      <c r="G76" s="8"/>
    </row>
    <row r="77">
      <c r="A77" s="36">
        <v>92.0</v>
      </c>
      <c r="B77" s="36">
        <v>42.0</v>
      </c>
      <c r="C77" s="36" t="s">
        <v>338</v>
      </c>
      <c r="D77" s="36" t="s">
        <v>336</v>
      </c>
      <c r="E77" s="33"/>
      <c r="G77" s="8"/>
    </row>
    <row r="78">
      <c r="A78" s="53"/>
      <c r="B78" s="53"/>
      <c r="C78" s="53"/>
      <c r="D78" s="53"/>
      <c r="E78" s="33"/>
      <c r="G78" s="8"/>
    </row>
    <row r="79">
      <c r="A79" s="36">
        <v>106.0</v>
      </c>
      <c r="B79" s="36">
        <v>96.0</v>
      </c>
      <c r="C79" s="36" t="s">
        <v>341</v>
      </c>
      <c r="D79" s="36" t="s">
        <v>366</v>
      </c>
      <c r="E79" s="33"/>
      <c r="G79" s="8"/>
    </row>
    <row r="80">
      <c r="A80" s="36">
        <v>106.0</v>
      </c>
      <c r="B80" s="36">
        <v>118.0</v>
      </c>
      <c r="C80" s="36" t="s">
        <v>350</v>
      </c>
      <c r="D80" s="36" t="s">
        <v>366</v>
      </c>
      <c r="E80" s="33"/>
      <c r="G80" s="8"/>
    </row>
    <row r="81">
      <c r="A81" s="36">
        <v>106.0</v>
      </c>
      <c r="B81" s="36">
        <v>125.0</v>
      </c>
      <c r="C81" s="36" t="s">
        <v>341</v>
      </c>
      <c r="D81" s="36" t="s">
        <v>366</v>
      </c>
      <c r="E81" s="33"/>
      <c r="G81" s="8"/>
    </row>
    <row r="82">
      <c r="A82" s="36">
        <v>106.0</v>
      </c>
      <c r="B82" s="36">
        <v>97.0</v>
      </c>
      <c r="C82" s="36" t="s">
        <v>341</v>
      </c>
      <c r="D82" s="36" t="s">
        <v>336</v>
      </c>
      <c r="E82" s="33"/>
      <c r="G82" s="8"/>
    </row>
    <row r="83">
      <c r="A83" s="36">
        <v>106.0</v>
      </c>
      <c r="B83" s="36">
        <v>125.0</v>
      </c>
      <c r="C83" s="36" t="s">
        <v>350</v>
      </c>
      <c r="D83" s="36" t="s">
        <v>336</v>
      </c>
      <c r="E83" s="33"/>
      <c r="G83" s="8"/>
    </row>
    <row r="84">
      <c r="A84" s="36">
        <v>106.0</v>
      </c>
      <c r="B84" s="36">
        <v>87.0</v>
      </c>
      <c r="C84" s="36" t="s">
        <v>353</v>
      </c>
      <c r="D84" s="36" t="s">
        <v>366</v>
      </c>
      <c r="E84" s="33"/>
      <c r="G84" s="8"/>
    </row>
    <row r="85">
      <c r="A85" s="36">
        <v>106.0</v>
      </c>
      <c r="B85" s="36">
        <v>144.0</v>
      </c>
      <c r="C85" s="36" t="s">
        <v>335</v>
      </c>
      <c r="D85" s="36" t="s">
        <v>336</v>
      </c>
      <c r="E85" s="33"/>
      <c r="G85" s="8"/>
    </row>
    <row r="86">
      <c r="A86" s="36">
        <v>106.0</v>
      </c>
      <c r="B86" s="36">
        <v>61.0</v>
      </c>
      <c r="C86" s="36" t="s">
        <v>341</v>
      </c>
      <c r="D86" s="36" t="s">
        <v>366</v>
      </c>
      <c r="E86" s="33"/>
      <c r="G86" s="8"/>
    </row>
    <row r="87">
      <c r="A87" s="36">
        <v>106.0</v>
      </c>
      <c r="B87" s="36">
        <v>0.0</v>
      </c>
      <c r="C87" s="36" t="s">
        <v>341</v>
      </c>
      <c r="D87" s="36" t="s">
        <v>366</v>
      </c>
      <c r="E87" s="33"/>
      <c r="G87" s="8"/>
    </row>
    <row r="88">
      <c r="A88" s="36">
        <v>106.0</v>
      </c>
      <c r="B88" s="36">
        <v>96.0</v>
      </c>
      <c r="C88" s="36" t="s">
        <v>341</v>
      </c>
      <c r="D88" s="36" t="s">
        <v>366</v>
      </c>
      <c r="E88" s="33"/>
      <c r="G88" s="8"/>
    </row>
    <row r="89">
      <c r="A89" s="36">
        <v>106.0</v>
      </c>
      <c r="B89" s="36">
        <v>95.0</v>
      </c>
      <c r="C89" s="36" t="s">
        <v>341</v>
      </c>
      <c r="D89" s="36" t="s">
        <v>366</v>
      </c>
      <c r="E89" s="33"/>
      <c r="G89" s="8"/>
    </row>
    <row r="90">
      <c r="A90" s="53"/>
      <c r="B90" s="53"/>
      <c r="C90" s="53"/>
      <c r="D90" s="53"/>
      <c r="E90" s="33"/>
      <c r="G90" s="8"/>
    </row>
    <row r="91">
      <c r="A91" s="36">
        <v>107.0</v>
      </c>
      <c r="B91" s="36">
        <v>13.0</v>
      </c>
      <c r="C91" s="36" t="s">
        <v>350</v>
      </c>
      <c r="D91" s="36" t="s">
        <v>366</v>
      </c>
      <c r="E91" s="33"/>
      <c r="G91" s="8"/>
    </row>
    <row r="92">
      <c r="A92" s="36">
        <v>107.0</v>
      </c>
      <c r="B92" s="36">
        <v>64.0</v>
      </c>
      <c r="C92" s="36" t="s">
        <v>353</v>
      </c>
      <c r="D92" s="36" t="s">
        <v>336</v>
      </c>
      <c r="E92" s="33"/>
      <c r="G92" s="8"/>
    </row>
    <row r="93">
      <c r="A93" s="36">
        <v>107.0</v>
      </c>
      <c r="B93" s="36">
        <v>134.0</v>
      </c>
      <c r="C93" s="36" t="s">
        <v>353</v>
      </c>
      <c r="D93" s="36" t="s">
        <v>336</v>
      </c>
      <c r="E93" s="33"/>
      <c r="G93" s="8"/>
    </row>
    <row r="94">
      <c r="A94" s="36">
        <v>107.0</v>
      </c>
      <c r="B94" s="36">
        <v>177.0</v>
      </c>
      <c r="C94" s="36" t="s">
        <v>353</v>
      </c>
      <c r="D94" s="36" t="s">
        <v>336</v>
      </c>
      <c r="E94" s="33"/>
      <c r="G94" s="8"/>
    </row>
    <row r="95">
      <c r="A95" s="36">
        <v>107.0</v>
      </c>
      <c r="B95" s="36">
        <v>0.0</v>
      </c>
      <c r="C95" s="36" t="s">
        <v>341</v>
      </c>
      <c r="D95" s="36" t="s">
        <v>366</v>
      </c>
      <c r="E95" s="33"/>
      <c r="G95" s="8"/>
    </row>
    <row r="96">
      <c r="A96" s="36">
        <v>107.0</v>
      </c>
      <c r="B96" s="36">
        <v>0.0</v>
      </c>
      <c r="C96" s="36" t="s">
        <v>341</v>
      </c>
      <c r="D96" s="36" t="s">
        <v>366</v>
      </c>
      <c r="E96" s="33"/>
      <c r="G96" s="8"/>
    </row>
    <row r="97">
      <c r="A97" s="36">
        <v>107.0</v>
      </c>
      <c r="B97" s="36">
        <v>129.0</v>
      </c>
      <c r="C97" s="36" t="s">
        <v>341</v>
      </c>
      <c r="D97" s="36" t="s">
        <v>336</v>
      </c>
      <c r="E97" s="33"/>
      <c r="G97" s="8"/>
    </row>
    <row r="98">
      <c r="A98" s="36">
        <v>107.0</v>
      </c>
      <c r="B98" s="36">
        <v>0.0</v>
      </c>
      <c r="C98" s="36" t="s">
        <v>341</v>
      </c>
      <c r="D98" s="36" t="s">
        <v>366</v>
      </c>
      <c r="E98" s="33"/>
      <c r="G98" s="8"/>
    </row>
    <row r="99">
      <c r="A99" s="36">
        <v>107.0</v>
      </c>
      <c r="B99" s="36">
        <v>57.0</v>
      </c>
      <c r="C99" s="36" t="s">
        <v>341</v>
      </c>
      <c r="D99" s="36" t="s">
        <v>336</v>
      </c>
      <c r="E99" s="33"/>
      <c r="G99" s="8"/>
    </row>
    <row r="100">
      <c r="A100" s="36">
        <v>107.0</v>
      </c>
      <c r="B100" s="36">
        <v>145.0</v>
      </c>
      <c r="C100" s="36" t="s">
        <v>335</v>
      </c>
      <c r="D100" s="36" t="s">
        <v>336</v>
      </c>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101.5657895</v>
      </c>
      <c r="J1" s="6" t="s">
        <v>334</v>
      </c>
      <c r="K1" s="10">
        <f>AVERAGE(A2:A100)</f>
        <v>92.36842105</v>
      </c>
    </row>
    <row r="2">
      <c r="A2" s="36">
        <v>93.0</v>
      </c>
      <c r="B2" s="36">
        <v>115.0</v>
      </c>
      <c r="C2" s="36" t="s">
        <v>355</v>
      </c>
      <c r="D2" s="36" t="s">
        <v>366</v>
      </c>
      <c r="E2" s="33"/>
      <c r="F2" s="34" t="s">
        <v>3</v>
      </c>
      <c r="G2" s="35">
        <f>MEDIAN(B2:B100)</f>
        <v>108</v>
      </c>
      <c r="J2" s="6" t="s">
        <v>337</v>
      </c>
      <c r="K2" s="10">
        <f>count(A2:A103)</f>
        <v>76</v>
      </c>
    </row>
    <row r="3">
      <c r="A3" s="36">
        <v>93.0</v>
      </c>
      <c r="B3" s="36">
        <v>128.0</v>
      </c>
      <c r="C3" s="36" t="s">
        <v>335</v>
      </c>
      <c r="D3" s="36" t="s">
        <v>336</v>
      </c>
      <c r="E3" s="33"/>
      <c r="F3" s="34" t="s">
        <v>339</v>
      </c>
      <c r="G3" s="35">
        <f>STDEV(B2:B100)</f>
        <v>39.73389335</v>
      </c>
    </row>
    <row r="4">
      <c r="A4" s="36">
        <v>93.0</v>
      </c>
      <c r="B4" s="36">
        <v>82.0</v>
      </c>
      <c r="C4" s="36" t="s">
        <v>338</v>
      </c>
      <c r="D4" s="36" t="s">
        <v>336</v>
      </c>
      <c r="E4" s="33"/>
      <c r="F4" s="34" t="s">
        <v>340</v>
      </c>
      <c r="G4" s="35">
        <f>QUARTILE(B2:B100,1)</f>
        <v>74.25</v>
      </c>
    </row>
    <row r="5">
      <c r="A5" s="36">
        <v>93.0</v>
      </c>
      <c r="B5" s="36">
        <v>133.0</v>
      </c>
      <c r="C5" s="36" t="s">
        <v>341</v>
      </c>
      <c r="D5" s="36" t="s">
        <v>366</v>
      </c>
      <c r="E5" s="33"/>
      <c r="F5" s="34" t="s">
        <v>342</v>
      </c>
      <c r="G5" s="35">
        <f>QUARTILE(B2:B100,2)</f>
        <v>108</v>
      </c>
    </row>
    <row r="6">
      <c r="A6" s="36">
        <v>93.0</v>
      </c>
      <c r="B6" s="36">
        <v>133.0</v>
      </c>
      <c r="C6" s="36" t="s">
        <v>335</v>
      </c>
      <c r="D6" s="36" t="s">
        <v>336</v>
      </c>
      <c r="E6" s="33"/>
      <c r="F6" s="34" t="s">
        <v>1</v>
      </c>
      <c r="G6" s="35">
        <f>QUARTILE(B2:B100,3)</f>
        <v>129.25</v>
      </c>
    </row>
    <row r="7">
      <c r="A7" s="36">
        <v>93.0</v>
      </c>
      <c r="B7" s="59">
        <v>106.0</v>
      </c>
      <c r="C7" s="38" t="s">
        <v>338</v>
      </c>
      <c r="D7" s="38" t="s">
        <v>336</v>
      </c>
      <c r="E7" s="33"/>
      <c r="F7" s="34" t="s">
        <v>343</v>
      </c>
      <c r="G7" s="35">
        <f>QUARTILE(B2:B100,4)</f>
        <v>192</v>
      </c>
    </row>
    <row r="8">
      <c r="A8" s="36">
        <v>93.0</v>
      </c>
      <c r="B8" s="60">
        <v>159.0</v>
      </c>
      <c r="C8" s="40" t="s">
        <v>341</v>
      </c>
      <c r="D8" s="40" t="s">
        <v>336</v>
      </c>
      <c r="E8" s="33"/>
      <c r="F8" s="34" t="s">
        <v>344</v>
      </c>
      <c r="G8" s="35">
        <f>G6-G4</f>
        <v>55</v>
      </c>
      <c r="H8" s="34" t="s">
        <v>345</v>
      </c>
      <c r="I8" s="35">
        <f>(3*(G1-G2))/G3</f>
        <v>-0.485797639</v>
      </c>
      <c r="J8" s="34" t="s">
        <v>346</v>
      </c>
      <c r="K8" s="35">
        <f>SUM(I21:I23)</f>
        <v>7.894736842</v>
      </c>
    </row>
    <row r="9">
      <c r="A9" s="36">
        <v>93.0</v>
      </c>
      <c r="B9" s="60">
        <v>79.0</v>
      </c>
      <c r="C9" s="40" t="s">
        <v>338</v>
      </c>
      <c r="D9" s="40" t="s">
        <v>336</v>
      </c>
      <c r="E9" s="33"/>
      <c r="G9" s="8"/>
    </row>
    <row r="10">
      <c r="A10" s="36"/>
      <c r="B10" s="36"/>
      <c r="C10" s="36"/>
      <c r="D10" s="36"/>
      <c r="E10" s="33"/>
      <c r="F10" s="41" t="s">
        <v>338</v>
      </c>
      <c r="G10" s="42">
        <f>(COUNTIF(C2:C100,"edgeguard"))/(count(A2:A100))</f>
        <v>0.3157894737</v>
      </c>
      <c r="H10" s="43" t="s">
        <v>347</v>
      </c>
      <c r="I10" s="44" t="s">
        <v>348</v>
      </c>
    </row>
    <row r="11">
      <c r="A11" s="36">
        <v>100.0</v>
      </c>
      <c r="B11" s="36">
        <v>120.0</v>
      </c>
      <c r="C11" s="36" t="s">
        <v>353</v>
      </c>
      <c r="D11" s="36" t="s">
        <v>336</v>
      </c>
      <c r="E11" s="33"/>
      <c r="F11" s="41" t="s">
        <v>335</v>
      </c>
      <c r="G11" s="42">
        <f>COUNTIF(C2:C100,"ledgeguard")/(count(A2:A100))</f>
        <v>0.1052631579</v>
      </c>
      <c r="H11" s="45" t="s">
        <v>349</v>
      </c>
      <c r="I11" s="46">
        <f>((COUNTIF(B2:B100,"&lt;=15"))/Count(B2:B100))*100</f>
        <v>3.947368421</v>
      </c>
    </row>
    <row r="12">
      <c r="A12" s="36">
        <v>100.0</v>
      </c>
      <c r="B12" s="36">
        <v>57.0</v>
      </c>
      <c r="C12" s="36" t="s">
        <v>338</v>
      </c>
      <c r="D12" s="36" t="s">
        <v>336</v>
      </c>
      <c r="E12" s="33"/>
      <c r="F12" s="41" t="s">
        <v>350</v>
      </c>
      <c r="G12" s="42">
        <f>COUNTIF(C2:C100,"reversal")/(count(A2:A100))</f>
        <v>0.06578947368</v>
      </c>
      <c r="H12" s="45" t="s">
        <v>351</v>
      </c>
      <c r="I12" s="46">
        <f>((COUNTIF(B2:B100,"&gt;15")-COUNTIF(B2:B100,"&gt;30"))/Count(B2:B100))*100</f>
        <v>1.315789474</v>
      </c>
    </row>
    <row r="13">
      <c r="A13" s="36">
        <v>100.0</v>
      </c>
      <c r="B13" s="36">
        <v>48.0</v>
      </c>
      <c r="C13" s="36" t="s">
        <v>350</v>
      </c>
      <c r="D13" s="36" t="s">
        <v>366</v>
      </c>
      <c r="E13" s="33"/>
      <c r="F13" s="41" t="s">
        <v>341</v>
      </c>
      <c r="G13" s="42">
        <f>COUNTIF(C2:C100,"raw/whiff")/(count(A2:A100))</f>
        <v>0.4078947368</v>
      </c>
      <c r="H13" s="45" t="s">
        <v>352</v>
      </c>
      <c r="I13" s="47">
        <f>((COUNTIF(B2:B100,"&gt;30")-COUNTIF(B2:B100,"&gt;45"))/Count(B2:B100))*100</f>
        <v>5.263157895</v>
      </c>
    </row>
    <row r="14">
      <c r="A14" s="36">
        <v>100.0</v>
      </c>
      <c r="B14" s="36">
        <v>127.0</v>
      </c>
      <c r="C14" s="36" t="s">
        <v>338</v>
      </c>
      <c r="D14" s="36" t="s">
        <v>336</v>
      </c>
      <c r="E14" s="33"/>
      <c r="F14" s="41" t="s">
        <v>353</v>
      </c>
      <c r="G14" s="42">
        <f>COUNTIF(C2:C100,"landing")/(count(A2:A100))</f>
        <v>0.07894736842</v>
      </c>
      <c r="H14" s="45" t="s">
        <v>354</v>
      </c>
      <c r="I14" s="46">
        <f>((COUNTIF(B2:B100,"&gt;45")-COUNTIF(B2:B100,"&gt;60"))/Count(B2:B100))*100</f>
        <v>7.894736842</v>
      </c>
    </row>
    <row r="15">
      <c r="A15" s="36">
        <v>100.0</v>
      </c>
      <c r="B15" s="36">
        <v>108.0</v>
      </c>
      <c r="C15" s="36" t="s">
        <v>350</v>
      </c>
      <c r="D15" s="36" t="s">
        <v>336</v>
      </c>
      <c r="E15" s="33"/>
      <c r="F15" s="41" t="s">
        <v>355</v>
      </c>
      <c r="G15" s="42">
        <f>COUNTIF(C2:C100,"shielding")/(count(A2:A100))</f>
        <v>0.02631578947</v>
      </c>
      <c r="H15" s="45" t="s">
        <v>356</v>
      </c>
      <c r="I15" s="46">
        <f>((COUNTIF(B2:B100,"&gt;60")-COUNTIF(B2:B100,"&gt;75"))/Count(B2:B100))*100</f>
        <v>7.894736842</v>
      </c>
    </row>
    <row r="16">
      <c r="A16" s="36">
        <v>100.0</v>
      </c>
      <c r="B16" s="36">
        <v>121.0</v>
      </c>
      <c r="C16" s="36" t="s">
        <v>341</v>
      </c>
      <c r="D16" s="36" t="s">
        <v>336</v>
      </c>
      <c r="E16" s="33"/>
      <c r="G16" s="8"/>
      <c r="H16" s="45" t="s">
        <v>357</v>
      </c>
      <c r="I16" s="46">
        <f>((COUNTIF(B2:B100,"&gt;75")-COUNTIF(B2:B100,"&gt;90"))/Count(B2:B100))*100</f>
        <v>7.894736842</v>
      </c>
    </row>
    <row r="17">
      <c r="A17" s="36">
        <v>100.0</v>
      </c>
      <c r="B17" s="36">
        <v>130.0</v>
      </c>
      <c r="C17" s="36" t="s">
        <v>341</v>
      </c>
      <c r="D17" s="36" t="s">
        <v>366</v>
      </c>
      <c r="E17" s="33"/>
      <c r="F17" s="41" t="s">
        <v>358</v>
      </c>
      <c r="G17" s="42">
        <f>countif(D2:D100,"yes")/(count(A2:A100))</f>
        <v>0.3026315789</v>
      </c>
      <c r="H17" s="45" t="s">
        <v>359</v>
      </c>
      <c r="I17" s="46">
        <f>((COUNTIF(B2:B100,"&gt;90")-COUNTIF(B2:B100,"&gt;105"))/Count(B2:B100))*100</f>
        <v>9.210526316</v>
      </c>
    </row>
    <row r="18">
      <c r="A18" s="36">
        <v>100.0</v>
      </c>
      <c r="B18" s="36">
        <v>105.0</v>
      </c>
      <c r="C18" s="36" t="s">
        <v>338</v>
      </c>
      <c r="D18" s="36" t="s">
        <v>336</v>
      </c>
      <c r="E18" s="33"/>
      <c r="G18" s="8"/>
      <c r="H18" s="45" t="s">
        <v>360</v>
      </c>
      <c r="I18" s="46">
        <f>((COUNTIF(B2:B100,"&gt;105")-COUNTIF(B2:B100,"&gt;120"))/Count(B2:B100))*100</f>
        <v>18.42105263</v>
      </c>
    </row>
    <row r="19">
      <c r="A19" s="36">
        <v>100.0</v>
      </c>
      <c r="B19" s="36">
        <v>72.0</v>
      </c>
      <c r="C19" s="36" t="s">
        <v>341</v>
      </c>
      <c r="D19" s="36" t="s">
        <v>366</v>
      </c>
      <c r="E19" s="33"/>
      <c r="G19" s="8"/>
      <c r="H19" s="45" t="s">
        <v>361</v>
      </c>
      <c r="I19" s="46">
        <f>((COUNTIF(B2:B100,"&gt;120")-COUNTIF(B2:B100,"&gt;135"))/Count(B2:B100))*100</f>
        <v>23.68421053</v>
      </c>
    </row>
    <row r="20">
      <c r="A20" s="36">
        <v>100.0</v>
      </c>
      <c r="B20" s="36">
        <v>109.0</v>
      </c>
      <c r="C20" s="36" t="s">
        <v>338</v>
      </c>
      <c r="D20" s="36" t="s">
        <v>336</v>
      </c>
      <c r="E20" s="33"/>
      <c r="G20" s="8"/>
      <c r="H20" s="48" t="s">
        <v>362</v>
      </c>
      <c r="I20" s="49">
        <f>((COUNTIF(B2:B100,"&gt;135")-COUNTIF(B2:B100,"&gt;150"))/Count(B2:B100))*100</f>
        <v>6.578947368</v>
      </c>
    </row>
    <row r="21">
      <c r="A21" s="36"/>
      <c r="B21" s="36"/>
      <c r="C21" s="36"/>
      <c r="D21" s="36"/>
      <c r="E21" s="33"/>
      <c r="G21" s="8"/>
      <c r="H21" s="48" t="s">
        <v>363</v>
      </c>
      <c r="I21" s="49">
        <f>((COUNTIF(B2:B100,"&gt;150")-COUNTIF(B2:B100,"&gt;165"))/Count(B2:B100))*100</f>
        <v>5.263157895</v>
      </c>
    </row>
    <row r="22">
      <c r="A22" s="36">
        <v>77.0</v>
      </c>
      <c r="B22" s="36">
        <v>107.0</v>
      </c>
      <c r="C22" s="36" t="s">
        <v>341</v>
      </c>
      <c r="D22" s="36" t="s">
        <v>366</v>
      </c>
      <c r="E22" s="33"/>
      <c r="G22" s="8"/>
      <c r="H22" s="48" t="s">
        <v>364</v>
      </c>
      <c r="I22" s="49">
        <f>((COUNTIF(B2:B100,"&gt;165")-COUNTIF(B2:B100,"&gt;180"))/Count(B2:B100))*100</f>
        <v>1.315789474</v>
      </c>
    </row>
    <row r="23">
      <c r="A23" s="36">
        <v>77.0</v>
      </c>
      <c r="B23" s="36">
        <v>81.0</v>
      </c>
      <c r="C23" s="36" t="s">
        <v>338</v>
      </c>
      <c r="D23" s="36" t="s">
        <v>336</v>
      </c>
      <c r="E23" s="33"/>
      <c r="G23" s="8"/>
      <c r="H23" s="50" t="s">
        <v>365</v>
      </c>
      <c r="I23" s="51">
        <f>((COUNTIF(B2:B100,"&gt;180")-COUNTIF(B2:B100,"&gt;300"))/Count(B2:B100))*100</f>
        <v>1.315789474</v>
      </c>
    </row>
    <row r="24">
      <c r="A24" s="36">
        <v>77.0</v>
      </c>
      <c r="B24" s="36">
        <v>124.0</v>
      </c>
      <c r="C24" s="36" t="s">
        <v>338</v>
      </c>
      <c r="D24" s="36" t="s">
        <v>336</v>
      </c>
      <c r="E24" s="33"/>
      <c r="G24" s="8"/>
    </row>
    <row r="25">
      <c r="A25" s="36">
        <v>77.0</v>
      </c>
      <c r="B25" s="36">
        <v>67.0</v>
      </c>
      <c r="C25" s="36" t="s">
        <v>341</v>
      </c>
      <c r="D25" s="36" t="s">
        <v>336</v>
      </c>
      <c r="E25" s="33"/>
      <c r="G25" s="8"/>
    </row>
    <row r="26">
      <c r="A26" s="36">
        <v>77.0</v>
      </c>
      <c r="B26" s="36">
        <v>136.0</v>
      </c>
      <c r="C26" s="36" t="s">
        <v>341</v>
      </c>
      <c r="D26" s="36" t="s">
        <v>366</v>
      </c>
      <c r="E26" s="33"/>
      <c r="G26" s="8"/>
    </row>
    <row r="27">
      <c r="A27" s="36">
        <v>77.0</v>
      </c>
      <c r="B27" s="36">
        <v>123.0</v>
      </c>
      <c r="C27" s="36" t="s">
        <v>341</v>
      </c>
      <c r="D27" s="36" t="s">
        <v>366</v>
      </c>
      <c r="E27" s="33"/>
      <c r="G27" s="8"/>
    </row>
    <row r="28">
      <c r="A28" s="36">
        <v>77.0</v>
      </c>
      <c r="B28" s="36">
        <v>13.0</v>
      </c>
      <c r="C28" s="36" t="s">
        <v>338</v>
      </c>
      <c r="D28" s="36" t="s">
        <v>336</v>
      </c>
      <c r="E28" s="33"/>
      <c r="G28" s="8"/>
    </row>
    <row r="29">
      <c r="A29" s="36">
        <v>77.0</v>
      </c>
      <c r="B29" s="36">
        <v>0.0</v>
      </c>
      <c r="C29" s="36" t="s">
        <v>338</v>
      </c>
      <c r="D29" s="36" t="s">
        <v>336</v>
      </c>
      <c r="E29" s="33"/>
      <c r="G29" s="8"/>
    </row>
    <row r="30">
      <c r="A30" s="36">
        <v>77.0</v>
      </c>
      <c r="B30" s="36">
        <v>116.0</v>
      </c>
      <c r="C30" s="36" t="s">
        <v>338</v>
      </c>
      <c r="D30" s="36" t="s">
        <v>336</v>
      </c>
      <c r="E30" s="33"/>
      <c r="G30" s="8"/>
    </row>
    <row r="31">
      <c r="A31" s="36">
        <v>77.0</v>
      </c>
      <c r="B31" s="36">
        <v>82.0</v>
      </c>
      <c r="C31" s="36" t="s">
        <v>341</v>
      </c>
      <c r="D31" s="36" t="s">
        <v>336</v>
      </c>
      <c r="E31" s="33"/>
      <c r="G31" s="8"/>
    </row>
    <row r="32">
      <c r="A32" s="36"/>
      <c r="B32" s="36"/>
      <c r="C32" s="36"/>
      <c r="D32" s="36"/>
      <c r="E32" s="33"/>
      <c r="G32" s="8"/>
    </row>
    <row r="33">
      <c r="A33" s="36">
        <v>106.0</v>
      </c>
      <c r="B33" s="36">
        <v>171.0</v>
      </c>
      <c r="C33" s="36" t="s">
        <v>341</v>
      </c>
      <c r="D33" s="36" t="s">
        <v>336</v>
      </c>
      <c r="E33" s="33"/>
      <c r="G33" s="8"/>
    </row>
    <row r="34">
      <c r="A34" s="36">
        <v>106.0</v>
      </c>
      <c r="B34" s="36">
        <v>8.0</v>
      </c>
      <c r="C34" s="36" t="s">
        <v>341</v>
      </c>
      <c r="D34" s="36" t="s">
        <v>366</v>
      </c>
      <c r="E34" s="33"/>
      <c r="G34" s="8"/>
    </row>
    <row r="35">
      <c r="A35" s="36">
        <v>106.0</v>
      </c>
      <c r="B35" s="36">
        <v>192.0</v>
      </c>
      <c r="C35" s="36" t="s">
        <v>335</v>
      </c>
      <c r="D35" s="36" t="s">
        <v>336</v>
      </c>
      <c r="E35" s="33"/>
      <c r="G35" s="8"/>
    </row>
    <row r="36">
      <c r="A36" s="36">
        <v>106.0</v>
      </c>
      <c r="B36" s="36">
        <v>130.0</v>
      </c>
      <c r="C36" s="36" t="s">
        <v>350</v>
      </c>
      <c r="D36" s="36" t="s">
        <v>336</v>
      </c>
      <c r="E36" s="33"/>
      <c r="G36" s="8"/>
    </row>
    <row r="37">
      <c r="A37" s="36">
        <v>106.0</v>
      </c>
      <c r="B37" s="36">
        <v>58.0</v>
      </c>
      <c r="C37" s="36" t="s">
        <v>341</v>
      </c>
      <c r="D37" s="36" t="s">
        <v>366</v>
      </c>
      <c r="E37" s="33"/>
      <c r="G37" s="8"/>
    </row>
    <row r="38">
      <c r="A38" s="36">
        <v>106.0</v>
      </c>
      <c r="B38" s="36">
        <v>125.0</v>
      </c>
      <c r="C38" s="36" t="s">
        <v>341</v>
      </c>
      <c r="D38" s="36" t="s">
        <v>336</v>
      </c>
      <c r="E38" s="33"/>
      <c r="G38" s="8"/>
    </row>
    <row r="39">
      <c r="A39" s="36">
        <v>106.0</v>
      </c>
      <c r="B39" s="36">
        <v>35.0</v>
      </c>
      <c r="C39" s="36" t="s">
        <v>350</v>
      </c>
      <c r="D39" s="36" t="s">
        <v>336</v>
      </c>
      <c r="E39" s="33"/>
      <c r="G39" s="8"/>
    </row>
    <row r="40">
      <c r="A40" s="36">
        <v>106.0</v>
      </c>
      <c r="B40" s="36">
        <v>149.0</v>
      </c>
      <c r="C40" s="36" t="s">
        <v>341</v>
      </c>
      <c r="D40" s="36" t="s">
        <v>336</v>
      </c>
      <c r="E40" s="33"/>
      <c r="G40" s="8"/>
    </row>
    <row r="41">
      <c r="A41" s="36">
        <v>106.0</v>
      </c>
      <c r="B41" s="36">
        <v>131.0</v>
      </c>
      <c r="C41" s="36" t="s">
        <v>338</v>
      </c>
      <c r="D41" s="36" t="s">
        <v>336</v>
      </c>
      <c r="E41" s="33"/>
      <c r="G41" s="8"/>
    </row>
    <row r="42">
      <c r="A42" s="36">
        <v>106.0</v>
      </c>
      <c r="B42" s="36">
        <v>54.0</v>
      </c>
      <c r="C42" s="36" t="s">
        <v>353</v>
      </c>
      <c r="D42" s="36" t="s">
        <v>366</v>
      </c>
      <c r="E42" s="33"/>
      <c r="G42" s="8"/>
    </row>
    <row r="43">
      <c r="A43" s="36">
        <v>106.0</v>
      </c>
      <c r="B43" s="36">
        <v>159.0</v>
      </c>
      <c r="C43" s="36" t="s">
        <v>353</v>
      </c>
      <c r="D43" s="36" t="s">
        <v>336</v>
      </c>
      <c r="E43" s="33"/>
      <c r="G43" s="8"/>
    </row>
    <row r="44">
      <c r="A44" s="36"/>
      <c r="B44" s="36"/>
      <c r="C44" s="36"/>
      <c r="D44" s="36"/>
      <c r="E44" s="33"/>
      <c r="G44" s="8"/>
    </row>
    <row r="45">
      <c r="A45" s="36">
        <v>91.0</v>
      </c>
      <c r="B45" s="36">
        <v>85.0</v>
      </c>
      <c r="C45" s="36" t="s">
        <v>338</v>
      </c>
      <c r="D45" s="36" t="s">
        <v>336</v>
      </c>
      <c r="E45" s="33"/>
      <c r="G45" s="8"/>
    </row>
    <row r="46">
      <c r="A46" s="36">
        <v>91.0</v>
      </c>
      <c r="B46" s="36">
        <v>125.0</v>
      </c>
      <c r="C46" s="36" t="s">
        <v>341</v>
      </c>
      <c r="D46" s="36" t="s">
        <v>336</v>
      </c>
      <c r="E46" s="33"/>
      <c r="G46" s="8"/>
    </row>
    <row r="47">
      <c r="A47" s="36">
        <v>91.0</v>
      </c>
      <c r="B47" s="36">
        <v>70.0</v>
      </c>
      <c r="C47" s="36" t="s">
        <v>335</v>
      </c>
      <c r="D47" s="36" t="s">
        <v>366</v>
      </c>
      <c r="E47" s="33"/>
      <c r="G47" s="8"/>
    </row>
    <row r="48">
      <c r="A48" s="36">
        <v>91.0</v>
      </c>
      <c r="B48" s="36">
        <v>105.0</v>
      </c>
      <c r="C48" s="36" t="s">
        <v>341</v>
      </c>
      <c r="D48" s="36" t="s">
        <v>336</v>
      </c>
      <c r="E48" s="33"/>
      <c r="G48" s="8"/>
    </row>
    <row r="49">
      <c r="A49" s="36">
        <v>91.0</v>
      </c>
      <c r="B49" s="36">
        <v>109.0</v>
      </c>
      <c r="C49" s="36" t="s">
        <v>338</v>
      </c>
      <c r="D49" s="36" t="s">
        <v>336</v>
      </c>
      <c r="E49" s="33"/>
      <c r="G49" s="8"/>
    </row>
    <row r="50">
      <c r="A50" s="36">
        <v>91.0</v>
      </c>
      <c r="B50" s="36">
        <v>86.0</v>
      </c>
      <c r="C50" s="36" t="s">
        <v>338</v>
      </c>
      <c r="D50" s="36" t="s">
        <v>336</v>
      </c>
      <c r="E50" s="33"/>
      <c r="G50" s="8"/>
    </row>
    <row r="51">
      <c r="A51" s="36">
        <v>91.0</v>
      </c>
      <c r="B51" s="36">
        <v>161.0</v>
      </c>
      <c r="C51" s="36" t="s">
        <v>355</v>
      </c>
      <c r="D51" s="36" t="s">
        <v>336</v>
      </c>
      <c r="E51" s="33"/>
      <c r="G51" s="8"/>
    </row>
    <row r="52">
      <c r="A52" s="36">
        <v>91.0</v>
      </c>
      <c r="B52" s="36">
        <v>108.0</v>
      </c>
      <c r="C52" s="36" t="s">
        <v>353</v>
      </c>
      <c r="D52" s="36" t="s">
        <v>336</v>
      </c>
      <c r="E52" s="33"/>
      <c r="G52" s="8"/>
    </row>
    <row r="53">
      <c r="A53" s="36">
        <v>91.0</v>
      </c>
      <c r="B53" s="36">
        <v>98.0</v>
      </c>
      <c r="C53" s="36" t="s">
        <v>338</v>
      </c>
      <c r="D53" s="36" t="s">
        <v>336</v>
      </c>
      <c r="E53" s="33"/>
      <c r="G53" s="8"/>
    </row>
    <row r="54">
      <c r="A54" s="36">
        <v>91.0</v>
      </c>
      <c r="B54" s="36">
        <v>49.0</v>
      </c>
      <c r="C54" s="36" t="s">
        <v>341</v>
      </c>
      <c r="D54" s="36" t="s">
        <v>366</v>
      </c>
      <c r="E54" s="33"/>
      <c r="G54" s="8"/>
    </row>
    <row r="55">
      <c r="A55" s="36"/>
      <c r="B55" s="36"/>
      <c r="C55" s="36"/>
      <c r="D55" s="36"/>
      <c r="E55" s="33"/>
      <c r="G55" s="8"/>
    </row>
    <row r="56">
      <c r="A56" s="36">
        <v>90.0</v>
      </c>
      <c r="B56" s="36">
        <v>72.0</v>
      </c>
      <c r="C56" s="36" t="s">
        <v>338</v>
      </c>
      <c r="D56" s="36" t="s">
        <v>336</v>
      </c>
      <c r="E56" s="33"/>
      <c r="G56" s="8"/>
    </row>
    <row r="57">
      <c r="A57" s="36">
        <v>90.0</v>
      </c>
      <c r="B57" s="36">
        <v>96.0</v>
      </c>
      <c r="C57" s="36" t="s">
        <v>353</v>
      </c>
      <c r="D57" s="36" t="s">
        <v>336</v>
      </c>
      <c r="E57" s="33"/>
      <c r="G57" s="8"/>
    </row>
    <row r="58">
      <c r="A58" s="36">
        <v>90.0</v>
      </c>
      <c r="B58" s="36">
        <v>114.0</v>
      </c>
      <c r="C58" s="36" t="s">
        <v>335</v>
      </c>
      <c r="D58" s="36" t="s">
        <v>366</v>
      </c>
      <c r="E58" s="33"/>
      <c r="G58" s="8"/>
    </row>
    <row r="59">
      <c r="A59" s="36">
        <v>90.0</v>
      </c>
      <c r="B59" s="36">
        <v>53.0</v>
      </c>
      <c r="C59" s="36" t="s">
        <v>335</v>
      </c>
      <c r="D59" s="36" t="s">
        <v>336</v>
      </c>
      <c r="E59" s="33"/>
      <c r="G59" s="8"/>
    </row>
    <row r="60">
      <c r="A60" s="36">
        <v>90.0</v>
      </c>
      <c r="B60" s="36">
        <v>108.0</v>
      </c>
      <c r="C60" s="36" t="s">
        <v>338</v>
      </c>
      <c r="D60" s="36" t="s">
        <v>336</v>
      </c>
      <c r="E60" s="33"/>
      <c r="G60" s="8"/>
    </row>
    <row r="61">
      <c r="A61" s="36">
        <v>90.0</v>
      </c>
      <c r="B61" s="36">
        <v>36.0</v>
      </c>
      <c r="C61" s="36" t="s">
        <v>341</v>
      </c>
      <c r="D61" s="36" t="s">
        <v>366</v>
      </c>
      <c r="E61" s="33"/>
      <c r="G61" s="8"/>
    </row>
    <row r="62">
      <c r="A62" s="36">
        <v>90.0</v>
      </c>
      <c r="B62" s="36">
        <v>131.0</v>
      </c>
      <c r="C62" s="36" t="s">
        <v>341</v>
      </c>
      <c r="D62" s="36" t="s">
        <v>336</v>
      </c>
      <c r="E62" s="33"/>
      <c r="G62" s="8"/>
    </row>
    <row r="63">
      <c r="A63" s="36">
        <v>90.0</v>
      </c>
      <c r="B63" s="36">
        <v>116.0</v>
      </c>
      <c r="C63" s="36" t="s">
        <v>341</v>
      </c>
      <c r="D63" s="36" t="s">
        <v>336</v>
      </c>
      <c r="E63" s="33"/>
      <c r="G63" s="8"/>
    </row>
    <row r="64">
      <c r="A64" s="36"/>
      <c r="B64" s="36"/>
      <c r="C64" s="36"/>
      <c r="D64" s="36"/>
      <c r="E64" s="33"/>
      <c r="G64" s="8"/>
    </row>
    <row r="65">
      <c r="A65" s="36">
        <v>79.0</v>
      </c>
      <c r="B65" s="36">
        <v>137.0</v>
      </c>
      <c r="C65" s="36" t="s">
        <v>341</v>
      </c>
      <c r="D65" s="36" t="s">
        <v>336</v>
      </c>
      <c r="E65" s="33"/>
      <c r="G65" s="8"/>
    </row>
    <row r="66">
      <c r="A66" s="36">
        <v>79.0</v>
      </c>
      <c r="B66" s="36">
        <v>71.0</v>
      </c>
      <c r="C66" s="36" t="s">
        <v>341</v>
      </c>
      <c r="D66" s="36" t="s">
        <v>366</v>
      </c>
      <c r="E66" s="33"/>
      <c r="G66" s="8"/>
    </row>
    <row r="67">
      <c r="A67" s="36">
        <v>79.0</v>
      </c>
      <c r="B67" s="36">
        <v>104.0</v>
      </c>
      <c r="C67" s="36" t="s">
        <v>338</v>
      </c>
      <c r="D67" s="36" t="s">
        <v>336</v>
      </c>
      <c r="E67" s="33"/>
      <c r="G67" s="8"/>
    </row>
    <row r="68">
      <c r="A68" s="36">
        <v>79.0</v>
      </c>
      <c r="B68" s="36">
        <v>129.0</v>
      </c>
      <c r="C68" s="36" t="s">
        <v>335</v>
      </c>
      <c r="D68" s="36" t="s">
        <v>336</v>
      </c>
      <c r="E68" s="33"/>
      <c r="G68" s="8"/>
    </row>
    <row r="69">
      <c r="A69" s="36">
        <v>79.0</v>
      </c>
      <c r="B69" s="36">
        <v>97.0</v>
      </c>
      <c r="C69" s="36" t="s">
        <v>341</v>
      </c>
      <c r="D69" s="36" t="s">
        <v>366</v>
      </c>
      <c r="E69" s="33"/>
      <c r="G69" s="8"/>
    </row>
    <row r="70">
      <c r="A70" s="36">
        <v>79.0</v>
      </c>
      <c r="B70" s="36">
        <v>153.0</v>
      </c>
      <c r="C70" s="36" t="s">
        <v>335</v>
      </c>
      <c r="D70" s="36" t="s">
        <v>366</v>
      </c>
      <c r="E70" s="33"/>
      <c r="G70" s="8"/>
    </row>
    <row r="71">
      <c r="A71" s="36">
        <v>79.0</v>
      </c>
      <c r="B71" s="36">
        <v>105.0</v>
      </c>
      <c r="C71" s="36" t="s">
        <v>341</v>
      </c>
      <c r="D71" s="36" t="s">
        <v>336</v>
      </c>
      <c r="E71" s="33"/>
      <c r="G71" s="8"/>
    </row>
    <row r="72">
      <c r="A72" s="36">
        <v>79.0</v>
      </c>
      <c r="B72" s="36">
        <v>27.0</v>
      </c>
      <c r="C72" s="36" t="s">
        <v>338</v>
      </c>
      <c r="D72" s="36" t="s">
        <v>366</v>
      </c>
      <c r="E72" s="33"/>
      <c r="G72" s="8"/>
    </row>
    <row r="73">
      <c r="A73" s="36"/>
      <c r="B73" s="36"/>
      <c r="C73" s="36"/>
      <c r="D73" s="36"/>
      <c r="E73" s="33"/>
      <c r="G73" s="8"/>
    </row>
    <row r="74">
      <c r="A74" s="36">
        <v>98.0</v>
      </c>
      <c r="B74" s="36">
        <v>108.0</v>
      </c>
      <c r="C74" s="36" t="s">
        <v>338</v>
      </c>
      <c r="D74" s="36" t="s">
        <v>336</v>
      </c>
      <c r="E74" s="33"/>
      <c r="G74" s="8"/>
    </row>
    <row r="75">
      <c r="A75" s="36">
        <v>98.0</v>
      </c>
      <c r="B75" s="36">
        <v>39.0</v>
      </c>
      <c r="C75" s="36" t="s">
        <v>341</v>
      </c>
      <c r="D75" s="36" t="s">
        <v>366</v>
      </c>
      <c r="E75" s="33"/>
      <c r="G75" s="8"/>
    </row>
    <row r="76">
      <c r="A76" s="36">
        <v>98.0</v>
      </c>
      <c r="B76" s="36">
        <v>128.0</v>
      </c>
      <c r="C76" s="36" t="s">
        <v>338</v>
      </c>
      <c r="D76" s="36" t="s">
        <v>336</v>
      </c>
      <c r="E76" s="33"/>
      <c r="G76" s="8"/>
    </row>
    <row r="77">
      <c r="A77" s="36">
        <v>98.0</v>
      </c>
      <c r="B77" s="36">
        <v>45.0</v>
      </c>
      <c r="C77" s="36" t="s">
        <v>338</v>
      </c>
      <c r="D77" s="36" t="s">
        <v>336</v>
      </c>
      <c r="E77" s="33"/>
      <c r="G77" s="8"/>
    </row>
    <row r="78">
      <c r="A78" s="36">
        <v>98.0</v>
      </c>
      <c r="B78" s="36">
        <v>130.0</v>
      </c>
      <c r="C78" s="36" t="s">
        <v>341</v>
      </c>
      <c r="D78" s="36" t="s">
        <v>336</v>
      </c>
      <c r="E78" s="33"/>
      <c r="G78" s="8"/>
    </row>
    <row r="79">
      <c r="A79" s="36">
        <v>98.0</v>
      </c>
      <c r="B79" s="36">
        <v>133.0</v>
      </c>
      <c r="C79" s="36" t="s">
        <v>350</v>
      </c>
      <c r="D79" s="36" t="s">
        <v>336</v>
      </c>
      <c r="E79" s="33"/>
      <c r="G79" s="8"/>
    </row>
    <row r="80">
      <c r="A80" s="36">
        <v>98.0</v>
      </c>
      <c r="B80" s="36">
        <v>139.0</v>
      </c>
      <c r="C80" s="36" t="s">
        <v>341</v>
      </c>
      <c r="D80" s="36" t="s">
        <v>366</v>
      </c>
      <c r="E80" s="33"/>
      <c r="G80" s="8"/>
    </row>
    <row r="81">
      <c r="A81" s="36">
        <v>98.0</v>
      </c>
      <c r="B81" s="36">
        <v>140.0</v>
      </c>
      <c r="C81" s="36" t="s">
        <v>341</v>
      </c>
      <c r="D81" s="36" t="s">
        <v>336</v>
      </c>
      <c r="E81" s="33"/>
      <c r="G81" s="8"/>
    </row>
    <row r="82">
      <c r="A82" s="36">
        <v>98.0</v>
      </c>
      <c r="B82" s="36">
        <v>129.0</v>
      </c>
      <c r="C82" s="36" t="s">
        <v>341</v>
      </c>
      <c r="D82" s="36" t="s">
        <v>366</v>
      </c>
      <c r="E82" s="33"/>
      <c r="G82" s="8"/>
    </row>
    <row r="83">
      <c r="A83" s="36">
        <v>98.0</v>
      </c>
      <c r="B83" s="36">
        <v>115.0</v>
      </c>
      <c r="C83" s="36" t="s">
        <v>341</v>
      </c>
      <c r="D83" s="36" t="s">
        <v>336</v>
      </c>
      <c r="E83" s="33"/>
      <c r="G83" s="8"/>
    </row>
    <row r="84">
      <c r="A84" s="36">
        <v>98.0</v>
      </c>
      <c r="B84" s="36">
        <v>75.0</v>
      </c>
      <c r="C84" s="36" t="s">
        <v>353</v>
      </c>
      <c r="D84" s="36" t="s">
        <v>366</v>
      </c>
      <c r="E84" s="33"/>
      <c r="G84" s="8"/>
    </row>
    <row r="85">
      <c r="A85" s="36"/>
      <c r="B85" s="36"/>
      <c r="C85" s="36"/>
      <c r="D85" s="36"/>
      <c r="E85" s="33"/>
      <c r="G85" s="8"/>
    </row>
    <row r="86">
      <c r="A86" s="36"/>
      <c r="B86" s="36"/>
      <c r="C86" s="36"/>
      <c r="D86" s="36"/>
      <c r="E86" s="33"/>
      <c r="G86" s="8"/>
    </row>
    <row r="87">
      <c r="A87" s="36"/>
      <c r="B87" s="36"/>
      <c r="C87" s="36"/>
      <c r="D87" s="36"/>
      <c r="E87" s="33"/>
      <c r="G87" s="8"/>
    </row>
    <row r="88">
      <c r="A88" s="36"/>
      <c r="B88" s="36"/>
      <c r="C88" s="36"/>
      <c r="D88" s="36"/>
      <c r="E88" s="33"/>
      <c r="G88" s="8"/>
    </row>
    <row r="89">
      <c r="A89" s="36"/>
      <c r="B89" s="36"/>
      <c r="C89" s="36"/>
      <c r="D89" s="36"/>
      <c r="E89" s="33"/>
      <c r="G89" s="8"/>
    </row>
    <row r="90">
      <c r="A90" s="36"/>
      <c r="B90" s="36"/>
      <c r="C90" s="36"/>
      <c r="D90" s="36"/>
      <c r="E90" s="33"/>
      <c r="G90" s="8"/>
    </row>
    <row r="91">
      <c r="A91" s="36"/>
      <c r="B91" s="36"/>
      <c r="C91" s="36"/>
      <c r="D91" s="36"/>
      <c r="E91" s="33"/>
      <c r="G91" s="8"/>
    </row>
    <row r="92">
      <c r="A92" s="36"/>
      <c r="B92" s="36"/>
      <c r="C92" s="36"/>
      <c r="D92" s="36"/>
      <c r="E92" s="33"/>
      <c r="G92" s="8"/>
    </row>
    <row r="93">
      <c r="A93" s="36"/>
      <c r="B93" s="36"/>
      <c r="C93" s="36"/>
      <c r="D93" s="36"/>
      <c r="E93" s="33"/>
      <c r="G93" s="8"/>
    </row>
    <row r="94">
      <c r="A94" s="36"/>
      <c r="B94" s="36"/>
      <c r="C94" s="36"/>
      <c r="D94" s="36"/>
      <c r="E94" s="33"/>
      <c r="G94" s="8"/>
    </row>
    <row r="95">
      <c r="A95" s="36"/>
      <c r="B95" s="36"/>
      <c r="C95" s="36"/>
      <c r="D95" s="36"/>
      <c r="E95" s="33"/>
      <c r="G95" s="8"/>
    </row>
    <row r="96">
      <c r="A96" s="36"/>
      <c r="B96" s="36"/>
      <c r="C96" s="36"/>
      <c r="D96" s="36"/>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111.8630137</v>
      </c>
      <c r="J1" s="6" t="s">
        <v>334</v>
      </c>
      <c r="K1" s="10">
        <f>AVERAGE(A2:A100)</f>
        <v>93.36986301</v>
      </c>
    </row>
    <row r="2">
      <c r="A2" s="36">
        <v>91.0</v>
      </c>
      <c r="B2" s="36">
        <v>99.0</v>
      </c>
      <c r="C2" s="36" t="s">
        <v>341</v>
      </c>
      <c r="D2" s="36" t="s">
        <v>366</v>
      </c>
      <c r="E2" s="33"/>
      <c r="F2" s="34" t="s">
        <v>3</v>
      </c>
      <c r="G2" s="35">
        <f>MEDIAN(B2:B100)</f>
        <v>110</v>
      </c>
      <c r="J2" s="66" t="s">
        <v>337</v>
      </c>
      <c r="K2" s="67">
        <f>count(A2:A103)</f>
        <v>73</v>
      </c>
    </row>
    <row r="3">
      <c r="A3" s="36">
        <v>91.0</v>
      </c>
      <c r="B3" s="36">
        <v>121.0</v>
      </c>
      <c r="C3" s="36" t="s">
        <v>341</v>
      </c>
      <c r="D3" s="36" t="s">
        <v>336</v>
      </c>
      <c r="E3" s="33"/>
      <c r="F3" s="34" t="s">
        <v>339</v>
      </c>
      <c r="G3" s="35">
        <f>STDEV(B2:B100)</f>
        <v>18.01412645</v>
      </c>
    </row>
    <row r="4">
      <c r="A4" s="36">
        <v>91.0</v>
      </c>
      <c r="B4" s="36">
        <v>91.0</v>
      </c>
      <c r="C4" s="36" t="s">
        <v>353</v>
      </c>
      <c r="D4" s="36" t="s">
        <v>366</v>
      </c>
      <c r="E4" s="33"/>
      <c r="F4" s="34" t="s">
        <v>340</v>
      </c>
      <c r="G4" s="35">
        <f>QUARTILE(B2:B100,1)</f>
        <v>101</v>
      </c>
    </row>
    <row r="5">
      <c r="A5" s="36">
        <v>91.0</v>
      </c>
      <c r="B5" s="36">
        <v>101.0</v>
      </c>
      <c r="C5" s="36" t="s">
        <v>341</v>
      </c>
      <c r="D5" s="36" t="s">
        <v>366</v>
      </c>
      <c r="E5" s="33"/>
      <c r="F5" s="34" t="s">
        <v>342</v>
      </c>
      <c r="G5" s="35">
        <f>QUARTILE(B2:B100,2)</f>
        <v>110</v>
      </c>
    </row>
    <row r="6">
      <c r="A6" s="36">
        <v>91.0</v>
      </c>
      <c r="B6" s="36">
        <v>121.0</v>
      </c>
      <c r="C6" s="36" t="s">
        <v>341</v>
      </c>
      <c r="D6" s="36" t="s">
        <v>336</v>
      </c>
      <c r="E6" s="33"/>
      <c r="F6" s="34" t="s">
        <v>1</v>
      </c>
      <c r="G6" s="35">
        <f>QUARTILE(B2:B100,3)</f>
        <v>121</v>
      </c>
    </row>
    <row r="7">
      <c r="A7" s="36">
        <v>91.0</v>
      </c>
      <c r="B7" s="59">
        <v>118.0</v>
      </c>
      <c r="C7" s="38" t="s">
        <v>341</v>
      </c>
      <c r="D7" s="38" t="s">
        <v>336</v>
      </c>
      <c r="E7" s="33"/>
      <c r="F7" s="34" t="s">
        <v>343</v>
      </c>
      <c r="G7" s="35">
        <f>QUARTILE(B2:B100,4)</f>
        <v>187</v>
      </c>
    </row>
    <row r="8">
      <c r="A8" s="36">
        <v>91.0</v>
      </c>
      <c r="B8" s="60">
        <v>125.0</v>
      </c>
      <c r="C8" s="40" t="s">
        <v>341</v>
      </c>
      <c r="D8" s="40" t="s">
        <v>336</v>
      </c>
      <c r="E8" s="33"/>
      <c r="F8" s="34" t="s">
        <v>344</v>
      </c>
      <c r="G8" s="35">
        <f>G6-G4</f>
        <v>20</v>
      </c>
      <c r="H8" s="34" t="s">
        <v>345</v>
      </c>
      <c r="I8" s="35">
        <f>(3*(G1-G2))/G3</f>
        <v>0.3102587911</v>
      </c>
      <c r="J8" s="34" t="s">
        <v>346</v>
      </c>
      <c r="K8" s="35">
        <f>SUM(I21:I23)</f>
        <v>1.369863014</v>
      </c>
    </row>
    <row r="9">
      <c r="A9" s="36">
        <v>91.0</v>
      </c>
      <c r="B9" s="60">
        <v>73.0</v>
      </c>
      <c r="C9" s="40" t="s">
        <v>341</v>
      </c>
      <c r="D9" s="40" t="s">
        <v>366</v>
      </c>
      <c r="E9" s="33"/>
      <c r="G9" s="8"/>
    </row>
    <row r="10">
      <c r="A10" s="36">
        <v>91.0</v>
      </c>
      <c r="B10" s="36">
        <v>91.0</v>
      </c>
      <c r="C10" s="36" t="s">
        <v>341</v>
      </c>
      <c r="D10" s="36" t="s">
        <v>366</v>
      </c>
      <c r="E10" s="33"/>
      <c r="F10" s="41" t="s">
        <v>338</v>
      </c>
      <c r="G10" s="42">
        <f>(COUNTIF(C2:C100,"edgeguard"))/(count(A2:A100))</f>
        <v>0.02739726027</v>
      </c>
      <c r="H10" s="43" t="s">
        <v>347</v>
      </c>
      <c r="I10" s="44" t="s">
        <v>348</v>
      </c>
    </row>
    <row r="11">
      <c r="A11" s="36">
        <v>91.0</v>
      </c>
      <c r="B11" s="36">
        <v>133.0</v>
      </c>
      <c r="C11" s="36" t="s">
        <v>341</v>
      </c>
      <c r="D11" s="36" t="s">
        <v>336</v>
      </c>
      <c r="E11" s="33"/>
      <c r="F11" s="41" t="s">
        <v>335</v>
      </c>
      <c r="G11" s="42">
        <f>COUNTIF(C2:C100,"ledgeguard")/(count(A2:A100))</f>
        <v>0.1643835616</v>
      </c>
      <c r="H11" s="45" t="s">
        <v>349</v>
      </c>
      <c r="I11" s="46">
        <f>((COUNTIF(B2:B100,"&lt;=15"))/Count(B2:B100))*100</f>
        <v>0</v>
      </c>
    </row>
    <row r="12">
      <c r="A12" s="36"/>
      <c r="B12" s="36"/>
      <c r="C12" s="36"/>
      <c r="D12" s="36"/>
      <c r="E12" s="33"/>
      <c r="F12" s="41" t="s">
        <v>350</v>
      </c>
      <c r="G12" s="42">
        <f>COUNTIF(C2:C100,"reversal")/(count(A2:A100))</f>
        <v>0.08219178082</v>
      </c>
      <c r="H12" s="45" t="s">
        <v>351</v>
      </c>
      <c r="I12" s="46">
        <f>((COUNTIF(B2:B100,"&gt;15")-COUNTIF(B2:B100,"&gt;30"))/Count(B2:B100))*100</f>
        <v>0</v>
      </c>
    </row>
    <row r="13">
      <c r="A13" s="36">
        <v>106.0</v>
      </c>
      <c r="B13" s="36">
        <v>104.0</v>
      </c>
      <c r="C13" s="36" t="s">
        <v>353</v>
      </c>
      <c r="D13" s="36" t="s">
        <v>336</v>
      </c>
      <c r="E13" s="33"/>
      <c r="F13" s="41" t="s">
        <v>341</v>
      </c>
      <c r="G13" s="42">
        <f>COUNTIF(C2:C100,"raw/whiff")/(count(A2:A100))</f>
        <v>0.5342465753</v>
      </c>
      <c r="H13" s="45" t="s">
        <v>352</v>
      </c>
      <c r="I13" s="47">
        <f>((COUNTIF(B2:B100,"&gt;30")-COUNTIF(B2:B100,"&gt;45"))/Count(B2:B100))*100</f>
        <v>0</v>
      </c>
    </row>
    <row r="14">
      <c r="A14" s="36">
        <v>106.0</v>
      </c>
      <c r="B14" s="36">
        <v>102.0</v>
      </c>
      <c r="C14" s="36" t="s">
        <v>341</v>
      </c>
      <c r="D14" s="36" t="s">
        <v>336</v>
      </c>
      <c r="E14" s="33"/>
      <c r="F14" s="41" t="s">
        <v>353</v>
      </c>
      <c r="G14" s="42">
        <f>COUNTIF(C2:C100,"landing")/(count(A2:A100))</f>
        <v>0.1643835616</v>
      </c>
      <c r="H14" s="45" t="s">
        <v>354</v>
      </c>
      <c r="I14" s="46">
        <f>((COUNTIF(B2:B100,"&gt;45")-COUNTIF(B2:B100,"&gt;60"))/Count(B2:B100))*100</f>
        <v>0</v>
      </c>
    </row>
    <row r="15">
      <c r="A15" s="36">
        <v>106.0</v>
      </c>
      <c r="B15" s="36">
        <v>106.0</v>
      </c>
      <c r="C15" s="36" t="s">
        <v>350</v>
      </c>
      <c r="D15" s="36" t="s">
        <v>366</v>
      </c>
      <c r="E15" s="33"/>
      <c r="F15" s="41" t="s">
        <v>355</v>
      </c>
      <c r="G15" s="42">
        <f>COUNTIF(C2:C100,"shielding")/(count(A2:A100))</f>
        <v>0.02739726027</v>
      </c>
      <c r="H15" s="45" t="s">
        <v>356</v>
      </c>
      <c r="I15" s="46">
        <f>((COUNTIF(B2:B100,"&gt;60")-COUNTIF(B2:B100,"&gt;75"))/Count(B2:B100))*100</f>
        <v>1.369863014</v>
      </c>
    </row>
    <row r="16">
      <c r="A16" s="36">
        <v>106.0</v>
      </c>
      <c r="B16" s="36">
        <v>122.0</v>
      </c>
      <c r="C16" s="36" t="s">
        <v>341</v>
      </c>
      <c r="D16" s="36" t="s">
        <v>336</v>
      </c>
      <c r="E16" s="33"/>
      <c r="G16" s="8"/>
      <c r="H16" s="45" t="s">
        <v>357</v>
      </c>
      <c r="I16" s="46">
        <f>((COUNTIF(B2:B100,"&gt;75")-COUNTIF(B2:B100,"&gt;90"))/Count(B2:B100))*100</f>
        <v>2.739726027</v>
      </c>
    </row>
    <row r="17">
      <c r="A17" s="36">
        <v>106.0</v>
      </c>
      <c r="B17" s="36">
        <v>126.0</v>
      </c>
      <c r="C17" s="36" t="s">
        <v>353</v>
      </c>
      <c r="D17" s="36" t="s">
        <v>336</v>
      </c>
      <c r="E17" s="33"/>
      <c r="F17" s="41" t="s">
        <v>358</v>
      </c>
      <c r="G17" s="42">
        <f>countif(D2:D100,"yes")/(count(A2:A100))</f>
        <v>0.3561643836</v>
      </c>
      <c r="H17" s="45" t="s">
        <v>359</v>
      </c>
      <c r="I17" s="46">
        <f>((COUNTIF(B2:B100,"&gt;90")-COUNTIF(B2:B100,"&gt;105"))/Count(B2:B100))*100</f>
        <v>35.61643836</v>
      </c>
    </row>
    <row r="18">
      <c r="A18" s="36">
        <v>106.0</v>
      </c>
      <c r="B18" s="36">
        <v>118.0</v>
      </c>
      <c r="C18" s="36" t="s">
        <v>350</v>
      </c>
      <c r="D18" s="36" t="s">
        <v>336</v>
      </c>
      <c r="E18" s="33"/>
      <c r="G18" s="8"/>
      <c r="H18" s="45" t="s">
        <v>360</v>
      </c>
      <c r="I18" s="46">
        <f>((COUNTIF(B2:B100,"&gt;105")-COUNTIF(B2:B100,"&gt;120"))/Count(B2:B100))*100</f>
        <v>32.87671233</v>
      </c>
    </row>
    <row r="19">
      <c r="A19" s="36">
        <v>106.0</v>
      </c>
      <c r="B19" s="36">
        <v>116.0</v>
      </c>
      <c r="C19" s="36" t="s">
        <v>335</v>
      </c>
      <c r="D19" s="36" t="s">
        <v>336</v>
      </c>
      <c r="E19" s="33"/>
      <c r="G19" s="8"/>
      <c r="H19" s="45" t="s">
        <v>361</v>
      </c>
      <c r="I19" s="46">
        <f>((COUNTIF(B2:B100,"&gt;120")-COUNTIF(B2:B100,"&gt;135"))/Count(B2:B100))*100</f>
        <v>19.17808219</v>
      </c>
    </row>
    <row r="20">
      <c r="A20" s="36">
        <v>106.0</v>
      </c>
      <c r="B20" s="36">
        <v>146.0</v>
      </c>
      <c r="C20" s="36" t="s">
        <v>335</v>
      </c>
      <c r="D20" s="36" t="s">
        <v>336</v>
      </c>
      <c r="E20" s="33"/>
      <c r="G20" s="8"/>
      <c r="H20" s="48" t="s">
        <v>362</v>
      </c>
      <c r="I20" s="49">
        <f>((COUNTIF(B2:B100,"&gt;135")-COUNTIF(B2:B100,"&gt;150"))/Count(B2:B100))*100</f>
        <v>6.849315068</v>
      </c>
    </row>
    <row r="21">
      <c r="A21" s="36">
        <v>106.0</v>
      </c>
      <c r="B21" s="36">
        <v>131.0</v>
      </c>
      <c r="C21" s="36" t="s">
        <v>341</v>
      </c>
      <c r="D21" s="36" t="s">
        <v>336</v>
      </c>
      <c r="E21" s="33"/>
      <c r="G21" s="8"/>
      <c r="H21" s="48" t="s">
        <v>363</v>
      </c>
      <c r="I21" s="49">
        <f>((COUNTIF(B2:B100,"&gt;150")-COUNTIF(B2:B100,"&gt;165"))/Count(B2:B100))*100</f>
        <v>0</v>
      </c>
    </row>
    <row r="22">
      <c r="A22" s="36">
        <v>106.0</v>
      </c>
      <c r="B22" s="36">
        <v>93.0</v>
      </c>
      <c r="C22" s="36" t="s">
        <v>341</v>
      </c>
      <c r="D22" s="36" t="s">
        <v>336</v>
      </c>
      <c r="E22" s="33"/>
      <c r="G22" s="8"/>
      <c r="H22" s="48" t="s">
        <v>364</v>
      </c>
      <c r="I22" s="49">
        <f>((COUNTIF(B2:B100,"&gt;165")-COUNTIF(B2:B100,"&gt;180"))/Count(B2:B100))*100</f>
        <v>0</v>
      </c>
    </row>
    <row r="23">
      <c r="A23" s="36">
        <v>106.0</v>
      </c>
      <c r="B23" s="36">
        <v>91.0</v>
      </c>
      <c r="C23" s="36" t="s">
        <v>341</v>
      </c>
      <c r="D23" s="36" t="s">
        <v>366</v>
      </c>
      <c r="E23" s="33"/>
      <c r="G23" s="8"/>
      <c r="H23" s="50" t="s">
        <v>365</v>
      </c>
      <c r="I23" s="51">
        <f>((COUNTIF(B2:B100,"&gt;180")-COUNTIF(B2:B100,"&gt;300"))/Count(B2:B100))*100</f>
        <v>1.369863014</v>
      </c>
    </row>
    <row r="24">
      <c r="A24" s="36"/>
      <c r="B24" s="36"/>
      <c r="C24" s="36"/>
      <c r="D24" s="36"/>
      <c r="E24" s="33"/>
      <c r="G24" s="8"/>
    </row>
    <row r="25">
      <c r="A25" s="36">
        <v>102.0</v>
      </c>
      <c r="B25" s="36">
        <v>100.0</v>
      </c>
      <c r="C25" s="36" t="s">
        <v>350</v>
      </c>
      <c r="D25" s="36" t="s">
        <v>366</v>
      </c>
      <c r="E25" s="33"/>
      <c r="G25" s="8"/>
    </row>
    <row r="26">
      <c r="A26" s="36">
        <v>102.0</v>
      </c>
      <c r="B26" s="36">
        <v>147.0</v>
      </c>
      <c r="C26" s="36" t="s">
        <v>341</v>
      </c>
      <c r="D26" s="36" t="s">
        <v>336</v>
      </c>
      <c r="E26" s="33"/>
      <c r="G26" s="8"/>
    </row>
    <row r="27">
      <c r="A27" s="36">
        <v>102.0</v>
      </c>
      <c r="B27" s="36">
        <v>101.0</v>
      </c>
      <c r="C27" s="36" t="s">
        <v>353</v>
      </c>
      <c r="D27" s="36" t="s">
        <v>366</v>
      </c>
      <c r="E27" s="33"/>
      <c r="G27" s="8"/>
    </row>
    <row r="28">
      <c r="A28" s="36">
        <v>102.0</v>
      </c>
      <c r="B28" s="36">
        <v>100.0</v>
      </c>
      <c r="C28" s="36" t="s">
        <v>353</v>
      </c>
      <c r="D28" s="36" t="s">
        <v>336</v>
      </c>
      <c r="E28" s="33"/>
      <c r="G28" s="8"/>
    </row>
    <row r="29">
      <c r="A29" s="36">
        <v>102.0</v>
      </c>
      <c r="B29" s="36">
        <v>132.0</v>
      </c>
      <c r="C29" s="36" t="s">
        <v>341</v>
      </c>
      <c r="D29" s="36" t="s">
        <v>366</v>
      </c>
      <c r="E29" s="33"/>
      <c r="G29" s="8"/>
    </row>
    <row r="30">
      <c r="A30" s="36">
        <v>102.0</v>
      </c>
      <c r="B30" s="36">
        <v>118.0</v>
      </c>
      <c r="C30" s="36" t="s">
        <v>335</v>
      </c>
      <c r="D30" s="36" t="s">
        <v>366</v>
      </c>
      <c r="E30" s="33"/>
      <c r="G30" s="8"/>
    </row>
    <row r="31">
      <c r="A31" s="36">
        <v>102.0</v>
      </c>
      <c r="B31" s="36">
        <v>104.0</v>
      </c>
      <c r="C31" s="36" t="s">
        <v>341</v>
      </c>
      <c r="D31" s="36" t="s">
        <v>366</v>
      </c>
      <c r="E31" s="33"/>
      <c r="G31" s="8"/>
    </row>
    <row r="32">
      <c r="A32" s="36">
        <v>102.0</v>
      </c>
      <c r="B32" s="36">
        <v>118.0</v>
      </c>
      <c r="C32" s="36" t="s">
        <v>341</v>
      </c>
      <c r="D32" s="36" t="s">
        <v>336</v>
      </c>
      <c r="E32" s="33"/>
      <c r="G32" s="8"/>
    </row>
    <row r="33">
      <c r="A33" s="36">
        <v>102.0</v>
      </c>
      <c r="B33" s="36">
        <v>80.0</v>
      </c>
      <c r="C33" s="36" t="s">
        <v>338</v>
      </c>
      <c r="D33" s="36" t="s">
        <v>336</v>
      </c>
      <c r="E33" s="33"/>
      <c r="G33" s="8"/>
    </row>
    <row r="34">
      <c r="A34" s="36"/>
      <c r="B34" s="36"/>
      <c r="C34" s="36"/>
      <c r="D34" s="36"/>
      <c r="E34" s="33"/>
      <c r="G34" s="8"/>
    </row>
    <row r="35">
      <c r="A35" s="36">
        <v>82.0</v>
      </c>
      <c r="B35" s="36">
        <v>106.0</v>
      </c>
      <c r="C35" s="36" t="s">
        <v>341</v>
      </c>
      <c r="D35" s="36" t="s">
        <v>366</v>
      </c>
      <c r="E35" s="33"/>
      <c r="G35" s="8"/>
    </row>
    <row r="36">
      <c r="A36" s="36">
        <v>82.0</v>
      </c>
      <c r="B36" s="36">
        <v>124.0</v>
      </c>
      <c r="C36" s="36" t="s">
        <v>335</v>
      </c>
      <c r="D36" s="36" t="s">
        <v>336</v>
      </c>
      <c r="E36" s="33"/>
      <c r="G36" s="8"/>
    </row>
    <row r="37">
      <c r="A37" s="36">
        <v>82.0</v>
      </c>
      <c r="B37" s="36">
        <v>98.0</v>
      </c>
      <c r="C37" s="36" t="s">
        <v>341</v>
      </c>
      <c r="D37" s="36" t="s">
        <v>366</v>
      </c>
      <c r="E37" s="33"/>
      <c r="G37" s="8"/>
    </row>
    <row r="38">
      <c r="A38" s="36">
        <v>82.0</v>
      </c>
      <c r="B38" s="36">
        <v>101.0</v>
      </c>
      <c r="C38" s="36" t="s">
        <v>341</v>
      </c>
      <c r="D38" s="36" t="s">
        <v>366</v>
      </c>
      <c r="E38" s="33"/>
      <c r="G38" s="8"/>
    </row>
    <row r="39">
      <c r="A39" s="36">
        <v>82.0</v>
      </c>
      <c r="B39" s="36">
        <v>108.0</v>
      </c>
      <c r="C39" s="36" t="s">
        <v>353</v>
      </c>
      <c r="D39" s="36" t="s">
        <v>336</v>
      </c>
      <c r="E39" s="33"/>
      <c r="G39" s="8"/>
    </row>
    <row r="40">
      <c r="A40" s="36">
        <v>82.0</v>
      </c>
      <c r="B40" s="36">
        <v>110.0</v>
      </c>
      <c r="C40" s="36" t="s">
        <v>335</v>
      </c>
      <c r="D40" s="36" t="s">
        <v>336</v>
      </c>
      <c r="E40" s="33"/>
      <c r="G40" s="8"/>
    </row>
    <row r="41">
      <c r="A41" s="36">
        <v>82.0</v>
      </c>
      <c r="B41" s="36">
        <v>93.0</v>
      </c>
      <c r="C41" s="36" t="s">
        <v>341</v>
      </c>
      <c r="D41" s="36" t="s">
        <v>366</v>
      </c>
      <c r="E41" s="33"/>
      <c r="G41" s="8"/>
    </row>
    <row r="42">
      <c r="A42" s="36">
        <v>82.0</v>
      </c>
      <c r="B42" s="36">
        <v>110.0</v>
      </c>
      <c r="C42" s="36" t="s">
        <v>341</v>
      </c>
      <c r="D42" s="36" t="s">
        <v>336</v>
      </c>
      <c r="E42" s="33"/>
      <c r="G42" s="8"/>
    </row>
    <row r="43">
      <c r="A43" s="36"/>
      <c r="B43" s="36"/>
      <c r="C43" s="36"/>
      <c r="D43" s="36"/>
      <c r="E43" s="33"/>
      <c r="G43" s="8"/>
    </row>
    <row r="44">
      <c r="A44" s="36">
        <v>85.0</v>
      </c>
      <c r="B44" s="36">
        <v>91.0</v>
      </c>
      <c r="C44" s="36" t="s">
        <v>335</v>
      </c>
      <c r="D44" s="36" t="s">
        <v>336</v>
      </c>
      <c r="E44" s="33"/>
      <c r="G44" s="8"/>
    </row>
    <row r="45">
      <c r="A45" s="36">
        <v>85.0</v>
      </c>
      <c r="B45" s="36">
        <v>120.0</v>
      </c>
      <c r="C45" s="36" t="s">
        <v>341</v>
      </c>
      <c r="D45" s="36" t="s">
        <v>366</v>
      </c>
      <c r="E45" s="33"/>
      <c r="G45" s="8"/>
    </row>
    <row r="46">
      <c r="A46" s="36">
        <v>85.0</v>
      </c>
      <c r="B46" s="36">
        <v>118.0</v>
      </c>
      <c r="C46" s="36" t="s">
        <v>350</v>
      </c>
      <c r="D46" s="36" t="s">
        <v>366</v>
      </c>
      <c r="E46" s="33"/>
      <c r="G46" s="8"/>
    </row>
    <row r="47">
      <c r="A47" s="36">
        <v>85.0</v>
      </c>
      <c r="B47" s="36">
        <v>108.0</v>
      </c>
      <c r="C47" s="36" t="s">
        <v>341</v>
      </c>
      <c r="D47" s="36" t="s">
        <v>366</v>
      </c>
      <c r="E47" s="33"/>
      <c r="G47" s="8"/>
    </row>
    <row r="48">
      <c r="A48" s="36">
        <v>85.0</v>
      </c>
      <c r="B48" s="36">
        <v>102.0</v>
      </c>
      <c r="C48" s="36" t="s">
        <v>353</v>
      </c>
      <c r="D48" s="36" t="s">
        <v>336</v>
      </c>
      <c r="E48" s="33"/>
      <c r="G48" s="8"/>
    </row>
    <row r="49">
      <c r="A49" s="36">
        <v>85.0</v>
      </c>
      <c r="B49" s="36">
        <v>84.0</v>
      </c>
      <c r="C49" s="36" t="s">
        <v>341</v>
      </c>
      <c r="D49" s="36" t="s">
        <v>366</v>
      </c>
      <c r="E49" s="33"/>
      <c r="G49" s="8"/>
    </row>
    <row r="50">
      <c r="A50" s="36"/>
      <c r="B50" s="36"/>
      <c r="C50" s="36"/>
      <c r="D50" s="36"/>
      <c r="E50" s="33"/>
      <c r="G50" s="8"/>
    </row>
    <row r="51">
      <c r="A51" s="36">
        <v>100.0</v>
      </c>
      <c r="B51" s="36">
        <v>98.0</v>
      </c>
      <c r="C51" s="36" t="s">
        <v>335</v>
      </c>
      <c r="D51" s="36" t="s">
        <v>336</v>
      </c>
      <c r="E51" s="33"/>
      <c r="G51" s="8"/>
    </row>
    <row r="52">
      <c r="A52" s="36">
        <v>100.0</v>
      </c>
      <c r="B52" s="36">
        <v>92.0</v>
      </c>
      <c r="C52" s="36" t="s">
        <v>353</v>
      </c>
      <c r="D52" s="36" t="s">
        <v>336</v>
      </c>
      <c r="E52" s="33"/>
      <c r="G52" s="8"/>
    </row>
    <row r="53">
      <c r="A53" s="36">
        <v>100.0</v>
      </c>
      <c r="B53" s="36">
        <v>116.0</v>
      </c>
      <c r="C53" s="36" t="s">
        <v>341</v>
      </c>
      <c r="D53" s="36" t="s">
        <v>336</v>
      </c>
      <c r="E53" s="33"/>
      <c r="G53" s="8"/>
    </row>
    <row r="54">
      <c r="A54" s="36">
        <v>100.0</v>
      </c>
      <c r="B54" s="36">
        <v>126.0</v>
      </c>
      <c r="C54" s="36" t="s">
        <v>341</v>
      </c>
      <c r="D54" s="36" t="s">
        <v>336</v>
      </c>
      <c r="E54" s="33"/>
      <c r="G54" s="8"/>
    </row>
    <row r="55">
      <c r="A55" s="36">
        <v>100.0</v>
      </c>
      <c r="B55" s="36">
        <v>111.0</v>
      </c>
      <c r="C55" s="36" t="s">
        <v>338</v>
      </c>
      <c r="D55" s="36" t="s">
        <v>336</v>
      </c>
      <c r="E55" s="33"/>
      <c r="G55" s="8"/>
    </row>
    <row r="56">
      <c r="A56" s="36">
        <v>100.0</v>
      </c>
      <c r="B56" s="36">
        <v>110.0</v>
      </c>
      <c r="C56" s="36" t="s">
        <v>353</v>
      </c>
      <c r="D56" s="36" t="s">
        <v>336</v>
      </c>
      <c r="E56" s="33"/>
      <c r="G56" s="8"/>
    </row>
    <row r="57">
      <c r="A57" s="36">
        <v>100.0</v>
      </c>
      <c r="B57" s="36">
        <v>112.0</v>
      </c>
      <c r="C57" s="36" t="s">
        <v>341</v>
      </c>
      <c r="D57" s="36" t="s">
        <v>336</v>
      </c>
      <c r="E57" s="33"/>
      <c r="G57" s="8"/>
    </row>
    <row r="58">
      <c r="A58" s="36">
        <v>100.0</v>
      </c>
      <c r="B58" s="36">
        <v>150.0</v>
      </c>
      <c r="C58" s="36" t="s">
        <v>335</v>
      </c>
      <c r="D58" s="36" t="s">
        <v>336</v>
      </c>
      <c r="E58" s="33"/>
      <c r="G58" s="8"/>
    </row>
    <row r="59">
      <c r="A59" s="36">
        <v>100.0</v>
      </c>
      <c r="B59" s="36">
        <v>92.0</v>
      </c>
      <c r="C59" s="36" t="s">
        <v>350</v>
      </c>
      <c r="D59" s="36" t="s">
        <v>366</v>
      </c>
      <c r="E59" s="33"/>
      <c r="G59" s="8"/>
    </row>
    <row r="60">
      <c r="A60" s="36"/>
      <c r="B60" s="36"/>
      <c r="C60" s="36"/>
      <c r="D60" s="36"/>
      <c r="E60" s="33"/>
      <c r="G60" s="8"/>
    </row>
    <row r="61">
      <c r="A61" s="36">
        <v>86.0</v>
      </c>
      <c r="B61" s="36">
        <v>140.0</v>
      </c>
      <c r="C61" s="36" t="s">
        <v>341</v>
      </c>
      <c r="D61" s="36" t="s">
        <v>336</v>
      </c>
      <c r="E61" s="33"/>
      <c r="G61" s="8"/>
    </row>
    <row r="62">
      <c r="A62" s="36">
        <v>86.0</v>
      </c>
      <c r="B62" s="36">
        <v>114.0</v>
      </c>
      <c r="C62" s="36" t="s">
        <v>341</v>
      </c>
      <c r="D62" s="36" t="s">
        <v>336</v>
      </c>
      <c r="E62" s="33"/>
      <c r="G62" s="8"/>
    </row>
    <row r="63">
      <c r="A63" s="36">
        <v>86.0</v>
      </c>
      <c r="B63" s="36">
        <v>104.0</v>
      </c>
      <c r="C63" s="36" t="s">
        <v>341</v>
      </c>
      <c r="D63" s="36" t="s">
        <v>366</v>
      </c>
      <c r="E63" s="33"/>
      <c r="G63" s="8"/>
    </row>
    <row r="64">
      <c r="A64" s="36">
        <v>86.0</v>
      </c>
      <c r="B64" s="36">
        <v>136.0</v>
      </c>
      <c r="C64" s="36" t="s">
        <v>335</v>
      </c>
      <c r="D64" s="36" t="s">
        <v>336</v>
      </c>
      <c r="E64" s="33"/>
      <c r="G64" s="8"/>
    </row>
    <row r="65">
      <c r="A65" s="36">
        <v>86.0</v>
      </c>
      <c r="B65" s="36">
        <v>112.0</v>
      </c>
      <c r="C65" s="36" t="s">
        <v>353</v>
      </c>
      <c r="D65" s="36" t="s">
        <v>336</v>
      </c>
      <c r="E65" s="33"/>
      <c r="G65" s="8"/>
    </row>
    <row r="66">
      <c r="A66" s="36">
        <v>86.0</v>
      </c>
      <c r="B66" s="36">
        <v>187.0</v>
      </c>
      <c r="C66" s="36" t="s">
        <v>341</v>
      </c>
      <c r="D66" s="36" t="s">
        <v>336</v>
      </c>
      <c r="E66" s="33"/>
      <c r="G66" s="8"/>
    </row>
    <row r="67">
      <c r="A67" s="36">
        <v>86.0</v>
      </c>
      <c r="B67" s="36">
        <v>108.0</v>
      </c>
      <c r="C67" s="36" t="s">
        <v>353</v>
      </c>
      <c r="D67" s="36" t="s">
        <v>336</v>
      </c>
      <c r="E67" s="33"/>
      <c r="G67" s="8"/>
    </row>
    <row r="68">
      <c r="A68" s="36">
        <v>86.0</v>
      </c>
      <c r="B68" s="36">
        <v>101.0</v>
      </c>
      <c r="C68" s="36" t="s">
        <v>341</v>
      </c>
      <c r="D68" s="36" t="s">
        <v>336</v>
      </c>
      <c r="E68" s="33"/>
      <c r="G68" s="8"/>
    </row>
    <row r="69">
      <c r="A69" s="36">
        <v>86.0</v>
      </c>
      <c r="B69" s="36">
        <v>113.0</v>
      </c>
      <c r="C69" s="36" t="s">
        <v>353</v>
      </c>
      <c r="D69" s="36" t="s">
        <v>336</v>
      </c>
      <c r="E69" s="33"/>
      <c r="G69" s="8"/>
    </row>
    <row r="70">
      <c r="A70" s="36">
        <v>86.0</v>
      </c>
      <c r="B70" s="36">
        <v>126.0</v>
      </c>
      <c r="C70" s="36" t="s">
        <v>335</v>
      </c>
      <c r="D70" s="36" t="s">
        <v>336</v>
      </c>
      <c r="E70" s="33"/>
      <c r="G70" s="8"/>
    </row>
    <row r="71">
      <c r="A71" s="36">
        <v>86.0</v>
      </c>
      <c r="B71" s="36">
        <v>122.0</v>
      </c>
      <c r="C71" s="36" t="s">
        <v>335</v>
      </c>
      <c r="D71" s="36" t="s">
        <v>336</v>
      </c>
      <c r="E71" s="33"/>
      <c r="G71" s="8"/>
    </row>
    <row r="72">
      <c r="A72" s="53"/>
      <c r="B72" s="53"/>
      <c r="C72" s="53"/>
      <c r="D72" s="53"/>
      <c r="E72" s="33"/>
      <c r="G72" s="8"/>
    </row>
    <row r="73">
      <c r="A73" s="36">
        <v>90.0</v>
      </c>
      <c r="B73" s="36">
        <v>102.0</v>
      </c>
      <c r="C73" s="36" t="s">
        <v>335</v>
      </c>
      <c r="D73" s="36" t="s">
        <v>336</v>
      </c>
      <c r="E73" s="33"/>
      <c r="G73" s="8"/>
    </row>
    <row r="74">
      <c r="A74" s="36">
        <v>90.0</v>
      </c>
      <c r="B74" s="36">
        <v>102.0</v>
      </c>
      <c r="C74" s="36" t="s">
        <v>341</v>
      </c>
      <c r="D74" s="36" t="s">
        <v>366</v>
      </c>
      <c r="E74" s="33"/>
      <c r="G74" s="8"/>
    </row>
    <row r="75">
      <c r="A75" s="36">
        <v>90.0</v>
      </c>
      <c r="B75" s="36">
        <v>112.0</v>
      </c>
      <c r="C75" s="36" t="s">
        <v>341</v>
      </c>
      <c r="D75" s="36" t="s">
        <v>336</v>
      </c>
      <c r="E75" s="33"/>
      <c r="G75" s="8"/>
    </row>
    <row r="76">
      <c r="A76" s="36">
        <v>90.0</v>
      </c>
      <c r="B76" s="36">
        <v>126.0</v>
      </c>
      <c r="C76" s="36" t="s">
        <v>341</v>
      </c>
      <c r="D76" s="36" t="s">
        <v>336</v>
      </c>
      <c r="E76" s="33"/>
      <c r="G76" s="8"/>
    </row>
    <row r="77">
      <c r="A77" s="36">
        <v>90.0</v>
      </c>
      <c r="B77" s="36">
        <v>130.0</v>
      </c>
      <c r="C77" s="36" t="s">
        <v>341</v>
      </c>
      <c r="D77" s="36" t="s">
        <v>336</v>
      </c>
      <c r="E77" s="33"/>
      <c r="G77" s="8"/>
    </row>
    <row r="78">
      <c r="A78" s="36">
        <v>90.0</v>
      </c>
      <c r="B78" s="36">
        <v>100.0</v>
      </c>
      <c r="C78" s="36" t="s">
        <v>341</v>
      </c>
      <c r="D78" s="36" t="s">
        <v>366</v>
      </c>
      <c r="E78" s="33"/>
      <c r="G78" s="8"/>
    </row>
    <row r="79">
      <c r="A79" s="36">
        <v>90.0</v>
      </c>
      <c r="B79" s="36">
        <v>116.0</v>
      </c>
      <c r="C79" s="36" t="s">
        <v>350</v>
      </c>
      <c r="D79" s="36" t="s">
        <v>366</v>
      </c>
      <c r="E79" s="33"/>
      <c r="G79" s="8"/>
    </row>
    <row r="80">
      <c r="A80" s="36">
        <v>90.0</v>
      </c>
      <c r="B80" s="36">
        <v>91.0</v>
      </c>
      <c r="C80" s="36" t="s">
        <v>355</v>
      </c>
      <c r="D80" s="36" t="s">
        <v>336</v>
      </c>
      <c r="E80" s="33"/>
      <c r="G80" s="8"/>
    </row>
    <row r="81">
      <c r="A81" s="36">
        <v>90.0</v>
      </c>
      <c r="B81" s="36">
        <v>116.0</v>
      </c>
      <c r="C81" s="36" t="s">
        <v>355</v>
      </c>
      <c r="D81" s="36" t="s">
        <v>366</v>
      </c>
      <c r="E81" s="33"/>
      <c r="G81" s="8"/>
    </row>
    <row r="82">
      <c r="A82" s="53"/>
      <c r="B82" s="53"/>
      <c r="C82" s="53"/>
      <c r="D82" s="53"/>
      <c r="E82" s="33"/>
      <c r="G82" s="8"/>
    </row>
    <row r="83">
      <c r="A83" s="53"/>
      <c r="B83" s="53"/>
      <c r="C83" s="53"/>
      <c r="D83" s="53"/>
      <c r="E83" s="33"/>
      <c r="G83" s="8"/>
    </row>
    <row r="84">
      <c r="A84" s="53"/>
      <c r="B84" s="53"/>
      <c r="C84" s="53"/>
      <c r="D84" s="53"/>
      <c r="E84" s="33"/>
      <c r="G84" s="8"/>
    </row>
    <row r="85">
      <c r="A85" s="53"/>
      <c r="B85" s="53"/>
      <c r="C85" s="53"/>
      <c r="D85" s="53"/>
      <c r="E85" s="33"/>
      <c r="G85" s="8"/>
    </row>
    <row r="86">
      <c r="A86" s="53"/>
      <c r="B86" s="53"/>
      <c r="C86" s="53"/>
      <c r="D86" s="53"/>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127.34375</v>
      </c>
      <c r="J1" s="6" t="s">
        <v>334</v>
      </c>
      <c r="K1" s="10">
        <f>AVERAGE(A2:A100)</f>
        <v>93.421875</v>
      </c>
    </row>
    <row r="2">
      <c r="A2" s="36">
        <v>106.0</v>
      </c>
      <c r="B2" s="36">
        <v>145.0</v>
      </c>
      <c r="C2" s="36" t="s">
        <v>353</v>
      </c>
      <c r="D2" s="36" t="s">
        <v>366</v>
      </c>
      <c r="E2" s="33"/>
      <c r="F2" s="34" t="s">
        <v>3</v>
      </c>
      <c r="G2" s="35">
        <f>MEDIAN(B2:B100)</f>
        <v>128</v>
      </c>
      <c r="J2" s="66" t="s">
        <v>337</v>
      </c>
      <c r="K2" s="67">
        <f>count(A2:A103)</f>
        <v>64</v>
      </c>
    </row>
    <row r="3">
      <c r="A3" s="36">
        <v>106.0</v>
      </c>
      <c r="B3" s="36">
        <v>57.0</v>
      </c>
      <c r="C3" s="36" t="s">
        <v>338</v>
      </c>
      <c r="D3" s="36" t="s">
        <v>366</v>
      </c>
      <c r="E3" s="33"/>
      <c r="F3" s="34" t="s">
        <v>339</v>
      </c>
      <c r="G3" s="35">
        <f>STDEV(B2:B100)</f>
        <v>25.67947655</v>
      </c>
    </row>
    <row r="4">
      <c r="A4" s="36">
        <v>106.0</v>
      </c>
      <c r="B4" s="36">
        <v>141.0</v>
      </c>
      <c r="C4" s="36" t="s">
        <v>338</v>
      </c>
      <c r="D4" s="36" t="s">
        <v>366</v>
      </c>
      <c r="E4" s="33"/>
      <c r="F4" s="34" t="s">
        <v>340</v>
      </c>
      <c r="G4" s="35">
        <f>QUARTILE(B2:B100,1)</f>
        <v>118</v>
      </c>
    </row>
    <row r="5">
      <c r="A5" s="36">
        <v>106.0</v>
      </c>
      <c r="B5" s="36">
        <v>129.0</v>
      </c>
      <c r="C5" s="36" t="s">
        <v>341</v>
      </c>
      <c r="D5" s="36" t="s">
        <v>366</v>
      </c>
      <c r="E5" s="33"/>
      <c r="F5" s="34" t="s">
        <v>342</v>
      </c>
      <c r="G5" s="35">
        <f>QUARTILE(B2:B100,2)</f>
        <v>128</v>
      </c>
    </row>
    <row r="6">
      <c r="A6" s="36">
        <v>106.0</v>
      </c>
      <c r="B6" s="36">
        <v>135.0</v>
      </c>
      <c r="C6" s="36" t="s">
        <v>341</v>
      </c>
      <c r="D6" s="36" t="s">
        <v>336</v>
      </c>
      <c r="E6" s="33"/>
      <c r="F6" s="34" t="s">
        <v>1</v>
      </c>
      <c r="G6" s="35">
        <f>QUARTILE(B2:B100,3)</f>
        <v>141.25</v>
      </c>
    </row>
    <row r="7">
      <c r="A7" s="36">
        <v>106.0</v>
      </c>
      <c r="B7" s="36">
        <v>145.0</v>
      </c>
      <c r="C7" s="36" t="s">
        <v>341</v>
      </c>
      <c r="D7" s="36" t="s">
        <v>366</v>
      </c>
      <c r="E7" s="33"/>
      <c r="F7" s="34" t="s">
        <v>343</v>
      </c>
      <c r="G7" s="35">
        <f>QUARTILE(B2:B100,4)</f>
        <v>207</v>
      </c>
    </row>
    <row r="8">
      <c r="A8" s="36"/>
      <c r="B8" s="36"/>
      <c r="C8" s="36"/>
      <c r="D8" s="36"/>
      <c r="E8" s="33"/>
      <c r="F8" s="34" t="s">
        <v>344</v>
      </c>
      <c r="G8" s="35">
        <f>G6-G4</f>
        <v>23.25</v>
      </c>
      <c r="H8" s="34" t="s">
        <v>345</v>
      </c>
      <c r="I8" s="35">
        <f>(3*(G1-G2))/G3</f>
        <v>-0.07666628236</v>
      </c>
      <c r="J8" s="34" t="s">
        <v>346</v>
      </c>
      <c r="K8" s="35">
        <f>SUM(I21:I23)</f>
        <v>17.1875</v>
      </c>
    </row>
    <row r="9">
      <c r="A9" s="36">
        <v>98.0</v>
      </c>
      <c r="B9" s="36">
        <v>161.0</v>
      </c>
      <c r="C9" s="36" t="s">
        <v>341</v>
      </c>
      <c r="D9" s="36" t="s">
        <v>336</v>
      </c>
      <c r="E9" s="33"/>
      <c r="G9" s="8"/>
    </row>
    <row r="10">
      <c r="A10" s="36">
        <v>98.0</v>
      </c>
      <c r="B10" s="36">
        <v>102.0</v>
      </c>
      <c r="C10" s="36" t="s">
        <v>341</v>
      </c>
      <c r="D10" s="36" t="s">
        <v>366</v>
      </c>
      <c r="E10" s="33"/>
      <c r="F10" s="41" t="s">
        <v>338</v>
      </c>
      <c r="G10" s="42">
        <f>(COUNTIF(C2:C100,"edgeguard"))/(count(A2:A100))</f>
        <v>0.09375</v>
      </c>
      <c r="H10" s="43" t="s">
        <v>347</v>
      </c>
      <c r="I10" s="44" t="s">
        <v>348</v>
      </c>
    </row>
    <row r="11">
      <c r="A11" s="36">
        <v>98.0</v>
      </c>
      <c r="B11" s="36">
        <v>136.0</v>
      </c>
      <c r="C11" s="36" t="s">
        <v>341</v>
      </c>
      <c r="D11" s="36" t="s">
        <v>366</v>
      </c>
      <c r="E11" s="33"/>
      <c r="F11" s="41" t="s">
        <v>335</v>
      </c>
      <c r="G11" s="42">
        <f>COUNTIF(C2:C100,"ledgeguard")/(count(A2:A100))</f>
        <v>0.078125</v>
      </c>
      <c r="H11" s="45" t="s">
        <v>349</v>
      </c>
      <c r="I11" s="46">
        <f>((COUNTIF(B2:B100,"&lt;=15"))/Count(B2:B100))*100</f>
        <v>0</v>
      </c>
    </row>
    <row r="12">
      <c r="A12" s="36">
        <v>98.0</v>
      </c>
      <c r="B12" s="36">
        <v>104.0</v>
      </c>
      <c r="C12" s="36" t="s">
        <v>341</v>
      </c>
      <c r="D12" s="36" t="s">
        <v>366</v>
      </c>
      <c r="E12" s="33"/>
      <c r="F12" s="41" t="s">
        <v>350</v>
      </c>
      <c r="G12" s="42">
        <f>COUNTIF(C2:C100,"reversal")/(count(A2:A100))</f>
        <v>0.046875</v>
      </c>
      <c r="H12" s="45" t="s">
        <v>351</v>
      </c>
      <c r="I12" s="46">
        <f>((COUNTIF(B2:B100,"&gt;15")-COUNTIF(B2:B100,"&gt;30"))/Count(B2:B100))*100</f>
        <v>0</v>
      </c>
    </row>
    <row r="13">
      <c r="A13" s="36">
        <v>98.0</v>
      </c>
      <c r="B13" s="36">
        <v>83.0</v>
      </c>
      <c r="C13" s="36" t="s">
        <v>350</v>
      </c>
      <c r="D13" s="36" t="s">
        <v>366</v>
      </c>
      <c r="E13" s="33"/>
      <c r="F13" s="41" t="s">
        <v>341</v>
      </c>
      <c r="G13" s="42">
        <f>COUNTIF(C2:C100,"raw/whiff")/(count(A2:A100))</f>
        <v>0.65625</v>
      </c>
      <c r="H13" s="45" t="s">
        <v>352</v>
      </c>
      <c r="I13" s="47">
        <f>((COUNTIF(B2:B100,"&gt;30")-COUNTIF(B2:B100,"&gt;45"))/Count(B2:B100))*100</f>
        <v>0</v>
      </c>
    </row>
    <row r="14">
      <c r="A14" s="36">
        <v>98.0</v>
      </c>
      <c r="B14" s="36">
        <v>122.0</v>
      </c>
      <c r="C14" s="36" t="s">
        <v>338</v>
      </c>
      <c r="D14" s="36" t="s">
        <v>336</v>
      </c>
      <c r="E14" s="33"/>
      <c r="F14" s="41" t="s">
        <v>353</v>
      </c>
      <c r="G14" s="42">
        <f>COUNTIF(C2:C100,"landing")/(count(A2:A100))</f>
        <v>0.09375</v>
      </c>
      <c r="H14" s="45" t="s">
        <v>354</v>
      </c>
      <c r="I14" s="46">
        <f>((COUNTIF(B2:B100,"&gt;45")-COUNTIF(B2:B100,"&gt;60"))/Count(B2:B100))*100</f>
        <v>1.5625</v>
      </c>
    </row>
    <row r="15">
      <c r="A15" s="36">
        <v>98.0</v>
      </c>
      <c r="B15" s="36">
        <v>118.0</v>
      </c>
      <c r="C15" s="36" t="s">
        <v>341</v>
      </c>
      <c r="D15" s="36" t="s">
        <v>366</v>
      </c>
      <c r="E15" s="33"/>
      <c r="F15" s="41" t="s">
        <v>355</v>
      </c>
      <c r="G15" s="42">
        <f>COUNTIF(C2:C100,"shielding")/(count(A2:A100))</f>
        <v>0.03125</v>
      </c>
      <c r="H15" s="45" t="s">
        <v>356</v>
      </c>
      <c r="I15" s="46">
        <f>((COUNTIF(B2:B100,"&gt;60")-COUNTIF(B2:B100,"&gt;75"))/Count(B2:B100))*100</f>
        <v>1.5625</v>
      </c>
    </row>
    <row r="16">
      <c r="A16" s="36">
        <v>98.0</v>
      </c>
      <c r="B16" s="36">
        <v>115.0</v>
      </c>
      <c r="C16" s="36" t="s">
        <v>341</v>
      </c>
      <c r="D16" s="36" t="s">
        <v>366</v>
      </c>
      <c r="E16" s="33"/>
      <c r="G16" s="8"/>
      <c r="H16" s="45" t="s">
        <v>357</v>
      </c>
      <c r="I16" s="46">
        <f>((COUNTIF(B2:B100,"&gt;75")-COUNTIF(B2:B100,"&gt;90"))/Count(B2:B100))*100</f>
        <v>6.25</v>
      </c>
    </row>
    <row r="17">
      <c r="A17" s="36"/>
      <c r="B17" s="36"/>
      <c r="C17" s="36"/>
      <c r="D17" s="36"/>
      <c r="E17" s="33"/>
      <c r="F17" s="41" t="s">
        <v>358</v>
      </c>
      <c r="G17" s="42">
        <f>countif(D2:D100,"yes")/(count(A2:A100))</f>
        <v>0.75</v>
      </c>
      <c r="H17" s="45" t="s">
        <v>359</v>
      </c>
      <c r="I17" s="46">
        <f>((COUNTIF(B2:B100,"&gt;90")-COUNTIF(B2:B100,"&gt;105"))/Count(B2:B100))*100</f>
        <v>9.375</v>
      </c>
    </row>
    <row r="18">
      <c r="A18" s="36">
        <v>103.0</v>
      </c>
      <c r="B18" s="36">
        <v>154.0</v>
      </c>
      <c r="C18" s="36" t="s">
        <v>341</v>
      </c>
      <c r="D18" s="36" t="s">
        <v>366</v>
      </c>
      <c r="E18" s="33"/>
      <c r="G18" s="8"/>
      <c r="H18" s="45" t="s">
        <v>360</v>
      </c>
      <c r="I18" s="46">
        <f>((COUNTIF(B2:B100,"&gt;105")-COUNTIF(B2:B100,"&gt;120"))/Count(B2:B100))*100</f>
        <v>17.1875</v>
      </c>
    </row>
    <row r="19">
      <c r="A19" s="36">
        <v>103.0</v>
      </c>
      <c r="B19" s="36">
        <v>136.0</v>
      </c>
      <c r="C19" s="36" t="s">
        <v>341</v>
      </c>
      <c r="D19" s="36" t="s">
        <v>366</v>
      </c>
      <c r="E19" s="33"/>
      <c r="G19" s="8"/>
      <c r="H19" s="45" t="s">
        <v>361</v>
      </c>
      <c r="I19" s="46">
        <f>((COUNTIF(B2:B100,"&gt;120")-COUNTIF(B2:B100,"&gt;135"))/Count(B2:B100))*100</f>
        <v>25</v>
      </c>
    </row>
    <row r="20">
      <c r="A20" s="36">
        <v>103.0</v>
      </c>
      <c r="B20" s="36">
        <v>83.0</v>
      </c>
      <c r="C20" s="36" t="s">
        <v>335</v>
      </c>
      <c r="D20" s="36" t="s">
        <v>366</v>
      </c>
      <c r="E20" s="33"/>
      <c r="G20" s="8"/>
      <c r="H20" s="48" t="s">
        <v>362</v>
      </c>
      <c r="I20" s="49">
        <f>((COUNTIF(B2:B100,"&gt;135")-COUNTIF(B2:B100,"&gt;150"))/Count(B2:B100))*100</f>
        <v>21.875</v>
      </c>
    </row>
    <row r="21">
      <c r="A21" s="36">
        <v>103.0</v>
      </c>
      <c r="B21" s="36">
        <v>167.0</v>
      </c>
      <c r="C21" s="36" t="s">
        <v>341</v>
      </c>
      <c r="D21" s="36" t="s">
        <v>366</v>
      </c>
      <c r="E21" s="33"/>
      <c r="G21" s="8"/>
      <c r="H21" s="48" t="s">
        <v>363</v>
      </c>
      <c r="I21" s="49">
        <f>((COUNTIF(B2:B100,"&gt;150")-COUNTIF(B2:B100,"&gt;165"))/Count(B2:B100))*100</f>
        <v>10.9375</v>
      </c>
    </row>
    <row r="22">
      <c r="A22" s="36">
        <v>103.0</v>
      </c>
      <c r="B22" s="36">
        <v>155.0</v>
      </c>
      <c r="C22" s="36" t="s">
        <v>341</v>
      </c>
      <c r="D22" s="36" t="s">
        <v>366</v>
      </c>
      <c r="E22" s="33"/>
      <c r="G22" s="8"/>
      <c r="H22" s="48" t="s">
        <v>364</v>
      </c>
      <c r="I22" s="49">
        <f>((COUNTIF(B2:B100,"&gt;165")-COUNTIF(B2:B100,"&gt;180"))/Count(B2:B100))*100</f>
        <v>4.6875</v>
      </c>
    </row>
    <row r="23">
      <c r="A23" s="36">
        <v>103.0</v>
      </c>
      <c r="B23" s="36">
        <v>177.0</v>
      </c>
      <c r="C23" s="36" t="s">
        <v>335</v>
      </c>
      <c r="D23" s="36" t="s">
        <v>366</v>
      </c>
      <c r="E23" s="33"/>
      <c r="G23" s="8"/>
      <c r="H23" s="50" t="s">
        <v>365</v>
      </c>
      <c r="I23" s="51">
        <f>((COUNTIF(B2:B100,"&gt;180")-COUNTIF(B2:B100,"&gt;300"))/Count(B2:B100))*100</f>
        <v>1.5625</v>
      </c>
    </row>
    <row r="24">
      <c r="A24" s="36">
        <v>103.0</v>
      </c>
      <c r="B24" s="36">
        <v>121.0</v>
      </c>
      <c r="C24" s="36" t="s">
        <v>341</v>
      </c>
      <c r="D24" s="36" t="s">
        <v>366</v>
      </c>
      <c r="E24" s="33"/>
      <c r="G24" s="8"/>
    </row>
    <row r="25">
      <c r="A25" s="36">
        <v>103.0</v>
      </c>
      <c r="B25" s="36">
        <v>152.0</v>
      </c>
      <c r="C25" s="36" t="s">
        <v>341</v>
      </c>
      <c r="D25" s="36" t="s">
        <v>336</v>
      </c>
      <c r="E25" s="33"/>
      <c r="G25" s="8"/>
    </row>
    <row r="26">
      <c r="A26" s="36">
        <v>103.0</v>
      </c>
      <c r="B26" s="36">
        <v>91.0</v>
      </c>
      <c r="C26" s="36" t="s">
        <v>353</v>
      </c>
      <c r="D26" s="36" t="s">
        <v>366</v>
      </c>
      <c r="E26" s="33"/>
      <c r="G26" s="8"/>
    </row>
    <row r="27">
      <c r="A27" s="36"/>
      <c r="B27" s="36"/>
      <c r="C27" s="36"/>
      <c r="D27" s="36"/>
      <c r="E27" s="33"/>
      <c r="G27" s="8"/>
    </row>
    <row r="28">
      <c r="A28" s="36">
        <v>78.0</v>
      </c>
      <c r="B28" s="36">
        <v>123.0</v>
      </c>
      <c r="C28" s="36" t="s">
        <v>353</v>
      </c>
      <c r="D28" s="36" t="s">
        <v>366</v>
      </c>
      <c r="E28" s="33"/>
      <c r="G28" s="8"/>
    </row>
    <row r="29">
      <c r="A29" s="36">
        <v>78.0</v>
      </c>
      <c r="B29" s="36">
        <v>151.0</v>
      </c>
      <c r="C29" s="36" t="s">
        <v>338</v>
      </c>
      <c r="D29" s="36" t="s">
        <v>366</v>
      </c>
      <c r="E29" s="33"/>
      <c r="G29" s="8"/>
    </row>
    <row r="30">
      <c r="A30" s="36">
        <v>78.0</v>
      </c>
      <c r="B30" s="36">
        <v>137.0</v>
      </c>
      <c r="C30" s="36" t="s">
        <v>341</v>
      </c>
      <c r="D30" s="36" t="s">
        <v>366</v>
      </c>
      <c r="E30" s="33"/>
      <c r="G30" s="8"/>
    </row>
    <row r="31">
      <c r="A31" s="36">
        <v>78.0</v>
      </c>
      <c r="B31" s="36">
        <v>134.0</v>
      </c>
      <c r="C31" s="36" t="s">
        <v>341</v>
      </c>
      <c r="D31" s="36" t="s">
        <v>366</v>
      </c>
      <c r="E31" s="33"/>
      <c r="G31" s="8"/>
    </row>
    <row r="32">
      <c r="A32" s="36">
        <v>78.0</v>
      </c>
      <c r="B32" s="36">
        <v>120.0</v>
      </c>
      <c r="C32" s="36" t="s">
        <v>341</v>
      </c>
      <c r="D32" s="36" t="s">
        <v>366</v>
      </c>
      <c r="E32" s="33"/>
      <c r="G32" s="8"/>
    </row>
    <row r="33">
      <c r="A33" s="36">
        <v>78.0</v>
      </c>
      <c r="B33" s="36">
        <v>129.0</v>
      </c>
      <c r="C33" s="36" t="s">
        <v>341</v>
      </c>
      <c r="D33" s="36" t="s">
        <v>336</v>
      </c>
      <c r="E33" s="33"/>
      <c r="G33" s="8"/>
    </row>
    <row r="34">
      <c r="A34" s="36">
        <v>78.0</v>
      </c>
      <c r="B34" s="36">
        <v>119.0</v>
      </c>
      <c r="C34" s="36" t="s">
        <v>350</v>
      </c>
      <c r="D34" s="36" t="s">
        <v>366</v>
      </c>
      <c r="E34" s="33"/>
      <c r="G34" s="8"/>
    </row>
    <row r="35">
      <c r="A35" s="36">
        <v>78.0</v>
      </c>
      <c r="B35" s="36">
        <v>84.0</v>
      </c>
      <c r="C35" s="36" t="s">
        <v>341</v>
      </c>
      <c r="D35" s="36" t="s">
        <v>366</v>
      </c>
      <c r="E35" s="33"/>
      <c r="G35" s="8"/>
    </row>
    <row r="36">
      <c r="A36" s="36">
        <v>78.0</v>
      </c>
      <c r="B36" s="36">
        <v>126.0</v>
      </c>
      <c r="C36" s="36" t="s">
        <v>335</v>
      </c>
      <c r="D36" s="36" t="s">
        <v>366</v>
      </c>
      <c r="E36" s="33"/>
      <c r="G36" s="8"/>
    </row>
    <row r="37">
      <c r="A37" s="36">
        <v>78.0</v>
      </c>
      <c r="B37" s="36">
        <v>131.0</v>
      </c>
      <c r="C37" s="36" t="s">
        <v>355</v>
      </c>
      <c r="D37" s="36" t="s">
        <v>336</v>
      </c>
      <c r="E37" s="33"/>
      <c r="G37" s="8"/>
    </row>
    <row r="38">
      <c r="A38" s="36"/>
      <c r="B38" s="36"/>
      <c r="C38" s="36"/>
      <c r="D38" s="36"/>
      <c r="E38" s="33"/>
      <c r="G38" s="8"/>
    </row>
    <row r="39">
      <c r="A39" s="36">
        <v>91.0</v>
      </c>
      <c r="B39" s="36">
        <v>119.0</v>
      </c>
      <c r="C39" s="36" t="s">
        <v>341</v>
      </c>
      <c r="D39" s="36" t="s">
        <v>336</v>
      </c>
      <c r="E39" s="33"/>
      <c r="G39" s="8"/>
    </row>
    <row r="40">
      <c r="A40" s="36">
        <v>91.0</v>
      </c>
      <c r="B40" s="36">
        <v>92.0</v>
      </c>
      <c r="C40" s="36" t="s">
        <v>350</v>
      </c>
      <c r="D40" s="36" t="s">
        <v>366</v>
      </c>
      <c r="E40" s="33"/>
      <c r="G40" s="8"/>
    </row>
    <row r="41">
      <c r="A41" s="36">
        <v>91.0</v>
      </c>
      <c r="B41" s="36">
        <v>153.0</v>
      </c>
      <c r="C41" s="36" t="s">
        <v>341</v>
      </c>
      <c r="D41" s="36" t="s">
        <v>336</v>
      </c>
      <c r="E41" s="33"/>
      <c r="G41" s="8"/>
    </row>
    <row r="42">
      <c r="A42" s="36">
        <v>91.0</v>
      </c>
      <c r="B42" s="36">
        <v>127.0</v>
      </c>
      <c r="C42" s="36" t="s">
        <v>341</v>
      </c>
      <c r="D42" s="36" t="s">
        <v>336</v>
      </c>
      <c r="E42" s="33"/>
      <c r="G42" s="8"/>
    </row>
    <row r="43">
      <c r="A43" s="36">
        <v>91.0</v>
      </c>
      <c r="B43" s="36">
        <v>207.0</v>
      </c>
      <c r="C43" s="36" t="s">
        <v>341</v>
      </c>
      <c r="D43" s="36" t="s">
        <v>336</v>
      </c>
      <c r="E43" s="33"/>
      <c r="G43" s="8"/>
    </row>
    <row r="44">
      <c r="A44" s="36">
        <v>91.0</v>
      </c>
      <c r="B44" s="36">
        <v>169.0</v>
      </c>
      <c r="C44" s="36" t="s">
        <v>341</v>
      </c>
      <c r="D44" s="36" t="s">
        <v>336</v>
      </c>
      <c r="E44" s="33"/>
      <c r="G44" s="8"/>
    </row>
    <row r="45">
      <c r="A45" s="36">
        <v>91.0</v>
      </c>
      <c r="B45" s="36">
        <v>137.0</v>
      </c>
      <c r="C45" s="36" t="s">
        <v>341</v>
      </c>
      <c r="D45" s="36" t="s">
        <v>366</v>
      </c>
      <c r="E45" s="33"/>
      <c r="G45" s="8"/>
    </row>
    <row r="46">
      <c r="A46" s="36">
        <v>91.0</v>
      </c>
      <c r="B46" s="36">
        <v>136.0</v>
      </c>
      <c r="C46" s="36" t="s">
        <v>341</v>
      </c>
      <c r="D46" s="36" t="s">
        <v>366</v>
      </c>
      <c r="E46" s="33"/>
      <c r="G46" s="8"/>
    </row>
    <row r="47">
      <c r="A47" s="36">
        <v>91.0</v>
      </c>
      <c r="B47" s="36">
        <v>143.0</v>
      </c>
      <c r="C47" s="36" t="s">
        <v>341</v>
      </c>
      <c r="D47" s="36" t="s">
        <v>336</v>
      </c>
      <c r="E47" s="33"/>
      <c r="G47" s="8"/>
    </row>
    <row r="48">
      <c r="A48" s="36">
        <v>91.0</v>
      </c>
      <c r="B48" s="36">
        <v>116.0</v>
      </c>
      <c r="C48" s="36" t="s">
        <v>341</v>
      </c>
      <c r="D48" s="36" t="s">
        <v>336</v>
      </c>
      <c r="E48" s="33"/>
      <c r="G48" s="8"/>
    </row>
    <row r="49">
      <c r="A49" s="36">
        <v>91.0</v>
      </c>
      <c r="B49" s="36">
        <v>121.0</v>
      </c>
      <c r="C49" s="36" t="s">
        <v>341</v>
      </c>
      <c r="D49" s="36" t="s">
        <v>366</v>
      </c>
      <c r="E49" s="33"/>
      <c r="G49" s="8"/>
    </row>
    <row r="50">
      <c r="A50" s="36"/>
      <c r="B50" s="36"/>
      <c r="C50" s="36"/>
      <c r="D50" s="36"/>
      <c r="E50" s="33"/>
      <c r="G50" s="8"/>
    </row>
    <row r="51">
      <c r="A51" s="36">
        <v>92.0</v>
      </c>
      <c r="B51" s="36">
        <v>129.0</v>
      </c>
      <c r="C51" s="36" t="s">
        <v>341</v>
      </c>
      <c r="D51" s="36" t="s">
        <v>366</v>
      </c>
      <c r="E51" s="33"/>
      <c r="G51" s="8"/>
    </row>
    <row r="52">
      <c r="A52" s="36">
        <v>92.0</v>
      </c>
      <c r="B52" s="36">
        <v>155.0</v>
      </c>
      <c r="C52" s="36" t="s">
        <v>353</v>
      </c>
      <c r="D52" s="36" t="s">
        <v>336</v>
      </c>
      <c r="E52" s="33"/>
      <c r="G52" s="8"/>
    </row>
    <row r="53">
      <c r="A53" s="36">
        <v>92.0</v>
      </c>
      <c r="B53" s="36">
        <v>125.0</v>
      </c>
      <c r="C53" s="36" t="s">
        <v>341</v>
      </c>
      <c r="D53" s="36" t="s">
        <v>366</v>
      </c>
      <c r="E53" s="33"/>
      <c r="G53" s="8"/>
    </row>
    <row r="54">
      <c r="A54" s="36">
        <v>92.0</v>
      </c>
      <c r="B54" s="36">
        <v>112.0</v>
      </c>
      <c r="C54" s="36" t="s">
        <v>355</v>
      </c>
      <c r="D54" s="36" t="s">
        <v>366</v>
      </c>
      <c r="E54" s="33"/>
      <c r="G54" s="8"/>
    </row>
    <row r="55">
      <c r="A55" s="36">
        <v>92.0</v>
      </c>
      <c r="B55" s="36">
        <v>146.0</v>
      </c>
      <c r="C55" s="36" t="s">
        <v>341</v>
      </c>
      <c r="D55" s="36" t="s">
        <v>366</v>
      </c>
      <c r="E55" s="33"/>
      <c r="G55" s="8"/>
    </row>
    <row r="56">
      <c r="A56" s="36">
        <v>92.0</v>
      </c>
      <c r="B56" s="36">
        <v>95.0</v>
      </c>
      <c r="C56" s="36" t="s">
        <v>341</v>
      </c>
      <c r="D56" s="36" t="s">
        <v>366</v>
      </c>
      <c r="E56" s="33"/>
      <c r="G56" s="8"/>
    </row>
    <row r="57">
      <c r="A57" s="36">
        <v>92.0</v>
      </c>
      <c r="B57" s="36">
        <v>74.0</v>
      </c>
      <c r="C57" s="36" t="s">
        <v>341</v>
      </c>
      <c r="D57" s="36" t="s">
        <v>366</v>
      </c>
      <c r="E57" s="33"/>
      <c r="G57" s="8"/>
    </row>
    <row r="58">
      <c r="A58" s="36">
        <v>92.0</v>
      </c>
      <c r="B58" s="36">
        <v>142.0</v>
      </c>
      <c r="C58" s="36" t="s">
        <v>338</v>
      </c>
      <c r="D58" s="36" t="s">
        <v>366</v>
      </c>
      <c r="E58" s="33"/>
      <c r="G58" s="8"/>
    </row>
    <row r="59">
      <c r="A59" s="36">
        <v>92.0</v>
      </c>
      <c r="B59" s="36">
        <v>119.0</v>
      </c>
      <c r="C59" s="36" t="s">
        <v>353</v>
      </c>
      <c r="D59" s="36" t="s">
        <v>366</v>
      </c>
      <c r="E59" s="33"/>
      <c r="G59" s="8"/>
    </row>
    <row r="60">
      <c r="A60" s="36"/>
      <c r="B60" s="36"/>
      <c r="C60" s="36"/>
      <c r="D60" s="36"/>
      <c r="E60" s="33"/>
      <c r="G60" s="8"/>
    </row>
    <row r="61">
      <c r="A61" s="36">
        <v>93.0</v>
      </c>
      <c r="B61" s="36">
        <v>125.0</v>
      </c>
      <c r="C61" s="36" t="s">
        <v>341</v>
      </c>
      <c r="D61" s="36" t="s">
        <v>366</v>
      </c>
      <c r="E61" s="33"/>
      <c r="G61" s="8"/>
    </row>
    <row r="62">
      <c r="A62" s="36">
        <v>93.0</v>
      </c>
      <c r="B62" s="36">
        <v>118.0</v>
      </c>
      <c r="C62" s="36" t="s">
        <v>335</v>
      </c>
      <c r="D62" s="36" t="s">
        <v>366</v>
      </c>
      <c r="E62" s="33"/>
      <c r="G62" s="8"/>
    </row>
    <row r="63">
      <c r="A63" s="36">
        <v>93.0</v>
      </c>
      <c r="B63" s="36">
        <v>90.0</v>
      </c>
      <c r="C63" s="36" t="s">
        <v>338</v>
      </c>
      <c r="D63" s="36" t="s">
        <v>336</v>
      </c>
      <c r="E63" s="33"/>
      <c r="G63" s="8"/>
    </row>
    <row r="64">
      <c r="A64" s="36">
        <v>93.0</v>
      </c>
      <c r="B64" s="36">
        <v>135.0</v>
      </c>
      <c r="C64" s="36" t="s">
        <v>341</v>
      </c>
      <c r="D64" s="36" t="s">
        <v>336</v>
      </c>
      <c r="E64" s="33"/>
      <c r="G64" s="8"/>
    </row>
    <row r="65">
      <c r="A65" s="36">
        <v>93.0</v>
      </c>
      <c r="B65" s="36">
        <v>127.0</v>
      </c>
      <c r="C65" s="36" t="s">
        <v>341</v>
      </c>
      <c r="D65" s="36" t="s">
        <v>366</v>
      </c>
      <c r="E65" s="33"/>
      <c r="G65" s="8"/>
    </row>
    <row r="66">
      <c r="A66" s="36">
        <v>93.0</v>
      </c>
      <c r="B66" s="36">
        <v>138.0</v>
      </c>
      <c r="C66" s="36" t="s">
        <v>341</v>
      </c>
      <c r="D66" s="36" t="s">
        <v>366</v>
      </c>
      <c r="E66" s="33"/>
      <c r="G66" s="8"/>
    </row>
    <row r="67">
      <c r="A67" s="36">
        <v>93.0</v>
      </c>
      <c r="B67" s="36">
        <v>137.0</v>
      </c>
      <c r="C67" s="36" t="s">
        <v>341</v>
      </c>
      <c r="D67" s="36" t="s">
        <v>366</v>
      </c>
      <c r="E67" s="33"/>
      <c r="G67" s="8"/>
    </row>
    <row r="68">
      <c r="A68" s="36">
        <v>93.0</v>
      </c>
      <c r="B68" s="36">
        <v>103.0</v>
      </c>
      <c r="C68" s="36" t="s">
        <v>341</v>
      </c>
      <c r="D68" s="36" t="s">
        <v>366</v>
      </c>
      <c r="E68" s="33"/>
      <c r="G68" s="8"/>
    </row>
    <row r="69">
      <c r="A69" s="36">
        <v>93.0</v>
      </c>
      <c r="B69" s="36">
        <v>118.0</v>
      </c>
      <c r="C69" s="36" t="s">
        <v>341</v>
      </c>
      <c r="D69" s="36" t="s">
        <v>366</v>
      </c>
      <c r="E69" s="33"/>
      <c r="G69" s="8"/>
    </row>
    <row r="70">
      <c r="A70" s="36">
        <v>93.0</v>
      </c>
      <c r="B70" s="36">
        <v>119.0</v>
      </c>
      <c r="C70" s="36" t="s">
        <v>353</v>
      </c>
      <c r="D70" s="36" t="s">
        <v>366</v>
      </c>
      <c r="E70" s="33"/>
      <c r="G70" s="8"/>
    </row>
    <row r="71">
      <c r="A71" s="36">
        <v>93.0</v>
      </c>
      <c r="B71" s="36">
        <v>140.0</v>
      </c>
      <c r="C71" s="36" t="s">
        <v>335</v>
      </c>
      <c r="D71" s="36" t="s">
        <v>366</v>
      </c>
      <c r="E71" s="33"/>
      <c r="G71" s="8"/>
    </row>
    <row r="72">
      <c r="A72" s="53"/>
      <c r="B72" s="53"/>
      <c r="C72" s="53"/>
      <c r="D72" s="53"/>
      <c r="E72" s="33"/>
      <c r="G72" s="8"/>
    </row>
    <row r="73">
      <c r="A73" s="36"/>
      <c r="B73" s="53"/>
      <c r="C73" s="53"/>
      <c r="D73" s="53"/>
      <c r="E73" s="33"/>
      <c r="G73" s="8"/>
    </row>
    <row r="74">
      <c r="A74" s="53"/>
      <c r="B74" s="53"/>
      <c r="C74" s="53"/>
      <c r="D74" s="53"/>
      <c r="E74" s="33"/>
      <c r="G74" s="8"/>
    </row>
    <row r="75">
      <c r="A75" s="53"/>
      <c r="B75" s="53"/>
      <c r="C75" s="53"/>
      <c r="D75" s="53"/>
      <c r="E75" s="33"/>
      <c r="F75" s="6" t="s">
        <v>376</v>
      </c>
      <c r="G75" s="36">
        <v>106.0</v>
      </c>
      <c r="H75" s="36">
        <v>136.0</v>
      </c>
      <c r="I75" s="36" t="s">
        <v>341</v>
      </c>
      <c r="J75" s="36" t="s">
        <v>366</v>
      </c>
    </row>
    <row r="76">
      <c r="A76" s="53"/>
      <c r="B76" s="53"/>
      <c r="C76" s="53"/>
      <c r="D76" s="53"/>
      <c r="E76" s="33"/>
      <c r="F76" s="6" t="s">
        <v>377</v>
      </c>
      <c r="G76" s="36">
        <v>106.0</v>
      </c>
      <c r="H76" s="36">
        <v>161.0</v>
      </c>
      <c r="I76" s="36" t="s">
        <v>353</v>
      </c>
      <c r="J76" s="36" t="s">
        <v>336</v>
      </c>
    </row>
    <row r="77">
      <c r="A77" s="53"/>
      <c r="B77" s="53"/>
      <c r="C77" s="53"/>
      <c r="D77" s="53"/>
      <c r="E77" s="33"/>
      <c r="G77" s="36">
        <v>106.0</v>
      </c>
      <c r="H77" s="36">
        <v>123.0</v>
      </c>
      <c r="I77" s="36" t="s">
        <v>350</v>
      </c>
      <c r="J77" s="36" t="s">
        <v>366</v>
      </c>
    </row>
    <row r="78">
      <c r="A78" s="53"/>
      <c r="B78" s="53"/>
      <c r="C78" s="53"/>
      <c r="D78" s="53"/>
      <c r="E78" s="33"/>
      <c r="G78" s="36">
        <v>106.0</v>
      </c>
      <c r="H78" s="36">
        <v>167.0</v>
      </c>
      <c r="I78" s="36" t="s">
        <v>353</v>
      </c>
      <c r="J78" s="36" t="s">
        <v>336</v>
      </c>
    </row>
    <row r="79">
      <c r="A79" s="53"/>
      <c r="B79" s="53"/>
      <c r="C79" s="53"/>
      <c r="D79" s="53"/>
      <c r="E79" s="33"/>
      <c r="G79" s="36">
        <v>106.0</v>
      </c>
      <c r="H79" s="36">
        <v>183.0</v>
      </c>
      <c r="I79" s="36" t="s">
        <v>355</v>
      </c>
      <c r="J79" s="36" t="s">
        <v>336</v>
      </c>
    </row>
    <row r="80">
      <c r="A80" s="53"/>
      <c r="B80" s="53"/>
      <c r="C80" s="53"/>
      <c r="D80" s="53"/>
      <c r="E80" s="33"/>
      <c r="G80" s="36">
        <v>106.0</v>
      </c>
      <c r="H80" s="36">
        <v>140.0</v>
      </c>
      <c r="I80" s="36" t="s">
        <v>341</v>
      </c>
      <c r="J80" s="36" t="s">
        <v>336</v>
      </c>
    </row>
    <row r="81">
      <c r="A81" s="53"/>
      <c r="B81" s="53"/>
      <c r="C81" s="53"/>
      <c r="D81" s="53"/>
      <c r="E81" s="33"/>
      <c r="G81" s="36">
        <v>106.0</v>
      </c>
      <c r="H81" s="36">
        <v>122.0</v>
      </c>
      <c r="I81" s="36" t="s">
        <v>335</v>
      </c>
      <c r="J81" s="36" t="s">
        <v>366</v>
      </c>
    </row>
    <row r="82">
      <c r="A82" s="53"/>
      <c r="B82" s="53"/>
      <c r="C82" s="53"/>
      <c r="D82" s="53"/>
      <c r="E82" s="33"/>
      <c r="G82" s="36">
        <v>106.0</v>
      </c>
      <c r="H82" s="36">
        <v>174.0</v>
      </c>
      <c r="I82" s="36" t="s">
        <v>341</v>
      </c>
      <c r="J82" s="36" t="s">
        <v>366</v>
      </c>
    </row>
    <row r="83">
      <c r="A83" s="53"/>
      <c r="B83" s="53"/>
      <c r="C83" s="53"/>
      <c r="D83" s="53"/>
      <c r="E83" s="33"/>
      <c r="G83" s="36">
        <v>106.0</v>
      </c>
      <c r="H83" s="36">
        <v>148.0</v>
      </c>
      <c r="I83" s="36" t="s">
        <v>350</v>
      </c>
      <c r="J83" s="36" t="s">
        <v>336</v>
      </c>
    </row>
    <row r="84">
      <c r="A84" s="53"/>
      <c r="B84" s="53"/>
      <c r="C84" s="53"/>
      <c r="D84" s="53"/>
      <c r="E84" s="33"/>
      <c r="G84" s="36">
        <v>106.0</v>
      </c>
      <c r="H84" s="36">
        <v>123.0</v>
      </c>
      <c r="I84" s="36" t="s">
        <v>335</v>
      </c>
      <c r="J84" s="36" t="s">
        <v>366</v>
      </c>
    </row>
    <row r="85">
      <c r="A85" s="53"/>
      <c r="B85" s="53"/>
      <c r="C85" s="53"/>
      <c r="D85" s="53"/>
      <c r="E85" s="33"/>
      <c r="G85" s="36">
        <v>106.0</v>
      </c>
      <c r="H85" s="36">
        <v>129.0</v>
      </c>
      <c r="I85" s="36" t="s">
        <v>341</v>
      </c>
      <c r="J85" s="36" t="s">
        <v>366</v>
      </c>
    </row>
    <row r="86">
      <c r="A86" s="53"/>
      <c r="B86" s="53"/>
      <c r="C86" s="53"/>
      <c r="D86" s="53"/>
      <c r="E86" s="33"/>
      <c r="G86" s="36">
        <v>106.0</v>
      </c>
      <c r="H86" s="36">
        <v>121.0</v>
      </c>
      <c r="I86" s="36" t="s">
        <v>335</v>
      </c>
      <c r="J86" s="36" t="s">
        <v>366</v>
      </c>
    </row>
    <row r="87">
      <c r="A87" s="53"/>
      <c r="B87" s="53"/>
      <c r="C87" s="53"/>
      <c r="D87" s="53"/>
      <c r="E87" s="33"/>
      <c r="G87" s="36">
        <v>106.0</v>
      </c>
      <c r="H87" s="36">
        <v>147.0</v>
      </c>
      <c r="I87" s="36" t="s">
        <v>353</v>
      </c>
      <c r="J87" s="36" t="s">
        <v>366</v>
      </c>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117.7763158</v>
      </c>
      <c r="J1" s="6" t="s">
        <v>334</v>
      </c>
      <c r="K1" s="10">
        <f>AVERAGE(A2:A100)</f>
        <v>92.64473684</v>
      </c>
    </row>
    <row r="2">
      <c r="A2" s="36">
        <v>79.0</v>
      </c>
      <c r="B2" s="36">
        <v>127.0</v>
      </c>
      <c r="C2" s="36" t="s">
        <v>338</v>
      </c>
      <c r="D2" s="36" t="s">
        <v>336</v>
      </c>
      <c r="E2" s="33"/>
      <c r="F2" s="34" t="s">
        <v>3</v>
      </c>
      <c r="G2" s="35">
        <f>MEDIAN(B2:B100)</f>
        <v>122.5</v>
      </c>
      <c r="J2" s="66" t="s">
        <v>337</v>
      </c>
      <c r="K2" s="67">
        <f>count(A2:A103)</f>
        <v>76</v>
      </c>
    </row>
    <row r="3">
      <c r="A3" s="36">
        <v>79.0</v>
      </c>
      <c r="B3" s="36">
        <v>102.0</v>
      </c>
      <c r="C3" s="36" t="s">
        <v>353</v>
      </c>
      <c r="D3" s="36" t="s">
        <v>336</v>
      </c>
      <c r="E3" s="33"/>
      <c r="F3" s="34" t="s">
        <v>339</v>
      </c>
      <c r="G3" s="35">
        <f>STDEV(B2:B100)</f>
        <v>37.13528374</v>
      </c>
    </row>
    <row r="4">
      <c r="A4" s="36">
        <v>79.0</v>
      </c>
      <c r="B4" s="36">
        <v>84.0</v>
      </c>
      <c r="C4" s="36" t="s">
        <v>338</v>
      </c>
      <c r="D4" s="36" t="s">
        <v>336</v>
      </c>
      <c r="E4" s="33"/>
      <c r="F4" s="34" t="s">
        <v>340</v>
      </c>
      <c r="G4" s="35">
        <f>QUARTILE(B2:B100,1)</f>
        <v>92.75</v>
      </c>
    </row>
    <row r="5">
      <c r="A5" s="36">
        <v>79.0</v>
      </c>
      <c r="B5" s="36">
        <v>38.0</v>
      </c>
      <c r="C5" s="36" t="s">
        <v>338</v>
      </c>
      <c r="D5" s="36" t="s">
        <v>336</v>
      </c>
      <c r="E5" s="33"/>
      <c r="F5" s="34" t="s">
        <v>342</v>
      </c>
      <c r="G5" s="35">
        <f>QUARTILE(B2:B100,2)</f>
        <v>122.5</v>
      </c>
    </row>
    <row r="6">
      <c r="A6" s="36">
        <v>79.0</v>
      </c>
      <c r="B6" s="36">
        <v>93.0</v>
      </c>
      <c r="C6" s="36" t="s">
        <v>353</v>
      </c>
      <c r="D6" s="36" t="s">
        <v>336</v>
      </c>
      <c r="E6" s="33"/>
      <c r="F6" s="34" t="s">
        <v>1</v>
      </c>
      <c r="G6" s="35">
        <f>QUARTILE(B2:B100,3)</f>
        <v>139.25</v>
      </c>
    </row>
    <row r="7">
      <c r="A7" s="36">
        <v>79.0</v>
      </c>
      <c r="B7" s="59">
        <v>94.0</v>
      </c>
      <c r="C7" s="38" t="s">
        <v>338</v>
      </c>
      <c r="D7" s="38" t="s">
        <v>336</v>
      </c>
      <c r="E7" s="33"/>
      <c r="F7" s="34" t="s">
        <v>343</v>
      </c>
      <c r="G7" s="35">
        <f>QUARTILE(B2:B100,4)</f>
        <v>210</v>
      </c>
    </row>
    <row r="8">
      <c r="A8" s="36">
        <v>79.0</v>
      </c>
      <c r="B8" s="60">
        <v>138.0</v>
      </c>
      <c r="C8" s="40" t="s">
        <v>335</v>
      </c>
      <c r="D8" s="40" t="s">
        <v>336</v>
      </c>
      <c r="E8" s="33"/>
      <c r="F8" s="34" t="s">
        <v>344</v>
      </c>
      <c r="G8" s="35">
        <f>G6-G4</f>
        <v>46.5</v>
      </c>
      <c r="H8" s="34" t="s">
        <v>345</v>
      </c>
      <c r="I8" s="35">
        <f>(3*(G1-G2))/G3</f>
        <v>-0.3816061493</v>
      </c>
      <c r="J8" s="34" t="s">
        <v>346</v>
      </c>
      <c r="K8" s="35">
        <f>SUM(I21:I23)</f>
        <v>14.47368421</v>
      </c>
    </row>
    <row r="9">
      <c r="A9" s="36">
        <v>79.0</v>
      </c>
      <c r="B9" s="60">
        <v>122.0</v>
      </c>
      <c r="C9" s="40" t="s">
        <v>341</v>
      </c>
      <c r="D9" s="40" t="s">
        <v>336</v>
      </c>
      <c r="E9" s="33"/>
      <c r="G9" s="8"/>
    </row>
    <row r="10">
      <c r="A10" s="36">
        <v>79.0</v>
      </c>
      <c r="B10" s="36">
        <v>163.0</v>
      </c>
      <c r="C10" s="36" t="s">
        <v>353</v>
      </c>
      <c r="D10" s="36" t="s">
        <v>336</v>
      </c>
      <c r="E10" s="33"/>
      <c r="F10" s="41" t="s">
        <v>338</v>
      </c>
      <c r="G10" s="42">
        <f>(COUNTIF(C2:C100,"edgeguard"))/(count(A2:A100))</f>
        <v>0.3289473684</v>
      </c>
      <c r="H10" s="43" t="s">
        <v>347</v>
      </c>
      <c r="I10" s="44" t="s">
        <v>348</v>
      </c>
    </row>
    <row r="11">
      <c r="A11" s="36"/>
      <c r="B11" s="36"/>
      <c r="C11" s="36"/>
      <c r="D11" s="36"/>
      <c r="E11" s="33"/>
      <c r="F11" s="41" t="s">
        <v>335</v>
      </c>
      <c r="G11" s="42">
        <f>COUNTIF(C2:C100,"ledgeguard")/(count(A2:A100))</f>
        <v>0.1447368421</v>
      </c>
      <c r="H11" s="45" t="s">
        <v>349</v>
      </c>
      <c r="I11" s="46">
        <f>((COUNTIF(B2:B100,"&lt;=15"))/Count(B2:B100))*100</f>
        <v>0</v>
      </c>
    </row>
    <row r="12">
      <c r="A12" s="36">
        <v>104.0</v>
      </c>
      <c r="B12" s="36">
        <v>151.0</v>
      </c>
      <c r="C12" s="36" t="s">
        <v>338</v>
      </c>
      <c r="D12" s="36" t="s">
        <v>336</v>
      </c>
      <c r="E12" s="33"/>
      <c r="F12" s="41" t="s">
        <v>350</v>
      </c>
      <c r="G12" s="42">
        <f>COUNTIF(C2:C100,"reversal")/(count(A2:A100))</f>
        <v>0.06578947368</v>
      </c>
      <c r="H12" s="45" t="s">
        <v>351</v>
      </c>
      <c r="I12" s="46">
        <f>((COUNTIF(B2:B100,"&gt;15")-COUNTIF(B2:B100,"&gt;30"))/Count(B2:B100))*100</f>
        <v>0</v>
      </c>
    </row>
    <row r="13">
      <c r="A13" s="36">
        <v>104.0</v>
      </c>
      <c r="B13" s="36">
        <v>68.0</v>
      </c>
      <c r="C13" s="36" t="s">
        <v>353</v>
      </c>
      <c r="D13" s="36" t="s">
        <v>366</v>
      </c>
      <c r="E13" s="33"/>
      <c r="F13" s="41" t="s">
        <v>341</v>
      </c>
      <c r="G13" s="42">
        <f>COUNTIF(C2:C100,"raw/whiff")/(count(A2:A100))</f>
        <v>0.2763157895</v>
      </c>
      <c r="H13" s="45" t="s">
        <v>352</v>
      </c>
      <c r="I13" s="47">
        <f>((COUNTIF(B2:B100,"&gt;30")-COUNTIF(B2:B100,"&gt;45"))/Count(B2:B100))*100</f>
        <v>3.947368421</v>
      </c>
    </row>
    <row r="14">
      <c r="A14" s="36">
        <v>104.0</v>
      </c>
      <c r="B14" s="36">
        <v>71.0</v>
      </c>
      <c r="C14" s="36" t="s">
        <v>338</v>
      </c>
      <c r="D14" s="36" t="s">
        <v>336</v>
      </c>
      <c r="E14" s="33"/>
      <c r="F14" s="41" t="s">
        <v>353</v>
      </c>
      <c r="G14" s="42">
        <f>COUNTIF(C2:C100,"landing")/(count(A2:A100))</f>
        <v>0.1710526316</v>
      </c>
      <c r="H14" s="45" t="s">
        <v>354</v>
      </c>
      <c r="I14" s="46">
        <f>((COUNTIF(B2:B100,"&gt;45")-COUNTIF(B2:B100,"&gt;60"))/Count(B2:B100))*100</f>
        <v>2.631578947</v>
      </c>
    </row>
    <row r="15">
      <c r="A15" s="36">
        <v>104.0</v>
      </c>
      <c r="B15" s="36">
        <v>126.0</v>
      </c>
      <c r="C15" s="36" t="s">
        <v>353</v>
      </c>
      <c r="D15" s="36" t="s">
        <v>336</v>
      </c>
      <c r="E15" s="33"/>
      <c r="F15" s="41" t="s">
        <v>355</v>
      </c>
      <c r="G15" s="42">
        <f>COUNTIF(C2:C100,"shielding")/(count(A2:A100))</f>
        <v>0.01315789474</v>
      </c>
      <c r="H15" s="45" t="s">
        <v>356</v>
      </c>
      <c r="I15" s="46">
        <f>((COUNTIF(B2:B100,"&gt;60")-COUNTIF(B2:B100,"&gt;75"))/Count(B2:B100))*100</f>
        <v>6.578947368</v>
      </c>
    </row>
    <row r="16">
      <c r="A16" s="36">
        <v>104.0</v>
      </c>
      <c r="B16" s="36">
        <v>139.0</v>
      </c>
      <c r="C16" s="36" t="s">
        <v>338</v>
      </c>
      <c r="D16" s="36" t="s">
        <v>336</v>
      </c>
      <c r="E16" s="33"/>
      <c r="G16" s="8"/>
      <c r="H16" s="45" t="s">
        <v>357</v>
      </c>
      <c r="I16" s="46">
        <f>((COUNTIF(B2:B100,"&gt;75")-COUNTIF(B2:B100,"&gt;90"))/Count(B2:B100))*100</f>
        <v>9.210526316</v>
      </c>
    </row>
    <row r="17">
      <c r="A17" s="36">
        <v>104.0</v>
      </c>
      <c r="B17" s="36">
        <v>127.0</v>
      </c>
      <c r="C17" s="36" t="s">
        <v>341</v>
      </c>
      <c r="D17" s="36" t="s">
        <v>336</v>
      </c>
      <c r="E17" s="33"/>
      <c r="F17" s="41" t="s">
        <v>358</v>
      </c>
      <c r="G17" s="42">
        <f>countif(D2:D100,"yes")/(count(A2:A100))</f>
        <v>0.2368421053</v>
      </c>
      <c r="H17" s="45" t="s">
        <v>359</v>
      </c>
      <c r="I17" s="46">
        <f>((COUNTIF(B2:B100,"&gt;90")-COUNTIF(B2:B100,"&gt;105"))/Count(B2:B100))*100</f>
        <v>13.15789474</v>
      </c>
    </row>
    <row r="18">
      <c r="A18" s="36">
        <v>104.0</v>
      </c>
      <c r="B18" s="36">
        <v>128.0</v>
      </c>
      <c r="C18" s="36" t="s">
        <v>353</v>
      </c>
      <c r="D18" s="36" t="s">
        <v>336</v>
      </c>
      <c r="E18" s="33"/>
      <c r="G18" s="8"/>
      <c r="H18" s="45" t="s">
        <v>360</v>
      </c>
      <c r="I18" s="46">
        <f>((COUNTIF(B2:B100,"&gt;105")-COUNTIF(B2:B100,"&gt;120"))/Count(B2:B100))*100</f>
        <v>11.84210526</v>
      </c>
    </row>
    <row r="19">
      <c r="A19" s="36">
        <v>104.0</v>
      </c>
      <c r="B19" s="36">
        <v>199.0</v>
      </c>
      <c r="C19" s="36" t="s">
        <v>353</v>
      </c>
      <c r="D19" s="36" t="s">
        <v>336</v>
      </c>
      <c r="E19" s="33"/>
      <c r="G19" s="8"/>
      <c r="H19" s="45" t="s">
        <v>361</v>
      </c>
      <c r="I19" s="46">
        <f>((COUNTIF(B2:B100,"&gt;120")-COUNTIF(B2:B100,"&gt;135"))/Count(B2:B100))*100</f>
        <v>19.73684211</v>
      </c>
    </row>
    <row r="20">
      <c r="A20" s="36">
        <v>104.0</v>
      </c>
      <c r="B20" s="36">
        <v>148.0</v>
      </c>
      <c r="C20" s="36" t="s">
        <v>350</v>
      </c>
      <c r="D20" s="36" t="s">
        <v>366</v>
      </c>
      <c r="E20" s="33"/>
      <c r="G20" s="8"/>
      <c r="H20" s="48" t="s">
        <v>362</v>
      </c>
      <c r="I20" s="49">
        <f>((COUNTIF(B2:B100,"&gt;135")-COUNTIF(B2:B100,"&gt;150"))/Count(B2:B100))*100</f>
        <v>18.42105263</v>
      </c>
    </row>
    <row r="21">
      <c r="A21" s="36">
        <v>104.0</v>
      </c>
      <c r="B21" s="36">
        <v>85.0</v>
      </c>
      <c r="C21" s="36" t="s">
        <v>350</v>
      </c>
      <c r="D21" s="36" t="s">
        <v>366</v>
      </c>
      <c r="E21" s="33"/>
      <c r="G21" s="8"/>
      <c r="H21" s="48" t="s">
        <v>363</v>
      </c>
      <c r="I21" s="49">
        <f>((COUNTIF(B2:B100,"&gt;150")-COUNTIF(B2:B100,"&gt;165"))/Count(B2:B100))*100</f>
        <v>9.210526316</v>
      </c>
    </row>
    <row r="22">
      <c r="A22" s="36">
        <v>104.0</v>
      </c>
      <c r="B22" s="36">
        <v>141.0</v>
      </c>
      <c r="C22" s="36" t="s">
        <v>341</v>
      </c>
      <c r="D22" s="36" t="s">
        <v>366</v>
      </c>
      <c r="E22" s="33"/>
      <c r="G22" s="8"/>
      <c r="H22" s="48" t="s">
        <v>364</v>
      </c>
      <c r="I22" s="49">
        <f>((COUNTIF(B2:B100,"&gt;165")-COUNTIF(B2:B100,"&gt;180"))/Count(B2:B100))*100</f>
        <v>0</v>
      </c>
    </row>
    <row r="23">
      <c r="A23" s="36"/>
      <c r="B23" s="36"/>
      <c r="C23" s="36"/>
      <c r="D23" s="36"/>
      <c r="E23" s="33"/>
      <c r="G23" s="8"/>
      <c r="H23" s="50" t="s">
        <v>365</v>
      </c>
      <c r="I23" s="51">
        <f>((COUNTIF(B2:B100,"&gt;180")-COUNTIF(B2:B100,"&gt;300"))/Count(B2:B100))*100</f>
        <v>5.263157895</v>
      </c>
    </row>
    <row r="24">
      <c r="A24" s="36">
        <v>106.0</v>
      </c>
      <c r="B24" s="36">
        <v>84.0</v>
      </c>
      <c r="C24" s="36" t="s">
        <v>341</v>
      </c>
      <c r="D24" s="36" t="s">
        <v>366</v>
      </c>
      <c r="E24" s="33"/>
      <c r="G24" s="8"/>
    </row>
    <row r="25">
      <c r="A25" s="36">
        <v>106.0</v>
      </c>
      <c r="B25" s="36">
        <v>134.0</v>
      </c>
      <c r="C25" s="36" t="s">
        <v>353</v>
      </c>
      <c r="D25" s="36" t="s">
        <v>366</v>
      </c>
      <c r="E25" s="33"/>
      <c r="G25" s="8"/>
    </row>
    <row r="26">
      <c r="A26" s="36">
        <v>106.0</v>
      </c>
      <c r="B26" s="36">
        <v>210.0</v>
      </c>
      <c r="C26" s="36" t="s">
        <v>341</v>
      </c>
      <c r="D26" s="36" t="s">
        <v>336</v>
      </c>
      <c r="E26" s="33"/>
      <c r="G26" s="8"/>
    </row>
    <row r="27">
      <c r="A27" s="36">
        <v>106.0</v>
      </c>
      <c r="B27" s="36">
        <v>116.0</v>
      </c>
      <c r="C27" s="36" t="s">
        <v>341</v>
      </c>
      <c r="D27" s="36" t="s">
        <v>336</v>
      </c>
      <c r="E27" s="33"/>
      <c r="G27" s="8"/>
    </row>
    <row r="28">
      <c r="A28" s="36">
        <v>106.0</v>
      </c>
      <c r="B28" s="36">
        <v>103.0</v>
      </c>
      <c r="C28" s="36" t="s">
        <v>350</v>
      </c>
      <c r="D28" s="36" t="s">
        <v>366</v>
      </c>
      <c r="E28" s="33"/>
      <c r="G28" s="8"/>
    </row>
    <row r="29">
      <c r="A29" s="36">
        <v>106.0</v>
      </c>
      <c r="B29" s="36">
        <v>203.0</v>
      </c>
      <c r="C29" s="36" t="s">
        <v>341</v>
      </c>
      <c r="D29" s="36" t="s">
        <v>336</v>
      </c>
      <c r="E29" s="33"/>
      <c r="G29" s="8"/>
    </row>
    <row r="30">
      <c r="A30" s="36">
        <v>106.0</v>
      </c>
      <c r="B30" s="36">
        <v>151.0</v>
      </c>
      <c r="C30" s="36" t="s">
        <v>353</v>
      </c>
      <c r="D30" s="36" t="s">
        <v>336</v>
      </c>
      <c r="E30" s="33"/>
      <c r="G30" s="8"/>
    </row>
    <row r="31">
      <c r="A31" s="36">
        <v>106.0</v>
      </c>
      <c r="B31" s="36">
        <v>111.0</v>
      </c>
      <c r="C31" s="36" t="s">
        <v>341</v>
      </c>
      <c r="D31" s="36" t="s">
        <v>366</v>
      </c>
      <c r="E31" s="33"/>
      <c r="G31" s="8"/>
    </row>
    <row r="32">
      <c r="A32" s="36">
        <v>106.0</v>
      </c>
      <c r="B32" s="36">
        <v>101.0</v>
      </c>
      <c r="C32" s="36" t="s">
        <v>338</v>
      </c>
      <c r="D32" s="36" t="s">
        <v>366</v>
      </c>
      <c r="E32" s="33"/>
      <c r="G32" s="8"/>
    </row>
    <row r="33">
      <c r="A33" s="36">
        <v>106.0</v>
      </c>
      <c r="B33" s="36">
        <v>137.0</v>
      </c>
      <c r="C33" s="36" t="s">
        <v>335</v>
      </c>
      <c r="D33" s="36" t="s">
        <v>336</v>
      </c>
      <c r="E33" s="33"/>
      <c r="G33" s="8"/>
    </row>
    <row r="34">
      <c r="A34" s="36">
        <v>106.0</v>
      </c>
      <c r="B34" s="36">
        <v>128.0</v>
      </c>
      <c r="C34" s="36" t="s">
        <v>341</v>
      </c>
      <c r="D34" s="36" t="s">
        <v>336</v>
      </c>
      <c r="E34" s="33"/>
      <c r="G34" s="8"/>
    </row>
    <row r="35">
      <c r="A35" s="36"/>
      <c r="B35" s="36"/>
      <c r="C35" s="36"/>
      <c r="D35" s="36"/>
      <c r="E35" s="33"/>
      <c r="G35" s="8"/>
    </row>
    <row r="36">
      <c r="A36" s="36">
        <v>85.0</v>
      </c>
      <c r="B36" s="36">
        <v>130.0</v>
      </c>
      <c r="C36" s="36" t="s">
        <v>341</v>
      </c>
      <c r="D36" s="36" t="s">
        <v>336</v>
      </c>
      <c r="E36" s="33"/>
      <c r="G36" s="8"/>
    </row>
    <row r="37">
      <c r="A37" s="36">
        <v>85.0</v>
      </c>
      <c r="B37" s="36">
        <v>92.0</v>
      </c>
      <c r="C37" s="36" t="s">
        <v>353</v>
      </c>
      <c r="D37" s="36" t="s">
        <v>336</v>
      </c>
      <c r="E37" s="33"/>
      <c r="G37" s="8"/>
    </row>
    <row r="38">
      <c r="A38" s="36">
        <v>85.0</v>
      </c>
      <c r="B38" s="36">
        <v>65.0</v>
      </c>
      <c r="C38" s="36" t="s">
        <v>338</v>
      </c>
      <c r="D38" s="36" t="s">
        <v>336</v>
      </c>
      <c r="E38" s="33"/>
      <c r="G38" s="8"/>
    </row>
    <row r="39">
      <c r="A39" s="36">
        <v>85.0</v>
      </c>
      <c r="B39" s="36">
        <v>122.0</v>
      </c>
      <c r="C39" s="36" t="s">
        <v>338</v>
      </c>
      <c r="D39" s="36" t="s">
        <v>336</v>
      </c>
      <c r="E39" s="33"/>
      <c r="G39" s="8"/>
    </row>
    <row r="40">
      <c r="A40" s="36">
        <v>85.0</v>
      </c>
      <c r="B40" s="36">
        <v>107.0</v>
      </c>
      <c r="C40" s="36" t="s">
        <v>353</v>
      </c>
      <c r="D40" s="36" t="s">
        <v>336</v>
      </c>
      <c r="E40" s="33"/>
      <c r="G40" s="8"/>
    </row>
    <row r="41">
      <c r="A41" s="36">
        <v>85.0</v>
      </c>
      <c r="B41" s="36">
        <v>146.0</v>
      </c>
      <c r="C41" s="36" t="s">
        <v>350</v>
      </c>
      <c r="D41" s="36" t="s">
        <v>336</v>
      </c>
      <c r="E41" s="33"/>
      <c r="G41" s="8"/>
    </row>
    <row r="42">
      <c r="A42" s="36"/>
      <c r="B42" s="36"/>
      <c r="C42" s="36"/>
      <c r="D42" s="36"/>
      <c r="E42" s="33"/>
      <c r="G42" s="8"/>
    </row>
    <row r="43">
      <c r="A43" s="36">
        <v>82.0</v>
      </c>
      <c r="B43" s="36">
        <v>108.0</v>
      </c>
      <c r="C43" s="36" t="s">
        <v>338</v>
      </c>
      <c r="D43" s="36" t="s">
        <v>336</v>
      </c>
      <c r="E43" s="33"/>
      <c r="G43" s="8"/>
    </row>
    <row r="44">
      <c r="A44" s="36">
        <v>82.0</v>
      </c>
      <c r="B44" s="36">
        <v>134.0</v>
      </c>
      <c r="C44" s="36" t="s">
        <v>338</v>
      </c>
      <c r="D44" s="36" t="s">
        <v>336</v>
      </c>
      <c r="E44" s="33"/>
      <c r="G44" s="8"/>
    </row>
    <row r="45">
      <c r="A45" s="36">
        <v>82.0</v>
      </c>
      <c r="B45" s="36">
        <v>90.0</v>
      </c>
      <c r="C45" s="36" t="s">
        <v>338</v>
      </c>
      <c r="D45" s="36" t="s">
        <v>336</v>
      </c>
      <c r="E45" s="33"/>
      <c r="G45" s="8"/>
    </row>
    <row r="46">
      <c r="A46" s="36">
        <v>82.0</v>
      </c>
      <c r="B46" s="36">
        <v>110.0</v>
      </c>
      <c r="C46" s="36" t="s">
        <v>353</v>
      </c>
      <c r="D46" s="36" t="s">
        <v>336</v>
      </c>
      <c r="E46" s="33"/>
      <c r="G46" s="8"/>
    </row>
    <row r="47">
      <c r="A47" s="36">
        <v>82.0</v>
      </c>
      <c r="B47" s="36">
        <v>131.0</v>
      </c>
      <c r="C47" s="36" t="s">
        <v>341</v>
      </c>
      <c r="D47" s="36" t="s">
        <v>366</v>
      </c>
      <c r="E47" s="33"/>
      <c r="G47" s="8"/>
    </row>
    <row r="48">
      <c r="A48" s="36">
        <v>82.0</v>
      </c>
      <c r="B48" s="36">
        <v>128.0</v>
      </c>
      <c r="C48" s="36" t="s">
        <v>341</v>
      </c>
      <c r="D48" s="36" t="s">
        <v>366</v>
      </c>
      <c r="E48" s="33"/>
      <c r="G48" s="8"/>
    </row>
    <row r="49">
      <c r="A49" s="36">
        <v>82.0</v>
      </c>
      <c r="B49" s="36">
        <v>33.0</v>
      </c>
      <c r="C49" s="36" t="s">
        <v>338</v>
      </c>
      <c r="D49" s="36" t="s">
        <v>336</v>
      </c>
      <c r="E49" s="33"/>
      <c r="G49" s="8"/>
    </row>
    <row r="50">
      <c r="A50" s="36">
        <v>82.0</v>
      </c>
      <c r="B50" s="36">
        <v>149.0</v>
      </c>
      <c r="C50" s="36" t="s">
        <v>350</v>
      </c>
      <c r="D50" s="36" t="s">
        <v>336</v>
      </c>
      <c r="E50" s="33"/>
      <c r="G50" s="8"/>
    </row>
    <row r="51">
      <c r="A51" s="36"/>
      <c r="B51" s="36"/>
      <c r="C51" s="36"/>
      <c r="D51" s="36"/>
      <c r="E51" s="33"/>
      <c r="G51" s="8"/>
    </row>
    <row r="52">
      <c r="A52" s="36">
        <v>95.0</v>
      </c>
      <c r="B52" s="36">
        <v>136.0</v>
      </c>
      <c r="C52" s="36" t="s">
        <v>338</v>
      </c>
      <c r="D52" s="36" t="s">
        <v>336</v>
      </c>
      <c r="E52" s="33"/>
      <c r="G52" s="8"/>
    </row>
    <row r="53">
      <c r="A53" s="36">
        <v>95.0</v>
      </c>
      <c r="B53" s="36">
        <v>32.0</v>
      </c>
      <c r="C53" s="36" t="s">
        <v>338</v>
      </c>
      <c r="D53" s="36" t="s">
        <v>336</v>
      </c>
      <c r="E53" s="33"/>
      <c r="G53" s="8"/>
    </row>
    <row r="54">
      <c r="A54" s="36">
        <v>95.0</v>
      </c>
      <c r="B54" s="36">
        <v>164.0</v>
      </c>
      <c r="C54" s="36" t="s">
        <v>335</v>
      </c>
      <c r="D54" s="36" t="s">
        <v>336</v>
      </c>
      <c r="E54" s="33"/>
      <c r="G54" s="8"/>
    </row>
    <row r="55">
      <c r="A55" s="36">
        <v>95.0</v>
      </c>
      <c r="B55" s="36">
        <v>126.0</v>
      </c>
      <c r="C55" s="36" t="s">
        <v>353</v>
      </c>
      <c r="D55" s="36" t="s">
        <v>336</v>
      </c>
      <c r="E55" s="33"/>
      <c r="G55" s="8"/>
    </row>
    <row r="56">
      <c r="A56" s="36">
        <v>95.0</v>
      </c>
      <c r="B56" s="36">
        <v>119.0</v>
      </c>
      <c r="C56" s="36" t="s">
        <v>338</v>
      </c>
      <c r="D56" s="36" t="s">
        <v>336</v>
      </c>
      <c r="E56" s="33"/>
      <c r="G56" s="8"/>
    </row>
    <row r="57">
      <c r="A57" s="36">
        <v>95.0</v>
      </c>
      <c r="B57" s="36">
        <v>150.0</v>
      </c>
      <c r="C57" s="36" t="s">
        <v>335</v>
      </c>
      <c r="D57" s="36" t="s">
        <v>366</v>
      </c>
      <c r="E57" s="33"/>
      <c r="G57" s="8"/>
    </row>
    <row r="58">
      <c r="A58" s="36">
        <v>95.0</v>
      </c>
      <c r="B58" s="36">
        <v>148.0</v>
      </c>
      <c r="C58" s="36" t="s">
        <v>341</v>
      </c>
      <c r="D58" s="36" t="s">
        <v>336</v>
      </c>
      <c r="E58" s="33"/>
      <c r="G58" s="8"/>
    </row>
    <row r="59">
      <c r="A59" s="36">
        <v>95.0</v>
      </c>
      <c r="B59" s="36">
        <v>71.0</v>
      </c>
      <c r="C59" s="36" t="s">
        <v>335</v>
      </c>
      <c r="D59" s="36" t="s">
        <v>366</v>
      </c>
      <c r="E59" s="33"/>
      <c r="G59" s="8"/>
    </row>
    <row r="60">
      <c r="A60" s="36">
        <v>95.0</v>
      </c>
      <c r="B60" s="36">
        <v>116.0</v>
      </c>
      <c r="C60" s="36" t="s">
        <v>335</v>
      </c>
      <c r="D60" s="36" t="s">
        <v>336</v>
      </c>
      <c r="E60" s="33"/>
      <c r="G60" s="8"/>
    </row>
    <row r="61">
      <c r="A61" s="36">
        <v>95.0</v>
      </c>
      <c r="B61" s="36">
        <v>60.0</v>
      </c>
      <c r="C61" s="36" t="s">
        <v>338</v>
      </c>
      <c r="D61" s="36" t="s">
        <v>336</v>
      </c>
      <c r="E61" s="33"/>
      <c r="G61" s="8"/>
    </row>
    <row r="62">
      <c r="A62" s="36">
        <v>95.0</v>
      </c>
      <c r="B62" s="36">
        <v>67.0</v>
      </c>
      <c r="C62" s="36" t="s">
        <v>338</v>
      </c>
      <c r="D62" s="36" t="s">
        <v>336</v>
      </c>
      <c r="E62" s="33"/>
      <c r="G62" s="8"/>
    </row>
    <row r="63">
      <c r="A63" s="36">
        <v>95.0</v>
      </c>
      <c r="B63" s="36">
        <v>47.0</v>
      </c>
      <c r="C63" s="36" t="s">
        <v>338</v>
      </c>
      <c r="D63" s="36" t="s">
        <v>336</v>
      </c>
      <c r="E63" s="33"/>
      <c r="G63" s="8"/>
    </row>
    <row r="64">
      <c r="A64" s="53"/>
      <c r="B64" s="53"/>
      <c r="C64" s="53"/>
      <c r="D64" s="53"/>
      <c r="E64" s="33"/>
      <c r="G64" s="8"/>
    </row>
    <row r="65">
      <c r="A65" s="36">
        <v>78.0</v>
      </c>
      <c r="B65" s="36">
        <v>135.0</v>
      </c>
      <c r="C65" s="36" t="s">
        <v>335</v>
      </c>
      <c r="D65" s="36" t="s">
        <v>336</v>
      </c>
      <c r="E65" s="33"/>
      <c r="G65" s="8"/>
    </row>
    <row r="66">
      <c r="A66" s="36">
        <v>78.0</v>
      </c>
      <c r="B66" s="36">
        <v>95.0</v>
      </c>
      <c r="C66" s="36" t="s">
        <v>341</v>
      </c>
      <c r="D66" s="36" t="s">
        <v>336</v>
      </c>
      <c r="E66" s="33"/>
      <c r="G66" s="8"/>
    </row>
    <row r="67">
      <c r="A67" s="36">
        <v>78.0</v>
      </c>
      <c r="B67" s="36">
        <v>108.0</v>
      </c>
      <c r="C67" s="36" t="s">
        <v>341</v>
      </c>
      <c r="D67" s="36" t="s">
        <v>336</v>
      </c>
      <c r="E67" s="33"/>
      <c r="G67" s="8"/>
    </row>
    <row r="68">
      <c r="A68" s="36">
        <v>78.0</v>
      </c>
      <c r="B68" s="36">
        <v>140.0</v>
      </c>
      <c r="C68" s="36" t="s">
        <v>335</v>
      </c>
      <c r="D68" s="36" t="s">
        <v>336</v>
      </c>
      <c r="E68" s="33"/>
      <c r="G68" s="8"/>
    </row>
    <row r="69">
      <c r="A69" s="36">
        <v>78.0</v>
      </c>
      <c r="B69" s="36">
        <v>154.0</v>
      </c>
      <c r="C69" s="36" t="s">
        <v>341</v>
      </c>
      <c r="D69" s="36" t="s">
        <v>336</v>
      </c>
      <c r="E69" s="33"/>
      <c r="G69" s="8"/>
    </row>
    <row r="70">
      <c r="A70" s="36">
        <v>78.0</v>
      </c>
      <c r="B70" s="36">
        <v>149.0</v>
      </c>
      <c r="C70" s="36" t="s">
        <v>355</v>
      </c>
      <c r="D70" s="36" t="s">
        <v>336</v>
      </c>
      <c r="E70" s="33"/>
      <c r="G70" s="8"/>
    </row>
    <row r="71">
      <c r="A71" s="36">
        <v>78.0</v>
      </c>
      <c r="B71" s="36">
        <v>90.0</v>
      </c>
      <c r="C71" s="36" t="s">
        <v>341</v>
      </c>
      <c r="D71" s="36" t="s">
        <v>336</v>
      </c>
      <c r="E71" s="33"/>
      <c r="G71" s="8"/>
    </row>
    <row r="72">
      <c r="A72" s="36">
        <v>78.0</v>
      </c>
      <c r="B72" s="36">
        <v>123.0</v>
      </c>
      <c r="C72" s="36" t="s">
        <v>335</v>
      </c>
      <c r="D72" s="36" t="s">
        <v>366</v>
      </c>
      <c r="E72" s="33"/>
      <c r="G72" s="8"/>
    </row>
    <row r="73">
      <c r="A73" s="36">
        <v>78.0</v>
      </c>
      <c r="B73" s="36">
        <v>198.0</v>
      </c>
      <c r="C73" s="36" t="s">
        <v>341</v>
      </c>
      <c r="D73" s="36" t="s">
        <v>336</v>
      </c>
      <c r="E73" s="33"/>
      <c r="G73" s="8"/>
    </row>
    <row r="74">
      <c r="A74" s="36">
        <v>78.0</v>
      </c>
      <c r="B74" s="36">
        <v>139.0</v>
      </c>
      <c r="C74" s="36" t="s">
        <v>335</v>
      </c>
      <c r="D74" s="36" t="s">
        <v>336</v>
      </c>
      <c r="E74" s="33"/>
      <c r="G74" s="8"/>
    </row>
    <row r="75">
      <c r="A75" s="36">
        <v>78.0</v>
      </c>
      <c r="B75" s="36">
        <v>137.0</v>
      </c>
      <c r="C75" s="36" t="s">
        <v>341</v>
      </c>
      <c r="D75" s="36" t="s">
        <v>366</v>
      </c>
      <c r="E75" s="33"/>
      <c r="G75" s="8"/>
    </row>
    <row r="76">
      <c r="A76" s="53"/>
      <c r="B76" s="53"/>
      <c r="C76" s="53"/>
      <c r="D76" s="53"/>
      <c r="E76" s="33"/>
      <c r="G76" s="8"/>
    </row>
    <row r="77">
      <c r="A77" s="36">
        <v>107.0</v>
      </c>
      <c r="B77" s="36">
        <v>99.0</v>
      </c>
      <c r="C77" s="36" t="s">
        <v>338</v>
      </c>
      <c r="D77" s="36" t="s">
        <v>336</v>
      </c>
      <c r="E77" s="33"/>
      <c r="G77" s="8"/>
    </row>
    <row r="78">
      <c r="A78" s="36">
        <v>107.0</v>
      </c>
      <c r="B78" s="36">
        <v>89.0</v>
      </c>
      <c r="C78" s="36" t="s">
        <v>335</v>
      </c>
      <c r="D78" s="36" t="s">
        <v>366</v>
      </c>
      <c r="E78" s="33"/>
      <c r="G78" s="8"/>
    </row>
    <row r="79">
      <c r="A79" s="36">
        <v>107.0</v>
      </c>
      <c r="B79" s="36">
        <v>155.0</v>
      </c>
      <c r="C79" s="36" t="s">
        <v>341</v>
      </c>
      <c r="D79" s="36" t="s">
        <v>366</v>
      </c>
      <c r="E79" s="33"/>
      <c r="G79" s="8"/>
    </row>
    <row r="80">
      <c r="A80" s="36">
        <v>107.0</v>
      </c>
      <c r="B80" s="36">
        <v>152.0</v>
      </c>
      <c r="C80" s="36" t="s">
        <v>338</v>
      </c>
      <c r="D80" s="36" t="s">
        <v>336</v>
      </c>
      <c r="E80" s="33"/>
      <c r="G80" s="8"/>
    </row>
    <row r="81">
      <c r="A81" s="36">
        <v>107.0</v>
      </c>
      <c r="B81" s="36">
        <v>82.0</v>
      </c>
      <c r="C81" s="36" t="s">
        <v>338</v>
      </c>
      <c r="D81" s="36" t="s">
        <v>336</v>
      </c>
      <c r="E81" s="33"/>
      <c r="G81" s="8"/>
    </row>
    <row r="82">
      <c r="A82" s="36">
        <v>107.0</v>
      </c>
      <c r="B82" s="36">
        <v>115.0</v>
      </c>
      <c r="C82" s="36" t="s">
        <v>338</v>
      </c>
      <c r="D82" s="36" t="s">
        <v>336</v>
      </c>
      <c r="E82" s="33"/>
      <c r="G82" s="8"/>
    </row>
    <row r="83">
      <c r="A83" s="36">
        <v>107.0</v>
      </c>
      <c r="B83" s="36">
        <v>92.0</v>
      </c>
      <c r="C83" s="36" t="s">
        <v>338</v>
      </c>
      <c r="D83" s="36" t="s">
        <v>336</v>
      </c>
      <c r="E83" s="33"/>
      <c r="G83" s="8"/>
    </row>
    <row r="84">
      <c r="A84" s="36">
        <v>107.0</v>
      </c>
      <c r="B84" s="36">
        <v>96.0</v>
      </c>
      <c r="C84" s="36" t="s">
        <v>341</v>
      </c>
      <c r="D84" s="36" t="s">
        <v>366</v>
      </c>
      <c r="E84" s="33"/>
      <c r="G84" s="8"/>
    </row>
    <row r="85">
      <c r="A85" s="53"/>
      <c r="B85" s="36"/>
      <c r="C85" s="36"/>
      <c r="D85" s="36"/>
      <c r="E85" s="33"/>
      <c r="G85" s="8"/>
    </row>
    <row r="86">
      <c r="A86" s="53"/>
      <c r="B86" s="36"/>
      <c r="C86" s="36"/>
      <c r="D86" s="36"/>
      <c r="E86" s="33"/>
      <c r="G86" s="8"/>
    </row>
    <row r="87">
      <c r="A87" s="53"/>
      <c r="B87" s="53"/>
      <c r="C87" s="53"/>
      <c r="D87" s="53"/>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125.5189873</v>
      </c>
      <c r="J1" s="6" t="s">
        <v>334</v>
      </c>
      <c r="K1" s="10">
        <f>AVERAGE(A2:A100)</f>
        <v>93.83544304</v>
      </c>
    </row>
    <row r="2">
      <c r="A2" s="36">
        <v>86.0</v>
      </c>
      <c r="B2" s="36">
        <v>204.0</v>
      </c>
      <c r="C2" s="36" t="s">
        <v>341</v>
      </c>
      <c r="D2" s="36" t="s">
        <v>336</v>
      </c>
      <c r="E2" s="33"/>
      <c r="F2" s="34" t="s">
        <v>3</v>
      </c>
      <c r="G2" s="35">
        <f>MEDIAN(B2:B100)</f>
        <v>128</v>
      </c>
      <c r="J2" s="66" t="s">
        <v>337</v>
      </c>
      <c r="K2" s="67">
        <f>count(A2:A103)</f>
        <v>79</v>
      </c>
    </row>
    <row r="3">
      <c r="A3" s="36">
        <v>86.0</v>
      </c>
      <c r="B3" s="36">
        <v>100.0</v>
      </c>
      <c r="C3" s="36" t="s">
        <v>335</v>
      </c>
      <c r="D3" s="36" t="s">
        <v>336</v>
      </c>
      <c r="E3" s="33"/>
      <c r="F3" s="34" t="s">
        <v>339</v>
      </c>
      <c r="G3" s="35">
        <f>STDEV(B2:B100)</f>
        <v>45.82096171</v>
      </c>
    </row>
    <row r="4">
      <c r="A4" s="36">
        <v>86.0</v>
      </c>
      <c r="B4" s="36">
        <v>182.0</v>
      </c>
      <c r="C4" s="36" t="s">
        <v>341</v>
      </c>
      <c r="D4" s="36" t="s">
        <v>336</v>
      </c>
      <c r="E4" s="33"/>
      <c r="F4" s="34" t="s">
        <v>340</v>
      </c>
      <c r="G4" s="35">
        <f>QUARTILE(B2:B100,1)</f>
        <v>96</v>
      </c>
    </row>
    <row r="5">
      <c r="A5" s="36">
        <v>86.0</v>
      </c>
      <c r="B5" s="36">
        <v>153.0</v>
      </c>
      <c r="C5" s="36" t="s">
        <v>338</v>
      </c>
      <c r="D5" s="36" t="s">
        <v>336</v>
      </c>
      <c r="E5" s="33"/>
      <c r="F5" s="34" t="s">
        <v>342</v>
      </c>
      <c r="G5" s="35">
        <f>QUARTILE(B2:B100,2)</f>
        <v>128</v>
      </c>
    </row>
    <row r="6">
      <c r="A6" s="36">
        <v>86.0</v>
      </c>
      <c r="B6" s="36">
        <v>130.0</v>
      </c>
      <c r="C6" s="36" t="s">
        <v>341</v>
      </c>
      <c r="D6" s="36" t="s">
        <v>366</v>
      </c>
      <c r="E6" s="33"/>
      <c r="F6" s="34" t="s">
        <v>1</v>
      </c>
      <c r="G6" s="35">
        <f>QUARTILE(B2:B100,3)</f>
        <v>153.5</v>
      </c>
    </row>
    <row r="7">
      <c r="A7" s="36">
        <v>86.0</v>
      </c>
      <c r="B7" s="59">
        <v>87.0</v>
      </c>
      <c r="C7" s="38" t="s">
        <v>353</v>
      </c>
      <c r="D7" s="38" t="s">
        <v>366</v>
      </c>
      <c r="E7" s="33"/>
      <c r="F7" s="34" t="s">
        <v>343</v>
      </c>
      <c r="G7" s="35">
        <f>QUARTILE(B2:B100,4)</f>
        <v>207</v>
      </c>
    </row>
    <row r="8">
      <c r="A8" s="36">
        <v>86.0</v>
      </c>
      <c r="B8" s="60">
        <v>189.0</v>
      </c>
      <c r="C8" s="40" t="s">
        <v>341</v>
      </c>
      <c r="D8" s="40" t="s">
        <v>336</v>
      </c>
      <c r="E8" s="33"/>
      <c r="F8" s="34" t="s">
        <v>344</v>
      </c>
      <c r="G8" s="35">
        <f>G6-G4</f>
        <v>57.5</v>
      </c>
      <c r="H8" s="34" t="s">
        <v>345</v>
      </c>
      <c r="I8" s="35">
        <f>(3*(G1-G2))/G3</f>
        <v>-0.1624374019</v>
      </c>
      <c r="J8" s="34" t="s">
        <v>346</v>
      </c>
      <c r="K8" s="35">
        <f>SUM(I21:I23)</f>
        <v>27.84810127</v>
      </c>
    </row>
    <row r="9">
      <c r="A9" s="36">
        <v>86.0</v>
      </c>
      <c r="B9" s="60">
        <v>201.0</v>
      </c>
      <c r="C9" s="40" t="s">
        <v>355</v>
      </c>
      <c r="D9" s="40" t="s">
        <v>366</v>
      </c>
      <c r="E9" s="33"/>
      <c r="G9" s="8"/>
    </row>
    <row r="10">
      <c r="A10" s="36"/>
      <c r="B10" s="36"/>
      <c r="C10" s="36"/>
      <c r="D10" s="36"/>
      <c r="E10" s="33"/>
      <c r="F10" s="41" t="s">
        <v>338</v>
      </c>
      <c r="G10" s="42">
        <f>(COUNTIF(C2:C100,"edgeguard"))/(count(A2:A100))</f>
        <v>0.1772151899</v>
      </c>
      <c r="H10" s="43" t="s">
        <v>347</v>
      </c>
      <c r="I10" s="44" t="s">
        <v>348</v>
      </c>
    </row>
    <row r="11">
      <c r="A11" s="36">
        <v>97.0</v>
      </c>
      <c r="B11" s="36">
        <v>71.0</v>
      </c>
      <c r="C11" s="36" t="s">
        <v>338</v>
      </c>
      <c r="D11" s="36" t="s">
        <v>336</v>
      </c>
      <c r="E11" s="33"/>
      <c r="F11" s="41" t="s">
        <v>335</v>
      </c>
      <c r="G11" s="42">
        <f>COUNTIF(C2:C100,"ledgeguard")/(count(A2:A100))</f>
        <v>0.1265822785</v>
      </c>
      <c r="H11" s="45" t="s">
        <v>349</v>
      </c>
      <c r="I11" s="46">
        <f>((COUNTIF(B2:B100,"&lt;=15"))/Count(B2:B100))*100</f>
        <v>3.797468354</v>
      </c>
    </row>
    <row r="12">
      <c r="A12" s="36">
        <v>97.0</v>
      </c>
      <c r="B12" s="36">
        <v>191.0</v>
      </c>
      <c r="C12" s="36" t="s">
        <v>341</v>
      </c>
      <c r="D12" s="36" t="s">
        <v>336</v>
      </c>
      <c r="E12" s="33"/>
      <c r="F12" s="41" t="s">
        <v>350</v>
      </c>
      <c r="G12" s="42">
        <f>COUNTIF(C2:C100,"reversal")/(count(A2:A100))</f>
        <v>0.1772151899</v>
      </c>
      <c r="H12" s="45" t="s">
        <v>351</v>
      </c>
      <c r="I12" s="46">
        <f>((COUNTIF(B2:B100,"&gt;15")-COUNTIF(B2:B100,"&gt;30"))/Count(B2:B100))*100</f>
        <v>0</v>
      </c>
    </row>
    <row r="13">
      <c r="A13" s="36">
        <v>97.0</v>
      </c>
      <c r="B13" s="36">
        <v>159.0</v>
      </c>
      <c r="C13" s="36" t="s">
        <v>341</v>
      </c>
      <c r="D13" s="36" t="s">
        <v>336</v>
      </c>
      <c r="E13" s="33"/>
      <c r="F13" s="41" t="s">
        <v>341</v>
      </c>
      <c r="G13" s="42">
        <f>COUNTIF(C2:C100,"raw/whiff")/(count(A2:A100))</f>
        <v>0.3670886076</v>
      </c>
      <c r="H13" s="45" t="s">
        <v>352</v>
      </c>
      <c r="I13" s="47">
        <f>((COUNTIF(B2:B100,"&gt;30")-COUNTIF(B2:B100,"&gt;45"))/Count(B2:B100))*100</f>
        <v>1.265822785</v>
      </c>
    </row>
    <row r="14">
      <c r="A14" s="36">
        <v>97.0</v>
      </c>
      <c r="B14" s="36">
        <v>128.0</v>
      </c>
      <c r="C14" s="36" t="s">
        <v>341</v>
      </c>
      <c r="D14" s="36" t="s">
        <v>336</v>
      </c>
      <c r="E14" s="33"/>
      <c r="F14" s="41" t="s">
        <v>353</v>
      </c>
      <c r="G14" s="42">
        <f>COUNTIF(C2:C100,"landing")/(count(A2:A100))</f>
        <v>0.1392405063</v>
      </c>
      <c r="H14" s="45" t="s">
        <v>354</v>
      </c>
      <c r="I14" s="46">
        <f>((COUNTIF(B2:B100,"&gt;45")-COUNTIF(B2:B100,"&gt;60"))/Count(B2:B100))*100</f>
        <v>2.53164557</v>
      </c>
    </row>
    <row r="15">
      <c r="A15" s="36">
        <v>97.0</v>
      </c>
      <c r="B15" s="36">
        <v>142.0</v>
      </c>
      <c r="C15" s="36" t="s">
        <v>341</v>
      </c>
      <c r="D15" s="36" t="s">
        <v>336</v>
      </c>
      <c r="E15" s="33"/>
      <c r="F15" s="41" t="s">
        <v>355</v>
      </c>
      <c r="G15" s="42">
        <f>COUNTIF(C2:C100,"shielding")/(count(A2:A100))</f>
        <v>0.01265822785</v>
      </c>
      <c r="H15" s="45" t="s">
        <v>356</v>
      </c>
      <c r="I15" s="46">
        <f>((COUNTIF(B2:B100,"&gt;60")-COUNTIF(B2:B100,"&gt;75"))/Count(B2:B100))*100</f>
        <v>6.329113924</v>
      </c>
    </row>
    <row r="16">
      <c r="A16" s="36">
        <v>97.0</v>
      </c>
      <c r="B16" s="36">
        <v>144.0</v>
      </c>
      <c r="C16" s="36" t="s">
        <v>341</v>
      </c>
      <c r="D16" s="36" t="s">
        <v>366</v>
      </c>
      <c r="E16" s="33"/>
      <c r="G16" s="8"/>
      <c r="H16" s="45" t="s">
        <v>357</v>
      </c>
      <c r="I16" s="46">
        <f>((COUNTIF(B2:B100,"&gt;75")-COUNTIF(B2:B100,"&gt;90"))/Count(B2:B100))*100</f>
        <v>8.860759494</v>
      </c>
    </row>
    <row r="17">
      <c r="A17" s="36">
        <v>97.0</v>
      </c>
      <c r="B17" s="36">
        <v>115.0</v>
      </c>
      <c r="C17" s="36" t="s">
        <v>338</v>
      </c>
      <c r="D17" s="36" t="s">
        <v>336</v>
      </c>
      <c r="E17" s="33"/>
      <c r="F17" s="41" t="s">
        <v>358</v>
      </c>
      <c r="G17" s="42">
        <f>countif(D2:D100,"yes")/(count(A2:A100))</f>
        <v>0.3544303797</v>
      </c>
      <c r="H17" s="45" t="s">
        <v>359</v>
      </c>
      <c r="I17" s="46">
        <f>((COUNTIF(B2:B100,"&gt;90")-COUNTIF(B2:B100,"&gt;105"))/Count(B2:B100))*100</f>
        <v>8.860759494</v>
      </c>
    </row>
    <row r="18">
      <c r="A18" s="36">
        <v>97.0</v>
      </c>
      <c r="B18" s="36">
        <v>115.0</v>
      </c>
      <c r="C18" s="36" t="s">
        <v>353</v>
      </c>
      <c r="D18" s="36" t="s">
        <v>336</v>
      </c>
      <c r="E18" s="33"/>
      <c r="G18" s="8"/>
      <c r="H18" s="45" t="s">
        <v>360</v>
      </c>
      <c r="I18" s="46">
        <f>((COUNTIF(B2:B100,"&gt;105")-COUNTIF(B2:B100,"&gt;120"))/Count(B2:B100))*100</f>
        <v>10.12658228</v>
      </c>
    </row>
    <row r="19">
      <c r="A19" s="36">
        <v>97.0</v>
      </c>
      <c r="B19" s="36">
        <v>144.0</v>
      </c>
      <c r="C19" s="36" t="s">
        <v>350</v>
      </c>
      <c r="D19" s="36" t="s">
        <v>336</v>
      </c>
      <c r="E19" s="33"/>
      <c r="G19" s="8"/>
      <c r="H19" s="45" t="s">
        <v>361</v>
      </c>
      <c r="I19" s="46">
        <f>((COUNTIF(B2:B100,"&gt;120")-COUNTIF(B2:B100,"&gt;135"))/Count(B2:B100))*100</f>
        <v>13.92405063</v>
      </c>
    </row>
    <row r="20">
      <c r="A20" s="36">
        <v>97.0</v>
      </c>
      <c r="B20" s="36">
        <v>103.0</v>
      </c>
      <c r="C20" s="36" t="s">
        <v>341</v>
      </c>
      <c r="D20" s="36" t="s">
        <v>366</v>
      </c>
      <c r="E20" s="33"/>
      <c r="G20" s="8"/>
      <c r="H20" s="48" t="s">
        <v>362</v>
      </c>
      <c r="I20" s="49">
        <f>((COUNTIF(B2:B100,"&gt;135")-COUNTIF(B2:B100,"&gt;150"))/Count(B2:B100))*100</f>
        <v>16.4556962</v>
      </c>
    </row>
    <row r="21">
      <c r="A21" s="36"/>
      <c r="B21" s="36"/>
      <c r="C21" s="36"/>
      <c r="D21" s="36"/>
      <c r="E21" s="33"/>
      <c r="G21" s="8"/>
      <c r="H21" s="48" t="s">
        <v>363</v>
      </c>
      <c r="I21" s="49">
        <f>((COUNTIF(B2:B100,"&gt;150")-COUNTIF(B2:B100,"&gt;165"))/Count(B2:B100))*100</f>
        <v>8.860759494</v>
      </c>
    </row>
    <row r="22">
      <c r="A22" s="36">
        <v>106.0</v>
      </c>
      <c r="B22" s="36">
        <v>169.0</v>
      </c>
      <c r="C22" s="36" t="s">
        <v>350</v>
      </c>
      <c r="D22" s="36" t="s">
        <v>366</v>
      </c>
      <c r="E22" s="33"/>
      <c r="G22" s="8"/>
      <c r="H22" s="48" t="s">
        <v>364</v>
      </c>
      <c r="I22" s="49">
        <f>((COUNTIF(B2:B100,"&gt;165")-COUNTIF(B2:B100,"&gt;180"))/Count(B2:B100))*100</f>
        <v>6.329113924</v>
      </c>
    </row>
    <row r="23">
      <c r="A23" s="36">
        <v>106.0</v>
      </c>
      <c r="B23" s="36">
        <v>128.0</v>
      </c>
      <c r="C23" s="36" t="s">
        <v>335</v>
      </c>
      <c r="D23" s="36" t="s">
        <v>336</v>
      </c>
      <c r="E23" s="33"/>
      <c r="G23" s="8"/>
      <c r="H23" s="50" t="s">
        <v>365</v>
      </c>
      <c r="I23" s="51">
        <f>((COUNTIF(B2:B100,"&gt;180")-COUNTIF(B2:B100,"&gt;300"))/Count(B2:B100))*100</f>
        <v>12.65822785</v>
      </c>
    </row>
    <row r="24">
      <c r="A24" s="36">
        <v>106.0</v>
      </c>
      <c r="B24" s="36">
        <v>135.0</v>
      </c>
      <c r="C24" s="36" t="s">
        <v>353</v>
      </c>
      <c r="D24" s="36" t="s">
        <v>366</v>
      </c>
      <c r="E24" s="33"/>
      <c r="G24" s="8"/>
    </row>
    <row r="25">
      <c r="A25" s="36">
        <v>106.0</v>
      </c>
      <c r="B25" s="36">
        <v>120.0</v>
      </c>
      <c r="C25" s="36" t="s">
        <v>350</v>
      </c>
      <c r="D25" s="36" t="s">
        <v>336</v>
      </c>
      <c r="E25" s="33"/>
      <c r="G25" s="8"/>
    </row>
    <row r="26">
      <c r="A26" s="36">
        <v>106.0</v>
      </c>
      <c r="B26" s="36">
        <v>82.0</v>
      </c>
      <c r="C26" s="36" t="s">
        <v>350</v>
      </c>
      <c r="D26" s="36" t="s">
        <v>366</v>
      </c>
      <c r="E26" s="33"/>
      <c r="G26" s="8"/>
    </row>
    <row r="27">
      <c r="A27" s="36">
        <v>106.0</v>
      </c>
      <c r="B27" s="36">
        <v>174.0</v>
      </c>
      <c r="C27" s="36" t="s">
        <v>353</v>
      </c>
      <c r="D27" s="36" t="s">
        <v>366</v>
      </c>
      <c r="E27" s="33"/>
      <c r="G27" s="8"/>
    </row>
    <row r="28">
      <c r="A28" s="36">
        <v>106.0</v>
      </c>
      <c r="B28" s="36">
        <v>135.0</v>
      </c>
      <c r="C28" s="36" t="s">
        <v>338</v>
      </c>
      <c r="D28" s="36" t="s">
        <v>336</v>
      </c>
      <c r="E28" s="33"/>
      <c r="G28" s="8"/>
    </row>
    <row r="29">
      <c r="A29" s="36">
        <v>106.0</v>
      </c>
      <c r="B29" s="36">
        <v>156.0</v>
      </c>
      <c r="C29" s="36" t="s">
        <v>335</v>
      </c>
      <c r="D29" s="36" t="s">
        <v>336</v>
      </c>
      <c r="E29" s="33"/>
      <c r="G29" s="8"/>
    </row>
    <row r="30">
      <c r="A30" s="36">
        <v>106.0</v>
      </c>
      <c r="B30" s="36">
        <v>72.0</v>
      </c>
      <c r="C30" s="36" t="s">
        <v>350</v>
      </c>
      <c r="D30" s="36" t="s">
        <v>366</v>
      </c>
      <c r="E30" s="33"/>
      <c r="G30" s="8"/>
    </row>
    <row r="31">
      <c r="A31" s="36"/>
      <c r="B31" s="36"/>
      <c r="C31" s="36"/>
      <c r="D31" s="36"/>
      <c r="E31" s="33"/>
      <c r="G31" s="8"/>
    </row>
    <row r="32">
      <c r="A32" s="36">
        <v>94.0</v>
      </c>
      <c r="B32" s="36">
        <v>89.0</v>
      </c>
      <c r="C32" s="36" t="s">
        <v>353</v>
      </c>
      <c r="D32" s="36" t="s">
        <v>366</v>
      </c>
      <c r="E32" s="33"/>
      <c r="G32" s="8"/>
    </row>
    <row r="33">
      <c r="A33" s="36">
        <v>94.0</v>
      </c>
      <c r="B33" s="36">
        <v>124.0</v>
      </c>
      <c r="C33" s="36" t="s">
        <v>338</v>
      </c>
      <c r="D33" s="36" t="s">
        <v>336</v>
      </c>
      <c r="E33" s="33"/>
      <c r="G33" s="8"/>
    </row>
    <row r="34">
      <c r="A34" s="36">
        <v>94.0</v>
      </c>
      <c r="B34" s="36">
        <v>145.0</v>
      </c>
      <c r="C34" s="36" t="s">
        <v>341</v>
      </c>
      <c r="D34" s="36" t="s">
        <v>336</v>
      </c>
      <c r="E34" s="33"/>
      <c r="G34" s="8"/>
    </row>
    <row r="35">
      <c r="A35" s="36">
        <v>94.0</v>
      </c>
      <c r="B35" s="36">
        <v>129.0</v>
      </c>
      <c r="C35" s="36" t="s">
        <v>338</v>
      </c>
      <c r="D35" s="36" t="s">
        <v>336</v>
      </c>
      <c r="E35" s="33"/>
      <c r="G35" s="8"/>
    </row>
    <row r="36">
      <c r="A36" s="36">
        <v>94.0</v>
      </c>
      <c r="B36" s="36">
        <v>163.0</v>
      </c>
      <c r="C36" s="36" t="s">
        <v>341</v>
      </c>
      <c r="D36" s="36" t="s">
        <v>336</v>
      </c>
      <c r="E36" s="33"/>
      <c r="G36" s="8"/>
    </row>
    <row r="37">
      <c r="A37" s="36">
        <v>94.0</v>
      </c>
      <c r="B37" s="36">
        <v>103.0</v>
      </c>
      <c r="C37" s="36" t="s">
        <v>350</v>
      </c>
      <c r="D37" s="36" t="s">
        <v>366</v>
      </c>
      <c r="E37" s="33"/>
      <c r="G37" s="8"/>
    </row>
    <row r="38">
      <c r="A38" s="36">
        <v>94.0</v>
      </c>
      <c r="B38" s="36">
        <v>105.0</v>
      </c>
      <c r="C38" s="36" t="s">
        <v>335</v>
      </c>
      <c r="D38" s="36" t="s">
        <v>336</v>
      </c>
      <c r="E38" s="33"/>
      <c r="G38" s="8"/>
    </row>
    <row r="39">
      <c r="A39" s="36">
        <v>94.0</v>
      </c>
      <c r="B39" s="36">
        <v>122.0</v>
      </c>
      <c r="C39" s="36" t="s">
        <v>338</v>
      </c>
      <c r="D39" s="36" t="s">
        <v>336</v>
      </c>
      <c r="E39" s="33"/>
      <c r="G39" s="8"/>
    </row>
    <row r="40">
      <c r="A40" s="36">
        <v>94.0</v>
      </c>
      <c r="B40" s="36">
        <v>101.0</v>
      </c>
      <c r="C40" s="36" t="s">
        <v>350</v>
      </c>
      <c r="D40" s="36" t="s">
        <v>336</v>
      </c>
      <c r="E40" s="33"/>
      <c r="G40" s="8"/>
    </row>
    <row r="41">
      <c r="A41" s="36"/>
      <c r="B41" s="36"/>
      <c r="C41" s="36"/>
      <c r="D41" s="36"/>
      <c r="E41" s="33"/>
      <c r="G41" s="8"/>
    </row>
    <row r="42">
      <c r="A42" s="36">
        <v>89.0</v>
      </c>
      <c r="B42" s="36">
        <v>0.0</v>
      </c>
      <c r="C42" s="36" t="s">
        <v>338</v>
      </c>
      <c r="D42" s="36" t="s">
        <v>336</v>
      </c>
      <c r="E42" s="33"/>
      <c r="G42" s="8"/>
    </row>
    <row r="43">
      <c r="A43" s="36">
        <v>89.0</v>
      </c>
      <c r="B43" s="36">
        <v>110.0</v>
      </c>
      <c r="C43" s="36" t="s">
        <v>341</v>
      </c>
      <c r="D43" s="36" t="s">
        <v>336</v>
      </c>
      <c r="E43" s="33"/>
      <c r="G43" s="8"/>
    </row>
    <row r="44">
      <c r="A44" s="36">
        <v>89.0</v>
      </c>
      <c r="B44" s="36">
        <v>146.0</v>
      </c>
      <c r="C44" s="36" t="s">
        <v>338</v>
      </c>
      <c r="D44" s="36" t="s">
        <v>336</v>
      </c>
      <c r="E44" s="33"/>
      <c r="G44" s="8"/>
    </row>
    <row r="45">
      <c r="A45" s="36">
        <v>89.0</v>
      </c>
      <c r="B45" s="36">
        <v>70.0</v>
      </c>
      <c r="C45" s="36" t="s">
        <v>338</v>
      </c>
      <c r="D45" s="36" t="s">
        <v>336</v>
      </c>
      <c r="E45" s="33"/>
      <c r="G45" s="8"/>
    </row>
    <row r="46">
      <c r="A46" s="36">
        <v>89.0</v>
      </c>
      <c r="B46" s="36">
        <v>205.0</v>
      </c>
      <c r="C46" s="36" t="s">
        <v>341</v>
      </c>
      <c r="D46" s="36" t="s">
        <v>366</v>
      </c>
      <c r="E46" s="33"/>
      <c r="G46" s="8"/>
    </row>
    <row r="47">
      <c r="A47" s="36">
        <v>89.0</v>
      </c>
      <c r="B47" s="36">
        <v>82.0</v>
      </c>
      <c r="C47" s="36" t="s">
        <v>338</v>
      </c>
      <c r="D47" s="36" t="s">
        <v>336</v>
      </c>
      <c r="E47" s="33"/>
      <c r="G47" s="8"/>
    </row>
    <row r="48">
      <c r="A48" s="36">
        <v>89.0</v>
      </c>
      <c r="B48" s="36">
        <v>71.0</v>
      </c>
      <c r="C48" s="36" t="s">
        <v>335</v>
      </c>
      <c r="D48" s="36" t="s">
        <v>336</v>
      </c>
      <c r="E48" s="33"/>
      <c r="G48" s="8"/>
    </row>
    <row r="49">
      <c r="A49" s="36">
        <v>89.0</v>
      </c>
      <c r="B49" s="36">
        <v>91.0</v>
      </c>
      <c r="C49" s="36" t="s">
        <v>338</v>
      </c>
      <c r="D49" s="36" t="s">
        <v>336</v>
      </c>
      <c r="E49" s="33"/>
      <c r="G49" s="8"/>
    </row>
    <row r="50">
      <c r="A50" s="36">
        <v>89.0</v>
      </c>
      <c r="B50" s="36">
        <v>55.0</v>
      </c>
      <c r="C50" s="36" t="s">
        <v>353</v>
      </c>
      <c r="D50" s="36" t="s">
        <v>366</v>
      </c>
      <c r="E50" s="33"/>
      <c r="G50" s="8"/>
    </row>
    <row r="51">
      <c r="A51" s="36"/>
      <c r="B51" s="36"/>
      <c r="C51" s="36"/>
      <c r="D51" s="36"/>
      <c r="E51" s="33"/>
      <c r="G51" s="8"/>
    </row>
    <row r="52">
      <c r="A52" s="36">
        <v>92.0</v>
      </c>
      <c r="B52" s="36">
        <v>154.0</v>
      </c>
      <c r="C52" s="36" t="s">
        <v>341</v>
      </c>
      <c r="D52" s="36" t="s">
        <v>336</v>
      </c>
      <c r="E52" s="33"/>
      <c r="G52" s="8"/>
    </row>
    <row r="53">
      <c r="A53" s="36">
        <v>92.0</v>
      </c>
      <c r="B53" s="36">
        <v>177.0</v>
      </c>
      <c r="C53" s="36" t="s">
        <v>341</v>
      </c>
      <c r="D53" s="36" t="s">
        <v>366</v>
      </c>
      <c r="E53" s="33"/>
      <c r="G53" s="8"/>
    </row>
    <row r="54">
      <c r="A54" s="36">
        <v>92.0</v>
      </c>
      <c r="B54" s="36">
        <v>108.0</v>
      </c>
      <c r="C54" s="36" t="s">
        <v>353</v>
      </c>
      <c r="D54" s="36" t="s">
        <v>336</v>
      </c>
      <c r="E54" s="33"/>
      <c r="G54" s="8"/>
    </row>
    <row r="55">
      <c r="A55" s="36">
        <v>92.0</v>
      </c>
      <c r="B55" s="36">
        <v>138.0</v>
      </c>
      <c r="C55" s="36" t="s">
        <v>341</v>
      </c>
      <c r="D55" s="36" t="s">
        <v>336</v>
      </c>
      <c r="E55" s="33"/>
      <c r="G55" s="8"/>
    </row>
    <row r="56">
      <c r="A56" s="36">
        <v>92.0</v>
      </c>
      <c r="B56" s="36">
        <v>90.0</v>
      </c>
      <c r="C56" s="36" t="s">
        <v>353</v>
      </c>
      <c r="D56" s="36" t="s">
        <v>366</v>
      </c>
      <c r="E56" s="33"/>
      <c r="G56" s="8"/>
    </row>
    <row r="57">
      <c r="A57" s="36">
        <v>92.0</v>
      </c>
      <c r="B57" s="36">
        <v>150.0</v>
      </c>
      <c r="C57" s="36" t="s">
        <v>353</v>
      </c>
      <c r="D57" s="36" t="s">
        <v>366</v>
      </c>
      <c r="E57" s="33"/>
      <c r="G57" s="8"/>
    </row>
    <row r="58">
      <c r="A58" s="36">
        <v>92.0</v>
      </c>
      <c r="B58" s="36">
        <v>57.0</v>
      </c>
      <c r="C58" s="36" t="s">
        <v>341</v>
      </c>
      <c r="D58" s="36" t="s">
        <v>366</v>
      </c>
      <c r="E58" s="33"/>
      <c r="G58" s="8"/>
    </row>
    <row r="59">
      <c r="A59" s="36">
        <v>92.0</v>
      </c>
      <c r="B59" s="36">
        <v>80.0</v>
      </c>
      <c r="C59" s="36" t="s">
        <v>338</v>
      </c>
      <c r="D59" s="36" t="s">
        <v>336</v>
      </c>
      <c r="E59" s="33"/>
      <c r="G59" s="8"/>
    </row>
    <row r="60">
      <c r="A60" s="36">
        <v>92.0</v>
      </c>
      <c r="B60" s="36">
        <v>92.0</v>
      </c>
      <c r="C60" s="36" t="s">
        <v>341</v>
      </c>
      <c r="D60" s="36" t="s">
        <v>366</v>
      </c>
      <c r="E60" s="33"/>
      <c r="G60" s="8"/>
    </row>
    <row r="61">
      <c r="A61" s="36">
        <v>92.0</v>
      </c>
      <c r="B61" s="36">
        <v>63.0</v>
      </c>
      <c r="C61" s="36" t="s">
        <v>341</v>
      </c>
      <c r="D61" s="36" t="s">
        <v>366</v>
      </c>
      <c r="E61" s="33"/>
      <c r="G61" s="8"/>
    </row>
    <row r="62">
      <c r="A62" s="36">
        <v>92.0</v>
      </c>
      <c r="B62" s="36">
        <v>83.0</v>
      </c>
      <c r="C62" s="36" t="s">
        <v>341</v>
      </c>
      <c r="D62" s="36" t="s">
        <v>366</v>
      </c>
      <c r="E62" s="33"/>
      <c r="G62" s="8"/>
    </row>
    <row r="63">
      <c r="A63" s="53"/>
      <c r="B63" s="53"/>
      <c r="C63" s="53"/>
      <c r="D63" s="53"/>
      <c r="E63" s="33"/>
      <c r="G63" s="8"/>
    </row>
    <row r="64">
      <c r="A64" s="36">
        <v>107.0</v>
      </c>
      <c r="B64" s="36">
        <v>140.0</v>
      </c>
      <c r="C64" s="36" t="s">
        <v>353</v>
      </c>
      <c r="D64" s="36" t="s">
        <v>366</v>
      </c>
      <c r="E64" s="33"/>
      <c r="G64" s="8"/>
    </row>
    <row r="65">
      <c r="A65" s="36">
        <v>107.0</v>
      </c>
      <c r="B65" s="36">
        <v>183.0</v>
      </c>
      <c r="C65" s="36" t="s">
        <v>341</v>
      </c>
      <c r="D65" s="36" t="s">
        <v>336</v>
      </c>
      <c r="E65" s="33"/>
      <c r="G65" s="8"/>
    </row>
    <row r="66">
      <c r="A66" s="36">
        <v>107.0</v>
      </c>
      <c r="B66" s="36">
        <v>152.0</v>
      </c>
      <c r="C66" s="36" t="s">
        <v>353</v>
      </c>
      <c r="D66" s="36" t="s">
        <v>366</v>
      </c>
      <c r="E66" s="33"/>
      <c r="G66" s="8"/>
    </row>
    <row r="67">
      <c r="A67" s="36">
        <v>107.0</v>
      </c>
      <c r="B67" s="36">
        <v>120.0</v>
      </c>
      <c r="C67" s="36" t="s">
        <v>350</v>
      </c>
      <c r="D67" s="36" t="s">
        <v>336</v>
      </c>
      <c r="E67" s="33"/>
      <c r="G67" s="8"/>
    </row>
    <row r="68">
      <c r="A68" s="36">
        <v>107.0</v>
      </c>
      <c r="B68" s="36">
        <v>45.0</v>
      </c>
      <c r="C68" s="36" t="s">
        <v>341</v>
      </c>
      <c r="D68" s="36" t="s">
        <v>366</v>
      </c>
      <c r="E68" s="33"/>
      <c r="G68" s="8"/>
    </row>
    <row r="69">
      <c r="A69" s="36">
        <v>107.0</v>
      </c>
      <c r="B69" s="36">
        <v>145.0</v>
      </c>
      <c r="C69" s="36" t="s">
        <v>341</v>
      </c>
      <c r="D69" s="36" t="s">
        <v>336</v>
      </c>
      <c r="E69" s="33"/>
      <c r="G69" s="8"/>
    </row>
    <row r="70">
      <c r="A70" s="36">
        <v>107.0</v>
      </c>
      <c r="B70" s="36">
        <v>127.0</v>
      </c>
      <c r="C70" s="36" t="s">
        <v>350</v>
      </c>
      <c r="D70" s="36" t="s">
        <v>336</v>
      </c>
      <c r="E70" s="33"/>
      <c r="G70" s="8"/>
    </row>
    <row r="71">
      <c r="A71" s="36">
        <v>107.0</v>
      </c>
      <c r="B71" s="36">
        <v>6.0</v>
      </c>
      <c r="C71" s="36" t="s">
        <v>338</v>
      </c>
      <c r="D71" s="36" t="s">
        <v>336</v>
      </c>
      <c r="E71" s="33"/>
      <c r="G71" s="8"/>
    </row>
    <row r="72">
      <c r="A72" s="36">
        <v>107.0</v>
      </c>
      <c r="B72" s="36">
        <v>150.0</v>
      </c>
      <c r="C72" s="36" t="s">
        <v>350</v>
      </c>
      <c r="D72" s="36" t="s">
        <v>336</v>
      </c>
      <c r="E72" s="33"/>
      <c r="G72" s="8"/>
    </row>
    <row r="73">
      <c r="A73" s="36">
        <v>107.0</v>
      </c>
      <c r="B73" s="36">
        <v>186.0</v>
      </c>
      <c r="C73" s="36" t="s">
        <v>341</v>
      </c>
      <c r="D73" s="36" t="s">
        <v>336</v>
      </c>
      <c r="E73" s="33"/>
      <c r="G73" s="8"/>
    </row>
    <row r="74">
      <c r="A74" s="36">
        <v>107.0</v>
      </c>
      <c r="B74" s="36">
        <v>207.0</v>
      </c>
      <c r="C74" s="36" t="s">
        <v>341</v>
      </c>
      <c r="D74" s="36" t="s">
        <v>336</v>
      </c>
      <c r="E74" s="33"/>
      <c r="G74" s="8"/>
    </row>
    <row r="75">
      <c r="A75" s="36">
        <v>107.0</v>
      </c>
      <c r="B75" s="36">
        <v>13.0</v>
      </c>
      <c r="C75" s="36" t="s">
        <v>350</v>
      </c>
      <c r="D75" s="36" t="s">
        <v>366</v>
      </c>
      <c r="E75" s="33"/>
      <c r="G75" s="8"/>
    </row>
    <row r="76">
      <c r="A76" s="53"/>
      <c r="B76" s="53"/>
      <c r="C76" s="53"/>
      <c r="D76" s="53"/>
      <c r="E76" s="33"/>
      <c r="G76" s="8"/>
    </row>
    <row r="77">
      <c r="A77" s="36">
        <v>78.0</v>
      </c>
      <c r="B77" s="36">
        <v>158.0</v>
      </c>
      <c r="C77" s="36" t="s">
        <v>341</v>
      </c>
      <c r="D77" s="36" t="s">
        <v>366</v>
      </c>
      <c r="E77" s="33"/>
      <c r="G77" s="8"/>
    </row>
    <row r="78">
      <c r="A78" s="36">
        <v>78.0</v>
      </c>
      <c r="B78" s="36">
        <v>166.0</v>
      </c>
      <c r="C78" s="36" t="s">
        <v>350</v>
      </c>
      <c r="D78" s="36" t="s">
        <v>336</v>
      </c>
      <c r="E78" s="33"/>
      <c r="G78" s="8"/>
    </row>
    <row r="79">
      <c r="A79" s="36">
        <v>78.0</v>
      </c>
      <c r="B79" s="36">
        <v>141.0</v>
      </c>
      <c r="C79" s="36" t="s">
        <v>341</v>
      </c>
      <c r="D79" s="36" t="s">
        <v>366</v>
      </c>
      <c r="E79" s="33"/>
      <c r="G79" s="8"/>
    </row>
    <row r="80">
      <c r="A80" s="36">
        <v>78.0</v>
      </c>
      <c r="B80" s="36">
        <v>128.0</v>
      </c>
      <c r="C80" s="36" t="s">
        <v>350</v>
      </c>
      <c r="D80" s="36" t="s">
        <v>366</v>
      </c>
      <c r="E80" s="33"/>
      <c r="G80" s="8"/>
    </row>
    <row r="81">
      <c r="A81" s="36">
        <v>78.0</v>
      </c>
      <c r="B81" s="36">
        <v>167.0</v>
      </c>
      <c r="C81" s="36" t="s">
        <v>341</v>
      </c>
      <c r="D81" s="36" t="s">
        <v>336</v>
      </c>
      <c r="E81" s="33"/>
      <c r="G81" s="8"/>
    </row>
    <row r="82">
      <c r="A82" s="36">
        <v>78.0</v>
      </c>
      <c r="B82" s="36">
        <v>118.0</v>
      </c>
      <c r="C82" s="36" t="s">
        <v>335</v>
      </c>
      <c r="D82" s="36" t="s">
        <v>336</v>
      </c>
      <c r="E82" s="33"/>
      <c r="G82" s="8"/>
    </row>
    <row r="83">
      <c r="A83" s="36">
        <v>78.0</v>
      </c>
      <c r="B83" s="36">
        <v>143.0</v>
      </c>
      <c r="C83" s="36" t="s">
        <v>350</v>
      </c>
      <c r="D83" s="36" t="s">
        <v>336</v>
      </c>
      <c r="E83" s="33"/>
      <c r="G83" s="8"/>
    </row>
    <row r="84">
      <c r="A84" s="36">
        <v>78.0</v>
      </c>
      <c r="B84" s="36">
        <v>203.0</v>
      </c>
      <c r="C84" s="36" t="s">
        <v>335</v>
      </c>
      <c r="D84" s="36" t="s">
        <v>336</v>
      </c>
      <c r="E84" s="33"/>
      <c r="G84" s="8"/>
    </row>
    <row r="85">
      <c r="A85" s="36">
        <v>78.0</v>
      </c>
      <c r="B85" s="36">
        <v>115.0</v>
      </c>
      <c r="C85" s="36" t="s">
        <v>335</v>
      </c>
      <c r="D85" s="36" t="s">
        <v>336</v>
      </c>
      <c r="E85" s="33"/>
      <c r="G85" s="8"/>
    </row>
    <row r="86">
      <c r="A86" s="36">
        <v>78.0</v>
      </c>
      <c r="B86" s="36">
        <v>122.0</v>
      </c>
      <c r="C86" s="36" t="s">
        <v>335</v>
      </c>
      <c r="D86" s="36" t="s">
        <v>336</v>
      </c>
      <c r="E86" s="33"/>
      <c r="G86" s="8"/>
    </row>
    <row r="87">
      <c r="A87" s="36">
        <v>78.0</v>
      </c>
      <c r="B87" s="36">
        <v>149.0</v>
      </c>
      <c r="C87" s="36" t="s">
        <v>335</v>
      </c>
      <c r="D87" s="36" t="s">
        <v>336</v>
      </c>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5" max="5" width="3.0"/>
    <col customWidth="1" min="6" max="6" width="15.0"/>
  </cols>
  <sheetData>
    <row r="1">
      <c r="A1" s="32" t="s">
        <v>330</v>
      </c>
      <c r="B1" s="32" t="s">
        <v>331</v>
      </c>
      <c r="C1" s="32" t="s">
        <v>332</v>
      </c>
      <c r="D1" s="32" t="s">
        <v>333</v>
      </c>
      <c r="E1" s="33"/>
      <c r="F1" s="34" t="s">
        <v>2</v>
      </c>
      <c r="G1" s="35">
        <f>AVERAGE(B2:B100)</f>
        <v>92.89285714</v>
      </c>
      <c r="J1" s="6" t="s">
        <v>334</v>
      </c>
      <c r="K1" s="10">
        <f>AVERAGE(A2:A100)</f>
        <v>92.83950617</v>
      </c>
    </row>
    <row r="2">
      <c r="A2" s="36">
        <v>90.0</v>
      </c>
      <c r="B2" s="36">
        <v>106.0</v>
      </c>
      <c r="C2" s="36" t="s">
        <v>338</v>
      </c>
      <c r="D2" s="36"/>
      <c r="E2" s="33"/>
      <c r="F2" s="34" t="s">
        <v>3</v>
      </c>
      <c r="G2" s="35">
        <f>MEDIAN(B2:B100)</f>
        <v>94.5</v>
      </c>
      <c r="J2" s="66" t="s">
        <v>337</v>
      </c>
      <c r="K2" s="67">
        <f>count(A2:A103)</f>
        <v>81</v>
      </c>
    </row>
    <row r="3">
      <c r="A3" s="36">
        <v>90.0</v>
      </c>
      <c r="B3" s="36">
        <v>101.0</v>
      </c>
      <c r="C3" s="36" t="s">
        <v>335</v>
      </c>
      <c r="D3" s="36"/>
      <c r="E3" s="33"/>
      <c r="F3" s="34" t="s">
        <v>339</v>
      </c>
      <c r="G3" s="35">
        <f>STDEV(B2:B100)</f>
        <v>32.90402907</v>
      </c>
    </row>
    <row r="4">
      <c r="A4" s="36">
        <v>90.0</v>
      </c>
      <c r="B4" s="36">
        <v>67.0</v>
      </c>
      <c r="C4" s="36" t="s">
        <v>341</v>
      </c>
      <c r="D4" s="36"/>
      <c r="E4" s="33"/>
      <c r="F4" s="34" t="s">
        <v>340</v>
      </c>
      <c r="G4" s="35">
        <f>QUARTILE(B2:B100,1)</f>
        <v>67.75</v>
      </c>
    </row>
    <row r="5">
      <c r="A5" s="36">
        <v>90.0</v>
      </c>
      <c r="B5" s="36">
        <v>106.0</v>
      </c>
      <c r="C5" s="36" t="s">
        <v>350</v>
      </c>
      <c r="D5" s="36"/>
      <c r="E5" s="33"/>
      <c r="F5" s="34" t="s">
        <v>342</v>
      </c>
      <c r="G5" s="35">
        <f>QUARTILE(B2:B100,2)</f>
        <v>94.5</v>
      </c>
    </row>
    <row r="6">
      <c r="A6" s="36">
        <v>90.0</v>
      </c>
      <c r="B6" s="36">
        <v>115.0</v>
      </c>
      <c r="C6" s="36" t="s">
        <v>335</v>
      </c>
      <c r="D6" s="36"/>
      <c r="E6" s="33"/>
      <c r="F6" s="34" t="s">
        <v>1</v>
      </c>
      <c r="G6" s="35">
        <f>QUARTILE(B2:B100,3)</f>
        <v>118.25</v>
      </c>
    </row>
    <row r="7">
      <c r="A7" s="36">
        <v>90.0</v>
      </c>
      <c r="B7" s="59">
        <v>88.0</v>
      </c>
      <c r="C7" s="38" t="s">
        <v>350</v>
      </c>
      <c r="D7" s="38"/>
      <c r="E7" s="33"/>
      <c r="F7" s="34" t="s">
        <v>343</v>
      </c>
      <c r="G7" s="35">
        <f>QUARTILE(B2:B100,4)</f>
        <v>167</v>
      </c>
    </row>
    <row r="8">
      <c r="A8" s="36">
        <v>90.0</v>
      </c>
      <c r="B8" s="60">
        <v>76.0</v>
      </c>
      <c r="C8" s="40" t="s">
        <v>341</v>
      </c>
      <c r="D8" s="40"/>
      <c r="E8" s="33"/>
      <c r="F8" s="34" t="s">
        <v>344</v>
      </c>
      <c r="G8" s="35">
        <f>G6-G4</f>
        <v>50.5</v>
      </c>
      <c r="H8" s="34" t="s">
        <v>345</v>
      </c>
      <c r="I8" s="35">
        <f>(3*(G1-G2))/G3</f>
        <v>-0.1465300362</v>
      </c>
      <c r="J8" s="34" t="s">
        <v>346</v>
      </c>
      <c r="K8" s="35">
        <f>SUM(I21:I23)</f>
        <v>1.19047619</v>
      </c>
    </row>
    <row r="9">
      <c r="A9" s="36">
        <v>90.0</v>
      </c>
      <c r="B9" s="60">
        <v>126.0</v>
      </c>
      <c r="C9" s="40" t="s">
        <v>335</v>
      </c>
      <c r="D9" s="40"/>
      <c r="E9" s="33"/>
      <c r="G9" s="8"/>
    </row>
    <row r="10">
      <c r="A10" s="36">
        <v>90.0</v>
      </c>
      <c r="B10" s="36">
        <v>120.0</v>
      </c>
      <c r="C10" s="36" t="s">
        <v>353</v>
      </c>
      <c r="D10" s="36"/>
      <c r="E10" s="33"/>
      <c r="F10" s="41" t="s">
        <v>338</v>
      </c>
      <c r="G10" s="42">
        <f>(COUNTIF(C2:C100,"edgeguard"))/(count(A2:A100))</f>
        <v>0.1481481481</v>
      </c>
      <c r="H10" s="43" t="s">
        <v>347</v>
      </c>
      <c r="I10" s="44" t="s">
        <v>348</v>
      </c>
    </row>
    <row r="11">
      <c r="A11" s="36">
        <v>90.0</v>
      </c>
      <c r="B11" s="36">
        <v>113.0</v>
      </c>
      <c r="C11" s="36" t="s">
        <v>335</v>
      </c>
      <c r="D11" s="36"/>
      <c r="E11" s="33"/>
      <c r="F11" s="41" t="s">
        <v>335</v>
      </c>
      <c r="G11" s="42">
        <f>COUNTIF(C2:C100,"ledgeguard")/(count(A2:A100))</f>
        <v>0.1851851852</v>
      </c>
      <c r="H11" s="45" t="s">
        <v>349</v>
      </c>
      <c r="I11" s="46">
        <f>((COUNTIF(B2:B100,"&lt;=15"))/Count(B2:B100))*100</f>
        <v>3.571428571</v>
      </c>
    </row>
    <row r="12">
      <c r="A12" s="36">
        <v>90.0</v>
      </c>
      <c r="B12" s="36">
        <v>100.0</v>
      </c>
      <c r="C12" s="36" t="s">
        <v>338</v>
      </c>
      <c r="D12" s="36"/>
      <c r="E12" s="33"/>
      <c r="F12" s="41" t="s">
        <v>350</v>
      </c>
      <c r="G12" s="42">
        <f>COUNTIF(C2:C100,"reversal")/(count(A2:A100))</f>
        <v>0.08641975309</v>
      </c>
      <c r="H12" s="45" t="s">
        <v>351</v>
      </c>
      <c r="I12" s="46">
        <f>((COUNTIF(B2:B100,"&gt;15")-COUNTIF(B2:B100,"&gt;30"))/Count(B2:B100))*100</f>
        <v>0</v>
      </c>
    </row>
    <row r="13">
      <c r="A13" s="36">
        <v>98.0</v>
      </c>
      <c r="B13" s="36">
        <v>144.0</v>
      </c>
      <c r="C13" s="36" t="s">
        <v>341</v>
      </c>
      <c r="D13" s="36"/>
      <c r="E13" s="33"/>
      <c r="F13" s="41" t="s">
        <v>341</v>
      </c>
      <c r="G13" s="42">
        <f>COUNTIF(C2:C100,"raw/whiff")/(count(A2:A100))</f>
        <v>0.4567901235</v>
      </c>
      <c r="H13" s="45" t="s">
        <v>352</v>
      </c>
      <c r="I13" s="47">
        <f>((COUNTIF(B2:B100,"&gt;30")-COUNTIF(B2:B100,"&gt;45"))/Count(B2:B100))*100</f>
        <v>0</v>
      </c>
    </row>
    <row r="14">
      <c r="A14" s="36">
        <v>98.0</v>
      </c>
      <c r="B14" s="36">
        <v>126.0</v>
      </c>
      <c r="C14" s="36" t="s">
        <v>335</v>
      </c>
      <c r="D14" s="36"/>
      <c r="E14" s="33"/>
      <c r="F14" s="41" t="s">
        <v>353</v>
      </c>
      <c r="G14" s="42">
        <f>COUNTIF(C2:C100,"landing")/(count(A2:A100))</f>
        <v>0.07407407407</v>
      </c>
      <c r="H14" s="45" t="s">
        <v>354</v>
      </c>
      <c r="I14" s="46">
        <f>((COUNTIF(B2:B100,"&gt;45")-COUNTIF(B2:B100,"&gt;60"))/Count(B2:B100))*100</f>
        <v>9.523809524</v>
      </c>
    </row>
    <row r="15">
      <c r="A15" s="36">
        <v>98.0</v>
      </c>
      <c r="B15" s="36">
        <v>136.0</v>
      </c>
      <c r="C15" s="36" t="s">
        <v>341</v>
      </c>
      <c r="D15" s="36"/>
      <c r="E15" s="33"/>
      <c r="F15" s="41" t="s">
        <v>355</v>
      </c>
      <c r="G15" s="42">
        <f>COUNTIF(C2:C100,"shielding")/(count(A2:A100))</f>
        <v>0.08641975309</v>
      </c>
      <c r="H15" s="45" t="s">
        <v>356</v>
      </c>
      <c r="I15" s="46">
        <f>((COUNTIF(B2:B100,"&gt;60")-COUNTIF(B2:B100,"&gt;75"))/Count(B2:B100))*100</f>
        <v>21.42857143</v>
      </c>
    </row>
    <row r="16">
      <c r="A16" s="36">
        <v>98.0</v>
      </c>
      <c r="B16" s="36">
        <v>95.0</v>
      </c>
      <c r="C16" s="36" t="s">
        <v>350</v>
      </c>
      <c r="D16" s="36"/>
      <c r="E16" s="33"/>
      <c r="G16" s="8"/>
      <c r="H16" s="45" t="s">
        <v>357</v>
      </c>
      <c r="I16" s="46">
        <f>((COUNTIF(B2:B100,"&gt;75")-COUNTIF(B2:B100,"&gt;90"))/Count(B2:B100))*100</f>
        <v>10.71428571</v>
      </c>
    </row>
    <row r="17">
      <c r="A17" s="36">
        <v>98.0</v>
      </c>
      <c r="B17" s="36">
        <v>119.0</v>
      </c>
      <c r="C17" s="36" t="s">
        <v>341</v>
      </c>
      <c r="D17" s="36"/>
      <c r="E17" s="33"/>
      <c r="F17" s="41" t="s">
        <v>358</v>
      </c>
      <c r="G17" s="42">
        <f>countif(D2:D100,"yes")/(count(A2:A100))</f>
        <v>0</v>
      </c>
      <c r="H17" s="45" t="s">
        <v>359</v>
      </c>
      <c r="I17" s="46">
        <f>((COUNTIF(B2:B100,"&gt;90")-COUNTIF(B2:B100,"&gt;105"))/Count(B2:B100))*100</f>
        <v>13.0952381</v>
      </c>
    </row>
    <row r="18">
      <c r="A18" s="36">
        <v>98.0</v>
      </c>
      <c r="B18" s="36">
        <v>84.0</v>
      </c>
      <c r="C18" s="36" t="s">
        <v>338</v>
      </c>
      <c r="D18" s="36"/>
      <c r="E18" s="33"/>
      <c r="G18" s="8"/>
      <c r="H18" s="45" t="s">
        <v>360</v>
      </c>
      <c r="I18" s="46">
        <f>((COUNTIF(B2:B100,"&gt;105")-COUNTIF(B2:B100,"&gt;120"))/Count(B2:B100))*100</f>
        <v>20.23809524</v>
      </c>
    </row>
    <row r="19">
      <c r="A19" s="36">
        <v>98.0</v>
      </c>
      <c r="B19" s="36">
        <v>0.0</v>
      </c>
      <c r="C19" s="36" t="s">
        <v>350</v>
      </c>
      <c r="D19" s="36"/>
      <c r="E19" s="33"/>
      <c r="G19" s="8"/>
      <c r="H19" s="45" t="s">
        <v>361</v>
      </c>
      <c r="I19" s="46">
        <f>((COUNTIF(B2:B100,"&gt;120")-COUNTIF(B2:B100,"&gt;135"))/Count(B2:B100))*100</f>
        <v>13.0952381</v>
      </c>
    </row>
    <row r="20">
      <c r="A20" s="36">
        <v>98.0</v>
      </c>
      <c r="B20" s="36">
        <v>122.0</v>
      </c>
      <c r="C20" s="36" t="s">
        <v>335</v>
      </c>
      <c r="D20" s="36"/>
      <c r="E20" s="33"/>
      <c r="G20" s="8"/>
      <c r="H20" s="48" t="s">
        <v>362</v>
      </c>
      <c r="I20" s="49">
        <f>((COUNTIF(B2:B100,"&gt;135")-COUNTIF(B2:B100,"&gt;150"))/Count(B2:B100))*100</f>
        <v>7.142857143</v>
      </c>
    </row>
    <row r="21">
      <c r="A21" s="36">
        <v>93.0</v>
      </c>
      <c r="B21" s="36">
        <v>114.0</v>
      </c>
      <c r="C21" s="36" t="s">
        <v>341</v>
      </c>
      <c r="D21" s="36"/>
      <c r="E21" s="33"/>
      <c r="G21" s="8"/>
      <c r="H21" s="48" t="s">
        <v>363</v>
      </c>
      <c r="I21" s="49">
        <f>((COUNTIF(B2:B100,"&gt;150")-COUNTIF(B2:B100,"&gt;165"))/Count(B2:B100))*100</f>
        <v>0</v>
      </c>
    </row>
    <row r="22">
      <c r="A22" s="36">
        <v>93.0</v>
      </c>
      <c r="B22" s="36">
        <v>112.0</v>
      </c>
      <c r="C22" s="36" t="s">
        <v>335</v>
      </c>
      <c r="D22" s="36"/>
      <c r="E22" s="33"/>
      <c r="G22" s="8"/>
      <c r="H22" s="48" t="s">
        <v>364</v>
      </c>
      <c r="I22" s="49">
        <f>((COUNTIF(B2:B100,"&gt;165")-COUNTIF(B2:B100,"&gt;180"))/Count(B2:B100))*100</f>
        <v>1.19047619</v>
      </c>
    </row>
    <row r="23">
      <c r="A23" s="36">
        <v>93.0</v>
      </c>
      <c r="B23" s="36">
        <v>124.0</v>
      </c>
      <c r="C23" s="36" t="s">
        <v>341</v>
      </c>
      <c r="D23" s="36"/>
      <c r="E23" s="33"/>
      <c r="G23" s="8"/>
      <c r="H23" s="50" t="s">
        <v>365</v>
      </c>
      <c r="I23" s="51">
        <f>((COUNTIF(B2:B100,"&gt;180")-COUNTIF(B2:B100,"&gt;300"))/Count(B2:B100))*100</f>
        <v>0</v>
      </c>
    </row>
    <row r="24">
      <c r="A24" s="36">
        <v>94.0</v>
      </c>
      <c r="B24" s="36">
        <v>150.0</v>
      </c>
      <c r="C24" s="36" t="s">
        <v>355</v>
      </c>
      <c r="D24" s="36"/>
      <c r="E24" s="33"/>
      <c r="G24" s="8"/>
    </row>
    <row r="25">
      <c r="A25" s="36">
        <v>94.0</v>
      </c>
      <c r="B25" s="36">
        <v>147.0</v>
      </c>
      <c r="C25" s="36" t="s">
        <v>335</v>
      </c>
      <c r="D25" s="36"/>
      <c r="E25" s="33"/>
      <c r="G25" s="8"/>
    </row>
    <row r="26">
      <c r="A26" s="36">
        <v>94.0</v>
      </c>
      <c r="B26" s="36">
        <v>52.0</v>
      </c>
      <c r="C26" s="36" t="s">
        <v>341</v>
      </c>
      <c r="D26" s="36"/>
      <c r="E26" s="33"/>
      <c r="G26" s="8"/>
    </row>
    <row r="27">
      <c r="A27" s="36">
        <v>94.0</v>
      </c>
      <c r="B27" s="36">
        <v>127.0</v>
      </c>
      <c r="C27" s="36" t="s">
        <v>335</v>
      </c>
      <c r="D27" s="36"/>
      <c r="E27" s="33"/>
      <c r="G27" s="8"/>
    </row>
    <row r="28">
      <c r="A28" s="36">
        <v>94.0</v>
      </c>
      <c r="B28" s="36">
        <v>68.0</v>
      </c>
      <c r="C28" s="36" t="s">
        <v>341</v>
      </c>
      <c r="D28" s="36"/>
      <c r="E28" s="33"/>
      <c r="G28" s="8"/>
    </row>
    <row r="29">
      <c r="A29" s="36">
        <v>94.0</v>
      </c>
      <c r="B29" s="36">
        <v>131.0</v>
      </c>
      <c r="C29" s="36" t="s">
        <v>341</v>
      </c>
      <c r="D29" s="36"/>
      <c r="E29" s="33"/>
      <c r="G29" s="8"/>
    </row>
    <row r="30">
      <c r="A30" s="36">
        <v>94.0</v>
      </c>
      <c r="B30" s="36">
        <v>57.0</v>
      </c>
      <c r="C30" s="36" t="s">
        <v>355</v>
      </c>
      <c r="D30" s="36"/>
      <c r="E30" s="33"/>
      <c r="G30" s="8"/>
    </row>
    <row r="31">
      <c r="A31" s="36">
        <v>90.0</v>
      </c>
      <c r="B31" s="36">
        <v>116.0</v>
      </c>
      <c r="C31" s="36" t="s">
        <v>341</v>
      </c>
      <c r="D31" s="36"/>
      <c r="E31" s="33"/>
      <c r="G31" s="8"/>
    </row>
    <row r="32">
      <c r="A32" s="36">
        <v>90.0</v>
      </c>
      <c r="B32" s="36">
        <v>118.0</v>
      </c>
      <c r="C32" s="36" t="s">
        <v>338</v>
      </c>
      <c r="D32" s="36"/>
      <c r="E32" s="33"/>
      <c r="G32" s="8"/>
    </row>
    <row r="33">
      <c r="A33" s="36">
        <v>90.0</v>
      </c>
      <c r="B33" s="36">
        <v>46.0</v>
      </c>
      <c r="C33" s="36" t="s">
        <v>355</v>
      </c>
      <c r="D33" s="36"/>
      <c r="E33" s="33"/>
      <c r="G33" s="8"/>
    </row>
    <row r="34">
      <c r="A34" s="36">
        <v>90.0</v>
      </c>
      <c r="B34" s="36">
        <v>102.0</v>
      </c>
      <c r="C34" s="36" t="s">
        <v>341</v>
      </c>
      <c r="D34" s="36"/>
      <c r="E34" s="33"/>
      <c r="G34" s="8"/>
    </row>
    <row r="35">
      <c r="A35" s="36">
        <v>95.0</v>
      </c>
      <c r="B35" s="36">
        <v>129.0</v>
      </c>
      <c r="C35" s="36" t="s">
        <v>355</v>
      </c>
      <c r="D35" s="36"/>
      <c r="E35" s="33"/>
      <c r="G35" s="8"/>
    </row>
    <row r="36">
      <c r="A36" s="36">
        <v>95.0</v>
      </c>
      <c r="B36" s="36">
        <v>63.0</v>
      </c>
      <c r="C36" s="36" t="s">
        <v>341</v>
      </c>
      <c r="D36" s="36"/>
      <c r="E36" s="33"/>
      <c r="G36" s="8"/>
    </row>
    <row r="37">
      <c r="A37" s="36">
        <v>95.0</v>
      </c>
      <c r="B37" s="36">
        <v>60.0</v>
      </c>
      <c r="C37" s="36" t="s">
        <v>341</v>
      </c>
      <c r="D37" s="36"/>
      <c r="E37" s="33"/>
      <c r="G37" s="8"/>
    </row>
    <row r="38">
      <c r="A38" s="36">
        <v>95.0</v>
      </c>
      <c r="B38" s="36">
        <v>110.0</v>
      </c>
      <c r="C38" s="36" t="s">
        <v>338</v>
      </c>
      <c r="D38" s="36"/>
      <c r="E38" s="33"/>
      <c r="G38" s="8"/>
    </row>
    <row r="39">
      <c r="A39" s="36">
        <v>95.0</v>
      </c>
      <c r="B39" s="36">
        <v>127.0</v>
      </c>
      <c r="C39" s="36" t="s">
        <v>353</v>
      </c>
      <c r="D39" s="36"/>
      <c r="E39" s="33"/>
      <c r="G39" s="8"/>
    </row>
    <row r="40">
      <c r="A40" s="36">
        <v>95.0</v>
      </c>
      <c r="B40" s="36">
        <v>51.0</v>
      </c>
      <c r="C40" s="36" t="s">
        <v>350</v>
      </c>
      <c r="D40" s="36"/>
      <c r="E40" s="33"/>
      <c r="G40" s="8"/>
    </row>
    <row r="41">
      <c r="A41" s="36">
        <v>95.0</v>
      </c>
      <c r="B41" s="36">
        <v>114.0</v>
      </c>
      <c r="C41" s="36" t="s">
        <v>341</v>
      </c>
      <c r="D41" s="36"/>
      <c r="E41" s="33"/>
      <c r="G41" s="8"/>
    </row>
    <row r="42">
      <c r="A42" s="36">
        <v>95.0</v>
      </c>
      <c r="B42" s="36">
        <v>124.0</v>
      </c>
      <c r="C42" s="36" t="s">
        <v>335</v>
      </c>
      <c r="D42" s="36"/>
      <c r="E42" s="33"/>
      <c r="G42" s="8"/>
    </row>
    <row r="43">
      <c r="A43" s="36">
        <v>96.0</v>
      </c>
      <c r="B43" s="36">
        <v>94.0</v>
      </c>
      <c r="C43" s="36" t="s">
        <v>353</v>
      </c>
      <c r="D43" s="36"/>
      <c r="E43" s="33"/>
      <c r="G43" s="8"/>
    </row>
    <row r="44">
      <c r="A44" s="36">
        <v>96.0</v>
      </c>
      <c r="B44" s="36">
        <v>74.0</v>
      </c>
      <c r="C44" s="36" t="s">
        <v>335</v>
      </c>
      <c r="D44" s="36"/>
      <c r="E44" s="33"/>
      <c r="G44" s="8"/>
    </row>
    <row r="45">
      <c r="A45" s="36">
        <v>96.0</v>
      </c>
      <c r="B45" s="36">
        <v>66.0</v>
      </c>
      <c r="C45" s="36" t="s">
        <v>355</v>
      </c>
      <c r="D45" s="36"/>
      <c r="E45" s="33"/>
      <c r="G45" s="8"/>
    </row>
    <row r="46">
      <c r="A46" s="36">
        <v>96.0</v>
      </c>
      <c r="B46" s="36">
        <v>47.0</v>
      </c>
      <c r="C46" s="36" t="s">
        <v>338</v>
      </c>
      <c r="D46" s="36"/>
      <c r="E46" s="33"/>
      <c r="G46" s="8"/>
    </row>
    <row r="47">
      <c r="A47" s="36">
        <v>96.0</v>
      </c>
      <c r="B47" s="36">
        <v>98.0</v>
      </c>
      <c r="C47" s="36" t="s">
        <v>338</v>
      </c>
      <c r="D47" s="36"/>
      <c r="E47" s="33"/>
      <c r="G47" s="8"/>
    </row>
    <row r="48">
      <c r="A48" s="36">
        <v>96.0</v>
      </c>
      <c r="B48" s="36">
        <v>70.0</v>
      </c>
      <c r="C48" s="36" t="s">
        <v>341</v>
      </c>
      <c r="D48" s="36"/>
      <c r="E48" s="33"/>
      <c r="G48" s="8"/>
    </row>
    <row r="49">
      <c r="A49" s="36">
        <v>96.0</v>
      </c>
      <c r="B49" s="36">
        <v>60.0</v>
      </c>
      <c r="C49" s="36" t="s">
        <v>341</v>
      </c>
      <c r="D49" s="36"/>
      <c r="E49" s="33"/>
      <c r="G49" s="8"/>
    </row>
    <row r="50">
      <c r="A50" s="36">
        <v>96.0</v>
      </c>
      <c r="B50" s="36">
        <v>13.0</v>
      </c>
      <c r="C50" s="36" t="s">
        <v>350</v>
      </c>
      <c r="D50" s="36"/>
      <c r="E50" s="33"/>
      <c r="G50" s="8"/>
    </row>
    <row r="51">
      <c r="A51" s="36">
        <v>96.0</v>
      </c>
      <c r="B51" s="36">
        <v>79.0</v>
      </c>
      <c r="C51" s="36" t="s">
        <v>341</v>
      </c>
      <c r="D51" s="36"/>
      <c r="E51" s="33"/>
      <c r="G51" s="8"/>
    </row>
    <row r="52">
      <c r="A52" s="36">
        <v>96.0</v>
      </c>
      <c r="B52" s="36">
        <v>100.0</v>
      </c>
      <c r="C52" s="36" t="s">
        <v>338</v>
      </c>
      <c r="D52" s="36"/>
      <c r="E52" s="33"/>
      <c r="G52" s="8"/>
    </row>
    <row r="53">
      <c r="A53" s="36">
        <v>96.0</v>
      </c>
      <c r="B53" s="36">
        <v>0.0</v>
      </c>
      <c r="C53" s="36" t="s">
        <v>338</v>
      </c>
      <c r="D53" s="36"/>
      <c r="E53" s="33"/>
      <c r="G53" s="8"/>
    </row>
    <row r="54">
      <c r="A54" s="36">
        <v>96.0</v>
      </c>
      <c r="B54" s="36">
        <v>82.0</v>
      </c>
      <c r="C54" s="36" t="s">
        <v>341</v>
      </c>
      <c r="D54" s="36"/>
      <c r="E54" s="33"/>
      <c r="G54" s="8"/>
    </row>
    <row r="55">
      <c r="A55" s="36">
        <v>96.0</v>
      </c>
      <c r="B55" s="36">
        <v>71.0</v>
      </c>
      <c r="C55" s="36" t="s">
        <v>341</v>
      </c>
      <c r="D55" s="36"/>
      <c r="E55" s="33"/>
      <c r="G55" s="8"/>
    </row>
    <row r="56">
      <c r="A56" s="36">
        <v>81.0</v>
      </c>
      <c r="B56" s="36">
        <v>68.0</v>
      </c>
      <c r="C56" s="36" t="s">
        <v>355</v>
      </c>
      <c r="D56" s="36"/>
      <c r="E56" s="33"/>
      <c r="G56" s="8"/>
    </row>
    <row r="57">
      <c r="A57" s="36">
        <v>81.0</v>
      </c>
      <c r="B57" s="36">
        <v>118.0</v>
      </c>
      <c r="C57" s="36" t="s">
        <v>341</v>
      </c>
      <c r="D57" s="36"/>
      <c r="E57" s="33"/>
      <c r="G57" s="8"/>
    </row>
    <row r="58">
      <c r="A58" s="36">
        <v>81.0</v>
      </c>
      <c r="B58" s="36">
        <v>61.0</v>
      </c>
      <c r="C58" s="36" t="s">
        <v>341</v>
      </c>
      <c r="D58" s="36"/>
      <c r="E58" s="33"/>
      <c r="G58" s="8"/>
    </row>
    <row r="59">
      <c r="A59" s="36">
        <v>81.0</v>
      </c>
      <c r="B59" s="36">
        <v>140.0</v>
      </c>
      <c r="C59" s="36" t="s">
        <v>338</v>
      </c>
      <c r="D59" s="36"/>
      <c r="E59" s="33"/>
      <c r="G59" s="8"/>
    </row>
    <row r="60">
      <c r="A60" s="36">
        <v>81.0</v>
      </c>
      <c r="B60" s="36">
        <v>106.0</v>
      </c>
      <c r="C60" s="36" t="s">
        <v>335</v>
      </c>
      <c r="D60" s="36"/>
      <c r="E60" s="33"/>
      <c r="G60" s="8"/>
    </row>
    <row r="61">
      <c r="A61" s="36">
        <v>81.0</v>
      </c>
      <c r="B61" s="36">
        <v>88.0</v>
      </c>
      <c r="C61" s="36" t="s">
        <v>335</v>
      </c>
      <c r="D61" s="36"/>
      <c r="E61" s="33"/>
      <c r="G61" s="8"/>
    </row>
    <row r="62">
      <c r="A62" s="36">
        <v>79.0</v>
      </c>
      <c r="B62" s="36">
        <v>123.0</v>
      </c>
      <c r="C62" s="36" t="s">
        <v>341</v>
      </c>
      <c r="D62" s="36"/>
      <c r="E62" s="33"/>
      <c r="G62" s="8"/>
    </row>
    <row r="63">
      <c r="A63" s="36">
        <v>79.0</v>
      </c>
      <c r="B63" s="36">
        <v>80.0</v>
      </c>
      <c r="C63" s="36" t="s">
        <v>341</v>
      </c>
      <c r="D63" s="53"/>
      <c r="E63" s="33"/>
      <c r="G63" s="8"/>
    </row>
    <row r="64">
      <c r="A64" s="36">
        <v>79.0</v>
      </c>
      <c r="B64" s="36">
        <v>70.0</v>
      </c>
      <c r="C64" s="36" t="s">
        <v>353</v>
      </c>
      <c r="D64" s="36"/>
      <c r="E64" s="33"/>
      <c r="G64" s="8"/>
    </row>
    <row r="65">
      <c r="A65" s="36">
        <v>79.0</v>
      </c>
      <c r="B65" s="36">
        <v>65.0</v>
      </c>
      <c r="C65" s="36" t="s">
        <v>341</v>
      </c>
      <c r="D65" s="36"/>
      <c r="E65" s="33"/>
      <c r="G65" s="8"/>
    </row>
    <row r="66">
      <c r="A66" s="36">
        <v>79.0</v>
      </c>
      <c r="B66" s="36">
        <v>93.0</v>
      </c>
      <c r="C66" s="36" t="s">
        <v>353</v>
      </c>
      <c r="D66" s="36"/>
      <c r="E66" s="33"/>
      <c r="G66" s="8"/>
    </row>
    <row r="67">
      <c r="A67" s="36">
        <v>79.0</v>
      </c>
      <c r="B67" s="36">
        <v>94.0</v>
      </c>
      <c r="C67" s="36" t="s">
        <v>338</v>
      </c>
      <c r="D67" s="36"/>
      <c r="E67" s="33"/>
      <c r="G67" s="8"/>
    </row>
    <row r="68">
      <c r="A68" s="36">
        <v>90.0</v>
      </c>
      <c r="B68" s="36">
        <v>96.0</v>
      </c>
      <c r="C68" s="36" t="s">
        <v>335</v>
      </c>
      <c r="D68" s="36"/>
      <c r="E68" s="33"/>
      <c r="G68" s="8"/>
    </row>
    <row r="69">
      <c r="A69" s="36">
        <v>90.0</v>
      </c>
      <c r="B69" s="36">
        <v>61.0</v>
      </c>
      <c r="C69" s="36" t="s">
        <v>341</v>
      </c>
      <c r="D69" s="36"/>
      <c r="E69" s="33"/>
      <c r="G69" s="8"/>
    </row>
    <row r="70">
      <c r="A70" s="36">
        <v>90.0</v>
      </c>
      <c r="B70" s="36">
        <v>87.0</v>
      </c>
      <c r="C70" s="36" t="s">
        <v>341</v>
      </c>
      <c r="D70" s="36"/>
      <c r="E70" s="33"/>
      <c r="G70" s="8"/>
    </row>
    <row r="71">
      <c r="A71" s="36">
        <v>90.0</v>
      </c>
      <c r="B71" s="36">
        <v>167.0</v>
      </c>
      <c r="C71" s="36" t="s">
        <v>335</v>
      </c>
      <c r="D71" s="36"/>
      <c r="E71" s="33"/>
      <c r="G71" s="8"/>
    </row>
    <row r="72">
      <c r="A72" s="36">
        <v>90.0</v>
      </c>
      <c r="B72" s="36">
        <v>65.0</v>
      </c>
      <c r="C72" s="36" t="s">
        <v>355</v>
      </c>
      <c r="D72" s="36"/>
      <c r="E72" s="33"/>
      <c r="G72" s="8"/>
    </row>
    <row r="73">
      <c r="A73" s="36">
        <v>90.0</v>
      </c>
      <c r="B73" s="36">
        <v>114.0</v>
      </c>
      <c r="C73" s="36" t="s">
        <v>341</v>
      </c>
      <c r="D73" s="36"/>
      <c r="E73" s="33"/>
      <c r="G73" s="8"/>
    </row>
    <row r="74">
      <c r="A74" s="36">
        <v>90.0</v>
      </c>
      <c r="B74" s="36">
        <v>64.0</v>
      </c>
      <c r="C74" s="36" t="s">
        <v>341</v>
      </c>
      <c r="D74" s="36"/>
      <c r="E74" s="33"/>
      <c r="G74" s="8"/>
    </row>
    <row r="75">
      <c r="A75" s="36">
        <v>90.0</v>
      </c>
      <c r="B75" s="36">
        <v>62.0</v>
      </c>
      <c r="C75" s="36" t="s">
        <v>341</v>
      </c>
      <c r="D75" s="36"/>
      <c r="E75" s="33"/>
      <c r="G75" s="8"/>
    </row>
    <row r="76">
      <c r="A76" s="36">
        <v>108.0</v>
      </c>
      <c r="B76" s="36">
        <v>60.0</v>
      </c>
      <c r="C76" s="36" t="s">
        <v>341</v>
      </c>
      <c r="D76" s="53"/>
      <c r="E76" s="33"/>
      <c r="G76" s="8"/>
    </row>
    <row r="77">
      <c r="A77" s="36">
        <v>108.0</v>
      </c>
      <c r="B77" s="36">
        <v>119.0</v>
      </c>
      <c r="C77" s="36" t="s">
        <v>338</v>
      </c>
      <c r="D77" s="36"/>
      <c r="E77" s="33"/>
      <c r="G77" s="8"/>
    </row>
    <row r="78">
      <c r="A78" s="36">
        <v>108.0</v>
      </c>
      <c r="B78" s="36">
        <v>65.0</v>
      </c>
      <c r="C78" s="36" t="s">
        <v>341</v>
      </c>
      <c r="D78" s="36"/>
      <c r="E78" s="33"/>
      <c r="G78" s="8"/>
    </row>
    <row r="79">
      <c r="A79" s="36">
        <v>108.0</v>
      </c>
      <c r="B79" s="36">
        <v>125.0</v>
      </c>
      <c r="C79" s="36" t="s">
        <v>341</v>
      </c>
      <c r="D79" s="36"/>
      <c r="E79" s="33"/>
      <c r="G79" s="8"/>
    </row>
    <row r="80">
      <c r="A80" s="36">
        <v>108.0</v>
      </c>
      <c r="B80" s="36">
        <v>71.0</v>
      </c>
      <c r="C80" s="36" t="s">
        <v>341</v>
      </c>
      <c r="D80" s="36"/>
      <c r="E80" s="33"/>
      <c r="G80" s="8"/>
    </row>
    <row r="81">
      <c r="A81" s="36">
        <v>108.0</v>
      </c>
      <c r="B81" s="36">
        <v>83.0</v>
      </c>
      <c r="C81" s="36" t="s">
        <v>341</v>
      </c>
      <c r="D81" s="36"/>
      <c r="E81" s="33"/>
      <c r="G81" s="8"/>
    </row>
    <row r="82">
      <c r="A82" s="36">
        <v>113.0</v>
      </c>
      <c r="B82" s="36">
        <v>107.0</v>
      </c>
      <c r="C82" s="36" t="s">
        <v>350</v>
      </c>
      <c r="D82" s="36"/>
      <c r="E82" s="33"/>
      <c r="G82" s="8"/>
    </row>
    <row r="83">
      <c r="A83" s="36"/>
      <c r="B83" s="36">
        <v>94.0</v>
      </c>
      <c r="C83" s="36" t="s">
        <v>341</v>
      </c>
      <c r="D83" s="36"/>
      <c r="E83" s="33"/>
      <c r="G83" s="8"/>
    </row>
    <row r="84">
      <c r="A84" s="36"/>
      <c r="B84" s="36">
        <v>142.0</v>
      </c>
      <c r="C84" s="36" t="s">
        <v>353</v>
      </c>
      <c r="D84" s="36"/>
      <c r="E84" s="33"/>
      <c r="G84" s="8"/>
    </row>
    <row r="85">
      <c r="A85" s="36"/>
      <c r="B85" s="36">
        <v>75.0</v>
      </c>
      <c r="C85" s="36" t="s">
        <v>341</v>
      </c>
      <c r="D85" s="36"/>
      <c r="E85" s="33"/>
      <c r="G85" s="8"/>
    </row>
    <row r="86">
      <c r="A86" s="36"/>
      <c r="B86" s="36"/>
      <c r="C86" s="36"/>
      <c r="D86" s="36"/>
      <c r="E86" s="33"/>
      <c r="G86" s="8"/>
    </row>
    <row r="87">
      <c r="A87" s="36"/>
      <c r="B87" s="36"/>
      <c r="C87" s="36"/>
      <c r="D87" s="36"/>
      <c r="E87" s="33"/>
      <c r="G87" s="8"/>
    </row>
    <row r="88">
      <c r="A88" s="53"/>
      <c r="B88" s="53"/>
      <c r="C88" s="53"/>
      <c r="D88" s="53"/>
      <c r="E88" s="33"/>
      <c r="G88" s="8"/>
    </row>
    <row r="89">
      <c r="A89" s="53"/>
      <c r="B89" s="53"/>
      <c r="C89" s="53"/>
      <c r="D89" s="53"/>
      <c r="E89" s="33"/>
      <c r="G89" s="8"/>
    </row>
    <row r="90">
      <c r="A90" s="53"/>
      <c r="B90" s="53"/>
      <c r="C90" s="53"/>
      <c r="D90" s="53"/>
      <c r="E90" s="33"/>
      <c r="G90" s="8"/>
    </row>
    <row r="91">
      <c r="A91" s="53"/>
      <c r="B91" s="53"/>
      <c r="C91" s="53"/>
      <c r="D91" s="53"/>
      <c r="E91" s="33"/>
      <c r="G91" s="8"/>
    </row>
    <row r="92">
      <c r="A92" s="53"/>
      <c r="B92" s="53"/>
      <c r="C92" s="53"/>
      <c r="D92" s="53"/>
      <c r="E92" s="33"/>
      <c r="G92" s="8"/>
    </row>
    <row r="93">
      <c r="A93" s="53"/>
      <c r="B93" s="53"/>
      <c r="C93" s="53"/>
      <c r="D93" s="53"/>
      <c r="E93" s="33"/>
      <c r="G93" s="8"/>
    </row>
    <row r="94">
      <c r="A94" s="53"/>
      <c r="B94" s="53"/>
      <c r="C94" s="53"/>
      <c r="D94" s="53"/>
      <c r="E94" s="33"/>
      <c r="G94" s="8"/>
    </row>
    <row r="95">
      <c r="A95" s="53"/>
      <c r="B95" s="53"/>
      <c r="C95" s="53"/>
      <c r="D95" s="53"/>
      <c r="E95" s="33"/>
      <c r="G95" s="8"/>
    </row>
    <row r="96">
      <c r="A96" s="53"/>
      <c r="B96" s="53"/>
      <c r="C96" s="53"/>
      <c r="D96" s="53"/>
      <c r="E96" s="33"/>
      <c r="G96" s="8"/>
    </row>
    <row r="97">
      <c r="A97" s="53"/>
      <c r="B97" s="53"/>
      <c r="C97" s="53"/>
      <c r="D97" s="53"/>
      <c r="E97" s="33"/>
      <c r="G97" s="8"/>
    </row>
    <row r="98">
      <c r="A98" s="53"/>
      <c r="B98" s="53"/>
      <c r="C98" s="53"/>
      <c r="D98" s="53"/>
      <c r="E98" s="33"/>
      <c r="G98" s="8"/>
    </row>
    <row r="99">
      <c r="A99" s="53"/>
      <c r="B99" s="53"/>
      <c r="C99" s="53"/>
      <c r="D99" s="53"/>
      <c r="E99" s="33"/>
      <c r="G99" s="8"/>
    </row>
    <row r="100">
      <c r="A100" s="53"/>
      <c r="B100" s="53"/>
      <c r="C100" s="53"/>
      <c r="D100" s="53"/>
      <c r="E100" s="33"/>
      <c r="G100" s="8"/>
    </row>
    <row r="101">
      <c r="A101" s="53"/>
      <c r="B101" s="53"/>
      <c r="C101" s="53"/>
      <c r="D101" s="53"/>
      <c r="E101" s="33"/>
      <c r="G101" s="8"/>
    </row>
    <row r="102">
      <c r="A102" s="53"/>
      <c r="B102" s="53"/>
      <c r="C102" s="53"/>
      <c r="D102" s="53"/>
      <c r="E102" s="33"/>
      <c r="G102" s="8"/>
    </row>
    <row r="103">
      <c r="A103" s="53"/>
      <c r="B103" s="53"/>
      <c r="C103" s="53"/>
      <c r="D103" s="53"/>
      <c r="E103" s="33"/>
      <c r="G103" s="8"/>
    </row>
    <row r="104">
      <c r="A104" s="53"/>
      <c r="B104" s="53"/>
      <c r="C104" s="53"/>
      <c r="D104" s="53"/>
      <c r="E104" s="33"/>
      <c r="G104" s="8"/>
    </row>
    <row r="105">
      <c r="A105" s="53"/>
      <c r="B105" s="53"/>
      <c r="C105" s="53"/>
      <c r="D105" s="53"/>
      <c r="E105" s="33"/>
      <c r="G105" s="8"/>
    </row>
    <row r="106">
      <c r="A106" s="53"/>
      <c r="B106" s="53"/>
      <c r="C106" s="53"/>
      <c r="D106" s="53"/>
      <c r="E106" s="33"/>
      <c r="G106" s="8"/>
    </row>
    <row r="107">
      <c r="A107" s="53"/>
      <c r="B107" s="53"/>
      <c r="C107" s="53"/>
      <c r="D107" s="53"/>
      <c r="E107" s="33"/>
      <c r="G107" s="8"/>
    </row>
    <row r="108">
      <c r="A108" s="53"/>
      <c r="B108" s="53"/>
      <c r="C108" s="53"/>
      <c r="D108" s="53"/>
      <c r="E108" s="33"/>
      <c r="G108" s="8"/>
    </row>
    <row r="109">
      <c r="A109" s="53"/>
      <c r="B109" s="53"/>
      <c r="C109" s="53"/>
      <c r="D109" s="53"/>
      <c r="E109" s="33"/>
      <c r="G109" s="8"/>
    </row>
    <row r="110">
      <c r="A110" s="53"/>
      <c r="B110" s="53"/>
      <c r="C110" s="53"/>
      <c r="D110" s="53"/>
      <c r="E110" s="33"/>
      <c r="G110" s="8"/>
    </row>
    <row r="111">
      <c r="A111" s="53"/>
      <c r="B111" s="53"/>
      <c r="C111" s="53"/>
      <c r="D111" s="53"/>
      <c r="E111" s="33"/>
      <c r="G111" s="8"/>
    </row>
    <row r="112">
      <c r="A112" s="53"/>
      <c r="B112" s="53"/>
      <c r="C112" s="53"/>
      <c r="D112" s="53"/>
      <c r="E112" s="33"/>
      <c r="G112" s="8"/>
    </row>
    <row r="113">
      <c r="A113" s="53"/>
      <c r="B113" s="53"/>
      <c r="C113" s="53"/>
      <c r="D113" s="53"/>
      <c r="E113" s="33"/>
      <c r="G113" s="8"/>
    </row>
    <row r="114">
      <c r="A114" s="53"/>
      <c r="B114" s="53"/>
      <c r="C114" s="53"/>
      <c r="D114" s="53"/>
      <c r="E114" s="33"/>
      <c r="G114" s="8"/>
    </row>
    <row r="115">
      <c r="A115" s="53"/>
      <c r="B115" s="53"/>
      <c r="C115" s="53"/>
      <c r="D115" s="53"/>
      <c r="E115" s="33"/>
      <c r="G115" s="8"/>
    </row>
    <row r="116">
      <c r="A116" s="53"/>
      <c r="B116" s="53"/>
      <c r="C116" s="53"/>
      <c r="D116" s="53"/>
      <c r="E116" s="33"/>
      <c r="G116" s="8"/>
    </row>
    <row r="117">
      <c r="A117" s="53"/>
      <c r="B117" s="53"/>
      <c r="C117" s="53"/>
      <c r="D117" s="53"/>
      <c r="E117" s="33"/>
      <c r="G117" s="8"/>
    </row>
    <row r="118">
      <c r="A118" s="53"/>
      <c r="B118" s="53"/>
      <c r="C118" s="53"/>
      <c r="D118" s="53"/>
      <c r="E118" s="33"/>
      <c r="G118" s="8"/>
    </row>
    <row r="119">
      <c r="A119" s="53"/>
      <c r="B119" s="53"/>
      <c r="C119" s="53"/>
      <c r="D119" s="53"/>
      <c r="E119" s="33"/>
      <c r="G119" s="8"/>
    </row>
    <row r="120">
      <c r="A120" s="53"/>
      <c r="B120" s="53"/>
      <c r="C120" s="53"/>
      <c r="D120" s="53"/>
      <c r="E120" s="33"/>
      <c r="G120" s="8"/>
    </row>
    <row r="121">
      <c r="A121" s="53"/>
      <c r="B121" s="53"/>
      <c r="C121" s="53"/>
      <c r="D121" s="53"/>
      <c r="E121" s="33"/>
      <c r="G121" s="8"/>
    </row>
    <row r="122">
      <c r="A122" s="53"/>
      <c r="B122" s="53"/>
      <c r="C122" s="53"/>
      <c r="D122" s="53"/>
      <c r="E122" s="33"/>
      <c r="G122" s="8"/>
    </row>
    <row r="123">
      <c r="A123" s="53"/>
      <c r="B123" s="53"/>
      <c r="C123" s="53"/>
      <c r="D123" s="53"/>
      <c r="E123" s="33"/>
      <c r="G123" s="8"/>
    </row>
    <row r="124">
      <c r="A124" s="53"/>
      <c r="B124" s="53"/>
      <c r="C124" s="53"/>
      <c r="D124" s="53"/>
      <c r="E124" s="33"/>
      <c r="G124" s="8"/>
    </row>
    <row r="125">
      <c r="A125" s="53"/>
      <c r="B125" s="53"/>
      <c r="C125" s="53"/>
      <c r="D125" s="53"/>
      <c r="E125" s="33"/>
      <c r="G125" s="8"/>
    </row>
    <row r="126">
      <c r="A126" s="53"/>
      <c r="B126" s="53"/>
      <c r="C126" s="53"/>
      <c r="D126" s="53"/>
      <c r="E126" s="33"/>
      <c r="G126" s="8"/>
    </row>
    <row r="127">
      <c r="A127" s="53"/>
      <c r="B127" s="53"/>
      <c r="C127" s="53"/>
      <c r="D127" s="53"/>
      <c r="E127" s="33"/>
      <c r="G127" s="8"/>
    </row>
    <row r="128">
      <c r="A128" s="53"/>
      <c r="B128" s="53"/>
      <c r="C128" s="53"/>
      <c r="D128" s="53"/>
      <c r="E128" s="33"/>
      <c r="G128" s="8"/>
    </row>
    <row r="129">
      <c r="A129" s="53"/>
      <c r="B129" s="53"/>
      <c r="C129" s="53"/>
      <c r="D129" s="53"/>
      <c r="E129" s="33"/>
      <c r="G129" s="8"/>
    </row>
    <row r="130">
      <c r="A130" s="53"/>
      <c r="B130" s="53"/>
      <c r="C130" s="53"/>
      <c r="D130" s="53"/>
      <c r="E130" s="33"/>
      <c r="G130" s="8"/>
    </row>
    <row r="131">
      <c r="A131" s="53"/>
      <c r="B131" s="53"/>
      <c r="C131" s="53"/>
      <c r="D131" s="53"/>
      <c r="E131" s="33"/>
      <c r="G131" s="8"/>
    </row>
    <row r="132">
      <c r="A132" s="53"/>
      <c r="B132" s="53"/>
      <c r="C132" s="53"/>
      <c r="D132" s="53"/>
      <c r="E132" s="33"/>
      <c r="G132" s="8"/>
    </row>
    <row r="133">
      <c r="A133" s="53"/>
      <c r="B133" s="53"/>
      <c r="C133" s="53"/>
      <c r="D133" s="53"/>
      <c r="E133" s="33"/>
      <c r="G133" s="8"/>
    </row>
    <row r="134">
      <c r="A134" s="53"/>
      <c r="B134" s="53"/>
      <c r="C134" s="53"/>
      <c r="D134" s="53"/>
      <c r="E134" s="33"/>
      <c r="G134" s="8"/>
    </row>
    <row r="135">
      <c r="A135" s="53"/>
      <c r="B135" s="53"/>
      <c r="C135" s="53"/>
      <c r="D135" s="53"/>
      <c r="E135" s="33"/>
      <c r="G135" s="8"/>
    </row>
    <row r="136">
      <c r="A136" s="53"/>
      <c r="B136" s="53"/>
      <c r="C136" s="53"/>
      <c r="D136" s="53"/>
      <c r="E136" s="33"/>
      <c r="G136" s="8"/>
    </row>
    <row r="137">
      <c r="A137" s="53"/>
      <c r="B137" s="53"/>
      <c r="C137" s="53"/>
      <c r="D137" s="53"/>
      <c r="E137" s="33"/>
      <c r="G137" s="8"/>
    </row>
    <row r="138">
      <c r="A138" s="53"/>
      <c r="B138" s="53"/>
      <c r="C138" s="53"/>
      <c r="D138" s="53"/>
      <c r="E138" s="33"/>
      <c r="G138" s="8"/>
    </row>
    <row r="139">
      <c r="A139" s="53"/>
      <c r="B139" s="53"/>
      <c r="C139" s="53"/>
      <c r="D139" s="53"/>
      <c r="E139" s="33"/>
      <c r="G139" s="8"/>
    </row>
    <row r="140">
      <c r="D140" s="54"/>
      <c r="E140" s="33"/>
      <c r="G140" s="8"/>
    </row>
    <row r="141">
      <c r="D141" s="54"/>
      <c r="E141" s="33"/>
      <c r="G141" s="8"/>
    </row>
    <row r="142">
      <c r="D142" s="54"/>
      <c r="E142" s="33"/>
      <c r="G142" s="8"/>
    </row>
    <row r="143">
      <c r="D143" s="54"/>
      <c r="E143" s="33"/>
      <c r="G143" s="8"/>
    </row>
    <row r="144">
      <c r="D144" s="54"/>
      <c r="E144" s="33"/>
      <c r="G144" s="8"/>
    </row>
    <row r="145">
      <c r="D145" s="54"/>
      <c r="E145" s="33"/>
      <c r="G145" s="8"/>
    </row>
    <row r="146">
      <c r="D146" s="54"/>
      <c r="E146" s="33"/>
      <c r="G146" s="8"/>
    </row>
    <row r="147">
      <c r="D147" s="54"/>
      <c r="E147" s="33"/>
      <c r="G147" s="8"/>
    </row>
    <row r="148">
      <c r="D148" s="54"/>
      <c r="E148" s="33"/>
      <c r="G148" s="8"/>
    </row>
    <row r="149">
      <c r="D149" s="54"/>
      <c r="E149" s="33"/>
      <c r="G149" s="8"/>
    </row>
    <row r="150">
      <c r="D150" s="54"/>
      <c r="E150" s="33"/>
      <c r="G150" s="8"/>
    </row>
    <row r="151">
      <c r="D151" s="54"/>
      <c r="E151" s="33"/>
      <c r="G151" s="8"/>
    </row>
    <row r="152">
      <c r="D152" s="54"/>
      <c r="E152" s="33"/>
      <c r="G152" s="8"/>
    </row>
    <row r="153">
      <c r="D153" s="54"/>
      <c r="E153" s="33"/>
      <c r="G153" s="8"/>
    </row>
    <row r="154">
      <c r="D154" s="54"/>
      <c r="E154" s="33"/>
      <c r="G154" s="8"/>
    </row>
    <row r="155">
      <c r="D155" s="54"/>
      <c r="E155" s="33"/>
      <c r="G155" s="8"/>
    </row>
    <row r="156">
      <c r="D156" s="54"/>
      <c r="E156" s="33"/>
      <c r="G156" s="8"/>
    </row>
    <row r="157">
      <c r="D157" s="54"/>
      <c r="E157" s="33"/>
      <c r="G157" s="8"/>
    </row>
    <row r="158">
      <c r="D158" s="54"/>
      <c r="E158" s="33"/>
      <c r="G158" s="8"/>
    </row>
    <row r="159">
      <c r="D159" s="54"/>
      <c r="E159" s="33"/>
      <c r="G159" s="8"/>
    </row>
    <row r="160">
      <c r="D160" s="54"/>
      <c r="E160" s="33"/>
      <c r="G160" s="8"/>
    </row>
    <row r="161">
      <c r="D161" s="54"/>
      <c r="E161" s="33"/>
      <c r="G161" s="8"/>
    </row>
    <row r="162">
      <c r="D162" s="54"/>
      <c r="E162" s="33"/>
      <c r="G162" s="8"/>
    </row>
    <row r="163">
      <c r="D163" s="54"/>
      <c r="E163" s="33"/>
      <c r="G163" s="8"/>
    </row>
    <row r="164">
      <c r="D164" s="54"/>
      <c r="E164" s="33"/>
      <c r="G164" s="8"/>
    </row>
    <row r="165">
      <c r="D165" s="54"/>
      <c r="E165" s="33"/>
      <c r="G165" s="8"/>
    </row>
    <row r="166">
      <c r="D166" s="54"/>
      <c r="E166" s="33"/>
      <c r="G166" s="8"/>
    </row>
    <row r="167">
      <c r="D167" s="54"/>
      <c r="E167" s="33"/>
      <c r="G167" s="8"/>
    </row>
    <row r="168">
      <c r="D168" s="54"/>
      <c r="E168" s="33"/>
      <c r="G168" s="8"/>
    </row>
    <row r="169">
      <c r="D169" s="54"/>
      <c r="E169" s="33"/>
      <c r="G169" s="8"/>
    </row>
    <row r="170">
      <c r="D170" s="54"/>
      <c r="E170" s="33"/>
      <c r="G170" s="8"/>
    </row>
    <row r="171">
      <c r="D171" s="54"/>
      <c r="E171" s="33"/>
      <c r="G171" s="8"/>
    </row>
    <row r="172">
      <c r="D172" s="54"/>
      <c r="E172" s="33"/>
      <c r="G172" s="8"/>
    </row>
    <row r="173">
      <c r="D173" s="54"/>
      <c r="E173" s="33"/>
      <c r="G173" s="8"/>
    </row>
    <row r="174">
      <c r="D174" s="54"/>
      <c r="E174" s="33"/>
      <c r="G174" s="8"/>
    </row>
    <row r="175">
      <c r="D175" s="54"/>
      <c r="E175" s="33"/>
      <c r="G175" s="8"/>
    </row>
    <row r="176">
      <c r="D176" s="54"/>
      <c r="E176" s="33"/>
      <c r="G176" s="8"/>
    </row>
    <row r="177">
      <c r="D177" s="54"/>
      <c r="E177" s="33"/>
      <c r="G177" s="8"/>
    </row>
    <row r="178">
      <c r="D178" s="54"/>
      <c r="E178" s="33"/>
      <c r="G178" s="8"/>
    </row>
    <row r="179">
      <c r="D179" s="54"/>
      <c r="E179" s="33"/>
      <c r="G179" s="8"/>
    </row>
    <row r="180">
      <c r="D180" s="54"/>
      <c r="E180" s="33"/>
      <c r="G180" s="8"/>
    </row>
    <row r="181">
      <c r="D181" s="54"/>
      <c r="E181" s="33"/>
      <c r="G181" s="8"/>
    </row>
    <row r="182">
      <c r="D182" s="54"/>
      <c r="E182" s="33"/>
      <c r="G182" s="8"/>
    </row>
    <row r="183">
      <c r="D183" s="54"/>
      <c r="E183" s="33"/>
      <c r="G183" s="8"/>
    </row>
    <row r="184">
      <c r="D184" s="54"/>
      <c r="E184" s="33"/>
      <c r="G184" s="8"/>
    </row>
    <row r="185">
      <c r="D185" s="54"/>
      <c r="E185" s="33"/>
      <c r="G185" s="8"/>
    </row>
    <row r="186">
      <c r="D186" s="54"/>
      <c r="E186" s="33"/>
      <c r="G186" s="8"/>
    </row>
    <row r="187">
      <c r="D187" s="54"/>
      <c r="E187" s="33"/>
      <c r="G187" s="8"/>
    </row>
    <row r="188">
      <c r="D188" s="54"/>
      <c r="E188" s="33"/>
      <c r="G188" s="8"/>
    </row>
    <row r="189">
      <c r="D189" s="54"/>
      <c r="E189" s="33"/>
      <c r="G189" s="8"/>
    </row>
    <row r="190">
      <c r="D190" s="54"/>
      <c r="E190" s="33"/>
      <c r="G190" s="8"/>
    </row>
    <row r="191">
      <c r="D191" s="54"/>
      <c r="E191" s="33"/>
      <c r="G191" s="8"/>
    </row>
    <row r="192">
      <c r="D192" s="54"/>
      <c r="E192" s="33"/>
      <c r="G192" s="8"/>
    </row>
    <row r="193">
      <c r="D193" s="54"/>
      <c r="E193" s="33"/>
      <c r="G193" s="8"/>
    </row>
    <row r="194">
      <c r="D194" s="54"/>
      <c r="E194" s="33"/>
      <c r="G194" s="8"/>
    </row>
    <row r="195">
      <c r="D195" s="54"/>
      <c r="E195" s="33"/>
      <c r="G195" s="8"/>
    </row>
    <row r="196">
      <c r="D196" s="54"/>
      <c r="E196" s="33"/>
      <c r="G196" s="8"/>
    </row>
    <row r="197">
      <c r="D197" s="54"/>
      <c r="E197" s="33"/>
      <c r="G197" s="8"/>
    </row>
    <row r="198">
      <c r="D198" s="54"/>
      <c r="E198" s="33"/>
      <c r="G198" s="8"/>
    </row>
    <row r="199">
      <c r="D199" s="54"/>
      <c r="E199" s="33"/>
      <c r="G199" s="8"/>
    </row>
    <row r="200">
      <c r="D200" s="54"/>
      <c r="E200" s="33"/>
      <c r="G200" s="8"/>
    </row>
    <row r="201">
      <c r="D201" s="54"/>
      <c r="E201" s="33"/>
      <c r="G201" s="8"/>
    </row>
    <row r="202">
      <c r="D202" s="54"/>
      <c r="E202" s="33"/>
      <c r="G202" s="8"/>
    </row>
    <row r="203">
      <c r="D203" s="54"/>
      <c r="E203" s="33"/>
      <c r="G203" s="8"/>
    </row>
    <row r="204">
      <c r="D204" s="54"/>
      <c r="E204" s="33"/>
      <c r="G204" s="8"/>
    </row>
    <row r="205">
      <c r="D205" s="54"/>
      <c r="E205" s="33"/>
      <c r="G205" s="8"/>
    </row>
    <row r="206">
      <c r="D206" s="54"/>
      <c r="E206" s="33"/>
      <c r="G206" s="8"/>
    </row>
    <row r="207">
      <c r="D207" s="54"/>
      <c r="E207" s="33"/>
      <c r="G207" s="8"/>
    </row>
    <row r="208">
      <c r="D208" s="54"/>
      <c r="E208" s="33"/>
      <c r="G208" s="8"/>
    </row>
    <row r="209">
      <c r="D209" s="54"/>
      <c r="E209" s="33"/>
      <c r="G209" s="8"/>
    </row>
    <row r="210">
      <c r="D210" s="54"/>
      <c r="E210" s="33"/>
      <c r="G210" s="8"/>
    </row>
    <row r="211">
      <c r="D211" s="54"/>
      <c r="E211" s="33"/>
      <c r="G211" s="8"/>
    </row>
    <row r="212">
      <c r="D212" s="54"/>
      <c r="E212" s="33"/>
      <c r="G212" s="8"/>
    </row>
    <row r="213">
      <c r="D213" s="54"/>
      <c r="E213" s="33"/>
      <c r="G213" s="8"/>
    </row>
    <row r="214">
      <c r="D214" s="54"/>
      <c r="E214" s="33"/>
      <c r="G214" s="8"/>
    </row>
    <row r="215">
      <c r="D215" s="54"/>
      <c r="E215" s="33"/>
      <c r="G215" s="8"/>
    </row>
    <row r="216">
      <c r="D216" s="54"/>
      <c r="E216" s="33"/>
      <c r="G216" s="8"/>
    </row>
    <row r="217">
      <c r="D217" s="54"/>
      <c r="E217" s="33"/>
      <c r="G217" s="8"/>
    </row>
    <row r="218">
      <c r="D218" s="54"/>
      <c r="E218" s="33"/>
      <c r="G218" s="8"/>
    </row>
    <row r="219">
      <c r="D219" s="54"/>
      <c r="E219" s="33"/>
      <c r="G219" s="8"/>
    </row>
    <row r="220">
      <c r="D220" s="54"/>
      <c r="E220" s="33"/>
      <c r="G220" s="8"/>
    </row>
    <row r="221">
      <c r="D221" s="54"/>
      <c r="E221" s="33"/>
      <c r="G221" s="8"/>
    </row>
    <row r="222">
      <c r="D222" s="54"/>
      <c r="E222" s="33"/>
      <c r="G222" s="8"/>
    </row>
    <row r="223">
      <c r="D223" s="54"/>
      <c r="E223" s="33"/>
      <c r="G223" s="8"/>
    </row>
    <row r="224">
      <c r="D224" s="54"/>
      <c r="E224" s="33"/>
      <c r="G224" s="8"/>
    </row>
    <row r="225">
      <c r="D225" s="54"/>
      <c r="E225" s="33"/>
      <c r="G225" s="8"/>
    </row>
    <row r="226">
      <c r="D226" s="54"/>
      <c r="E226" s="33"/>
      <c r="G226" s="8"/>
    </row>
    <row r="227">
      <c r="D227" s="54"/>
      <c r="E227" s="33"/>
      <c r="G227" s="8"/>
    </row>
    <row r="228">
      <c r="D228" s="54"/>
      <c r="E228" s="33"/>
      <c r="G228" s="8"/>
    </row>
    <row r="229">
      <c r="D229" s="54"/>
      <c r="E229" s="33"/>
      <c r="G229" s="8"/>
    </row>
    <row r="230">
      <c r="D230" s="54"/>
      <c r="E230" s="33"/>
      <c r="G230" s="8"/>
    </row>
    <row r="231">
      <c r="D231" s="54"/>
      <c r="E231" s="33"/>
      <c r="G231" s="8"/>
    </row>
    <row r="232">
      <c r="D232" s="54"/>
      <c r="E232" s="33"/>
      <c r="G232" s="8"/>
    </row>
    <row r="233">
      <c r="D233" s="54"/>
      <c r="E233" s="33"/>
      <c r="G233" s="8"/>
    </row>
    <row r="234">
      <c r="D234" s="54"/>
      <c r="E234" s="33"/>
      <c r="G234" s="8"/>
    </row>
    <row r="235">
      <c r="D235" s="54"/>
      <c r="E235" s="33"/>
      <c r="G235" s="8"/>
    </row>
    <row r="236">
      <c r="D236" s="54"/>
      <c r="E236" s="33"/>
      <c r="G236" s="8"/>
    </row>
    <row r="237">
      <c r="D237" s="54"/>
      <c r="E237" s="33"/>
      <c r="G237" s="8"/>
    </row>
    <row r="238">
      <c r="D238" s="54"/>
      <c r="E238" s="33"/>
      <c r="G238" s="8"/>
    </row>
    <row r="239">
      <c r="D239" s="54"/>
      <c r="E239" s="33"/>
      <c r="G239" s="8"/>
    </row>
    <row r="240">
      <c r="D240" s="54"/>
      <c r="E240" s="33"/>
      <c r="G240" s="8"/>
    </row>
    <row r="241">
      <c r="D241" s="54"/>
      <c r="E241" s="33"/>
      <c r="G241" s="8"/>
    </row>
    <row r="242">
      <c r="D242" s="54"/>
      <c r="E242" s="33"/>
      <c r="G242" s="8"/>
    </row>
    <row r="243">
      <c r="D243" s="54"/>
      <c r="E243" s="33"/>
      <c r="G243" s="8"/>
    </row>
    <row r="244">
      <c r="D244" s="54"/>
      <c r="E244" s="33"/>
      <c r="G244" s="8"/>
    </row>
    <row r="245">
      <c r="D245" s="54"/>
      <c r="E245" s="33"/>
      <c r="G245" s="8"/>
    </row>
    <row r="246">
      <c r="D246" s="54"/>
      <c r="E246" s="33"/>
      <c r="G246" s="8"/>
    </row>
    <row r="247">
      <c r="D247" s="54"/>
      <c r="E247" s="33"/>
      <c r="G247" s="8"/>
    </row>
    <row r="248">
      <c r="D248" s="54"/>
      <c r="E248" s="33"/>
      <c r="G248" s="8"/>
    </row>
    <row r="249">
      <c r="D249" s="54"/>
      <c r="E249" s="33"/>
      <c r="G249" s="8"/>
    </row>
    <row r="250">
      <c r="D250" s="54"/>
      <c r="E250" s="33"/>
      <c r="G250" s="8"/>
    </row>
    <row r="251">
      <c r="D251" s="54"/>
      <c r="E251" s="33"/>
      <c r="G251" s="8"/>
    </row>
    <row r="252">
      <c r="D252" s="54"/>
      <c r="E252" s="33"/>
      <c r="G252" s="8"/>
    </row>
    <row r="253">
      <c r="D253" s="54"/>
      <c r="E253" s="33"/>
      <c r="G253" s="8"/>
    </row>
    <row r="254">
      <c r="D254" s="54"/>
      <c r="E254" s="33"/>
      <c r="G254" s="8"/>
    </row>
    <row r="255">
      <c r="D255" s="54"/>
      <c r="E255" s="33"/>
      <c r="G255" s="8"/>
    </row>
    <row r="256">
      <c r="D256" s="54"/>
      <c r="E256" s="33"/>
      <c r="G256" s="8"/>
    </row>
    <row r="257">
      <c r="D257" s="54"/>
      <c r="E257" s="33"/>
      <c r="G257" s="8"/>
    </row>
    <row r="258">
      <c r="D258" s="54"/>
      <c r="E258" s="33"/>
      <c r="G258" s="8"/>
    </row>
    <row r="259">
      <c r="D259" s="54"/>
      <c r="E259" s="33"/>
      <c r="G259" s="8"/>
    </row>
    <row r="260">
      <c r="D260" s="54"/>
      <c r="E260" s="33"/>
      <c r="G260" s="8"/>
    </row>
    <row r="261">
      <c r="D261" s="54"/>
      <c r="E261" s="33"/>
      <c r="G261" s="8"/>
    </row>
    <row r="262">
      <c r="D262" s="54"/>
      <c r="E262" s="33"/>
      <c r="G262" s="8"/>
    </row>
    <row r="263">
      <c r="D263" s="54"/>
      <c r="E263" s="33"/>
      <c r="G263" s="8"/>
    </row>
    <row r="264">
      <c r="D264" s="54"/>
      <c r="E264" s="33"/>
      <c r="G264" s="8"/>
    </row>
    <row r="265">
      <c r="D265" s="54"/>
      <c r="E265" s="33"/>
      <c r="G265" s="8"/>
    </row>
    <row r="266">
      <c r="D266" s="54"/>
      <c r="E266" s="33"/>
      <c r="G266" s="8"/>
    </row>
    <row r="267">
      <c r="D267" s="54"/>
      <c r="E267" s="33"/>
      <c r="G267" s="8"/>
    </row>
    <row r="268">
      <c r="D268" s="54"/>
      <c r="E268" s="33"/>
      <c r="G268" s="8"/>
    </row>
    <row r="269">
      <c r="D269" s="54"/>
      <c r="E269" s="33"/>
      <c r="G269" s="8"/>
    </row>
    <row r="270">
      <c r="D270" s="54"/>
      <c r="E270" s="33"/>
      <c r="G270" s="8"/>
    </row>
    <row r="271">
      <c r="D271" s="54"/>
      <c r="E271" s="33"/>
      <c r="G271" s="8"/>
    </row>
    <row r="272">
      <c r="D272" s="54"/>
      <c r="E272" s="33"/>
      <c r="G272" s="8"/>
    </row>
    <row r="273">
      <c r="D273" s="54"/>
      <c r="E273" s="33"/>
      <c r="G273" s="8"/>
    </row>
    <row r="274">
      <c r="D274" s="54"/>
      <c r="E274" s="33"/>
      <c r="G274" s="8"/>
    </row>
    <row r="275">
      <c r="D275" s="54"/>
      <c r="E275" s="33"/>
      <c r="G275" s="8"/>
    </row>
    <row r="276">
      <c r="D276" s="54"/>
      <c r="E276" s="33"/>
      <c r="G276" s="8"/>
    </row>
    <row r="277">
      <c r="D277" s="54"/>
      <c r="E277" s="33"/>
      <c r="G277" s="8"/>
    </row>
    <row r="278">
      <c r="D278" s="54"/>
      <c r="E278" s="33"/>
      <c r="G278" s="8"/>
    </row>
    <row r="279">
      <c r="D279" s="54"/>
      <c r="E279" s="33"/>
      <c r="G279" s="8"/>
    </row>
    <row r="280">
      <c r="D280" s="54"/>
      <c r="E280" s="33"/>
      <c r="G280" s="8"/>
    </row>
    <row r="281">
      <c r="D281" s="54"/>
      <c r="E281" s="33"/>
      <c r="G281" s="8"/>
    </row>
    <row r="282">
      <c r="D282" s="54"/>
      <c r="E282" s="33"/>
      <c r="G282" s="8"/>
    </row>
    <row r="283">
      <c r="D283" s="54"/>
      <c r="E283" s="33"/>
      <c r="G283" s="8"/>
    </row>
    <row r="284">
      <c r="D284" s="54"/>
      <c r="E284" s="33"/>
      <c r="G284" s="8"/>
    </row>
    <row r="285">
      <c r="D285" s="54"/>
      <c r="E285" s="33"/>
      <c r="G285" s="8"/>
    </row>
    <row r="286">
      <c r="D286" s="54"/>
      <c r="E286" s="33"/>
      <c r="G286" s="8"/>
    </row>
    <row r="287">
      <c r="D287" s="54"/>
      <c r="E287" s="33"/>
      <c r="G287" s="8"/>
    </row>
    <row r="288">
      <c r="D288" s="54"/>
      <c r="E288" s="33"/>
      <c r="G288" s="8"/>
    </row>
    <row r="289">
      <c r="D289" s="54"/>
      <c r="E289" s="33"/>
      <c r="G289" s="8"/>
    </row>
    <row r="290">
      <c r="D290" s="54"/>
      <c r="E290" s="33"/>
      <c r="G290" s="8"/>
    </row>
    <row r="291">
      <c r="D291" s="54"/>
      <c r="E291" s="33"/>
      <c r="G291" s="8"/>
    </row>
    <row r="292">
      <c r="D292" s="54"/>
      <c r="E292" s="33"/>
      <c r="G292" s="8"/>
    </row>
    <row r="293">
      <c r="D293" s="54"/>
      <c r="E293" s="33"/>
      <c r="G293" s="8"/>
    </row>
    <row r="294">
      <c r="D294" s="54"/>
      <c r="E294" s="33"/>
      <c r="G294" s="8"/>
    </row>
    <row r="295">
      <c r="D295" s="54"/>
      <c r="E295" s="33"/>
      <c r="G295" s="8"/>
    </row>
    <row r="296">
      <c r="D296" s="54"/>
      <c r="E296" s="33"/>
      <c r="G296" s="8"/>
    </row>
    <row r="297">
      <c r="D297" s="54"/>
      <c r="E297" s="33"/>
      <c r="G297" s="8"/>
    </row>
    <row r="298">
      <c r="D298" s="54"/>
      <c r="E298" s="33"/>
      <c r="G298" s="8"/>
    </row>
    <row r="299">
      <c r="D299" s="54"/>
      <c r="E299" s="33"/>
      <c r="G299" s="8"/>
    </row>
    <row r="300">
      <c r="D300" s="54"/>
      <c r="E300" s="33"/>
      <c r="G300" s="8"/>
    </row>
    <row r="301">
      <c r="D301" s="54"/>
      <c r="E301" s="33"/>
      <c r="G301" s="8"/>
    </row>
    <row r="302">
      <c r="D302" s="54"/>
      <c r="E302" s="33"/>
      <c r="G302" s="8"/>
    </row>
    <row r="303">
      <c r="D303" s="54"/>
      <c r="E303" s="33"/>
      <c r="G303" s="8"/>
    </row>
    <row r="304">
      <c r="D304" s="54"/>
      <c r="E304" s="33"/>
      <c r="G304" s="8"/>
    </row>
    <row r="305">
      <c r="D305" s="54"/>
      <c r="E305" s="33"/>
      <c r="G305" s="8"/>
    </row>
    <row r="306">
      <c r="D306" s="54"/>
      <c r="E306" s="33"/>
      <c r="G306" s="8"/>
    </row>
    <row r="307">
      <c r="D307" s="54"/>
      <c r="E307" s="33"/>
      <c r="G307" s="8"/>
    </row>
    <row r="308">
      <c r="D308" s="54"/>
      <c r="E308" s="33"/>
      <c r="G308" s="8"/>
    </row>
    <row r="309">
      <c r="D309" s="54"/>
      <c r="E309" s="33"/>
      <c r="G309" s="8"/>
    </row>
    <row r="310">
      <c r="D310" s="54"/>
      <c r="E310" s="33"/>
      <c r="G310" s="8"/>
    </row>
    <row r="311">
      <c r="D311" s="54"/>
      <c r="E311" s="33"/>
      <c r="G311" s="8"/>
    </row>
    <row r="312">
      <c r="D312" s="54"/>
      <c r="E312" s="33"/>
      <c r="G312" s="8"/>
    </row>
    <row r="313">
      <c r="D313" s="54"/>
      <c r="E313" s="33"/>
      <c r="G313" s="8"/>
    </row>
    <row r="314">
      <c r="D314" s="54"/>
      <c r="E314" s="33"/>
      <c r="G314" s="8"/>
    </row>
    <row r="315">
      <c r="D315" s="54"/>
      <c r="E315" s="33"/>
      <c r="G315" s="8"/>
    </row>
    <row r="316">
      <c r="D316" s="54"/>
      <c r="E316" s="33"/>
      <c r="G316" s="8"/>
    </row>
    <row r="317">
      <c r="D317" s="54"/>
      <c r="E317" s="33"/>
      <c r="G317" s="8"/>
    </row>
    <row r="318">
      <c r="D318" s="54"/>
      <c r="E318" s="33"/>
      <c r="G318" s="8"/>
    </row>
    <row r="319">
      <c r="D319" s="54"/>
      <c r="E319" s="33"/>
      <c r="G319" s="8"/>
    </row>
    <row r="320">
      <c r="D320" s="54"/>
      <c r="E320" s="33"/>
      <c r="G320" s="8"/>
    </row>
    <row r="321">
      <c r="D321" s="54"/>
      <c r="E321" s="33"/>
      <c r="G321" s="8"/>
    </row>
    <row r="322">
      <c r="D322" s="54"/>
      <c r="E322" s="33"/>
      <c r="G322" s="8"/>
    </row>
    <row r="323">
      <c r="D323" s="54"/>
      <c r="E323" s="33"/>
      <c r="G323" s="8"/>
    </row>
    <row r="324">
      <c r="D324" s="54"/>
      <c r="E324" s="33"/>
      <c r="G324" s="8"/>
    </row>
    <row r="325">
      <c r="D325" s="54"/>
      <c r="E325" s="33"/>
      <c r="G325" s="8"/>
    </row>
    <row r="326">
      <c r="D326" s="54"/>
      <c r="E326" s="33"/>
      <c r="G326" s="8"/>
    </row>
    <row r="327">
      <c r="D327" s="54"/>
      <c r="E327" s="33"/>
      <c r="G327" s="8"/>
    </row>
    <row r="328">
      <c r="D328" s="54"/>
      <c r="E328" s="33"/>
      <c r="G328" s="8"/>
    </row>
    <row r="329">
      <c r="D329" s="54"/>
      <c r="E329" s="33"/>
      <c r="G329" s="8"/>
    </row>
    <row r="330">
      <c r="D330" s="54"/>
      <c r="E330" s="33"/>
      <c r="G330" s="8"/>
    </row>
    <row r="331">
      <c r="D331" s="54"/>
      <c r="E331" s="33"/>
      <c r="G331" s="8"/>
    </row>
    <row r="332">
      <c r="D332" s="54"/>
      <c r="E332" s="33"/>
      <c r="G332" s="8"/>
    </row>
    <row r="333">
      <c r="D333" s="54"/>
      <c r="E333" s="33"/>
      <c r="G333" s="8"/>
    </row>
    <row r="334">
      <c r="D334" s="54"/>
      <c r="E334" s="33"/>
      <c r="G334" s="8"/>
    </row>
    <row r="335">
      <c r="D335" s="54"/>
      <c r="E335" s="33"/>
      <c r="G335" s="8"/>
    </row>
    <row r="336">
      <c r="D336" s="54"/>
      <c r="E336" s="33"/>
      <c r="G336" s="8"/>
    </row>
    <row r="337">
      <c r="D337" s="54"/>
      <c r="E337" s="33"/>
      <c r="G337" s="8"/>
    </row>
    <row r="338">
      <c r="D338" s="54"/>
      <c r="E338" s="33"/>
      <c r="G338" s="8"/>
    </row>
    <row r="339">
      <c r="D339" s="54"/>
      <c r="E339" s="33"/>
      <c r="G339" s="8"/>
    </row>
    <row r="340">
      <c r="D340" s="54"/>
      <c r="E340" s="33"/>
      <c r="G340" s="8"/>
    </row>
    <row r="341">
      <c r="D341" s="54"/>
      <c r="E341" s="33"/>
      <c r="G341" s="8"/>
    </row>
    <row r="342">
      <c r="D342" s="54"/>
      <c r="E342" s="33"/>
      <c r="G342" s="8"/>
    </row>
    <row r="343">
      <c r="D343" s="54"/>
      <c r="E343" s="33"/>
      <c r="G343" s="8"/>
    </row>
    <row r="344">
      <c r="D344" s="54"/>
      <c r="E344" s="33"/>
      <c r="G344" s="8"/>
    </row>
    <row r="345">
      <c r="D345" s="54"/>
      <c r="E345" s="33"/>
      <c r="G345" s="8"/>
    </row>
    <row r="346">
      <c r="D346" s="54"/>
      <c r="E346" s="33"/>
      <c r="G346" s="8"/>
    </row>
    <row r="347">
      <c r="D347" s="54"/>
      <c r="E347" s="33"/>
      <c r="G347" s="8"/>
    </row>
    <row r="348">
      <c r="D348" s="54"/>
      <c r="E348" s="33"/>
      <c r="G348" s="8"/>
    </row>
    <row r="349">
      <c r="D349" s="54"/>
      <c r="E349" s="33"/>
      <c r="G349" s="8"/>
    </row>
    <row r="350">
      <c r="D350" s="54"/>
      <c r="E350" s="33"/>
      <c r="G350" s="8"/>
    </row>
    <row r="351">
      <c r="D351" s="54"/>
      <c r="E351" s="33"/>
      <c r="G351" s="8"/>
    </row>
    <row r="352">
      <c r="D352" s="54"/>
      <c r="E352" s="33"/>
      <c r="G352" s="8"/>
    </row>
    <row r="353">
      <c r="D353" s="54"/>
      <c r="E353" s="33"/>
      <c r="G353" s="8"/>
    </row>
    <row r="354">
      <c r="D354" s="54"/>
      <c r="E354" s="33"/>
      <c r="G354" s="8"/>
    </row>
    <row r="355">
      <c r="D355" s="54"/>
      <c r="E355" s="33"/>
      <c r="G355" s="8"/>
    </row>
    <row r="356">
      <c r="D356" s="54"/>
      <c r="E356" s="33"/>
      <c r="G356" s="8"/>
    </row>
    <row r="357">
      <c r="D357" s="54"/>
      <c r="E357" s="33"/>
      <c r="G357" s="8"/>
    </row>
    <row r="358">
      <c r="D358" s="54"/>
      <c r="E358" s="33"/>
      <c r="G358" s="8"/>
    </row>
    <row r="359">
      <c r="D359" s="54"/>
      <c r="E359" s="33"/>
      <c r="G359" s="8"/>
    </row>
    <row r="360">
      <c r="D360" s="54"/>
      <c r="E360" s="33"/>
      <c r="G360" s="8"/>
    </row>
    <row r="361">
      <c r="D361" s="54"/>
      <c r="E361" s="33"/>
      <c r="G361" s="8"/>
    </row>
    <row r="362">
      <c r="D362" s="54"/>
      <c r="E362" s="33"/>
      <c r="G362" s="8"/>
    </row>
    <row r="363">
      <c r="D363" s="54"/>
      <c r="E363" s="33"/>
      <c r="G363" s="8"/>
    </row>
    <row r="364">
      <c r="D364" s="54"/>
      <c r="E364" s="33"/>
      <c r="G364" s="8"/>
    </row>
    <row r="365">
      <c r="D365" s="54"/>
      <c r="E365" s="33"/>
      <c r="G365" s="8"/>
    </row>
    <row r="366">
      <c r="D366" s="54"/>
      <c r="E366" s="33"/>
      <c r="G366" s="8"/>
    </row>
    <row r="367">
      <c r="D367" s="54"/>
      <c r="E367" s="33"/>
      <c r="G367" s="8"/>
    </row>
    <row r="368">
      <c r="D368" s="54"/>
      <c r="E368" s="33"/>
      <c r="G368" s="8"/>
    </row>
    <row r="369">
      <c r="D369" s="54"/>
      <c r="E369" s="33"/>
      <c r="G369" s="8"/>
    </row>
    <row r="370">
      <c r="D370" s="54"/>
      <c r="E370" s="33"/>
      <c r="G370" s="8"/>
    </row>
    <row r="371">
      <c r="D371" s="54"/>
      <c r="E371" s="33"/>
      <c r="G371" s="8"/>
    </row>
    <row r="372">
      <c r="D372" s="54"/>
      <c r="E372" s="33"/>
      <c r="G372" s="8"/>
    </row>
    <row r="373">
      <c r="D373" s="54"/>
      <c r="E373" s="33"/>
      <c r="G373" s="8"/>
    </row>
    <row r="374">
      <c r="D374" s="54"/>
      <c r="E374" s="33"/>
      <c r="G374" s="8"/>
    </row>
    <row r="375">
      <c r="D375" s="54"/>
      <c r="E375" s="33"/>
      <c r="G375" s="8"/>
    </row>
    <row r="376">
      <c r="D376" s="54"/>
      <c r="E376" s="33"/>
      <c r="G376" s="8"/>
    </row>
    <row r="377">
      <c r="D377" s="54"/>
      <c r="E377" s="33"/>
      <c r="G377" s="8"/>
    </row>
    <row r="378">
      <c r="D378" s="54"/>
      <c r="E378" s="33"/>
      <c r="G378" s="8"/>
    </row>
    <row r="379">
      <c r="D379" s="54"/>
      <c r="E379" s="33"/>
      <c r="G379" s="8"/>
    </row>
    <row r="380">
      <c r="D380" s="54"/>
      <c r="E380" s="33"/>
      <c r="G380" s="8"/>
    </row>
    <row r="381">
      <c r="D381" s="54"/>
      <c r="E381" s="33"/>
      <c r="G381" s="8"/>
    </row>
    <row r="382">
      <c r="D382" s="54"/>
      <c r="E382" s="33"/>
      <c r="G382" s="8"/>
    </row>
    <row r="383">
      <c r="D383" s="54"/>
      <c r="E383" s="33"/>
      <c r="G383" s="8"/>
    </row>
    <row r="384">
      <c r="D384" s="54"/>
      <c r="E384" s="33"/>
      <c r="G384" s="8"/>
    </row>
    <row r="385">
      <c r="D385" s="54"/>
      <c r="E385" s="33"/>
      <c r="G385" s="8"/>
    </row>
    <row r="386">
      <c r="D386" s="54"/>
      <c r="E386" s="33"/>
      <c r="G386" s="8"/>
    </row>
    <row r="387">
      <c r="D387" s="54"/>
      <c r="E387" s="33"/>
      <c r="G387" s="8"/>
    </row>
    <row r="388">
      <c r="D388" s="54"/>
      <c r="E388" s="33"/>
      <c r="G388" s="8"/>
    </row>
    <row r="389">
      <c r="D389" s="54"/>
      <c r="E389" s="33"/>
      <c r="G389" s="8"/>
    </row>
    <row r="390">
      <c r="D390" s="54"/>
      <c r="E390" s="33"/>
      <c r="G390" s="8"/>
    </row>
    <row r="391">
      <c r="D391" s="54"/>
      <c r="E391" s="33"/>
      <c r="G391" s="8"/>
    </row>
    <row r="392">
      <c r="D392" s="54"/>
      <c r="E392" s="33"/>
      <c r="G392" s="8"/>
    </row>
    <row r="393">
      <c r="D393" s="54"/>
      <c r="E393" s="33"/>
      <c r="G393" s="8"/>
    </row>
    <row r="394">
      <c r="D394" s="54"/>
      <c r="E394" s="33"/>
      <c r="G394" s="8"/>
    </row>
    <row r="395">
      <c r="D395" s="54"/>
      <c r="E395" s="33"/>
      <c r="G395" s="8"/>
    </row>
    <row r="396">
      <c r="D396" s="54"/>
      <c r="E396" s="33"/>
      <c r="G396" s="8"/>
    </row>
    <row r="397">
      <c r="D397" s="54"/>
      <c r="E397" s="33"/>
      <c r="G397" s="8"/>
    </row>
    <row r="398">
      <c r="D398" s="54"/>
      <c r="E398" s="33"/>
      <c r="G398" s="8"/>
    </row>
    <row r="399">
      <c r="D399" s="54"/>
      <c r="E399" s="33"/>
      <c r="G399" s="8"/>
    </row>
    <row r="400">
      <c r="D400" s="54"/>
      <c r="E400" s="33"/>
      <c r="G400" s="8"/>
    </row>
    <row r="401">
      <c r="D401" s="54"/>
      <c r="E401" s="33"/>
      <c r="G401" s="8"/>
    </row>
    <row r="402">
      <c r="D402" s="54"/>
      <c r="E402" s="33"/>
      <c r="G402" s="8"/>
    </row>
    <row r="403">
      <c r="D403" s="54"/>
      <c r="E403" s="33"/>
      <c r="G403" s="8"/>
    </row>
    <row r="404">
      <c r="D404" s="54"/>
      <c r="E404" s="33"/>
      <c r="G404" s="8"/>
    </row>
    <row r="405">
      <c r="D405" s="54"/>
      <c r="E405" s="33"/>
      <c r="G405" s="8"/>
    </row>
    <row r="406">
      <c r="D406" s="54"/>
      <c r="E406" s="33"/>
      <c r="G406" s="8"/>
    </row>
    <row r="407">
      <c r="D407" s="54"/>
      <c r="E407" s="33"/>
      <c r="G407" s="8"/>
    </row>
    <row r="408">
      <c r="D408" s="54"/>
      <c r="E408" s="33"/>
      <c r="G408" s="8"/>
    </row>
    <row r="409">
      <c r="D409" s="54"/>
      <c r="E409" s="33"/>
      <c r="G409" s="8"/>
    </row>
    <row r="410">
      <c r="D410" s="54"/>
      <c r="E410" s="33"/>
      <c r="G410" s="8"/>
    </row>
    <row r="411">
      <c r="D411" s="54"/>
      <c r="E411" s="33"/>
      <c r="G411" s="8"/>
    </row>
    <row r="412">
      <c r="D412" s="54"/>
      <c r="E412" s="33"/>
      <c r="G412" s="8"/>
    </row>
    <row r="413">
      <c r="D413" s="54"/>
      <c r="E413" s="33"/>
      <c r="G413" s="8"/>
    </row>
    <row r="414">
      <c r="D414" s="54"/>
      <c r="E414" s="33"/>
      <c r="G414" s="8"/>
    </row>
    <row r="415">
      <c r="D415" s="54"/>
      <c r="E415" s="33"/>
      <c r="G415" s="8"/>
    </row>
    <row r="416">
      <c r="D416" s="54"/>
      <c r="E416" s="33"/>
      <c r="G416" s="8"/>
    </row>
    <row r="417">
      <c r="D417" s="54"/>
      <c r="E417" s="33"/>
      <c r="G417" s="8"/>
    </row>
    <row r="418">
      <c r="D418" s="54"/>
      <c r="E418" s="33"/>
      <c r="G418" s="8"/>
    </row>
    <row r="419">
      <c r="D419" s="54"/>
      <c r="E419" s="33"/>
      <c r="G419" s="8"/>
    </row>
    <row r="420">
      <c r="D420" s="54"/>
      <c r="E420" s="33"/>
      <c r="G420" s="8"/>
    </row>
    <row r="421">
      <c r="D421" s="54"/>
      <c r="E421" s="33"/>
      <c r="G421" s="8"/>
    </row>
    <row r="422">
      <c r="D422" s="54"/>
      <c r="E422" s="33"/>
      <c r="G422" s="8"/>
    </row>
    <row r="423">
      <c r="D423" s="54"/>
      <c r="E423" s="33"/>
      <c r="G423" s="8"/>
    </row>
    <row r="424">
      <c r="D424" s="54"/>
      <c r="E424" s="33"/>
      <c r="G424" s="8"/>
    </row>
    <row r="425">
      <c r="D425" s="54"/>
      <c r="E425" s="33"/>
      <c r="G425" s="8"/>
    </row>
    <row r="426">
      <c r="D426" s="54"/>
      <c r="E426" s="33"/>
      <c r="G426" s="8"/>
    </row>
    <row r="427">
      <c r="D427" s="54"/>
      <c r="E427" s="33"/>
      <c r="G427" s="8"/>
    </row>
    <row r="428">
      <c r="D428" s="54"/>
      <c r="E428" s="33"/>
      <c r="G428" s="8"/>
    </row>
    <row r="429">
      <c r="D429" s="54"/>
      <c r="E429" s="33"/>
      <c r="G429" s="8"/>
    </row>
    <row r="430">
      <c r="D430" s="54"/>
      <c r="E430" s="33"/>
      <c r="G430" s="8"/>
    </row>
    <row r="431">
      <c r="D431" s="54"/>
      <c r="E431" s="33"/>
      <c r="G431" s="8"/>
    </row>
    <row r="432">
      <c r="D432" s="54"/>
      <c r="E432" s="33"/>
      <c r="G432" s="8"/>
    </row>
    <row r="433">
      <c r="D433" s="54"/>
      <c r="E433" s="33"/>
      <c r="G433" s="8"/>
    </row>
    <row r="434">
      <c r="D434" s="54"/>
      <c r="E434" s="33"/>
      <c r="G434" s="8"/>
    </row>
    <row r="435">
      <c r="D435" s="54"/>
      <c r="E435" s="33"/>
      <c r="G435" s="8"/>
    </row>
    <row r="436">
      <c r="D436" s="54"/>
      <c r="E436" s="33"/>
      <c r="G436" s="8"/>
    </row>
    <row r="437">
      <c r="D437" s="54"/>
      <c r="E437" s="33"/>
      <c r="G437" s="8"/>
    </row>
    <row r="438">
      <c r="D438" s="54"/>
      <c r="E438" s="33"/>
      <c r="G438" s="8"/>
    </row>
    <row r="439">
      <c r="D439" s="54"/>
      <c r="E439" s="33"/>
      <c r="G439" s="8"/>
    </row>
    <row r="440">
      <c r="D440" s="54"/>
      <c r="E440" s="33"/>
      <c r="G440" s="8"/>
    </row>
    <row r="441">
      <c r="D441" s="54"/>
      <c r="E441" s="33"/>
      <c r="G441" s="8"/>
    </row>
    <row r="442">
      <c r="D442" s="54"/>
      <c r="E442" s="33"/>
      <c r="G442" s="8"/>
    </row>
    <row r="443">
      <c r="D443" s="54"/>
      <c r="E443" s="33"/>
      <c r="G443" s="8"/>
    </row>
    <row r="444">
      <c r="D444" s="54"/>
      <c r="E444" s="33"/>
      <c r="G444" s="8"/>
    </row>
    <row r="445">
      <c r="D445" s="54"/>
      <c r="E445" s="33"/>
      <c r="G445" s="8"/>
    </row>
    <row r="446">
      <c r="D446" s="54"/>
      <c r="E446" s="33"/>
      <c r="G446" s="8"/>
    </row>
    <row r="447">
      <c r="D447" s="54"/>
      <c r="E447" s="33"/>
      <c r="G447" s="8"/>
    </row>
    <row r="448">
      <c r="D448" s="54"/>
      <c r="E448" s="33"/>
      <c r="G448" s="8"/>
    </row>
    <row r="449">
      <c r="D449" s="54"/>
      <c r="E449" s="33"/>
      <c r="G449" s="8"/>
    </row>
    <row r="450">
      <c r="D450" s="54"/>
      <c r="E450" s="33"/>
      <c r="G450" s="8"/>
    </row>
    <row r="451">
      <c r="D451" s="54"/>
      <c r="E451" s="33"/>
      <c r="G451" s="8"/>
    </row>
    <row r="452">
      <c r="D452" s="54"/>
      <c r="E452" s="33"/>
      <c r="G452" s="8"/>
    </row>
    <row r="453">
      <c r="D453" s="54"/>
      <c r="E453" s="33"/>
      <c r="G453" s="8"/>
    </row>
    <row r="454">
      <c r="D454" s="54"/>
      <c r="E454" s="33"/>
      <c r="G454" s="8"/>
    </row>
    <row r="455">
      <c r="D455" s="54"/>
      <c r="E455" s="33"/>
      <c r="G455" s="8"/>
    </row>
    <row r="456">
      <c r="D456" s="54"/>
      <c r="E456" s="33"/>
      <c r="G456" s="8"/>
    </row>
    <row r="457">
      <c r="D457" s="54"/>
      <c r="E457" s="33"/>
      <c r="G457" s="8"/>
    </row>
    <row r="458">
      <c r="D458" s="54"/>
      <c r="E458" s="33"/>
      <c r="G458" s="8"/>
    </row>
    <row r="459">
      <c r="D459" s="54"/>
      <c r="E459" s="33"/>
      <c r="G459" s="8"/>
    </row>
    <row r="460">
      <c r="D460" s="54"/>
      <c r="E460" s="33"/>
      <c r="G460" s="8"/>
    </row>
    <row r="461">
      <c r="D461" s="54"/>
      <c r="E461" s="33"/>
      <c r="G461" s="8"/>
    </row>
    <row r="462">
      <c r="D462" s="54"/>
      <c r="E462" s="33"/>
      <c r="G462" s="8"/>
    </row>
    <row r="463">
      <c r="D463" s="54"/>
      <c r="E463" s="33"/>
      <c r="G463" s="8"/>
    </row>
    <row r="464">
      <c r="D464" s="54"/>
      <c r="E464" s="33"/>
      <c r="G464" s="8"/>
    </row>
    <row r="465">
      <c r="D465" s="54"/>
      <c r="E465" s="33"/>
      <c r="G465" s="8"/>
    </row>
    <row r="466">
      <c r="D466" s="54"/>
      <c r="E466" s="33"/>
      <c r="G466" s="8"/>
    </row>
    <row r="467">
      <c r="D467" s="54"/>
      <c r="E467" s="33"/>
      <c r="G467" s="8"/>
    </row>
    <row r="468">
      <c r="D468" s="54"/>
      <c r="E468" s="33"/>
      <c r="G468" s="8"/>
    </row>
    <row r="469">
      <c r="D469" s="54"/>
      <c r="E469" s="33"/>
      <c r="G469" s="8"/>
    </row>
    <row r="470">
      <c r="D470" s="54"/>
      <c r="E470" s="33"/>
      <c r="G470" s="8"/>
    </row>
    <row r="471">
      <c r="D471" s="54"/>
      <c r="E471" s="33"/>
      <c r="G471" s="8"/>
    </row>
    <row r="472">
      <c r="D472" s="54"/>
      <c r="E472" s="33"/>
      <c r="G472" s="8"/>
    </row>
    <row r="473">
      <c r="D473" s="54"/>
      <c r="E473" s="33"/>
      <c r="G473" s="8"/>
    </row>
    <row r="474">
      <c r="D474" s="54"/>
      <c r="E474" s="33"/>
      <c r="G474" s="8"/>
    </row>
    <row r="475">
      <c r="D475" s="54"/>
      <c r="E475" s="33"/>
      <c r="G475" s="8"/>
    </row>
    <row r="476">
      <c r="D476" s="54"/>
      <c r="E476" s="33"/>
      <c r="G476" s="8"/>
    </row>
    <row r="477">
      <c r="D477" s="54"/>
      <c r="E477" s="33"/>
      <c r="G477" s="8"/>
    </row>
    <row r="478">
      <c r="D478" s="54"/>
      <c r="E478" s="33"/>
      <c r="G478" s="8"/>
    </row>
    <row r="479">
      <c r="D479" s="54"/>
      <c r="E479" s="33"/>
      <c r="G479" s="8"/>
    </row>
    <row r="480">
      <c r="D480" s="54"/>
      <c r="E480" s="33"/>
      <c r="G480" s="8"/>
    </row>
    <row r="481">
      <c r="D481" s="54"/>
      <c r="E481" s="33"/>
      <c r="G481" s="8"/>
    </row>
    <row r="482">
      <c r="D482" s="54"/>
      <c r="E482" s="33"/>
      <c r="G482" s="8"/>
    </row>
    <row r="483">
      <c r="D483" s="54"/>
      <c r="E483" s="33"/>
      <c r="G483" s="8"/>
    </row>
    <row r="484">
      <c r="D484" s="54"/>
      <c r="E484" s="33"/>
      <c r="G484" s="8"/>
    </row>
    <row r="485">
      <c r="D485" s="54"/>
      <c r="E485" s="33"/>
      <c r="G485" s="8"/>
    </row>
    <row r="486">
      <c r="D486" s="54"/>
      <c r="E486" s="33"/>
      <c r="G486" s="8"/>
    </row>
    <row r="487">
      <c r="D487" s="54"/>
      <c r="E487" s="33"/>
      <c r="G487" s="8"/>
    </row>
    <row r="488">
      <c r="D488" s="54"/>
      <c r="E488" s="33"/>
      <c r="G488" s="8"/>
    </row>
    <row r="489">
      <c r="D489" s="54"/>
      <c r="E489" s="33"/>
      <c r="G489" s="8"/>
    </row>
    <row r="490">
      <c r="D490" s="54"/>
      <c r="E490" s="33"/>
      <c r="G490" s="8"/>
    </row>
    <row r="491">
      <c r="D491" s="54"/>
      <c r="E491" s="33"/>
      <c r="G491" s="8"/>
    </row>
    <row r="492">
      <c r="D492" s="54"/>
      <c r="E492" s="33"/>
      <c r="G492" s="8"/>
    </row>
    <row r="493">
      <c r="D493" s="54"/>
      <c r="E493" s="33"/>
      <c r="G493" s="8"/>
    </row>
    <row r="494">
      <c r="D494" s="54"/>
      <c r="E494" s="33"/>
      <c r="G494" s="8"/>
    </row>
    <row r="495">
      <c r="D495" s="54"/>
      <c r="E495" s="33"/>
      <c r="G495" s="8"/>
    </row>
    <row r="496">
      <c r="D496" s="54"/>
      <c r="E496" s="33"/>
      <c r="G496" s="8"/>
    </row>
    <row r="497">
      <c r="D497" s="54"/>
      <c r="E497" s="33"/>
      <c r="G497" s="8"/>
    </row>
    <row r="498">
      <c r="D498" s="54"/>
      <c r="E498" s="33"/>
      <c r="G498" s="8"/>
    </row>
    <row r="499">
      <c r="D499" s="54"/>
      <c r="E499" s="33"/>
      <c r="G499" s="8"/>
    </row>
    <row r="500">
      <c r="D500" s="54"/>
      <c r="E500" s="33"/>
      <c r="G500" s="8"/>
    </row>
    <row r="501">
      <c r="D501" s="54"/>
      <c r="E501" s="33"/>
      <c r="G501" s="8"/>
    </row>
    <row r="502">
      <c r="D502" s="54"/>
      <c r="E502" s="33"/>
      <c r="G502" s="8"/>
    </row>
    <row r="503">
      <c r="D503" s="54"/>
      <c r="E503" s="33"/>
      <c r="G503" s="8"/>
    </row>
    <row r="504">
      <c r="D504" s="54"/>
      <c r="E504" s="33"/>
      <c r="G504" s="8"/>
    </row>
    <row r="505">
      <c r="D505" s="54"/>
      <c r="E505" s="33"/>
      <c r="G505" s="8"/>
    </row>
    <row r="506">
      <c r="D506" s="54"/>
      <c r="E506" s="33"/>
      <c r="G506" s="8"/>
    </row>
    <row r="507">
      <c r="D507" s="54"/>
      <c r="E507" s="33"/>
      <c r="G507" s="8"/>
    </row>
    <row r="508">
      <c r="D508" s="54"/>
      <c r="E508" s="33"/>
      <c r="G508" s="8"/>
    </row>
    <row r="509">
      <c r="D509" s="54"/>
      <c r="E509" s="33"/>
      <c r="G509" s="8"/>
    </row>
    <row r="510">
      <c r="D510" s="54"/>
      <c r="E510" s="33"/>
      <c r="G510" s="8"/>
    </row>
    <row r="511">
      <c r="D511" s="54"/>
      <c r="E511" s="33"/>
      <c r="G511" s="8"/>
    </row>
    <row r="512">
      <c r="D512" s="54"/>
      <c r="E512" s="33"/>
      <c r="G512" s="8"/>
    </row>
    <row r="513">
      <c r="D513" s="54"/>
      <c r="E513" s="33"/>
      <c r="G513" s="8"/>
    </row>
    <row r="514">
      <c r="D514" s="54"/>
      <c r="E514" s="33"/>
      <c r="G514" s="8"/>
    </row>
    <row r="515">
      <c r="D515" s="54"/>
      <c r="E515" s="33"/>
      <c r="G515" s="8"/>
    </row>
    <row r="516">
      <c r="D516" s="54"/>
      <c r="E516" s="33"/>
      <c r="G516" s="8"/>
    </row>
    <row r="517">
      <c r="D517" s="54"/>
      <c r="E517" s="33"/>
      <c r="G517" s="8"/>
    </row>
    <row r="518">
      <c r="D518" s="54"/>
      <c r="E518" s="33"/>
      <c r="G518" s="8"/>
    </row>
    <row r="519">
      <c r="D519" s="54"/>
      <c r="E519" s="33"/>
      <c r="G519" s="8"/>
    </row>
    <row r="520">
      <c r="D520" s="54"/>
      <c r="E520" s="33"/>
      <c r="G520" s="8"/>
    </row>
    <row r="521">
      <c r="D521" s="54"/>
      <c r="E521" s="33"/>
      <c r="G521" s="8"/>
    </row>
    <row r="522">
      <c r="D522" s="54"/>
      <c r="E522" s="33"/>
      <c r="G522" s="8"/>
    </row>
    <row r="523">
      <c r="D523" s="54"/>
      <c r="E523" s="33"/>
      <c r="G523" s="8"/>
    </row>
    <row r="524">
      <c r="D524" s="54"/>
      <c r="E524" s="33"/>
      <c r="G524" s="8"/>
    </row>
    <row r="525">
      <c r="D525" s="54"/>
      <c r="E525" s="33"/>
      <c r="G525" s="8"/>
    </row>
    <row r="526">
      <c r="D526" s="54"/>
      <c r="E526" s="33"/>
      <c r="G526" s="8"/>
    </row>
    <row r="527">
      <c r="D527" s="54"/>
      <c r="E527" s="33"/>
      <c r="G527" s="8"/>
    </row>
    <row r="528">
      <c r="D528" s="54"/>
      <c r="E528" s="33"/>
      <c r="G528" s="8"/>
    </row>
    <row r="529">
      <c r="D529" s="54"/>
      <c r="E529" s="33"/>
      <c r="G529" s="8"/>
    </row>
    <row r="530">
      <c r="D530" s="54"/>
      <c r="E530" s="33"/>
      <c r="G530" s="8"/>
    </row>
    <row r="531">
      <c r="D531" s="54"/>
      <c r="E531" s="33"/>
      <c r="G531" s="8"/>
    </row>
    <row r="532">
      <c r="D532" s="54"/>
      <c r="E532" s="33"/>
      <c r="G532" s="8"/>
    </row>
    <row r="533">
      <c r="D533" s="54"/>
      <c r="E533" s="33"/>
      <c r="G533" s="8"/>
    </row>
    <row r="534">
      <c r="D534" s="54"/>
      <c r="E534" s="33"/>
      <c r="G534" s="8"/>
    </row>
    <row r="535">
      <c r="D535" s="54"/>
      <c r="E535" s="33"/>
      <c r="G535" s="8"/>
    </row>
    <row r="536">
      <c r="D536" s="54"/>
      <c r="E536" s="33"/>
      <c r="G536" s="8"/>
    </row>
    <row r="537">
      <c r="D537" s="54"/>
      <c r="E537" s="33"/>
      <c r="G537" s="8"/>
    </row>
    <row r="538">
      <c r="D538" s="54"/>
      <c r="E538" s="33"/>
      <c r="G538" s="8"/>
    </row>
    <row r="539">
      <c r="D539" s="54"/>
      <c r="E539" s="33"/>
      <c r="G539" s="8"/>
    </row>
    <row r="540">
      <c r="D540" s="54"/>
      <c r="E540" s="33"/>
      <c r="G540" s="8"/>
    </row>
    <row r="541">
      <c r="D541" s="54"/>
      <c r="E541" s="33"/>
      <c r="G541" s="8"/>
    </row>
    <row r="542">
      <c r="D542" s="54"/>
      <c r="E542" s="33"/>
      <c r="G542" s="8"/>
    </row>
    <row r="543">
      <c r="D543" s="54"/>
      <c r="E543" s="33"/>
      <c r="G543" s="8"/>
    </row>
    <row r="544">
      <c r="D544" s="54"/>
      <c r="E544" s="33"/>
      <c r="G544" s="8"/>
    </row>
    <row r="545">
      <c r="D545" s="54"/>
      <c r="E545" s="33"/>
      <c r="G545" s="8"/>
    </row>
    <row r="546">
      <c r="D546" s="54"/>
      <c r="E546" s="33"/>
      <c r="G546" s="8"/>
    </row>
    <row r="547">
      <c r="D547" s="54"/>
      <c r="E547" s="33"/>
      <c r="G547" s="8"/>
    </row>
    <row r="548">
      <c r="D548" s="54"/>
      <c r="E548" s="33"/>
      <c r="G548" s="8"/>
    </row>
    <row r="549">
      <c r="D549" s="54"/>
      <c r="E549" s="33"/>
      <c r="G549" s="8"/>
    </row>
    <row r="550">
      <c r="D550" s="54"/>
      <c r="E550" s="33"/>
      <c r="G550" s="8"/>
    </row>
    <row r="551">
      <c r="D551" s="54"/>
      <c r="E551" s="33"/>
      <c r="G551" s="8"/>
    </row>
    <row r="552">
      <c r="D552" s="54"/>
      <c r="E552" s="33"/>
      <c r="G552" s="8"/>
    </row>
    <row r="553">
      <c r="D553" s="54"/>
      <c r="E553" s="33"/>
      <c r="G553" s="8"/>
    </row>
    <row r="554">
      <c r="D554" s="54"/>
      <c r="E554" s="33"/>
      <c r="G554" s="8"/>
    </row>
    <row r="555">
      <c r="D555" s="54"/>
      <c r="E555" s="33"/>
      <c r="G555" s="8"/>
    </row>
    <row r="556">
      <c r="D556" s="54"/>
      <c r="E556" s="33"/>
      <c r="G556" s="8"/>
    </row>
    <row r="557">
      <c r="D557" s="54"/>
      <c r="E557" s="33"/>
      <c r="G557" s="8"/>
    </row>
    <row r="558">
      <c r="D558" s="54"/>
      <c r="E558" s="33"/>
      <c r="G558" s="8"/>
    </row>
    <row r="559">
      <c r="D559" s="54"/>
      <c r="E559" s="33"/>
      <c r="G559" s="8"/>
    </row>
    <row r="560">
      <c r="D560" s="54"/>
      <c r="E560" s="33"/>
      <c r="G560" s="8"/>
    </row>
    <row r="561">
      <c r="D561" s="54"/>
      <c r="E561" s="33"/>
      <c r="G561" s="8"/>
    </row>
    <row r="562">
      <c r="D562" s="54"/>
      <c r="E562" s="33"/>
      <c r="G562" s="8"/>
    </row>
    <row r="563">
      <c r="D563" s="54"/>
      <c r="E563" s="33"/>
      <c r="G563" s="8"/>
    </row>
    <row r="564">
      <c r="D564" s="54"/>
      <c r="E564" s="33"/>
      <c r="G564" s="8"/>
    </row>
    <row r="565">
      <c r="D565" s="54"/>
      <c r="E565" s="33"/>
      <c r="G565" s="8"/>
    </row>
    <row r="566">
      <c r="D566" s="54"/>
      <c r="E566" s="33"/>
      <c r="G566" s="8"/>
    </row>
    <row r="567">
      <c r="D567" s="54"/>
      <c r="E567" s="33"/>
      <c r="G567" s="8"/>
    </row>
    <row r="568">
      <c r="D568" s="54"/>
      <c r="E568" s="33"/>
      <c r="G568" s="8"/>
    </row>
    <row r="569">
      <c r="D569" s="54"/>
      <c r="E569" s="33"/>
      <c r="G569" s="8"/>
    </row>
    <row r="570">
      <c r="D570" s="54"/>
      <c r="E570" s="33"/>
      <c r="G570" s="8"/>
    </row>
    <row r="571">
      <c r="D571" s="54"/>
      <c r="E571" s="33"/>
      <c r="G571" s="8"/>
    </row>
    <row r="572">
      <c r="D572" s="54"/>
      <c r="E572" s="33"/>
      <c r="G572" s="8"/>
    </row>
    <row r="573">
      <c r="D573" s="54"/>
      <c r="E573" s="33"/>
      <c r="G573" s="8"/>
    </row>
    <row r="574">
      <c r="D574" s="54"/>
      <c r="E574" s="33"/>
      <c r="G574" s="8"/>
    </row>
    <row r="575">
      <c r="D575" s="54"/>
      <c r="E575" s="33"/>
      <c r="G575" s="8"/>
    </row>
    <row r="576">
      <c r="D576" s="54"/>
      <c r="E576" s="33"/>
      <c r="G576" s="8"/>
    </row>
    <row r="577">
      <c r="D577" s="54"/>
      <c r="E577" s="33"/>
      <c r="G577" s="8"/>
    </row>
    <row r="578">
      <c r="D578" s="54"/>
      <c r="E578" s="33"/>
      <c r="G578" s="8"/>
    </row>
    <row r="579">
      <c r="D579" s="54"/>
      <c r="E579" s="33"/>
      <c r="G579" s="8"/>
    </row>
    <row r="580">
      <c r="D580" s="54"/>
      <c r="E580" s="33"/>
      <c r="G580" s="8"/>
    </row>
    <row r="581">
      <c r="D581" s="54"/>
      <c r="E581" s="33"/>
      <c r="G581" s="8"/>
    </row>
    <row r="582">
      <c r="D582" s="54"/>
      <c r="E582" s="33"/>
      <c r="G582" s="8"/>
    </row>
    <row r="583">
      <c r="D583" s="54"/>
      <c r="E583" s="33"/>
      <c r="G583" s="8"/>
    </row>
    <row r="584">
      <c r="D584" s="54"/>
      <c r="E584" s="33"/>
      <c r="G584" s="8"/>
    </row>
    <row r="585">
      <c r="D585" s="54"/>
      <c r="E585" s="33"/>
      <c r="G585" s="8"/>
    </row>
    <row r="586">
      <c r="D586" s="54"/>
      <c r="E586" s="33"/>
      <c r="G586" s="8"/>
    </row>
    <row r="587">
      <c r="D587" s="54"/>
      <c r="E587" s="33"/>
      <c r="G587" s="8"/>
    </row>
    <row r="588">
      <c r="D588" s="54"/>
      <c r="E588" s="33"/>
      <c r="G588" s="8"/>
    </row>
    <row r="589">
      <c r="D589" s="54"/>
      <c r="E589" s="33"/>
      <c r="G589" s="8"/>
    </row>
    <row r="590">
      <c r="D590" s="54"/>
      <c r="E590" s="33"/>
      <c r="G590" s="8"/>
    </row>
    <row r="591">
      <c r="D591" s="54"/>
      <c r="E591" s="33"/>
      <c r="G591" s="8"/>
    </row>
    <row r="592">
      <c r="D592" s="54"/>
      <c r="E592" s="33"/>
      <c r="G592" s="8"/>
    </row>
    <row r="593">
      <c r="D593" s="54"/>
      <c r="E593" s="33"/>
      <c r="G593" s="8"/>
    </row>
    <row r="594">
      <c r="D594" s="54"/>
      <c r="E594" s="33"/>
      <c r="G594" s="8"/>
    </row>
    <row r="595">
      <c r="D595" s="54"/>
      <c r="E595" s="33"/>
      <c r="G595" s="8"/>
    </row>
    <row r="596">
      <c r="D596" s="54"/>
      <c r="E596" s="33"/>
      <c r="G596" s="8"/>
    </row>
    <row r="597">
      <c r="D597" s="54"/>
      <c r="E597" s="33"/>
      <c r="G597" s="8"/>
    </row>
    <row r="598">
      <c r="D598" s="54"/>
      <c r="E598" s="33"/>
      <c r="G598" s="8"/>
    </row>
    <row r="599">
      <c r="D599" s="54"/>
      <c r="E599" s="33"/>
      <c r="G599" s="8"/>
    </row>
    <row r="600">
      <c r="D600" s="54"/>
      <c r="E600" s="33"/>
      <c r="G600" s="8"/>
    </row>
    <row r="601">
      <c r="D601" s="54"/>
      <c r="E601" s="33"/>
      <c r="G601" s="8"/>
    </row>
    <row r="602">
      <c r="D602" s="54"/>
      <c r="E602" s="33"/>
      <c r="G602" s="8"/>
    </row>
    <row r="603">
      <c r="D603" s="54"/>
      <c r="E603" s="33"/>
      <c r="G603" s="8"/>
    </row>
    <row r="604">
      <c r="D604" s="54"/>
      <c r="E604" s="33"/>
      <c r="G604" s="8"/>
    </row>
    <row r="605">
      <c r="D605" s="54"/>
      <c r="E605" s="33"/>
      <c r="G605" s="8"/>
    </row>
    <row r="606">
      <c r="D606" s="54"/>
      <c r="E606" s="33"/>
      <c r="G606" s="8"/>
    </row>
    <row r="607">
      <c r="D607" s="54"/>
      <c r="E607" s="33"/>
      <c r="G607" s="8"/>
    </row>
    <row r="608">
      <c r="D608" s="54"/>
      <c r="E608" s="33"/>
      <c r="G608" s="8"/>
    </row>
    <row r="609">
      <c r="D609" s="54"/>
      <c r="E609" s="33"/>
      <c r="G609" s="8"/>
    </row>
    <row r="610">
      <c r="D610" s="54"/>
      <c r="E610" s="33"/>
      <c r="G610" s="8"/>
    </row>
    <row r="611">
      <c r="D611" s="54"/>
      <c r="E611" s="33"/>
      <c r="G611" s="8"/>
    </row>
    <row r="612">
      <c r="D612" s="54"/>
      <c r="E612" s="33"/>
      <c r="G612" s="8"/>
    </row>
    <row r="613">
      <c r="D613" s="54"/>
      <c r="E613" s="33"/>
      <c r="G613" s="8"/>
    </row>
    <row r="614">
      <c r="D614" s="54"/>
      <c r="E614" s="33"/>
      <c r="G614" s="8"/>
    </row>
    <row r="615">
      <c r="D615" s="54"/>
      <c r="E615" s="33"/>
      <c r="G615" s="8"/>
    </row>
    <row r="616">
      <c r="D616" s="54"/>
      <c r="E616" s="33"/>
      <c r="G616" s="8"/>
    </row>
    <row r="617">
      <c r="D617" s="54"/>
      <c r="E617" s="33"/>
      <c r="G617" s="8"/>
    </row>
    <row r="618">
      <c r="D618" s="54"/>
      <c r="E618" s="33"/>
      <c r="G618" s="8"/>
    </row>
    <row r="619">
      <c r="D619" s="54"/>
      <c r="E619" s="33"/>
      <c r="G619" s="8"/>
    </row>
    <row r="620">
      <c r="D620" s="54"/>
      <c r="E620" s="33"/>
      <c r="G620" s="8"/>
    </row>
    <row r="621">
      <c r="D621" s="54"/>
      <c r="E621" s="33"/>
      <c r="G621" s="8"/>
    </row>
    <row r="622">
      <c r="D622" s="54"/>
      <c r="E622" s="33"/>
      <c r="G622" s="8"/>
    </row>
    <row r="623">
      <c r="D623" s="54"/>
      <c r="E623" s="33"/>
      <c r="G623" s="8"/>
    </row>
    <row r="624">
      <c r="D624" s="54"/>
      <c r="E624" s="33"/>
      <c r="G624" s="8"/>
    </row>
    <row r="625">
      <c r="D625" s="54"/>
      <c r="E625" s="33"/>
      <c r="G625" s="8"/>
    </row>
    <row r="626">
      <c r="D626" s="54"/>
      <c r="E626" s="33"/>
      <c r="G626" s="8"/>
    </row>
    <row r="627">
      <c r="D627" s="54"/>
      <c r="E627" s="33"/>
      <c r="G627" s="8"/>
    </row>
    <row r="628">
      <c r="D628" s="54"/>
      <c r="E628" s="33"/>
      <c r="G628" s="8"/>
    </row>
    <row r="629">
      <c r="D629" s="54"/>
      <c r="E629" s="33"/>
      <c r="G629" s="8"/>
    </row>
    <row r="630">
      <c r="D630" s="54"/>
      <c r="E630" s="33"/>
      <c r="G630" s="8"/>
    </row>
    <row r="631">
      <c r="D631" s="54"/>
      <c r="E631" s="33"/>
      <c r="G631" s="8"/>
    </row>
    <row r="632">
      <c r="D632" s="54"/>
      <c r="E632" s="33"/>
      <c r="G632" s="8"/>
    </row>
    <row r="633">
      <c r="D633" s="54"/>
      <c r="E633" s="33"/>
      <c r="G633" s="8"/>
    </row>
    <row r="634">
      <c r="D634" s="54"/>
      <c r="E634" s="33"/>
      <c r="G634" s="8"/>
    </row>
    <row r="635">
      <c r="D635" s="54"/>
      <c r="E635" s="33"/>
      <c r="G635" s="8"/>
    </row>
    <row r="636">
      <c r="D636" s="54"/>
      <c r="E636" s="33"/>
      <c r="G636" s="8"/>
    </row>
    <row r="637">
      <c r="D637" s="54"/>
      <c r="E637" s="33"/>
      <c r="G637" s="8"/>
    </row>
    <row r="638">
      <c r="D638" s="54"/>
      <c r="E638" s="33"/>
      <c r="G638" s="8"/>
    </row>
    <row r="639">
      <c r="D639" s="54"/>
      <c r="E639" s="33"/>
      <c r="G639" s="8"/>
    </row>
    <row r="640">
      <c r="D640" s="54"/>
      <c r="E640" s="33"/>
      <c r="G640" s="8"/>
    </row>
    <row r="641">
      <c r="D641" s="54"/>
      <c r="E641" s="33"/>
      <c r="G641" s="8"/>
    </row>
    <row r="642">
      <c r="D642" s="54"/>
      <c r="E642" s="33"/>
      <c r="G642" s="8"/>
    </row>
    <row r="643">
      <c r="D643" s="54"/>
      <c r="E643" s="33"/>
      <c r="G643" s="8"/>
    </row>
    <row r="644">
      <c r="D644" s="54"/>
      <c r="E644" s="33"/>
      <c r="G644" s="8"/>
    </row>
    <row r="645">
      <c r="D645" s="54"/>
      <c r="E645" s="33"/>
      <c r="G645" s="8"/>
    </row>
    <row r="646">
      <c r="D646" s="54"/>
      <c r="E646" s="33"/>
      <c r="G646" s="8"/>
    </row>
    <row r="647">
      <c r="D647" s="54"/>
      <c r="E647" s="33"/>
      <c r="G647" s="8"/>
    </row>
    <row r="648">
      <c r="D648" s="54"/>
      <c r="E648" s="33"/>
      <c r="G648" s="8"/>
    </row>
    <row r="649">
      <c r="D649" s="54"/>
      <c r="E649" s="33"/>
      <c r="G649" s="8"/>
    </row>
    <row r="650">
      <c r="D650" s="54"/>
      <c r="E650" s="33"/>
      <c r="G650" s="8"/>
    </row>
    <row r="651">
      <c r="D651" s="54"/>
      <c r="E651" s="33"/>
      <c r="G651" s="8"/>
    </row>
    <row r="652">
      <c r="D652" s="54"/>
      <c r="E652" s="33"/>
      <c r="G652" s="8"/>
    </row>
    <row r="653">
      <c r="D653" s="54"/>
      <c r="E653" s="33"/>
      <c r="G653" s="8"/>
    </row>
    <row r="654">
      <c r="D654" s="54"/>
      <c r="E654" s="33"/>
      <c r="G654" s="8"/>
    </row>
    <row r="655">
      <c r="D655" s="54"/>
      <c r="E655" s="33"/>
      <c r="G655" s="8"/>
    </row>
    <row r="656">
      <c r="D656" s="54"/>
      <c r="E656" s="33"/>
      <c r="G656" s="8"/>
    </row>
    <row r="657">
      <c r="D657" s="54"/>
      <c r="E657" s="33"/>
      <c r="G657" s="8"/>
    </row>
    <row r="658">
      <c r="D658" s="54"/>
      <c r="E658" s="33"/>
      <c r="G658" s="8"/>
    </row>
    <row r="659">
      <c r="D659" s="54"/>
      <c r="E659" s="33"/>
      <c r="G659" s="8"/>
    </row>
    <row r="660">
      <c r="D660" s="54"/>
      <c r="E660" s="33"/>
      <c r="G660" s="8"/>
    </row>
    <row r="661">
      <c r="D661" s="54"/>
      <c r="E661" s="33"/>
      <c r="G661" s="8"/>
    </row>
    <row r="662">
      <c r="D662" s="54"/>
      <c r="E662" s="33"/>
      <c r="G662" s="8"/>
    </row>
    <row r="663">
      <c r="D663" s="54"/>
      <c r="E663" s="33"/>
      <c r="G663" s="8"/>
    </row>
    <row r="664">
      <c r="D664" s="54"/>
      <c r="E664" s="33"/>
      <c r="G664" s="8"/>
    </row>
    <row r="665">
      <c r="D665" s="54"/>
      <c r="E665" s="33"/>
      <c r="G665" s="8"/>
    </row>
    <row r="666">
      <c r="D666" s="54"/>
      <c r="E666" s="33"/>
      <c r="G666" s="8"/>
    </row>
    <row r="667">
      <c r="D667" s="54"/>
      <c r="E667" s="33"/>
      <c r="G667" s="8"/>
    </row>
    <row r="668">
      <c r="D668" s="54"/>
      <c r="E668" s="33"/>
      <c r="G668" s="8"/>
    </row>
    <row r="669">
      <c r="D669" s="54"/>
      <c r="E669" s="33"/>
      <c r="G669" s="8"/>
    </row>
    <row r="670">
      <c r="D670" s="54"/>
      <c r="E670" s="33"/>
      <c r="G670" s="8"/>
    </row>
    <row r="671">
      <c r="D671" s="54"/>
      <c r="E671" s="33"/>
      <c r="G671" s="8"/>
    </row>
    <row r="672">
      <c r="D672" s="54"/>
      <c r="E672" s="33"/>
      <c r="G672" s="8"/>
    </row>
    <row r="673">
      <c r="D673" s="54"/>
      <c r="E673" s="33"/>
      <c r="G673" s="8"/>
    </row>
    <row r="674">
      <c r="D674" s="54"/>
      <c r="E674" s="33"/>
      <c r="G674" s="8"/>
    </row>
    <row r="675">
      <c r="D675" s="54"/>
      <c r="E675" s="33"/>
      <c r="G675" s="8"/>
    </row>
    <row r="676">
      <c r="D676" s="54"/>
      <c r="E676" s="33"/>
      <c r="G676" s="8"/>
    </row>
    <row r="677">
      <c r="D677" s="54"/>
      <c r="E677" s="33"/>
      <c r="G677" s="8"/>
    </row>
    <row r="678">
      <c r="D678" s="54"/>
      <c r="E678" s="33"/>
      <c r="G678" s="8"/>
    </row>
    <row r="679">
      <c r="D679" s="54"/>
      <c r="E679" s="33"/>
      <c r="G679" s="8"/>
    </row>
    <row r="680">
      <c r="D680" s="54"/>
      <c r="E680" s="33"/>
      <c r="G680" s="8"/>
    </row>
    <row r="681">
      <c r="D681" s="54"/>
      <c r="E681" s="33"/>
      <c r="G681" s="8"/>
    </row>
    <row r="682">
      <c r="D682" s="54"/>
      <c r="E682" s="33"/>
      <c r="G682" s="8"/>
    </row>
    <row r="683">
      <c r="D683" s="54"/>
      <c r="E683" s="33"/>
      <c r="G683" s="8"/>
    </row>
    <row r="684">
      <c r="D684" s="54"/>
      <c r="E684" s="33"/>
      <c r="G684" s="8"/>
    </row>
    <row r="685">
      <c r="D685" s="54"/>
      <c r="E685" s="33"/>
      <c r="G685" s="8"/>
    </row>
    <row r="686">
      <c r="D686" s="54"/>
      <c r="E686" s="33"/>
      <c r="G686" s="8"/>
    </row>
    <row r="687">
      <c r="D687" s="54"/>
      <c r="E687" s="33"/>
      <c r="G687" s="8"/>
    </row>
    <row r="688">
      <c r="D688" s="54"/>
      <c r="E688" s="33"/>
      <c r="G688" s="8"/>
    </row>
    <row r="689">
      <c r="D689" s="54"/>
      <c r="E689" s="33"/>
      <c r="G689" s="8"/>
    </row>
    <row r="690">
      <c r="D690" s="54"/>
      <c r="E690" s="33"/>
      <c r="G690" s="8"/>
    </row>
    <row r="691">
      <c r="D691" s="54"/>
      <c r="E691" s="33"/>
      <c r="G691" s="8"/>
    </row>
    <row r="692">
      <c r="D692" s="54"/>
      <c r="E692" s="33"/>
      <c r="G692" s="8"/>
    </row>
    <row r="693">
      <c r="D693" s="54"/>
      <c r="E693" s="33"/>
      <c r="G693" s="8"/>
    </row>
    <row r="694">
      <c r="D694" s="54"/>
      <c r="E694" s="33"/>
      <c r="G694" s="8"/>
    </row>
    <row r="695">
      <c r="D695" s="54"/>
      <c r="E695" s="33"/>
      <c r="G695" s="8"/>
    </row>
    <row r="696">
      <c r="D696" s="54"/>
      <c r="E696" s="33"/>
      <c r="G696" s="8"/>
    </row>
    <row r="697">
      <c r="D697" s="54"/>
      <c r="E697" s="33"/>
      <c r="G697" s="8"/>
    </row>
    <row r="698">
      <c r="D698" s="54"/>
      <c r="E698" s="33"/>
      <c r="G698" s="8"/>
    </row>
    <row r="699">
      <c r="D699" s="54"/>
      <c r="E699" s="33"/>
      <c r="G699" s="8"/>
    </row>
    <row r="700">
      <c r="D700" s="54"/>
      <c r="E700" s="33"/>
      <c r="G700" s="8"/>
    </row>
    <row r="701">
      <c r="D701" s="54"/>
      <c r="E701" s="33"/>
      <c r="G701" s="8"/>
    </row>
    <row r="702">
      <c r="D702" s="54"/>
      <c r="E702" s="33"/>
      <c r="G702" s="8"/>
    </row>
    <row r="703">
      <c r="D703" s="54"/>
      <c r="E703" s="33"/>
      <c r="G703" s="8"/>
    </row>
    <row r="704">
      <c r="D704" s="54"/>
      <c r="E704" s="33"/>
      <c r="G704" s="8"/>
    </row>
    <row r="705">
      <c r="D705" s="54"/>
      <c r="E705" s="33"/>
      <c r="G705" s="8"/>
    </row>
    <row r="706">
      <c r="D706" s="54"/>
      <c r="E706" s="33"/>
      <c r="G706" s="8"/>
    </row>
    <row r="707">
      <c r="D707" s="54"/>
      <c r="E707" s="33"/>
      <c r="G707" s="8"/>
    </row>
    <row r="708">
      <c r="D708" s="54"/>
      <c r="E708" s="33"/>
      <c r="G708" s="8"/>
    </row>
    <row r="709">
      <c r="D709" s="54"/>
      <c r="E709" s="33"/>
      <c r="G709" s="8"/>
    </row>
    <row r="710">
      <c r="D710" s="54"/>
      <c r="E710" s="33"/>
      <c r="G710" s="8"/>
    </row>
    <row r="711">
      <c r="D711" s="54"/>
      <c r="E711" s="33"/>
      <c r="G711" s="8"/>
    </row>
    <row r="712">
      <c r="D712" s="54"/>
      <c r="E712" s="33"/>
      <c r="G712" s="8"/>
    </row>
    <row r="713">
      <c r="D713" s="54"/>
      <c r="E713" s="33"/>
      <c r="G713" s="8"/>
    </row>
    <row r="714">
      <c r="D714" s="54"/>
      <c r="E714" s="33"/>
      <c r="G714" s="8"/>
    </row>
    <row r="715">
      <c r="D715" s="54"/>
      <c r="E715" s="33"/>
      <c r="G715" s="8"/>
    </row>
    <row r="716">
      <c r="D716" s="54"/>
      <c r="E716" s="33"/>
      <c r="G716" s="8"/>
    </row>
    <row r="717">
      <c r="D717" s="54"/>
      <c r="E717" s="33"/>
      <c r="G717" s="8"/>
    </row>
    <row r="718">
      <c r="D718" s="54"/>
      <c r="E718" s="33"/>
      <c r="G718" s="8"/>
    </row>
    <row r="719">
      <c r="D719" s="54"/>
      <c r="E719" s="33"/>
      <c r="G719" s="8"/>
    </row>
    <row r="720">
      <c r="D720" s="54"/>
      <c r="E720" s="33"/>
      <c r="G720" s="8"/>
    </row>
    <row r="721">
      <c r="D721" s="54"/>
      <c r="E721" s="33"/>
      <c r="G721" s="8"/>
    </row>
    <row r="722">
      <c r="D722" s="54"/>
      <c r="E722" s="33"/>
      <c r="G722" s="8"/>
    </row>
    <row r="723">
      <c r="D723" s="54"/>
      <c r="E723" s="33"/>
      <c r="G723" s="8"/>
    </row>
    <row r="724">
      <c r="D724" s="54"/>
      <c r="E724" s="33"/>
      <c r="G724" s="8"/>
    </row>
    <row r="725">
      <c r="D725" s="54"/>
      <c r="E725" s="33"/>
      <c r="G725" s="8"/>
    </row>
    <row r="726">
      <c r="D726" s="54"/>
      <c r="E726" s="33"/>
      <c r="G726" s="8"/>
    </row>
    <row r="727">
      <c r="D727" s="54"/>
      <c r="E727" s="33"/>
      <c r="G727" s="8"/>
    </row>
    <row r="728">
      <c r="D728" s="54"/>
      <c r="E728" s="33"/>
      <c r="G728" s="8"/>
    </row>
    <row r="729">
      <c r="D729" s="54"/>
      <c r="E729" s="33"/>
      <c r="G729" s="8"/>
    </row>
    <row r="730">
      <c r="D730" s="54"/>
      <c r="E730" s="33"/>
      <c r="G730" s="8"/>
    </row>
    <row r="731">
      <c r="D731" s="54"/>
      <c r="E731" s="33"/>
      <c r="G731" s="8"/>
    </row>
    <row r="732">
      <c r="D732" s="54"/>
      <c r="E732" s="33"/>
      <c r="G732" s="8"/>
    </row>
    <row r="733">
      <c r="D733" s="54"/>
      <c r="E733" s="33"/>
      <c r="G733" s="8"/>
    </row>
    <row r="734">
      <c r="D734" s="54"/>
      <c r="E734" s="33"/>
      <c r="G734" s="8"/>
    </row>
    <row r="735">
      <c r="D735" s="54"/>
      <c r="E735" s="33"/>
      <c r="G735" s="8"/>
    </row>
    <row r="736">
      <c r="D736" s="54"/>
      <c r="E736" s="33"/>
      <c r="G736" s="8"/>
    </row>
    <row r="737">
      <c r="D737" s="54"/>
      <c r="E737" s="33"/>
      <c r="G737" s="8"/>
    </row>
    <row r="738">
      <c r="D738" s="54"/>
      <c r="E738" s="33"/>
      <c r="G738" s="8"/>
    </row>
    <row r="739">
      <c r="D739" s="54"/>
      <c r="E739" s="33"/>
      <c r="G739" s="8"/>
    </row>
    <row r="740">
      <c r="D740" s="54"/>
      <c r="E740" s="33"/>
      <c r="G740" s="8"/>
    </row>
    <row r="741">
      <c r="D741" s="54"/>
      <c r="E741" s="33"/>
      <c r="G741" s="8"/>
    </row>
    <row r="742">
      <c r="D742" s="54"/>
      <c r="E742" s="33"/>
      <c r="G742" s="8"/>
    </row>
    <row r="743">
      <c r="D743" s="54"/>
      <c r="E743" s="33"/>
      <c r="G743" s="8"/>
    </row>
    <row r="744">
      <c r="D744" s="54"/>
      <c r="E744" s="33"/>
      <c r="G744" s="8"/>
    </row>
    <row r="745">
      <c r="D745" s="54"/>
      <c r="E745" s="33"/>
      <c r="G745" s="8"/>
    </row>
    <row r="746">
      <c r="D746" s="54"/>
      <c r="E746" s="33"/>
      <c r="G746" s="8"/>
    </row>
    <row r="747">
      <c r="D747" s="54"/>
      <c r="E747" s="33"/>
      <c r="G747" s="8"/>
    </row>
    <row r="748">
      <c r="D748" s="54"/>
      <c r="E748" s="33"/>
      <c r="G748" s="8"/>
    </row>
    <row r="749">
      <c r="D749" s="54"/>
      <c r="E749" s="33"/>
      <c r="G749" s="8"/>
    </row>
    <row r="750">
      <c r="D750" s="54"/>
      <c r="E750" s="33"/>
      <c r="G750" s="8"/>
    </row>
    <row r="751">
      <c r="D751" s="54"/>
      <c r="E751" s="33"/>
      <c r="G751" s="8"/>
    </row>
    <row r="752">
      <c r="D752" s="54"/>
      <c r="E752" s="33"/>
      <c r="G752" s="8"/>
    </row>
    <row r="753">
      <c r="D753" s="54"/>
      <c r="E753" s="33"/>
      <c r="G753" s="8"/>
    </row>
    <row r="754">
      <c r="D754" s="54"/>
      <c r="E754" s="33"/>
      <c r="G754" s="8"/>
    </row>
    <row r="755">
      <c r="D755" s="54"/>
      <c r="E755" s="33"/>
      <c r="G755" s="8"/>
    </row>
    <row r="756">
      <c r="D756" s="54"/>
      <c r="E756" s="33"/>
      <c r="G756" s="8"/>
    </row>
    <row r="757">
      <c r="D757" s="54"/>
      <c r="E757" s="33"/>
      <c r="G757" s="8"/>
    </row>
    <row r="758">
      <c r="D758" s="54"/>
      <c r="E758" s="33"/>
      <c r="G758" s="8"/>
    </row>
    <row r="759">
      <c r="D759" s="54"/>
      <c r="E759" s="33"/>
      <c r="G759" s="8"/>
    </row>
    <row r="760">
      <c r="D760" s="54"/>
      <c r="E760" s="33"/>
      <c r="G760" s="8"/>
    </row>
    <row r="761">
      <c r="D761" s="54"/>
      <c r="E761" s="33"/>
      <c r="G761" s="8"/>
    </row>
    <row r="762">
      <c r="D762" s="54"/>
      <c r="E762" s="33"/>
      <c r="G762" s="8"/>
    </row>
    <row r="763">
      <c r="D763" s="54"/>
      <c r="E763" s="33"/>
      <c r="G763" s="8"/>
    </row>
    <row r="764">
      <c r="D764" s="54"/>
      <c r="E764" s="33"/>
      <c r="G764" s="8"/>
    </row>
    <row r="765">
      <c r="D765" s="54"/>
      <c r="E765" s="33"/>
      <c r="G765" s="8"/>
    </row>
    <row r="766">
      <c r="D766" s="54"/>
      <c r="E766" s="33"/>
      <c r="G766" s="8"/>
    </row>
    <row r="767">
      <c r="D767" s="54"/>
      <c r="E767" s="33"/>
      <c r="G767" s="8"/>
    </row>
    <row r="768">
      <c r="D768" s="54"/>
      <c r="E768" s="33"/>
      <c r="G768" s="8"/>
    </row>
    <row r="769">
      <c r="D769" s="54"/>
      <c r="E769" s="33"/>
      <c r="G769" s="8"/>
    </row>
    <row r="770">
      <c r="D770" s="54"/>
      <c r="E770" s="33"/>
      <c r="G770" s="8"/>
    </row>
    <row r="771">
      <c r="D771" s="54"/>
      <c r="E771" s="33"/>
      <c r="G771" s="8"/>
    </row>
    <row r="772">
      <c r="D772" s="54"/>
      <c r="E772" s="33"/>
      <c r="G772" s="8"/>
    </row>
    <row r="773">
      <c r="D773" s="54"/>
      <c r="E773" s="33"/>
      <c r="G773" s="8"/>
    </row>
    <row r="774">
      <c r="D774" s="54"/>
      <c r="E774" s="33"/>
      <c r="G774" s="8"/>
    </row>
    <row r="775">
      <c r="D775" s="54"/>
      <c r="E775" s="33"/>
      <c r="G775" s="8"/>
    </row>
    <row r="776">
      <c r="D776" s="54"/>
      <c r="E776" s="33"/>
      <c r="G776" s="8"/>
    </row>
    <row r="777">
      <c r="D777" s="54"/>
      <c r="E777" s="33"/>
      <c r="G777" s="8"/>
    </row>
    <row r="778">
      <c r="D778" s="54"/>
      <c r="E778" s="33"/>
      <c r="G778" s="8"/>
    </row>
    <row r="779">
      <c r="D779" s="54"/>
      <c r="E779" s="33"/>
      <c r="G779" s="8"/>
    </row>
    <row r="780">
      <c r="D780" s="54"/>
      <c r="E780" s="33"/>
      <c r="G780" s="8"/>
    </row>
    <row r="781">
      <c r="D781" s="54"/>
      <c r="E781" s="33"/>
      <c r="G781" s="8"/>
    </row>
    <row r="782">
      <c r="D782" s="54"/>
      <c r="E782" s="33"/>
      <c r="G782" s="8"/>
    </row>
    <row r="783">
      <c r="D783" s="54"/>
      <c r="E783" s="33"/>
      <c r="G783" s="8"/>
    </row>
    <row r="784">
      <c r="D784" s="54"/>
      <c r="E784" s="33"/>
      <c r="G784" s="8"/>
    </row>
    <row r="785">
      <c r="D785" s="54"/>
      <c r="E785" s="33"/>
      <c r="G785" s="8"/>
    </row>
    <row r="786">
      <c r="D786" s="54"/>
      <c r="E786" s="33"/>
      <c r="G786" s="8"/>
    </row>
    <row r="787">
      <c r="D787" s="54"/>
      <c r="E787" s="33"/>
      <c r="G787" s="8"/>
    </row>
    <row r="788">
      <c r="D788" s="54"/>
      <c r="E788" s="33"/>
      <c r="G788" s="8"/>
    </row>
    <row r="789">
      <c r="D789" s="54"/>
      <c r="E789" s="33"/>
      <c r="G789" s="8"/>
    </row>
    <row r="790">
      <c r="D790" s="54"/>
      <c r="E790" s="33"/>
      <c r="G790" s="8"/>
    </row>
    <row r="791">
      <c r="D791" s="54"/>
      <c r="E791" s="33"/>
      <c r="G791" s="8"/>
    </row>
    <row r="792">
      <c r="D792" s="54"/>
      <c r="E792" s="33"/>
      <c r="G792" s="8"/>
    </row>
    <row r="793">
      <c r="D793" s="54"/>
      <c r="E793" s="33"/>
      <c r="G793" s="8"/>
    </row>
    <row r="794">
      <c r="D794" s="54"/>
      <c r="E794" s="33"/>
      <c r="G794" s="8"/>
    </row>
    <row r="795">
      <c r="D795" s="54"/>
      <c r="E795" s="33"/>
      <c r="G795" s="8"/>
    </row>
    <row r="796">
      <c r="D796" s="54"/>
      <c r="E796" s="33"/>
      <c r="G796" s="8"/>
    </row>
    <row r="797">
      <c r="D797" s="54"/>
      <c r="E797" s="33"/>
      <c r="G797" s="8"/>
    </row>
    <row r="798">
      <c r="D798" s="54"/>
      <c r="E798" s="33"/>
      <c r="G798" s="8"/>
    </row>
    <row r="799">
      <c r="D799" s="54"/>
      <c r="E799" s="33"/>
      <c r="G799" s="8"/>
    </row>
    <row r="800">
      <c r="D800" s="54"/>
      <c r="E800" s="33"/>
      <c r="G800" s="8"/>
    </row>
    <row r="801">
      <c r="D801" s="54"/>
      <c r="E801" s="33"/>
      <c r="G801" s="8"/>
    </row>
    <row r="802">
      <c r="D802" s="54"/>
      <c r="E802" s="33"/>
      <c r="G802" s="8"/>
    </row>
    <row r="803">
      <c r="D803" s="54"/>
      <c r="E803" s="33"/>
      <c r="G803" s="8"/>
    </row>
    <row r="804">
      <c r="D804" s="54"/>
      <c r="E804" s="33"/>
      <c r="G804" s="8"/>
    </row>
    <row r="805">
      <c r="D805" s="54"/>
      <c r="E805" s="33"/>
      <c r="G805" s="8"/>
    </row>
    <row r="806">
      <c r="D806" s="54"/>
      <c r="E806" s="33"/>
      <c r="G806" s="8"/>
    </row>
    <row r="807">
      <c r="D807" s="54"/>
      <c r="E807" s="33"/>
      <c r="G807" s="8"/>
    </row>
    <row r="808">
      <c r="D808" s="54"/>
      <c r="E808" s="33"/>
      <c r="G808" s="8"/>
    </row>
    <row r="809">
      <c r="D809" s="54"/>
      <c r="E809" s="33"/>
      <c r="G809" s="8"/>
    </row>
    <row r="810">
      <c r="D810" s="54"/>
      <c r="E810" s="33"/>
      <c r="G810" s="8"/>
    </row>
    <row r="811">
      <c r="D811" s="54"/>
      <c r="E811" s="33"/>
      <c r="G811" s="8"/>
    </row>
    <row r="812">
      <c r="D812" s="54"/>
      <c r="E812" s="33"/>
      <c r="G812" s="8"/>
    </row>
    <row r="813">
      <c r="D813" s="54"/>
      <c r="E813" s="33"/>
      <c r="G813" s="8"/>
    </row>
    <row r="814">
      <c r="D814" s="54"/>
      <c r="E814" s="33"/>
      <c r="G814" s="8"/>
    </row>
    <row r="815">
      <c r="D815" s="54"/>
      <c r="E815" s="33"/>
      <c r="G815" s="8"/>
    </row>
    <row r="816">
      <c r="D816" s="54"/>
      <c r="E816" s="33"/>
      <c r="G816" s="8"/>
    </row>
    <row r="817">
      <c r="D817" s="54"/>
      <c r="E817" s="33"/>
      <c r="G817" s="8"/>
    </row>
    <row r="818">
      <c r="D818" s="54"/>
      <c r="E818" s="33"/>
      <c r="G818" s="8"/>
    </row>
    <row r="819">
      <c r="D819" s="54"/>
      <c r="E819" s="33"/>
      <c r="G819" s="8"/>
    </row>
    <row r="820">
      <c r="D820" s="54"/>
      <c r="E820" s="33"/>
      <c r="G820" s="8"/>
    </row>
    <row r="821">
      <c r="D821" s="54"/>
      <c r="E821" s="33"/>
      <c r="G821" s="8"/>
    </row>
    <row r="822">
      <c r="D822" s="54"/>
      <c r="E822" s="33"/>
      <c r="G822" s="8"/>
    </row>
    <row r="823">
      <c r="D823" s="54"/>
      <c r="E823" s="33"/>
      <c r="G823" s="8"/>
    </row>
    <row r="824">
      <c r="D824" s="54"/>
      <c r="E824" s="33"/>
      <c r="G824" s="8"/>
    </row>
    <row r="825">
      <c r="D825" s="54"/>
      <c r="E825" s="33"/>
      <c r="G825" s="8"/>
    </row>
    <row r="826">
      <c r="D826" s="54"/>
      <c r="E826" s="33"/>
      <c r="G826" s="8"/>
    </row>
    <row r="827">
      <c r="D827" s="54"/>
      <c r="E827" s="33"/>
      <c r="G827" s="8"/>
    </row>
    <row r="828">
      <c r="D828" s="54"/>
      <c r="E828" s="33"/>
      <c r="G828" s="8"/>
    </row>
    <row r="829">
      <c r="D829" s="54"/>
      <c r="E829" s="33"/>
      <c r="G829" s="8"/>
    </row>
    <row r="830">
      <c r="D830" s="54"/>
      <c r="E830" s="33"/>
      <c r="G830" s="8"/>
    </row>
    <row r="831">
      <c r="D831" s="54"/>
      <c r="E831" s="33"/>
      <c r="G831" s="8"/>
    </row>
    <row r="832">
      <c r="D832" s="54"/>
      <c r="E832" s="33"/>
      <c r="G832" s="8"/>
    </row>
    <row r="833">
      <c r="D833" s="54"/>
      <c r="E833" s="33"/>
      <c r="G833" s="8"/>
    </row>
    <row r="834">
      <c r="D834" s="54"/>
      <c r="E834" s="33"/>
      <c r="G834" s="8"/>
    </row>
    <row r="835">
      <c r="D835" s="54"/>
      <c r="E835" s="33"/>
      <c r="G835" s="8"/>
    </row>
    <row r="836">
      <c r="D836" s="54"/>
      <c r="E836" s="33"/>
      <c r="G836" s="8"/>
    </row>
    <row r="837">
      <c r="D837" s="54"/>
      <c r="E837" s="33"/>
      <c r="G837" s="8"/>
    </row>
    <row r="838">
      <c r="D838" s="54"/>
      <c r="E838" s="33"/>
      <c r="G838" s="8"/>
    </row>
    <row r="839">
      <c r="D839" s="54"/>
      <c r="E839" s="33"/>
      <c r="G839" s="8"/>
    </row>
    <row r="840">
      <c r="D840" s="54"/>
      <c r="E840" s="33"/>
      <c r="G840" s="8"/>
    </row>
    <row r="841">
      <c r="D841" s="54"/>
      <c r="E841" s="33"/>
      <c r="G841" s="8"/>
    </row>
    <row r="842">
      <c r="D842" s="54"/>
      <c r="E842" s="33"/>
      <c r="G842" s="8"/>
    </row>
    <row r="843">
      <c r="D843" s="54"/>
      <c r="E843" s="33"/>
      <c r="G843" s="8"/>
    </row>
    <row r="844">
      <c r="D844" s="54"/>
      <c r="E844" s="33"/>
      <c r="G844" s="8"/>
    </row>
    <row r="845">
      <c r="D845" s="54"/>
      <c r="E845" s="33"/>
      <c r="G845" s="8"/>
    </row>
    <row r="846">
      <c r="D846" s="54"/>
      <c r="E846" s="33"/>
      <c r="G846" s="8"/>
    </row>
    <row r="847">
      <c r="D847" s="54"/>
      <c r="E847" s="33"/>
      <c r="G847" s="8"/>
    </row>
    <row r="848">
      <c r="D848" s="54"/>
      <c r="E848" s="33"/>
      <c r="G848" s="8"/>
    </row>
    <row r="849">
      <c r="D849" s="54"/>
      <c r="E849" s="33"/>
      <c r="G849" s="8"/>
    </row>
    <row r="850">
      <c r="D850" s="54"/>
      <c r="E850" s="33"/>
      <c r="G850" s="8"/>
    </row>
    <row r="851">
      <c r="D851" s="54"/>
      <c r="E851" s="33"/>
      <c r="G851" s="8"/>
    </row>
    <row r="852">
      <c r="D852" s="54"/>
      <c r="E852" s="33"/>
      <c r="G852" s="8"/>
    </row>
    <row r="853">
      <c r="D853" s="54"/>
      <c r="E853" s="33"/>
      <c r="G853" s="8"/>
    </row>
    <row r="854">
      <c r="D854" s="54"/>
      <c r="E854" s="33"/>
      <c r="G854" s="8"/>
    </row>
    <row r="855">
      <c r="D855" s="54"/>
      <c r="E855" s="33"/>
      <c r="G855" s="8"/>
    </row>
    <row r="856">
      <c r="D856" s="54"/>
      <c r="E856" s="33"/>
      <c r="G856" s="8"/>
    </row>
    <row r="857">
      <c r="D857" s="54"/>
      <c r="E857" s="33"/>
      <c r="G857" s="8"/>
    </row>
    <row r="858">
      <c r="D858" s="54"/>
      <c r="E858" s="33"/>
      <c r="G858" s="8"/>
    </row>
    <row r="859">
      <c r="D859" s="54"/>
      <c r="E859" s="33"/>
      <c r="G859" s="8"/>
    </row>
    <row r="860">
      <c r="D860" s="54"/>
      <c r="E860" s="33"/>
      <c r="G860" s="8"/>
    </row>
    <row r="861">
      <c r="D861" s="54"/>
      <c r="E861" s="33"/>
      <c r="G861" s="8"/>
    </row>
    <row r="862">
      <c r="D862" s="54"/>
      <c r="E862" s="33"/>
      <c r="G862" s="8"/>
    </row>
    <row r="863">
      <c r="D863" s="54"/>
      <c r="E863" s="33"/>
      <c r="G863" s="8"/>
    </row>
    <row r="864">
      <c r="D864" s="54"/>
      <c r="E864" s="33"/>
      <c r="G864" s="8"/>
    </row>
    <row r="865">
      <c r="D865" s="54"/>
      <c r="E865" s="33"/>
      <c r="G865" s="8"/>
    </row>
    <row r="866">
      <c r="D866" s="54"/>
      <c r="E866" s="33"/>
      <c r="G866" s="8"/>
    </row>
    <row r="867">
      <c r="D867" s="54"/>
      <c r="E867" s="33"/>
      <c r="G867" s="8"/>
    </row>
    <row r="868">
      <c r="D868" s="54"/>
      <c r="E868" s="33"/>
      <c r="G868" s="8"/>
    </row>
    <row r="869">
      <c r="D869" s="54"/>
      <c r="E869" s="33"/>
      <c r="G869" s="8"/>
    </row>
    <row r="870">
      <c r="D870" s="54"/>
      <c r="E870" s="33"/>
      <c r="G870" s="8"/>
    </row>
    <row r="871">
      <c r="D871" s="54"/>
      <c r="E871" s="33"/>
      <c r="G871" s="8"/>
    </row>
    <row r="872">
      <c r="D872" s="54"/>
      <c r="E872" s="33"/>
      <c r="G872" s="8"/>
    </row>
    <row r="873">
      <c r="D873" s="54"/>
      <c r="E873" s="33"/>
      <c r="G873" s="8"/>
    </row>
    <row r="874">
      <c r="D874" s="54"/>
      <c r="E874" s="33"/>
      <c r="G874" s="8"/>
    </row>
    <row r="875">
      <c r="D875" s="54"/>
      <c r="E875" s="33"/>
      <c r="G875" s="8"/>
    </row>
    <row r="876">
      <c r="D876" s="54"/>
      <c r="E876" s="33"/>
      <c r="G876" s="8"/>
    </row>
    <row r="877">
      <c r="D877" s="54"/>
      <c r="E877" s="33"/>
      <c r="G877" s="8"/>
    </row>
    <row r="878">
      <c r="D878" s="54"/>
      <c r="E878" s="33"/>
      <c r="G878" s="8"/>
    </row>
    <row r="879">
      <c r="D879" s="54"/>
      <c r="E879" s="33"/>
      <c r="G879" s="8"/>
    </row>
    <row r="880">
      <c r="D880" s="54"/>
      <c r="E880" s="33"/>
      <c r="G880" s="8"/>
    </row>
    <row r="881">
      <c r="D881" s="54"/>
      <c r="E881" s="33"/>
      <c r="G881" s="8"/>
    </row>
    <row r="882">
      <c r="D882" s="54"/>
      <c r="E882" s="33"/>
      <c r="G882" s="8"/>
    </row>
    <row r="883">
      <c r="D883" s="54"/>
      <c r="E883" s="33"/>
      <c r="G883" s="8"/>
    </row>
    <row r="884">
      <c r="D884" s="54"/>
      <c r="E884" s="33"/>
      <c r="G884" s="8"/>
    </row>
    <row r="885">
      <c r="D885" s="54"/>
      <c r="E885" s="33"/>
      <c r="G885" s="8"/>
    </row>
    <row r="886">
      <c r="D886" s="54"/>
      <c r="E886" s="33"/>
      <c r="G886" s="8"/>
    </row>
    <row r="887">
      <c r="D887" s="54"/>
      <c r="E887" s="33"/>
      <c r="G887" s="8"/>
    </row>
    <row r="888">
      <c r="D888" s="54"/>
      <c r="E888" s="33"/>
      <c r="G888" s="8"/>
    </row>
    <row r="889">
      <c r="D889" s="54"/>
      <c r="E889" s="33"/>
      <c r="G889" s="8"/>
    </row>
    <row r="890">
      <c r="D890" s="54"/>
      <c r="E890" s="33"/>
      <c r="G890" s="8"/>
    </row>
    <row r="891">
      <c r="D891" s="54"/>
      <c r="E891" s="33"/>
      <c r="G891" s="8"/>
    </row>
    <row r="892">
      <c r="D892" s="54"/>
      <c r="E892" s="33"/>
      <c r="G892" s="8"/>
    </row>
    <row r="893">
      <c r="D893" s="54"/>
      <c r="E893" s="33"/>
      <c r="G893" s="8"/>
    </row>
    <row r="894">
      <c r="D894" s="54"/>
      <c r="E894" s="33"/>
      <c r="G894" s="8"/>
    </row>
    <row r="895">
      <c r="D895" s="54"/>
      <c r="E895" s="33"/>
      <c r="G895" s="8"/>
    </row>
    <row r="896">
      <c r="D896" s="54"/>
      <c r="E896" s="33"/>
      <c r="G896" s="8"/>
    </row>
    <row r="897">
      <c r="D897" s="54"/>
      <c r="E897" s="33"/>
      <c r="G897" s="8"/>
    </row>
    <row r="898">
      <c r="D898" s="54"/>
      <c r="E898" s="33"/>
      <c r="G898" s="8"/>
    </row>
    <row r="899">
      <c r="D899" s="54"/>
      <c r="E899" s="33"/>
      <c r="G899" s="8"/>
    </row>
    <row r="900">
      <c r="D900" s="54"/>
      <c r="E900" s="33"/>
      <c r="G900" s="8"/>
    </row>
    <row r="901">
      <c r="D901" s="54"/>
      <c r="E901" s="33"/>
      <c r="G901" s="8"/>
    </row>
    <row r="902">
      <c r="D902" s="54"/>
      <c r="E902" s="33"/>
      <c r="G902" s="8"/>
    </row>
    <row r="903">
      <c r="D903" s="54"/>
      <c r="E903" s="33"/>
      <c r="G903" s="8"/>
    </row>
    <row r="904">
      <c r="D904" s="54"/>
      <c r="E904" s="33"/>
      <c r="G904" s="8"/>
    </row>
    <row r="905">
      <c r="D905" s="54"/>
      <c r="E905" s="33"/>
      <c r="G905" s="8"/>
    </row>
    <row r="906">
      <c r="D906" s="54"/>
      <c r="E906" s="33"/>
      <c r="G906" s="8"/>
    </row>
    <row r="907">
      <c r="D907" s="54"/>
      <c r="E907" s="33"/>
      <c r="G907" s="8"/>
    </row>
    <row r="908">
      <c r="D908" s="54"/>
      <c r="E908" s="33"/>
      <c r="G908" s="8"/>
    </row>
    <row r="909">
      <c r="D909" s="54"/>
      <c r="E909" s="33"/>
      <c r="G909" s="8"/>
    </row>
    <row r="910">
      <c r="D910" s="54"/>
      <c r="E910" s="33"/>
      <c r="G910" s="8"/>
    </row>
    <row r="911">
      <c r="D911" s="54"/>
      <c r="E911" s="33"/>
      <c r="G911" s="8"/>
    </row>
    <row r="912">
      <c r="D912" s="54"/>
      <c r="E912" s="33"/>
      <c r="G912" s="8"/>
    </row>
    <row r="913">
      <c r="D913" s="54"/>
      <c r="E913" s="33"/>
      <c r="G913" s="8"/>
    </row>
    <row r="914">
      <c r="D914" s="54"/>
      <c r="E914" s="33"/>
      <c r="G914" s="8"/>
    </row>
    <row r="915">
      <c r="D915" s="54"/>
      <c r="E915" s="33"/>
      <c r="G915" s="8"/>
    </row>
    <row r="916">
      <c r="D916" s="54"/>
      <c r="E916" s="33"/>
      <c r="G916" s="8"/>
    </row>
    <row r="917">
      <c r="D917" s="54"/>
      <c r="E917" s="33"/>
      <c r="G917" s="8"/>
    </row>
    <row r="918">
      <c r="D918" s="54"/>
      <c r="E918" s="33"/>
      <c r="G918" s="8"/>
    </row>
    <row r="919">
      <c r="D919" s="54"/>
      <c r="E919" s="33"/>
      <c r="G919" s="8"/>
    </row>
    <row r="920">
      <c r="D920" s="54"/>
      <c r="E920" s="33"/>
      <c r="G920" s="8"/>
    </row>
    <row r="921">
      <c r="D921" s="54"/>
      <c r="E921" s="33"/>
      <c r="G921" s="8"/>
    </row>
    <row r="922">
      <c r="D922" s="54"/>
      <c r="E922" s="33"/>
      <c r="G922" s="8"/>
    </row>
    <row r="923">
      <c r="D923" s="54"/>
      <c r="E923" s="33"/>
      <c r="G923" s="8"/>
    </row>
    <row r="924">
      <c r="D924" s="54"/>
      <c r="E924" s="33"/>
      <c r="G924" s="8"/>
    </row>
    <row r="925">
      <c r="D925" s="54"/>
      <c r="E925" s="33"/>
      <c r="G925" s="8"/>
    </row>
    <row r="926">
      <c r="D926" s="54"/>
      <c r="E926" s="33"/>
      <c r="G926" s="8"/>
    </row>
    <row r="927">
      <c r="D927" s="54"/>
      <c r="E927" s="33"/>
      <c r="G927" s="8"/>
    </row>
    <row r="928">
      <c r="D928" s="54"/>
      <c r="E928" s="33"/>
      <c r="G928" s="8"/>
    </row>
    <row r="929">
      <c r="D929" s="54"/>
      <c r="E929" s="33"/>
      <c r="G929" s="8"/>
    </row>
    <row r="930">
      <c r="D930" s="54"/>
      <c r="E930" s="33"/>
      <c r="G930" s="8"/>
    </row>
    <row r="931">
      <c r="D931" s="54"/>
      <c r="E931" s="33"/>
      <c r="G931" s="8"/>
    </row>
    <row r="932">
      <c r="D932" s="54"/>
      <c r="E932" s="33"/>
      <c r="G932" s="8"/>
    </row>
    <row r="933">
      <c r="D933" s="54"/>
      <c r="E933" s="33"/>
      <c r="G933" s="8"/>
    </row>
    <row r="934">
      <c r="D934" s="54"/>
      <c r="E934" s="33"/>
      <c r="G934" s="8"/>
    </row>
    <row r="935">
      <c r="D935" s="54"/>
      <c r="E935" s="33"/>
      <c r="G935" s="8"/>
    </row>
    <row r="936">
      <c r="D936" s="54"/>
      <c r="E936" s="33"/>
      <c r="G936" s="8"/>
    </row>
    <row r="937">
      <c r="D937" s="54"/>
      <c r="E937" s="33"/>
      <c r="G937" s="8"/>
    </row>
    <row r="938">
      <c r="D938" s="54"/>
      <c r="E938" s="33"/>
      <c r="G938" s="8"/>
    </row>
    <row r="939">
      <c r="D939" s="54"/>
      <c r="E939" s="33"/>
      <c r="G939" s="8"/>
    </row>
    <row r="940">
      <c r="D940" s="54"/>
      <c r="E940" s="33"/>
      <c r="G940" s="8"/>
    </row>
    <row r="941">
      <c r="D941" s="54"/>
      <c r="E941" s="33"/>
      <c r="G941" s="8"/>
    </row>
    <row r="942">
      <c r="D942" s="54"/>
      <c r="E942" s="33"/>
      <c r="G942" s="8"/>
    </row>
    <row r="943">
      <c r="D943" s="54"/>
      <c r="E943" s="33"/>
      <c r="G943" s="8"/>
    </row>
    <row r="944">
      <c r="D944" s="54"/>
      <c r="E944" s="33"/>
      <c r="G944" s="8"/>
    </row>
    <row r="945">
      <c r="D945" s="54"/>
      <c r="E945" s="33"/>
      <c r="G945" s="8"/>
    </row>
    <row r="946">
      <c r="D946" s="54"/>
      <c r="E946" s="33"/>
      <c r="G946" s="8"/>
    </row>
    <row r="947">
      <c r="D947" s="54"/>
      <c r="E947" s="33"/>
      <c r="G947" s="8"/>
    </row>
    <row r="948">
      <c r="D948" s="54"/>
      <c r="E948" s="33"/>
      <c r="G948" s="8"/>
    </row>
    <row r="949">
      <c r="D949" s="54"/>
      <c r="E949" s="33"/>
      <c r="G949" s="8"/>
    </row>
    <row r="950">
      <c r="D950" s="54"/>
      <c r="E950" s="33"/>
      <c r="G950" s="8"/>
    </row>
    <row r="951">
      <c r="D951" s="54"/>
      <c r="E951" s="33"/>
      <c r="G951" s="8"/>
    </row>
    <row r="952">
      <c r="D952" s="54"/>
      <c r="E952" s="33"/>
      <c r="G952" s="8"/>
    </row>
    <row r="953">
      <c r="D953" s="54"/>
      <c r="E953" s="33"/>
      <c r="G953" s="8"/>
    </row>
    <row r="954">
      <c r="D954" s="54"/>
      <c r="E954" s="33"/>
      <c r="G954" s="8"/>
    </row>
    <row r="955">
      <c r="D955" s="54"/>
      <c r="E955" s="33"/>
      <c r="G955" s="8"/>
    </row>
    <row r="956">
      <c r="D956" s="54"/>
      <c r="E956" s="33"/>
      <c r="G956" s="8"/>
    </row>
    <row r="957">
      <c r="D957" s="54"/>
      <c r="E957" s="33"/>
      <c r="G957" s="8"/>
    </row>
    <row r="958">
      <c r="D958" s="54"/>
      <c r="E958" s="33"/>
      <c r="G958" s="8"/>
    </row>
    <row r="959">
      <c r="D959" s="54"/>
      <c r="E959" s="33"/>
      <c r="G959" s="8"/>
    </row>
    <row r="960">
      <c r="D960" s="54"/>
      <c r="E960" s="33"/>
      <c r="G960" s="8"/>
    </row>
    <row r="961">
      <c r="D961" s="54"/>
      <c r="E961" s="33"/>
      <c r="G961" s="8"/>
    </row>
    <row r="962">
      <c r="D962" s="54"/>
      <c r="E962" s="33"/>
      <c r="G962" s="8"/>
    </row>
    <row r="963">
      <c r="D963" s="54"/>
      <c r="E963" s="33"/>
      <c r="G963" s="8"/>
    </row>
    <row r="964">
      <c r="D964" s="54"/>
      <c r="E964" s="33"/>
      <c r="G964" s="8"/>
    </row>
    <row r="965">
      <c r="D965" s="54"/>
      <c r="E965" s="33"/>
      <c r="G965" s="8"/>
    </row>
    <row r="966">
      <c r="D966" s="54"/>
      <c r="E966" s="33"/>
      <c r="G966" s="8"/>
    </row>
    <row r="967">
      <c r="D967" s="54"/>
      <c r="E967" s="33"/>
      <c r="G967" s="8"/>
    </row>
    <row r="968">
      <c r="D968" s="54"/>
      <c r="E968" s="33"/>
      <c r="G968" s="8"/>
    </row>
    <row r="969">
      <c r="D969" s="54"/>
      <c r="E969" s="33"/>
      <c r="G969" s="8"/>
    </row>
    <row r="970">
      <c r="D970" s="54"/>
      <c r="E970" s="33"/>
      <c r="G970" s="8"/>
    </row>
    <row r="971">
      <c r="D971" s="54"/>
      <c r="E971" s="33"/>
      <c r="G971" s="8"/>
    </row>
    <row r="972">
      <c r="D972" s="54"/>
      <c r="E972" s="33"/>
      <c r="G972" s="8"/>
    </row>
    <row r="973">
      <c r="D973" s="54"/>
      <c r="E973" s="33"/>
      <c r="G973" s="8"/>
    </row>
    <row r="974">
      <c r="D974" s="54"/>
      <c r="E974" s="33"/>
      <c r="G974" s="8"/>
    </row>
    <row r="975">
      <c r="D975" s="54"/>
      <c r="E975" s="33"/>
      <c r="G975" s="8"/>
    </row>
    <row r="976">
      <c r="D976" s="54"/>
      <c r="E976" s="33"/>
      <c r="G976" s="8"/>
    </row>
    <row r="977">
      <c r="D977" s="54"/>
      <c r="E977" s="33"/>
      <c r="G977" s="8"/>
    </row>
    <row r="978">
      <c r="D978" s="54"/>
      <c r="E978" s="33"/>
      <c r="G978" s="8"/>
    </row>
    <row r="979">
      <c r="D979" s="54"/>
      <c r="E979" s="33"/>
      <c r="G979" s="8"/>
    </row>
    <row r="980">
      <c r="D980" s="54"/>
      <c r="E980" s="33"/>
      <c r="G980" s="8"/>
    </row>
    <row r="981">
      <c r="D981" s="54"/>
      <c r="E981" s="33"/>
      <c r="G981" s="8"/>
    </row>
    <row r="982">
      <c r="D982" s="54"/>
      <c r="E982" s="33"/>
      <c r="G982" s="8"/>
    </row>
    <row r="983">
      <c r="D983" s="54"/>
      <c r="E983" s="33"/>
      <c r="G983" s="8"/>
    </row>
    <row r="984">
      <c r="D984" s="54"/>
      <c r="E984" s="33"/>
      <c r="G984" s="8"/>
    </row>
    <row r="985">
      <c r="D985" s="54"/>
      <c r="E985" s="33"/>
      <c r="G985" s="8"/>
    </row>
    <row r="986">
      <c r="D986" s="54"/>
      <c r="E986" s="33"/>
      <c r="G986" s="8"/>
    </row>
    <row r="987">
      <c r="D987" s="54"/>
      <c r="E987" s="33"/>
      <c r="G987" s="8"/>
    </row>
    <row r="988">
      <c r="D988" s="54"/>
      <c r="E988" s="33"/>
      <c r="G988" s="8"/>
    </row>
    <row r="989">
      <c r="D989" s="54"/>
      <c r="E989" s="33"/>
      <c r="G989" s="8"/>
    </row>
    <row r="990">
      <c r="D990" s="54"/>
      <c r="E990" s="33"/>
      <c r="G990" s="8"/>
    </row>
    <row r="991">
      <c r="D991" s="54"/>
      <c r="E991" s="33"/>
      <c r="G991" s="8"/>
    </row>
    <row r="992">
      <c r="D992" s="54"/>
      <c r="E992" s="33"/>
      <c r="G992" s="8"/>
    </row>
    <row r="993">
      <c r="D993" s="54"/>
      <c r="E993" s="33"/>
      <c r="G993" s="8"/>
    </row>
    <row r="994">
      <c r="D994" s="54"/>
      <c r="E994" s="33"/>
      <c r="G994" s="8"/>
    </row>
    <row r="995">
      <c r="D995" s="54"/>
      <c r="E995" s="33"/>
      <c r="G995" s="8"/>
    </row>
    <row r="996">
      <c r="D996" s="54"/>
      <c r="E996" s="33"/>
      <c r="G996" s="8"/>
    </row>
    <row r="997">
      <c r="D997" s="54"/>
      <c r="E997" s="33"/>
      <c r="G997" s="8"/>
    </row>
    <row r="998">
      <c r="D998" s="54"/>
      <c r="E998" s="33"/>
      <c r="G998" s="8"/>
    </row>
    <row r="999">
      <c r="D999" s="54"/>
      <c r="E999" s="33"/>
      <c r="G999" s="8"/>
    </row>
    <row r="1000">
      <c r="D1000" s="54"/>
      <c r="E1000" s="33"/>
      <c r="G1000" s="8"/>
    </row>
    <row r="1001">
      <c r="D1001" s="54"/>
      <c r="E1001" s="33"/>
      <c r="G1001" s="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109.122449</v>
      </c>
      <c r="M1" s="6" t="s">
        <v>334</v>
      </c>
      <c r="N1" s="10">
        <f>AVERAGE(A2:A100)</f>
        <v>94.30612245</v>
      </c>
    </row>
    <row r="2">
      <c r="A2" s="36">
        <v>100.0</v>
      </c>
      <c r="B2" s="36">
        <v>153.0</v>
      </c>
      <c r="C2" s="36" t="s">
        <v>341</v>
      </c>
      <c r="D2" s="36"/>
      <c r="E2" s="36"/>
      <c r="F2" s="36"/>
      <c r="G2" s="36"/>
      <c r="H2" s="33"/>
      <c r="I2" s="34" t="s">
        <v>3</v>
      </c>
      <c r="J2" s="35">
        <f>MEDIAN(B2:B100)</f>
        <v>116</v>
      </c>
      <c r="M2" s="66" t="s">
        <v>337</v>
      </c>
      <c r="N2" s="67">
        <f>count(A2:A103)</f>
        <v>49</v>
      </c>
    </row>
    <row r="3">
      <c r="A3" s="36">
        <v>100.0</v>
      </c>
      <c r="B3" s="36">
        <v>117.0</v>
      </c>
      <c r="C3" s="36" t="s">
        <v>341</v>
      </c>
      <c r="D3" s="36"/>
      <c r="E3" s="36"/>
      <c r="F3" s="36"/>
      <c r="G3" s="36"/>
      <c r="H3" s="33"/>
      <c r="I3" s="34" t="s">
        <v>339</v>
      </c>
      <c r="J3" s="35">
        <f>STDEV(B2:B100)</f>
        <v>35.47630233</v>
      </c>
    </row>
    <row r="4">
      <c r="A4" s="36">
        <v>100.0</v>
      </c>
      <c r="B4" s="36">
        <v>113.0</v>
      </c>
      <c r="C4" s="36" t="s">
        <v>341</v>
      </c>
      <c r="D4" s="36"/>
      <c r="E4" s="36"/>
      <c r="F4" s="36"/>
      <c r="G4" s="36"/>
      <c r="H4" s="33"/>
      <c r="I4" s="34" t="s">
        <v>340</v>
      </c>
      <c r="J4" s="35">
        <f>QUARTILE(B2:B100,1)</f>
        <v>92</v>
      </c>
    </row>
    <row r="5">
      <c r="A5" s="36">
        <v>79.0</v>
      </c>
      <c r="B5" s="36">
        <v>77.0</v>
      </c>
      <c r="C5" s="36" t="s">
        <v>335</v>
      </c>
      <c r="D5" s="36"/>
      <c r="E5" s="36"/>
      <c r="F5" s="36"/>
      <c r="G5" s="36"/>
      <c r="H5" s="33"/>
      <c r="I5" s="34" t="s">
        <v>342</v>
      </c>
      <c r="J5" s="35">
        <f>QUARTILE(B2:B100,2)</f>
        <v>116</v>
      </c>
    </row>
    <row r="6">
      <c r="A6" s="36">
        <v>79.0</v>
      </c>
      <c r="B6" s="36">
        <v>132.0</v>
      </c>
      <c r="C6" s="36" t="s">
        <v>341</v>
      </c>
      <c r="D6" s="36"/>
      <c r="E6" s="36"/>
      <c r="F6" s="36"/>
      <c r="G6" s="36"/>
      <c r="H6" s="33"/>
      <c r="I6" s="34" t="s">
        <v>1</v>
      </c>
      <c r="J6" s="35">
        <f>QUARTILE(B2:B100,3)</f>
        <v>133</v>
      </c>
    </row>
    <row r="7">
      <c r="A7" s="36">
        <v>79.0</v>
      </c>
      <c r="B7" s="59">
        <v>67.0</v>
      </c>
      <c r="C7" s="38" t="s">
        <v>335</v>
      </c>
      <c r="D7" s="38"/>
      <c r="E7" s="38"/>
      <c r="F7" s="38"/>
      <c r="G7" s="38"/>
      <c r="H7" s="33"/>
      <c r="I7" s="34" t="s">
        <v>343</v>
      </c>
      <c r="J7" s="35">
        <f>QUARTILE(B2:B100,4)</f>
        <v>174</v>
      </c>
    </row>
    <row r="8">
      <c r="A8" s="36">
        <v>108.0</v>
      </c>
      <c r="B8" s="60">
        <v>143.0</v>
      </c>
      <c r="C8" s="40" t="s">
        <v>335</v>
      </c>
      <c r="D8" s="40"/>
      <c r="E8" s="40"/>
      <c r="F8" s="40"/>
      <c r="G8" s="40"/>
      <c r="H8" s="33"/>
      <c r="I8" s="34" t="s">
        <v>344</v>
      </c>
      <c r="J8" s="35">
        <f>J6-J4</f>
        <v>41</v>
      </c>
      <c r="K8" s="34" t="s">
        <v>345</v>
      </c>
      <c r="L8" s="35">
        <f>(3*(J1-J2))/J3</f>
        <v>-0.581589729</v>
      </c>
      <c r="M8" s="34" t="s">
        <v>346</v>
      </c>
      <c r="N8" s="35">
        <f>SUM(L21:L23)</f>
        <v>8.163265306</v>
      </c>
    </row>
    <row r="9">
      <c r="A9" s="36">
        <v>108.0</v>
      </c>
      <c r="B9" s="60">
        <v>141.0</v>
      </c>
      <c r="C9" s="40" t="s">
        <v>341</v>
      </c>
      <c r="D9" s="40"/>
      <c r="E9" s="40"/>
      <c r="F9" s="40"/>
      <c r="G9" s="40"/>
      <c r="H9" s="33"/>
      <c r="J9" s="8"/>
    </row>
    <row r="10">
      <c r="A10" s="36">
        <v>108.0</v>
      </c>
      <c r="B10" s="36">
        <v>134.0</v>
      </c>
      <c r="C10" s="36" t="s">
        <v>341</v>
      </c>
      <c r="D10" s="36"/>
      <c r="E10" s="36"/>
      <c r="F10" s="36"/>
      <c r="G10" s="36"/>
      <c r="H10" s="33"/>
      <c r="I10" s="41" t="s">
        <v>338</v>
      </c>
      <c r="J10" s="42">
        <f>(COUNTIF(C2:C100,"edgeguard"))/(count(A2:A100))</f>
        <v>0.1224489796</v>
      </c>
      <c r="K10" s="43" t="s">
        <v>347</v>
      </c>
      <c r="L10" s="44" t="s">
        <v>348</v>
      </c>
    </row>
    <row r="11">
      <c r="A11" s="36">
        <v>108.0</v>
      </c>
      <c r="B11" s="36">
        <v>93.0</v>
      </c>
      <c r="C11" s="36" t="s">
        <v>338</v>
      </c>
      <c r="D11" s="36"/>
      <c r="E11" s="36"/>
      <c r="F11" s="36"/>
      <c r="G11" s="36"/>
      <c r="H11" s="33"/>
      <c r="I11" s="41" t="s">
        <v>335</v>
      </c>
      <c r="J11" s="42">
        <f>COUNTIF(C2:C100,"ledgeguard")/(count(A2:A100))</f>
        <v>0.2040816327</v>
      </c>
      <c r="K11" s="45" t="s">
        <v>349</v>
      </c>
      <c r="L11" s="46">
        <f>((COUNTIF(B2:B100,"&lt;=15"))/Count(B2:B100))*100</f>
        <v>2.040816327</v>
      </c>
    </row>
    <row r="12">
      <c r="A12" s="36">
        <v>108.0</v>
      </c>
      <c r="B12" s="36">
        <v>93.0</v>
      </c>
      <c r="C12" s="36" t="s">
        <v>341</v>
      </c>
      <c r="D12" s="36"/>
      <c r="E12" s="36"/>
      <c r="F12" s="36"/>
      <c r="G12" s="36"/>
      <c r="H12" s="33"/>
      <c r="I12" s="41" t="s">
        <v>350</v>
      </c>
      <c r="J12" s="42">
        <f>COUNTIF(C2:C100,"reversal")/(count(A2:A100))</f>
        <v>0.1020408163</v>
      </c>
      <c r="K12" s="45" t="s">
        <v>351</v>
      </c>
      <c r="L12" s="46">
        <f>((COUNTIF(B2:B100,"&gt;15")-COUNTIF(B2:B100,"&gt;30"))/Count(B2:B100))*100</f>
        <v>2.040816327</v>
      </c>
    </row>
    <row r="13">
      <c r="A13" s="36">
        <v>88.0</v>
      </c>
      <c r="B13" s="36">
        <v>90.0</v>
      </c>
      <c r="C13" s="36" t="s">
        <v>341</v>
      </c>
      <c r="D13" s="36"/>
      <c r="E13" s="36"/>
      <c r="F13" s="36"/>
      <c r="G13" s="36"/>
      <c r="H13" s="33"/>
      <c r="I13" s="41" t="s">
        <v>341</v>
      </c>
      <c r="J13" s="42">
        <f>COUNTIF(C2:C100,"raw/whiff")/(count(A2:A100))</f>
        <v>0.5714285714</v>
      </c>
      <c r="K13" s="45" t="s">
        <v>352</v>
      </c>
      <c r="L13" s="47">
        <f>((COUNTIF(B2:B100,"&gt;30")-COUNTIF(B2:B100,"&gt;45"))/Count(B2:B100))*100</f>
        <v>2.040816327</v>
      </c>
    </row>
    <row r="14">
      <c r="A14" s="36">
        <v>88.0</v>
      </c>
      <c r="B14" s="36">
        <v>133.0</v>
      </c>
      <c r="C14" s="36" t="s">
        <v>341</v>
      </c>
      <c r="D14" s="36"/>
      <c r="E14" s="36"/>
      <c r="F14" s="36"/>
      <c r="G14" s="36"/>
      <c r="H14" s="33"/>
      <c r="I14" s="41" t="s">
        <v>353</v>
      </c>
      <c r="J14" s="42">
        <f>COUNTIF(C2:C100,"landing")/(count(A2:A100))</f>
        <v>0</v>
      </c>
      <c r="K14" s="45" t="s">
        <v>354</v>
      </c>
      <c r="L14" s="46">
        <f>((COUNTIF(B2:B100,"&gt;45")-COUNTIF(B2:B100,"&gt;60"))/Count(B2:B100))*100</f>
        <v>2.040816327</v>
      </c>
    </row>
    <row r="15">
      <c r="A15" s="36">
        <v>88.0</v>
      </c>
      <c r="B15" s="36">
        <v>64.0</v>
      </c>
      <c r="C15" s="36" t="s">
        <v>341</v>
      </c>
      <c r="D15" s="36"/>
      <c r="E15" s="36"/>
      <c r="F15" s="36"/>
      <c r="G15" s="36"/>
      <c r="H15" s="33"/>
      <c r="I15" s="41" t="s">
        <v>355</v>
      </c>
      <c r="J15" s="42">
        <f>COUNTIF(C2:C100,"shielding")/(count(A2:A100))</f>
        <v>0</v>
      </c>
      <c r="K15" s="45" t="s">
        <v>356</v>
      </c>
      <c r="L15" s="46">
        <f>((COUNTIF(B2:B100,"&gt;60")-COUNTIF(B2:B100,"&gt;75"))/Count(B2:B100))*100</f>
        <v>6.12244898</v>
      </c>
    </row>
    <row r="16">
      <c r="A16" s="36">
        <v>88.0</v>
      </c>
      <c r="B16" s="36">
        <v>72.0</v>
      </c>
      <c r="C16" s="36" t="s">
        <v>341</v>
      </c>
      <c r="D16" s="36"/>
      <c r="E16" s="36"/>
      <c r="F16" s="36"/>
      <c r="G16" s="36"/>
      <c r="H16" s="33"/>
      <c r="J16" s="8"/>
      <c r="K16" s="45" t="s">
        <v>357</v>
      </c>
      <c r="L16" s="46">
        <f>((COUNTIF(B2:B100,"&gt;75")-COUNTIF(B2:B100,"&gt;90"))/Count(B2:B100))*100</f>
        <v>8.163265306</v>
      </c>
    </row>
    <row r="17">
      <c r="A17" s="36">
        <v>88.0</v>
      </c>
      <c r="B17" s="36">
        <v>122.0</v>
      </c>
      <c r="C17" s="36" t="s">
        <v>341</v>
      </c>
      <c r="D17" s="36"/>
      <c r="E17" s="36"/>
      <c r="F17" s="36"/>
      <c r="G17" s="36"/>
      <c r="H17" s="33"/>
      <c r="I17" s="41" t="s">
        <v>358</v>
      </c>
      <c r="J17" s="42" t="str">
        <f>SUM(D2:F100)/COUNTA(D2:F100)</f>
        <v>#DIV/0!</v>
      </c>
      <c r="K17" s="45" t="s">
        <v>359</v>
      </c>
      <c r="L17" s="46">
        <f>((COUNTIF(B2:B100,"&gt;90")-COUNTIF(B2:B100,"&gt;105"))/Count(B2:B100))*100</f>
        <v>18.36734694</v>
      </c>
    </row>
    <row r="18">
      <c r="A18" s="36">
        <v>88.0</v>
      </c>
      <c r="B18" s="36">
        <v>150.0</v>
      </c>
      <c r="C18" s="36" t="s">
        <v>341</v>
      </c>
      <c r="D18" s="36"/>
      <c r="E18" s="36"/>
      <c r="F18" s="36"/>
      <c r="G18" s="36"/>
      <c r="H18" s="33"/>
      <c r="J18" s="8"/>
      <c r="K18" s="45" t="s">
        <v>360</v>
      </c>
      <c r="L18" s="46">
        <f>((COUNTIF(B2:B100,"&gt;105")-COUNTIF(B2:B100,"&gt;120"))/Count(B2:B100))*100</f>
        <v>22.44897959</v>
      </c>
    </row>
    <row r="19">
      <c r="A19" s="36">
        <v>88.0</v>
      </c>
      <c r="B19" s="36">
        <v>99.0</v>
      </c>
      <c r="C19" s="36" t="s">
        <v>335</v>
      </c>
      <c r="D19" s="36"/>
      <c r="E19" s="36"/>
      <c r="F19" s="36"/>
      <c r="G19" s="36"/>
      <c r="H19" s="33"/>
      <c r="J19" s="8"/>
      <c r="K19" s="45" t="s">
        <v>361</v>
      </c>
      <c r="L19" s="46">
        <f>((COUNTIF(B2:B100,"&gt;120")-COUNTIF(B2:B100,"&gt;135"))/Count(B2:B100))*100</f>
        <v>16.32653061</v>
      </c>
    </row>
    <row r="20">
      <c r="A20" s="36">
        <v>88.0</v>
      </c>
      <c r="B20" s="36">
        <v>117.0</v>
      </c>
      <c r="C20" s="36" t="s">
        <v>335</v>
      </c>
      <c r="D20" s="36"/>
      <c r="E20" s="36"/>
      <c r="F20" s="36"/>
      <c r="G20" s="36"/>
      <c r="H20" s="33"/>
      <c r="J20" s="8"/>
      <c r="K20" s="48" t="s">
        <v>362</v>
      </c>
      <c r="L20" s="49">
        <f>((COUNTIF(B2:B100,"&gt;135")-COUNTIF(B2:B100,"&gt;150"))/Count(B2:B100))*100</f>
        <v>12.24489796</v>
      </c>
    </row>
    <row r="21">
      <c r="A21" s="36">
        <v>108.0</v>
      </c>
      <c r="B21" s="36">
        <v>174.0</v>
      </c>
      <c r="C21" s="36" t="s">
        <v>341</v>
      </c>
      <c r="D21" s="36"/>
      <c r="E21" s="36"/>
      <c r="F21" s="36"/>
      <c r="G21" s="36"/>
      <c r="H21" s="33"/>
      <c r="J21" s="8"/>
      <c r="K21" s="48" t="s">
        <v>363</v>
      </c>
      <c r="L21" s="49">
        <f>((COUNTIF(B2:B100,"&gt;150")-COUNTIF(B2:B100,"&gt;165"))/Count(B2:B100))*100</f>
        <v>4.081632653</v>
      </c>
    </row>
    <row r="22">
      <c r="A22" s="36">
        <v>108.0</v>
      </c>
      <c r="B22" s="36">
        <v>140.0</v>
      </c>
      <c r="C22" s="36" t="s">
        <v>335</v>
      </c>
      <c r="D22" s="36"/>
      <c r="E22" s="36"/>
      <c r="F22" s="36"/>
      <c r="G22" s="36"/>
      <c r="H22" s="33"/>
      <c r="J22" s="8"/>
      <c r="K22" s="48" t="s">
        <v>364</v>
      </c>
      <c r="L22" s="49">
        <f>((COUNTIF(B2:B100,"&gt;165")-COUNTIF(B2:B100,"&gt;180"))/Count(B2:B100))*100</f>
        <v>4.081632653</v>
      </c>
    </row>
    <row r="23">
      <c r="A23" s="36">
        <v>108.0</v>
      </c>
      <c r="B23" s="36">
        <v>105.0</v>
      </c>
      <c r="C23" s="36" t="s">
        <v>341</v>
      </c>
      <c r="D23" s="36"/>
      <c r="E23" s="36"/>
      <c r="F23" s="36"/>
      <c r="G23" s="36"/>
      <c r="H23" s="33"/>
      <c r="J23" s="8"/>
      <c r="K23" s="50" t="s">
        <v>365</v>
      </c>
      <c r="L23" s="51">
        <f>((COUNTIF(B2:B100,"&gt;180")-COUNTIF(B2:B100,"&gt;300"))/Count(B2:B100))*100</f>
        <v>0</v>
      </c>
    </row>
    <row r="24">
      <c r="A24" s="36">
        <v>108.0</v>
      </c>
      <c r="B24" s="36">
        <v>118.0</v>
      </c>
      <c r="C24" s="36" t="s">
        <v>341</v>
      </c>
      <c r="D24" s="36"/>
      <c r="E24" s="36"/>
      <c r="F24" s="36"/>
      <c r="G24" s="36"/>
      <c r="H24" s="33"/>
      <c r="J24" s="8"/>
    </row>
    <row r="25">
      <c r="A25" s="36">
        <v>108.0</v>
      </c>
      <c r="B25" s="36">
        <v>92.0</v>
      </c>
      <c r="C25" s="36" t="s">
        <v>338</v>
      </c>
      <c r="D25" s="36"/>
      <c r="E25" s="36"/>
      <c r="F25" s="36"/>
      <c r="G25" s="36"/>
      <c r="H25" s="33"/>
      <c r="J25" s="8"/>
    </row>
    <row r="26">
      <c r="A26" s="36">
        <v>108.0</v>
      </c>
      <c r="B26" s="36">
        <v>103.0</v>
      </c>
      <c r="C26" s="36" t="s">
        <v>338</v>
      </c>
      <c r="D26" s="36"/>
      <c r="E26" s="36"/>
      <c r="F26" s="36"/>
      <c r="G26" s="36"/>
      <c r="H26" s="33"/>
      <c r="J26" s="8"/>
    </row>
    <row r="27">
      <c r="A27" s="36">
        <v>108.0</v>
      </c>
      <c r="B27" s="36">
        <v>130.0</v>
      </c>
      <c r="C27" s="36" t="s">
        <v>341</v>
      </c>
      <c r="D27" s="36"/>
      <c r="E27" s="36"/>
      <c r="F27" s="36"/>
      <c r="G27" s="36"/>
      <c r="H27" s="33"/>
      <c r="J27" s="8"/>
    </row>
    <row r="28">
      <c r="A28" s="36">
        <v>108.0</v>
      </c>
      <c r="B28" s="36">
        <v>134.0</v>
      </c>
      <c r="C28" s="36" t="s">
        <v>341</v>
      </c>
      <c r="D28" s="36"/>
      <c r="E28" s="36"/>
      <c r="F28" s="36"/>
      <c r="G28" s="36"/>
      <c r="H28" s="33"/>
      <c r="J28" s="8"/>
    </row>
    <row r="29">
      <c r="A29" s="36">
        <v>108.0</v>
      </c>
      <c r="B29" s="36">
        <v>168.0</v>
      </c>
      <c r="C29" s="36" t="s">
        <v>341</v>
      </c>
      <c r="D29" s="36"/>
      <c r="E29" s="36"/>
      <c r="F29" s="36"/>
      <c r="G29" s="36"/>
      <c r="H29" s="33"/>
      <c r="J29" s="8"/>
    </row>
    <row r="30">
      <c r="A30" s="36">
        <v>108.0</v>
      </c>
      <c r="B30" s="36">
        <v>160.0</v>
      </c>
      <c r="C30" s="36" t="s">
        <v>341</v>
      </c>
      <c r="D30" s="36"/>
      <c r="E30" s="36"/>
      <c r="F30" s="36"/>
      <c r="G30" s="36"/>
      <c r="H30" s="33"/>
      <c r="J30" s="8"/>
    </row>
    <row r="31">
      <c r="A31" s="36">
        <v>79.0</v>
      </c>
      <c r="B31" s="36">
        <v>55.0</v>
      </c>
      <c r="C31" s="36" t="s">
        <v>338</v>
      </c>
      <c r="D31" s="36"/>
      <c r="E31" s="36"/>
      <c r="F31" s="36"/>
      <c r="G31" s="36"/>
      <c r="H31" s="33"/>
      <c r="J31" s="8"/>
    </row>
    <row r="32">
      <c r="A32" s="36">
        <v>79.0</v>
      </c>
      <c r="B32" s="36">
        <v>145.0</v>
      </c>
      <c r="C32" s="36" t="s">
        <v>341</v>
      </c>
      <c r="D32" s="36"/>
      <c r="E32" s="36"/>
      <c r="F32" s="36"/>
      <c r="G32" s="36"/>
      <c r="H32" s="33"/>
      <c r="J32" s="8"/>
    </row>
    <row r="33">
      <c r="A33" s="36">
        <v>79.0</v>
      </c>
      <c r="B33" s="36">
        <v>86.0</v>
      </c>
      <c r="C33" s="36" t="s">
        <v>341</v>
      </c>
      <c r="D33" s="36"/>
      <c r="E33" s="36"/>
      <c r="F33" s="36"/>
      <c r="G33" s="36"/>
      <c r="H33" s="33"/>
      <c r="J33" s="8"/>
    </row>
    <row r="34">
      <c r="A34" s="36">
        <v>79.0</v>
      </c>
      <c r="B34" s="36">
        <v>118.0</v>
      </c>
      <c r="C34" s="36" t="s">
        <v>350</v>
      </c>
      <c r="D34" s="36"/>
      <c r="E34" s="36"/>
      <c r="F34" s="36"/>
      <c r="G34" s="36"/>
      <c r="H34" s="33"/>
      <c r="J34" s="8"/>
    </row>
    <row r="35">
      <c r="A35" s="36">
        <v>79.0</v>
      </c>
      <c r="B35" s="36">
        <v>117.0</v>
      </c>
      <c r="C35" s="36" t="s">
        <v>341</v>
      </c>
      <c r="D35" s="36"/>
      <c r="E35" s="36"/>
      <c r="F35" s="36"/>
      <c r="G35" s="36"/>
      <c r="H35" s="33"/>
      <c r="J35" s="8"/>
    </row>
    <row r="36">
      <c r="A36" s="36">
        <v>79.0</v>
      </c>
      <c r="B36" s="36">
        <v>116.0</v>
      </c>
      <c r="C36" s="36" t="s">
        <v>335</v>
      </c>
      <c r="D36" s="36"/>
      <c r="E36" s="36"/>
      <c r="F36" s="36"/>
      <c r="G36" s="36"/>
      <c r="H36" s="33"/>
      <c r="J36" s="8"/>
    </row>
    <row r="37">
      <c r="A37" s="36">
        <v>79.0</v>
      </c>
      <c r="B37" s="36">
        <v>99.0</v>
      </c>
      <c r="C37" s="36" t="s">
        <v>350</v>
      </c>
      <c r="D37" s="36"/>
      <c r="E37" s="36"/>
      <c r="F37" s="36"/>
      <c r="G37" s="36"/>
      <c r="H37" s="33"/>
      <c r="J37" s="8"/>
    </row>
    <row r="38">
      <c r="A38" s="36">
        <v>79.0</v>
      </c>
      <c r="B38" s="36">
        <v>119.0</v>
      </c>
      <c r="C38" s="36" t="s">
        <v>341</v>
      </c>
      <c r="D38" s="36"/>
      <c r="E38" s="36"/>
      <c r="F38" s="36"/>
      <c r="G38" s="36"/>
      <c r="H38" s="33"/>
      <c r="J38" s="8"/>
    </row>
    <row r="39">
      <c r="A39" s="36">
        <v>93.0</v>
      </c>
      <c r="B39" s="36">
        <v>137.0</v>
      </c>
      <c r="C39" s="36" t="s">
        <v>335</v>
      </c>
      <c r="D39" s="36"/>
      <c r="E39" s="36"/>
      <c r="F39" s="36"/>
      <c r="G39" s="36"/>
      <c r="H39" s="33"/>
      <c r="J39" s="8"/>
    </row>
    <row r="40">
      <c r="A40" s="36">
        <v>93.0</v>
      </c>
      <c r="B40" s="36">
        <v>33.0</v>
      </c>
      <c r="C40" s="36" t="s">
        <v>350</v>
      </c>
      <c r="D40" s="36"/>
      <c r="E40" s="36"/>
      <c r="F40" s="36"/>
      <c r="G40" s="36"/>
      <c r="H40" s="33"/>
      <c r="J40" s="8"/>
    </row>
    <row r="41">
      <c r="A41" s="36">
        <v>93.0</v>
      </c>
      <c r="B41" s="36">
        <v>0.0</v>
      </c>
      <c r="C41" s="36" t="s">
        <v>350</v>
      </c>
      <c r="D41" s="36"/>
      <c r="E41" s="36"/>
      <c r="F41" s="36"/>
      <c r="G41" s="36"/>
      <c r="H41" s="33"/>
      <c r="J41" s="8"/>
    </row>
    <row r="42">
      <c r="A42" s="36">
        <v>93.0</v>
      </c>
      <c r="B42" s="36">
        <v>114.0</v>
      </c>
      <c r="C42" s="36" t="s">
        <v>341</v>
      </c>
      <c r="D42" s="36"/>
      <c r="E42" s="36"/>
      <c r="F42" s="36"/>
      <c r="G42" s="36"/>
      <c r="H42" s="33"/>
      <c r="J42" s="8"/>
    </row>
    <row r="43">
      <c r="A43" s="36">
        <v>93.0</v>
      </c>
      <c r="B43" s="36">
        <v>102.0</v>
      </c>
      <c r="C43" s="36" t="s">
        <v>341</v>
      </c>
      <c r="D43" s="36"/>
      <c r="E43" s="36"/>
      <c r="F43" s="36"/>
      <c r="G43" s="36"/>
      <c r="H43" s="33"/>
      <c r="J43" s="8"/>
    </row>
    <row r="44">
      <c r="A44" s="36">
        <v>93.0</v>
      </c>
      <c r="B44" s="36">
        <v>121.0</v>
      </c>
      <c r="C44" s="36" t="s">
        <v>335</v>
      </c>
      <c r="D44" s="36"/>
      <c r="E44" s="36"/>
      <c r="F44" s="36"/>
      <c r="G44" s="36"/>
      <c r="H44" s="33"/>
      <c r="J44" s="8"/>
    </row>
    <row r="45">
      <c r="A45" s="36">
        <v>95.0</v>
      </c>
      <c r="B45" s="36">
        <v>114.0</v>
      </c>
      <c r="C45" s="36" t="s">
        <v>338</v>
      </c>
      <c r="D45" s="36"/>
      <c r="E45" s="36"/>
      <c r="F45" s="36"/>
      <c r="G45" s="36"/>
      <c r="H45" s="33"/>
      <c r="J45" s="8"/>
    </row>
    <row r="46">
      <c r="A46" s="36">
        <v>95.0</v>
      </c>
      <c r="B46" s="36">
        <v>87.0</v>
      </c>
      <c r="C46" s="36" t="s">
        <v>338</v>
      </c>
      <c r="D46" s="36"/>
      <c r="E46" s="36"/>
      <c r="F46" s="36"/>
      <c r="G46" s="36"/>
      <c r="H46" s="33"/>
      <c r="J46" s="8"/>
    </row>
    <row r="47">
      <c r="A47" s="36">
        <v>95.0</v>
      </c>
      <c r="B47" s="36">
        <v>127.0</v>
      </c>
      <c r="C47" s="36" t="s">
        <v>341</v>
      </c>
      <c r="D47" s="36"/>
      <c r="E47" s="36"/>
      <c r="F47" s="36"/>
      <c r="G47" s="36"/>
      <c r="H47" s="33"/>
      <c r="J47" s="8"/>
    </row>
    <row r="48">
      <c r="A48" s="36">
        <v>95.0</v>
      </c>
      <c r="B48" s="36">
        <v>92.0</v>
      </c>
      <c r="C48" s="36" t="s">
        <v>335</v>
      </c>
      <c r="D48" s="36"/>
      <c r="E48" s="36"/>
      <c r="F48" s="36"/>
      <c r="G48" s="36"/>
      <c r="H48" s="33"/>
      <c r="J48" s="8"/>
    </row>
    <row r="49">
      <c r="A49" s="36">
        <v>95.0</v>
      </c>
      <c r="B49" s="36">
        <v>110.0</v>
      </c>
      <c r="C49" s="36" t="s">
        <v>341</v>
      </c>
      <c r="D49" s="36"/>
      <c r="E49" s="36"/>
      <c r="F49" s="36"/>
      <c r="G49" s="36"/>
      <c r="H49" s="33"/>
      <c r="J49" s="8"/>
    </row>
    <row r="50">
      <c r="A50" s="36">
        <v>95.0</v>
      </c>
      <c r="B50" s="36">
        <v>21.0</v>
      </c>
      <c r="C50" s="36" t="s">
        <v>350</v>
      </c>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110.1428571</v>
      </c>
      <c r="M1" s="6" t="s">
        <v>334</v>
      </c>
      <c r="N1" s="10">
        <f>AVERAGE(A2:A100)</f>
        <v>94.97959184</v>
      </c>
    </row>
    <row r="2">
      <c r="A2" s="36">
        <v>104.0</v>
      </c>
      <c r="B2" s="36">
        <v>80.0</v>
      </c>
      <c r="C2" s="36" t="s">
        <v>338</v>
      </c>
      <c r="D2" s="36"/>
      <c r="E2" s="36"/>
      <c r="F2" s="36"/>
      <c r="G2" s="36"/>
      <c r="H2" s="33"/>
      <c r="I2" s="34" t="s">
        <v>3</v>
      </c>
      <c r="J2" s="35">
        <f>MEDIAN(B2:B100)</f>
        <v>115</v>
      </c>
      <c r="M2" s="66" t="s">
        <v>337</v>
      </c>
      <c r="N2" s="67">
        <f>count(A2:A103)</f>
        <v>49</v>
      </c>
    </row>
    <row r="3">
      <c r="A3" s="36">
        <v>104.0</v>
      </c>
      <c r="B3" s="36">
        <v>123.0</v>
      </c>
      <c r="C3" s="36" t="s">
        <v>341</v>
      </c>
      <c r="D3" s="36"/>
      <c r="E3" s="36"/>
      <c r="F3" s="36"/>
      <c r="G3" s="36"/>
      <c r="H3" s="33"/>
      <c r="I3" s="34" t="s">
        <v>339</v>
      </c>
      <c r="J3" s="35">
        <f>STDEV(B2:B100)</f>
        <v>41.99305498</v>
      </c>
    </row>
    <row r="4">
      <c r="A4" s="36">
        <v>104.0</v>
      </c>
      <c r="B4" s="36">
        <v>115.0</v>
      </c>
      <c r="C4" s="36" t="s">
        <v>341</v>
      </c>
      <c r="D4" s="36"/>
      <c r="E4" s="36"/>
      <c r="F4" s="36"/>
      <c r="G4" s="36"/>
      <c r="H4" s="33"/>
      <c r="I4" s="34" t="s">
        <v>340</v>
      </c>
      <c r="J4" s="35">
        <f>QUARTILE(B2:B100,1)</f>
        <v>89</v>
      </c>
    </row>
    <row r="5">
      <c r="A5" s="36">
        <v>104.0</v>
      </c>
      <c r="B5" s="36">
        <v>180.0</v>
      </c>
      <c r="C5" s="36" t="s">
        <v>350</v>
      </c>
      <c r="D5" s="36"/>
      <c r="E5" s="36"/>
      <c r="F5" s="36"/>
      <c r="G5" s="36"/>
      <c r="H5" s="33"/>
      <c r="I5" s="34" t="s">
        <v>342</v>
      </c>
      <c r="J5" s="35">
        <f>QUARTILE(B2:B100,2)</f>
        <v>115</v>
      </c>
    </row>
    <row r="6">
      <c r="A6" s="36">
        <v>104.0</v>
      </c>
      <c r="B6" s="36">
        <v>99.0</v>
      </c>
      <c r="C6" s="36" t="s">
        <v>338</v>
      </c>
      <c r="D6" s="36"/>
      <c r="E6" s="36"/>
      <c r="F6" s="36"/>
      <c r="G6" s="36"/>
      <c r="H6" s="33"/>
      <c r="I6" s="34" t="s">
        <v>1</v>
      </c>
      <c r="J6" s="35">
        <f>QUARTILE(B2:B100,3)</f>
        <v>144</v>
      </c>
    </row>
    <row r="7">
      <c r="A7" s="36">
        <v>104.0</v>
      </c>
      <c r="B7" s="59">
        <v>90.0</v>
      </c>
      <c r="C7" s="38" t="s">
        <v>341</v>
      </c>
      <c r="D7" s="38"/>
      <c r="E7" s="38"/>
      <c r="F7" s="38"/>
      <c r="G7" s="38"/>
      <c r="H7" s="33"/>
      <c r="I7" s="34" t="s">
        <v>343</v>
      </c>
      <c r="J7" s="35">
        <f>QUARTILE(B2:B100,4)</f>
        <v>183</v>
      </c>
    </row>
    <row r="8">
      <c r="A8" s="36">
        <v>104.0</v>
      </c>
      <c r="B8" s="60">
        <v>149.0</v>
      </c>
      <c r="C8" s="40" t="s">
        <v>341</v>
      </c>
      <c r="D8" s="40"/>
      <c r="E8" s="40"/>
      <c r="F8" s="40"/>
      <c r="G8" s="40"/>
      <c r="H8" s="33"/>
      <c r="I8" s="34" t="s">
        <v>344</v>
      </c>
      <c r="J8" s="35">
        <f>J6-J4</f>
        <v>55</v>
      </c>
      <c r="K8" s="34" t="s">
        <v>345</v>
      </c>
      <c r="L8" s="35">
        <f>(3*(J1-J2))/J3</f>
        <v>-0.346996154</v>
      </c>
      <c r="M8" s="34" t="s">
        <v>346</v>
      </c>
      <c r="N8" s="35">
        <f>SUM(L21:L23)</f>
        <v>12.24489796</v>
      </c>
    </row>
    <row r="9">
      <c r="A9" s="36">
        <v>104.0</v>
      </c>
      <c r="B9" s="60">
        <v>89.0</v>
      </c>
      <c r="C9" s="40" t="s">
        <v>338</v>
      </c>
      <c r="D9" s="40"/>
      <c r="E9" s="40"/>
      <c r="F9" s="40"/>
      <c r="G9" s="40"/>
      <c r="H9" s="33"/>
      <c r="J9" s="8"/>
    </row>
    <row r="10">
      <c r="A10" s="36">
        <v>95.0</v>
      </c>
      <c r="B10" s="36">
        <v>183.0</v>
      </c>
      <c r="C10" s="36" t="s">
        <v>341</v>
      </c>
      <c r="D10" s="36"/>
      <c r="E10" s="36"/>
      <c r="F10" s="36"/>
      <c r="G10" s="36"/>
      <c r="H10" s="33"/>
      <c r="I10" s="41" t="s">
        <v>338</v>
      </c>
      <c r="J10" s="42">
        <f>(COUNTIF(C2:C100,"edgeguard"))/(count(A2:A100))</f>
        <v>0.2040816327</v>
      </c>
      <c r="K10" s="43" t="s">
        <v>347</v>
      </c>
      <c r="L10" s="44" t="s">
        <v>348</v>
      </c>
    </row>
    <row r="11">
      <c r="A11" s="36">
        <v>95.0</v>
      </c>
      <c r="B11" s="36">
        <v>72.0</v>
      </c>
      <c r="C11" s="36" t="s">
        <v>341</v>
      </c>
      <c r="D11" s="36"/>
      <c r="E11" s="36"/>
      <c r="F11" s="36"/>
      <c r="G11" s="36"/>
      <c r="H11" s="33"/>
      <c r="I11" s="41" t="s">
        <v>335</v>
      </c>
      <c r="J11" s="42">
        <f>COUNTIF(C2:C100,"ledgeguard")/(count(A2:A100))</f>
        <v>0.08163265306</v>
      </c>
      <c r="K11" s="45" t="s">
        <v>349</v>
      </c>
      <c r="L11" s="46">
        <f>((COUNTIF(B2:B100,"&lt;=15"))/Count(B2:B100))*100</f>
        <v>2.040816327</v>
      </c>
    </row>
    <row r="12">
      <c r="A12" s="36">
        <v>95.0</v>
      </c>
      <c r="B12" s="36">
        <v>162.0</v>
      </c>
      <c r="C12" s="36" t="s">
        <v>341</v>
      </c>
      <c r="D12" s="36"/>
      <c r="E12" s="36"/>
      <c r="F12" s="36"/>
      <c r="G12" s="36"/>
      <c r="H12" s="33"/>
      <c r="I12" s="41" t="s">
        <v>350</v>
      </c>
      <c r="J12" s="42">
        <f>COUNTIF(C2:C100,"reversal")/(count(A2:A100))</f>
        <v>0.1020408163</v>
      </c>
      <c r="K12" s="45" t="s">
        <v>351</v>
      </c>
      <c r="L12" s="46">
        <f>((COUNTIF(B2:B100,"&gt;15")-COUNTIF(B2:B100,"&gt;30"))/Count(B2:B100))*100</f>
        <v>4.081632653</v>
      </c>
    </row>
    <row r="13">
      <c r="A13" s="36">
        <v>95.0</v>
      </c>
      <c r="B13" s="36">
        <v>150.0</v>
      </c>
      <c r="C13" s="36" t="s">
        <v>341</v>
      </c>
      <c r="D13" s="36"/>
      <c r="E13" s="36"/>
      <c r="F13" s="36"/>
      <c r="G13" s="36"/>
      <c r="H13" s="33"/>
      <c r="I13" s="41" t="s">
        <v>341</v>
      </c>
      <c r="J13" s="42">
        <f>COUNTIF(C2:C100,"raw/whiff")/(count(A2:A100))</f>
        <v>0.5510204082</v>
      </c>
      <c r="K13" s="45" t="s">
        <v>352</v>
      </c>
      <c r="L13" s="47">
        <f>((COUNTIF(B2:B100,"&gt;30")-COUNTIF(B2:B100,"&gt;45"))/Count(B2:B100))*100</f>
        <v>4.081632653</v>
      </c>
    </row>
    <row r="14">
      <c r="A14" s="36">
        <v>95.0</v>
      </c>
      <c r="B14" s="36">
        <v>149.0</v>
      </c>
      <c r="C14" s="36" t="s">
        <v>341</v>
      </c>
      <c r="D14" s="36"/>
      <c r="E14" s="36"/>
      <c r="F14" s="36"/>
      <c r="G14" s="36"/>
      <c r="H14" s="33"/>
      <c r="I14" s="41" t="s">
        <v>353</v>
      </c>
      <c r="J14" s="42">
        <f>COUNTIF(C2:C100,"landing")/(count(A2:A100))</f>
        <v>0</v>
      </c>
      <c r="K14" s="45" t="s">
        <v>354</v>
      </c>
      <c r="L14" s="46">
        <f>((COUNTIF(B2:B100,"&gt;45")-COUNTIF(B2:B100,"&gt;60"))/Count(B2:B100))*100</f>
        <v>0</v>
      </c>
    </row>
    <row r="15">
      <c r="A15" s="36">
        <v>95.0</v>
      </c>
      <c r="B15" s="36">
        <v>131.0</v>
      </c>
      <c r="C15" s="36" t="s">
        <v>341</v>
      </c>
      <c r="D15" s="36"/>
      <c r="E15" s="36"/>
      <c r="F15" s="36"/>
      <c r="G15" s="36"/>
      <c r="H15" s="33"/>
      <c r="I15" s="41" t="s">
        <v>355</v>
      </c>
      <c r="J15" s="42">
        <f>COUNTIF(C2:C100,"shielding")/(count(A2:A100))</f>
        <v>0.0612244898</v>
      </c>
      <c r="K15" s="45" t="s">
        <v>356</v>
      </c>
      <c r="L15" s="46">
        <f>((COUNTIF(B2:B100,"&gt;60")-COUNTIF(B2:B100,"&gt;75"))/Count(B2:B100))*100</f>
        <v>8.163265306</v>
      </c>
    </row>
    <row r="16">
      <c r="A16" s="36">
        <v>79.0</v>
      </c>
      <c r="B16" s="36">
        <v>87.0</v>
      </c>
      <c r="C16" s="36" t="s">
        <v>335</v>
      </c>
      <c r="D16" s="36"/>
      <c r="E16" s="36"/>
      <c r="F16" s="36"/>
      <c r="G16" s="36"/>
      <c r="H16" s="33"/>
      <c r="J16" s="8"/>
      <c r="K16" s="45" t="s">
        <v>357</v>
      </c>
      <c r="L16" s="46">
        <f>((COUNTIF(B2:B100,"&gt;75")-COUNTIF(B2:B100,"&gt;90"))/Count(B2:B100))*100</f>
        <v>12.24489796</v>
      </c>
    </row>
    <row r="17">
      <c r="A17" s="36">
        <v>79.0</v>
      </c>
      <c r="B17" s="36">
        <v>105.0</v>
      </c>
      <c r="C17" s="36" t="s">
        <v>350</v>
      </c>
      <c r="D17" s="36"/>
      <c r="E17" s="36"/>
      <c r="F17" s="36"/>
      <c r="G17" s="36"/>
      <c r="H17" s="33"/>
      <c r="I17" s="41" t="s">
        <v>378</v>
      </c>
      <c r="J17" s="42" t="str">
        <f>SUM(D2:F100)/COUNTA(D2:F100)</f>
        <v>#DIV/0!</v>
      </c>
      <c r="K17" s="45" t="s">
        <v>359</v>
      </c>
      <c r="L17" s="46">
        <f>((COUNTIF(B2:B100,"&gt;90")-COUNTIF(B2:B100,"&gt;105"))/Count(B2:B100))*100</f>
        <v>16.32653061</v>
      </c>
    </row>
    <row r="18">
      <c r="A18" s="36">
        <v>79.0</v>
      </c>
      <c r="B18" s="36">
        <v>27.0</v>
      </c>
      <c r="C18" s="36" t="s">
        <v>350</v>
      </c>
      <c r="D18" s="36"/>
      <c r="E18" s="36"/>
      <c r="F18" s="36"/>
      <c r="G18" s="36"/>
      <c r="H18" s="33"/>
      <c r="J18" s="8"/>
      <c r="K18" s="45" t="s">
        <v>360</v>
      </c>
      <c r="L18" s="46">
        <f>((COUNTIF(B2:B100,"&gt;105")-COUNTIF(B2:B100,"&gt;120"))/Count(B2:B100))*100</f>
        <v>6.12244898</v>
      </c>
    </row>
    <row r="19">
      <c r="A19" s="36">
        <v>79.0</v>
      </c>
      <c r="B19" s="36">
        <v>130.0</v>
      </c>
      <c r="C19" s="36" t="s">
        <v>350</v>
      </c>
      <c r="D19" s="36"/>
      <c r="E19" s="36"/>
      <c r="F19" s="36"/>
      <c r="G19" s="36"/>
      <c r="H19" s="33"/>
      <c r="J19" s="8"/>
      <c r="K19" s="45" t="s">
        <v>361</v>
      </c>
      <c r="L19" s="46">
        <f>((COUNTIF(B2:B100,"&gt;120")-COUNTIF(B2:B100,"&gt;135"))/Count(B2:B100))*100</f>
        <v>16.32653061</v>
      </c>
    </row>
    <row r="20">
      <c r="A20" s="36">
        <v>79.0</v>
      </c>
      <c r="B20" s="36">
        <v>132.0</v>
      </c>
      <c r="C20" s="36" t="s">
        <v>341</v>
      </c>
      <c r="D20" s="36"/>
      <c r="E20" s="36"/>
      <c r="F20" s="36"/>
      <c r="G20" s="36"/>
      <c r="H20" s="33"/>
      <c r="J20" s="8"/>
      <c r="K20" s="48" t="s">
        <v>362</v>
      </c>
      <c r="L20" s="49">
        <f>((COUNTIF(B2:B100,"&gt;135")-COUNTIF(B2:B100,"&gt;150"))/Count(B2:B100))*100</f>
        <v>18.36734694</v>
      </c>
    </row>
    <row r="21">
      <c r="A21" s="36">
        <v>79.0</v>
      </c>
      <c r="B21" s="36">
        <v>20.0</v>
      </c>
      <c r="C21" s="36" t="s">
        <v>341</v>
      </c>
      <c r="D21" s="36"/>
      <c r="E21" s="36"/>
      <c r="F21" s="36"/>
      <c r="G21" s="36"/>
      <c r="H21" s="33"/>
      <c r="J21" s="8"/>
      <c r="K21" s="48" t="s">
        <v>363</v>
      </c>
      <c r="L21" s="49">
        <f>((COUNTIF(B2:B100,"&gt;150")-COUNTIF(B2:B100,"&gt;165"))/Count(B2:B100))*100</f>
        <v>6.12244898</v>
      </c>
    </row>
    <row r="22">
      <c r="A22" s="36">
        <v>79.0</v>
      </c>
      <c r="B22" s="36">
        <v>33.0</v>
      </c>
      <c r="C22" s="36" t="s">
        <v>338</v>
      </c>
      <c r="D22" s="36"/>
      <c r="E22" s="36"/>
      <c r="F22" s="36"/>
      <c r="G22" s="36"/>
      <c r="H22" s="33"/>
      <c r="J22" s="8"/>
      <c r="K22" s="48" t="s">
        <v>364</v>
      </c>
      <c r="L22" s="49">
        <f>((COUNTIF(B2:B100,"&gt;165")-COUNTIF(B2:B100,"&gt;180"))/Count(B2:B100))*100</f>
        <v>4.081632653</v>
      </c>
    </row>
    <row r="23">
      <c r="A23" s="36">
        <v>79.0</v>
      </c>
      <c r="B23" s="36">
        <v>67.0</v>
      </c>
      <c r="C23" s="36" t="s">
        <v>338</v>
      </c>
      <c r="D23" s="36"/>
      <c r="E23" s="36"/>
      <c r="F23" s="36"/>
      <c r="G23" s="36"/>
      <c r="H23" s="33"/>
      <c r="J23" s="8"/>
      <c r="K23" s="50" t="s">
        <v>365</v>
      </c>
      <c r="L23" s="51">
        <f>((COUNTIF(B2:B100,"&gt;180")-COUNTIF(B2:B100,"&gt;300"))/Count(B2:B100))*100</f>
        <v>2.040816327</v>
      </c>
    </row>
    <row r="24">
      <c r="A24" s="36">
        <v>79.0</v>
      </c>
      <c r="B24" s="36">
        <v>0.0</v>
      </c>
      <c r="C24" s="36" t="s">
        <v>350</v>
      </c>
      <c r="D24" s="36"/>
      <c r="E24" s="36"/>
      <c r="F24" s="36"/>
      <c r="G24" s="36"/>
      <c r="H24" s="33"/>
      <c r="J24" s="8"/>
    </row>
    <row r="25">
      <c r="A25" s="36">
        <v>91.0</v>
      </c>
      <c r="B25" s="36">
        <v>130.0</v>
      </c>
      <c r="C25" s="36" t="s">
        <v>335</v>
      </c>
      <c r="D25" s="36"/>
      <c r="E25" s="36"/>
      <c r="F25" s="36"/>
      <c r="G25" s="36"/>
      <c r="H25" s="33"/>
      <c r="J25" s="8"/>
    </row>
    <row r="26">
      <c r="A26" s="36">
        <v>91.0</v>
      </c>
      <c r="B26" s="36">
        <v>91.0</v>
      </c>
      <c r="C26" s="36" t="s">
        <v>338</v>
      </c>
      <c r="D26" s="36"/>
      <c r="E26" s="36"/>
      <c r="F26" s="36"/>
      <c r="G26" s="36"/>
      <c r="H26" s="33"/>
      <c r="J26" s="8"/>
    </row>
    <row r="27">
      <c r="A27" s="36">
        <v>91.0</v>
      </c>
      <c r="B27" s="36">
        <v>127.0</v>
      </c>
      <c r="C27" s="36" t="s">
        <v>341</v>
      </c>
      <c r="D27" s="36"/>
      <c r="E27" s="36"/>
      <c r="F27" s="36"/>
      <c r="G27" s="36"/>
      <c r="H27" s="33"/>
      <c r="J27" s="8"/>
    </row>
    <row r="28">
      <c r="A28" s="36">
        <v>91.0</v>
      </c>
      <c r="B28" s="36">
        <v>144.0</v>
      </c>
      <c r="C28" s="36" t="s">
        <v>341</v>
      </c>
      <c r="D28" s="36"/>
      <c r="E28" s="36"/>
      <c r="F28" s="36"/>
      <c r="G28" s="36"/>
      <c r="H28" s="33"/>
      <c r="J28" s="8"/>
    </row>
    <row r="29">
      <c r="A29" s="36">
        <v>91.0</v>
      </c>
      <c r="B29" s="36">
        <v>141.0</v>
      </c>
      <c r="C29" s="36" t="s">
        <v>355</v>
      </c>
      <c r="D29" s="36"/>
      <c r="E29" s="36"/>
      <c r="F29" s="36"/>
      <c r="G29" s="36"/>
      <c r="H29" s="33"/>
      <c r="J29" s="8"/>
    </row>
    <row r="30">
      <c r="A30" s="36">
        <v>91.0</v>
      </c>
      <c r="B30" s="36">
        <v>138.0</v>
      </c>
      <c r="C30" s="36" t="s">
        <v>355</v>
      </c>
      <c r="D30" s="36"/>
      <c r="E30" s="36"/>
      <c r="F30" s="36"/>
      <c r="G30" s="36"/>
      <c r="H30" s="33"/>
      <c r="J30" s="8"/>
    </row>
    <row r="31">
      <c r="A31" s="36">
        <v>91.0</v>
      </c>
      <c r="B31" s="36">
        <v>152.0</v>
      </c>
      <c r="C31" s="36" t="s">
        <v>355</v>
      </c>
      <c r="D31" s="36"/>
      <c r="E31" s="36"/>
      <c r="F31" s="36"/>
      <c r="G31" s="36"/>
      <c r="H31" s="33"/>
      <c r="J31" s="8"/>
    </row>
    <row r="32">
      <c r="A32" s="36">
        <v>91.0</v>
      </c>
      <c r="B32" s="36">
        <v>97.0</v>
      </c>
      <c r="C32" s="36" t="s">
        <v>341</v>
      </c>
      <c r="D32" s="36"/>
      <c r="E32" s="36"/>
      <c r="F32" s="36"/>
      <c r="G32" s="36"/>
      <c r="H32" s="33"/>
      <c r="J32" s="8"/>
    </row>
    <row r="33">
      <c r="A33" s="36">
        <v>91.0</v>
      </c>
      <c r="B33" s="36">
        <v>105.0</v>
      </c>
      <c r="C33" s="36" t="s">
        <v>341</v>
      </c>
      <c r="D33" s="36"/>
      <c r="E33" s="36"/>
      <c r="F33" s="36"/>
      <c r="G33" s="36"/>
      <c r="H33" s="33"/>
      <c r="J33" s="8"/>
    </row>
    <row r="34">
      <c r="A34" s="36">
        <v>106.0</v>
      </c>
      <c r="B34" s="36">
        <v>145.0</v>
      </c>
      <c r="C34" s="36" t="s">
        <v>341</v>
      </c>
      <c r="D34" s="36"/>
      <c r="E34" s="36"/>
      <c r="F34" s="36"/>
      <c r="G34" s="36"/>
      <c r="H34" s="33"/>
      <c r="J34" s="8"/>
    </row>
    <row r="35">
      <c r="A35" s="36">
        <v>106.0</v>
      </c>
      <c r="B35" s="36">
        <v>89.0</v>
      </c>
      <c r="C35" s="36" t="s">
        <v>335</v>
      </c>
      <c r="D35" s="36"/>
      <c r="E35" s="36"/>
      <c r="F35" s="36"/>
      <c r="G35" s="36"/>
      <c r="H35" s="33"/>
      <c r="J35" s="8"/>
    </row>
    <row r="36">
      <c r="A36" s="36">
        <v>106.0</v>
      </c>
      <c r="B36" s="36">
        <v>111.0</v>
      </c>
      <c r="C36" s="36" t="s">
        <v>341</v>
      </c>
      <c r="D36" s="36"/>
      <c r="E36" s="36"/>
      <c r="F36" s="36"/>
      <c r="G36" s="36"/>
      <c r="H36" s="33"/>
      <c r="J36" s="8"/>
    </row>
    <row r="37">
      <c r="A37" s="36">
        <v>106.0</v>
      </c>
      <c r="B37" s="36">
        <v>146.0</v>
      </c>
      <c r="C37" s="36" t="s">
        <v>341</v>
      </c>
      <c r="D37" s="36"/>
      <c r="E37" s="36"/>
      <c r="F37" s="36"/>
      <c r="G37" s="36"/>
      <c r="H37" s="33"/>
      <c r="J37" s="8"/>
    </row>
    <row r="38">
      <c r="A38" s="36">
        <v>106.0</v>
      </c>
      <c r="B38" s="36">
        <v>102.0</v>
      </c>
      <c r="C38" s="36" t="s">
        <v>341</v>
      </c>
      <c r="D38" s="36"/>
      <c r="E38" s="36"/>
      <c r="F38" s="36"/>
      <c r="G38" s="36"/>
      <c r="H38" s="33"/>
      <c r="J38" s="8"/>
    </row>
    <row r="39">
      <c r="A39" s="36">
        <v>106.0</v>
      </c>
      <c r="B39" s="36">
        <v>104.0</v>
      </c>
      <c r="C39" s="36" t="s">
        <v>338</v>
      </c>
      <c r="D39" s="36"/>
      <c r="E39" s="36"/>
      <c r="F39" s="36"/>
      <c r="G39" s="36"/>
      <c r="H39" s="33"/>
      <c r="J39" s="8"/>
    </row>
    <row r="40">
      <c r="A40" s="36">
        <v>106.0</v>
      </c>
      <c r="B40" s="36">
        <v>116.0</v>
      </c>
      <c r="C40" s="36" t="s">
        <v>338</v>
      </c>
      <c r="D40" s="36"/>
      <c r="E40" s="36"/>
      <c r="F40" s="36"/>
      <c r="G40" s="36"/>
      <c r="H40" s="33"/>
      <c r="J40" s="8"/>
    </row>
    <row r="41">
      <c r="A41" s="36">
        <v>98.0</v>
      </c>
      <c r="B41" s="36">
        <v>132.0</v>
      </c>
      <c r="C41" s="36" t="s">
        <v>341</v>
      </c>
      <c r="D41" s="36"/>
      <c r="E41" s="36"/>
      <c r="F41" s="36"/>
      <c r="G41" s="36"/>
      <c r="H41" s="33"/>
      <c r="J41" s="8"/>
    </row>
    <row r="42">
      <c r="A42" s="36">
        <v>98.0</v>
      </c>
      <c r="B42" s="36">
        <v>91.0</v>
      </c>
      <c r="C42" s="36" t="s">
        <v>341</v>
      </c>
      <c r="D42" s="36"/>
      <c r="E42" s="36"/>
      <c r="F42" s="36"/>
      <c r="G42" s="36"/>
      <c r="H42" s="33"/>
      <c r="J42" s="8"/>
    </row>
    <row r="43">
      <c r="A43" s="36">
        <v>98.0</v>
      </c>
      <c r="B43" s="36">
        <v>34.0</v>
      </c>
      <c r="C43" s="36" t="s">
        <v>338</v>
      </c>
      <c r="D43" s="36"/>
      <c r="E43" s="36"/>
      <c r="F43" s="36"/>
      <c r="G43" s="36"/>
      <c r="H43" s="33"/>
      <c r="J43" s="8"/>
    </row>
    <row r="44">
      <c r="A44" s="36">
        <v>98.0</v>
      </c>
      <c r="B44" s="36">
        <v>146.0</v>
      </c>
      <c r="C44" s="36" t="s">
        <v>341</v>
      </c>
      <c r="D44" s="36"/>
      <c r="E44" s="36"/>
      <c r="F44" s="36"/>
      <c r="G44" s="36"/>
      <c r="H44" s="33"/>
      <c r="J44" s="8"/>
    </row>
    <row r="45">
      <c r="A45" s="36">
        <v>98.0</v>
      </c>
      <c r="B45" s="36">
        <v>167.0</v>
      </c>
      <c r="C45" s="36" t="s">
        <v>341</v>
      </c>
      <c r="D45" s="36"/>
      <c r="E45" s="36"/>
      <c r="F45" s="36"/>
      <c r="G45" s="36"/>
      <c r="H45" s="33"/>
      <c r="J45" s="8"/>
    </row>
    <row r="46">
      <c r="A46" s="36">
        <v>98.0</v>
      </c>
      <c r="B46" s="36">
        <v>86.0</v>
      </c>
      <c r="C46" s="36" t="s">
        <v>341</v>
      </c>
      <c r="D46" s="36"/>
      <c r="E46" s="36"/>
      <c r="F46" s="36"/>
      <c r="G46" s="36"/>
      <c r="H46" s="33"/>
      <c r="J46" s="8"/>
    </row>
    <row r="47">
      <c r="A47" s="36">
        <v>98.0</v>
      </c>
      <c r="B47" s="36">
        <v>123.0</v>
      </c>
      <c r="C47" s="36" t="s">
        <v>335</v>
      </c>
      <c r="D47" s="36"/>
      <c r="E47" s="36"/>
      <c r="F47" s="36"/>
      <c r="G47" s="36"/>
      <c r="H47" s="33"/>
      <c r="J47" s="8"/>
    </row>
    <row r="48">
      <c r="A48" s="36">
        <v>98.0</v>
      </c>
      <c r="B48" s="36">
        <v>75.0</v>
      </c>
      <c r="C48" s="36" t="s">
        <v>341</v>
      </c>
      <c r="D48" s="36"/>
      <c r="E48" s="36"/>
      <c r="F48" s="36"/>
      <c r="G48" s="36"/>
      <c r="H48" s="33"/>
      <c r="J48" s="8"/>
    </row>
    <row r="49">
      <c r="A49" s="36">
        <v>98.0</v>
      </c>
      <c r="B49" s="36">
        <v>68.0</v>
      </c>
      <c r="C49" s="36" t="s">
        <v>338</v>
      </c>
      <c r="D49" s="36"/>
      <c r="E49" s="36"/>
      <c r="F49" s="36"/>
      <c r="G49" s="36"/>
      <c r="H49" s="33"/>
      <c r="J49" s="8"/>
    </row>
    <row r="50">
      <c r="A50" s="36">
        <v>98.0</v>
      </c>
      <c r="B50" s="36">
        <v>164.0</v>
      </c>
      <c r="C50" s="36" t="s">
        <v>341</v>
      </c>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104.6349206</v>
      </c>
      <c r="M1" s="6" t="s">
        <v>334</v>
      </c>
      <c r="N1" s="10">
        <f>AVERAGE(A2:A100)</f>
        <v>93.14285714</v>
      </c>
    </row>
    <row r="2">
      <c r="A2" s="36">
        <v>106.0</v>
      </c>
      <c r="B2" s="36">
        <v>97.0</v>
      </c>
      <c r="C2" s="36" t="s">
        <v>341</v>
      </c>
      <c r="D2" s="36"/>
      <c r="E2" s="36"/>
      <c r="F2" s="36"/>
      <c r="G2" s="36"/>
      <c r="H2" s="33"/>
      <c r="I2" s="34" t="s">
        <v>3</v>
      </c>
      <c r="J2" s="35">
        <f>MEDIAN(B2:B100)</f>
        <v>104</v>
      </c>
      <c r="M2" s="66" t="s">
        <v>337</v>
      </c>
      <c r="N2" s="67">
        <f>count(A2:A103)</f>
        <v>63</v>
      </c>
    </row>
    <row r="3">
      <c r="A3" s="36">
        <v>106.0</v>
      </c>
      <c r="B3" s="36">
        <v>99.0</v>
      </c>
      <c r="C3" s="36" t="s">
        <v>338</v>
      </c>
      <c r="D3" s="36"/>
      <c r="E3" s="36"/>
      <c r="F3" s="36"/>
      <c r="G3" s="36"/>
      <c r="H3" s="33"/>
      <c r="I3" s="34" t="s">
        <v>339</v>
      </c>
      <c r="J3" s="35">
        <f>STDEV(B2:B100)</f>
        <v>24.71077967</v>
      </c>
    </row>
    <row r="4">
      <c r="A4" s="36">
        <v>106.0</v>
      </c>
      <c r="B4" s="36">
        <v>79.0</v>
      </c>
      <c r="C4" s="36" t="s">
        <v>341</v>
      </c>
      <c r="D4" s="36"/>
      <c r="E4" s="36"/>
      <c r="F4" s="36"/>
      <c r="G4" s="36"/>
      <c r="H4" s="33"/>
      <c r="I4" s="34" t="s">
        <v>340</v>
      </c>
      <c r="J4" s="35">
        <f>QUARTILE(B2:B100,1)</f>
        <v>88</v>
      </c>
    </row>
    <row r="5">
      <c r="A5" s="36">
        <v>106.0</v>
      </c>
      <c r="B5" s="36">
        <v>107.0</v>
      </c>
      <c r="C5" s="36" t="s">
        <v>341</v>
      </c>
      <c r="D5" s="36"/>
      <c r="E5" s="36"/>
      <c r="F5" s="36"/>
      <c r="G5" s="36"/>
      <c r="H5" s="33"/>
      <c r="I5" s="34" t="s">
        <v>342</v>
      </c>
      <c r="J5" s="35">
        <f>QUARTILE(B2:B100,2)</f>
        <v>104</v>
      </c>
    </row>
    <row r="6">
      <c r="A6" s="36">
        <v>106.0</v>
      </c>
      <c r="B6" s="36">
        <v>140.0</v>
      </c>
      <c r="C6" s="36" t="s">
        <v>341</v>
      </c>
      <c r="D6" s="36"/>
      <c r="E6" s="36"/>
      <c r="F6" s="36"/>
      <c r="G6" s="36"/>
      <c r="H6" s="33"/>
      <c r="I6" s="34" t="s">
        <v>1</v>
      </c>
      <c r="J6" s="35">
        <f>QUARTILE(B2:B100,3)</f>
        <v>122</v>
      </c>
    </row>
    <row r="7">
      <c r="A7" s="36">
        <v>106.0</v>
      </c>
      <c r="B7" s="59">
        <v>90.0</v>
      </c>
      <c r="C7" s="38" t="s">
        <v>341</v>
      </c>
      <c r="D7" s="38"/>
      <c r="E7" s="38"/>
      <c r="F7" s="38"/>
      <c r="G7" s="38"/>
      <c r="H7" s="33"/>
      <c r="I7" s="34" t="s">
        <v>343</v>
      </c>
      <c r="J7" s="35">
        <f>QUARTILE(B2:B100,4)</f>
        <v>148</v>
      </c>
    </row>
    <row r="8">
      <c r="A8" s="36">
        <v>100.0</v>
      </c>
      <c r="B8" s="60">
        <v>105.0</v>
      </c>
      <c r="C8" s="40" t="s">
        <v>335</v>
      </c>
      <c r="D8" s="40"/>
      <c r="E8" s="40"/>
      <c r="F8" s="40"/>
      <c r="G8" s="40"/>
      <c r="H8" s="33"/>
      <c r="I8" s="34" t="s">
        <v>344</v>
      </c>
      <c r="J8" s="35">
        <f>J6-J4</f>
        <v>34</v>
      </c>
      <c r="K8" s="34" t="s">
        <v>345</v>
      </c>
      <c r="L8" s="35">
        <f>(3*(J1-J2))/J3</f>
        <v>0.07708222607</v>
      </c>
      <c r="M8" s="34" t="s">
        <v>346</v>
      </c>
      <c r="N8" s="35">
        <f>SUM(L21:L23)</f>
        <v>0</v>
      </c>
    </row>
    <row r="9">
      <c r="A9" s="36">
        <v>100.0</v>
      </c>
      <c r="B9" s="60">
        <v>121.0</v>
      </c>
      <c r="C9" s="40" t="s">
        <v>338</v>
      </c>
      <c r="D9" s="40"/>
      <c r="E9" s="40"/>
      <c r="F9" s="40"/>
      <c r="G9" s="40"/>
      <c r="H9" s="33"/>
      <c r="J9" s="8"/>
    </row>
    <row r="10">
      <c r="A10" s="36">
        <v>100.0</v>
      </c>
      <c r="B10" s="36">
        <v>85.0</v>
      </c>
      <c r="C10" s="36" t="s">
        <v>338</v>
      </c>
      <c r="D10" s="36"/>
      <c r="E10" s="36"/>
      <c r="F10" s="36"/>
      <c r="G10" s="36"/>
      <c r="H10" s="33"/>
      <c r="I10" s="41" t="s">
        <v>338</v>
      </c>
      <c r="J10" s="42">
        <f>(COUNTIF(C2:C100,"edgeguard"))/(count(A2:A100))</f>
        <v>0.1587301587</v>
      </c>
      <c r="K10" s="43" t="s">
        <v>347</v>
      </c>
      <c r="L10" s="44" t="s">
        <v>348</v>
      </c>
    </row>
    <row r="11">
      <c r="A11" s="36">
        <v>100.0</v>
      </c>
      <c r="B11" s="36">
        <v>111.0</v>
      </c>
      <c r="C11" s="36" t="s">
        <v>335</v>
      </c>
      <c r="D11" s="36"/>
      <c r="E11" s="36"/>
      <c r="F11" s="36"/>
      <c r="G11" s="36"/>
      <c r="H11" s="33"/>
      <c r="I11" s="41" t="s">
        <v>335</v>
      </c>
      <c r="J11" s="42">
        <f>COUNTIF(C2:C100,"ledgeguard")/(count(A2:A100))</f>
        <v>0.2222222222</v>
      </c>
      <c r="K11" s="45" t="s">
        <v>349</v>
      </c>
      <c r="L11" s="46">
        <f>((COUNTIF(B2:B100,"&lt;=15"))/Count(B2:B100))*100</f>
        <v>1.587301587</v>
      </c>
    </row>
    <row r="12">
      <c r="A12" s="36">
        <v>100.0</v>
      </c>
      <c r="B12" s="36">
        <v>86.0</v>
      </c>
      <c r="C12" s="36" t="s">
        <v>335</v>
      </c>
      <c r="D12" s="36"/>
      <c r="E12" s="36"/>
      <c r="F12" s="36"/>
      <c r="G12" s="36"/>
      <c r="H12" s="33"/>
      <c r="I12" s="41" t="s">
        <v>350</v>
      </c>
      <c r="J12" s="42">
        <f>COUNTIF(C2:C100,"reversal")/(count(A2:A100))</f>
        <v>0.1111111111</v>
      </c>
      <c r="K12" s="45" t="s">
        <v>351</v>
      </c>
      <c r="L12" s="46">
        <f>((COUNTIF(B2:B100,"&gt;15")-COUNTIF(B2:B100,"&gt;30"))/Count(B2:B100))*100</f>
        <v>0</v>
      </c>
    </row>
    <row r="13">
      <c r="A13" s="36">
        <v>100.0</v>
      </c>
      <c r="B13" s="36">
        <v>100.0</v>
      </c>
      <c r="C13" s="36" t="s">
        <v>341</v>
      </c>
      <c r="D13" s="36"/>
      <c r="E13" s="36"/>
      <c r="F13" s="36"/>
      <c r="G13" s="36"/>
      <c r="H13" s="33"/>
      <c r="I13" s="41" t="s">
        <v>341</v>
      </c>
      <c r="J13" s="42">
        <f>COUNTIF(C2:C100,"raw/whiff")/(count(A2:A100))</f>
        <v>0.4444444444</v>
      </c>
      <c r="K13" s="45" t="s">
        <v>352</v>
      </c>
      <c r="L13" s="47">
        <f>((COUNTIF(B2:B100,"&gt;30")-COUNTIF(B2:B100,"&gt;45"))/Count(B2:B100))*100</f>
        <v>1.587301587</v>
      </c>
    </row>
    <row r="14">
      <c r="A14" s="36">
        <v>92.0</v>
      </c>
      <c r="B14" s="36">
        <v>133.0</v>
      </c>
      <c r="C14" s="36" t="s">
        <v>341</v>
      </c>
      <c r="D14" s="36"/>
      <c r="E14" s="36"/>
      <c r="F14" s="36"/>
      <c r="G14" s="36"/>
      <c r="H14" s="33"/>
      <c r="I14" s="41" t="s">
        <v>353</v>
      </c>
      <c r="J14" s="42">
        <f>COUNTIF(C2:C100,"landing")/(count(A2:A100))</f>
        <v>0.03174603175</v>
      </c>
      <c r="K14" s="45" t="s">
        <v>354</v>
      </c>
      <c r="L14" s="46">
        <f>((COUNTIF(B2:B100,"&gt;45")-COUNTIF(B2:B100,"&gt;60"))/Count(B2:B100))*100</f>
        <v>0</v>
      </c>
    </row>
    <row r="15">
      <c r="A15" s="36">
        <v>92.0</v>
      </c>
      <c r="B15" s="36">
        <v>142.0</v>
      </c>
      <c r="C15" s="36" t="s">
        <v>350</v>
      </c>
      <c r="D15" s="36"/>
      <c r="E15" s="36"/>
      <c r="F15" s="36"/>
      <c r="G15" s="36"/>
      <c r="H15" s="33"/>
      <c r="I15" s="41" t="s">
        <v>355</v>
      </c>
      <c r="J15" s="42">
        <f>COUNTIF(C2:C100,"shielding")/(count(A2:A100))</f>
        <v>0.03174603175</v>
      </c>
      <c r="K15" s="45" t="s">
        <v>356</v>
      </c>
      <c r="L15" s="46">
        <f>((COUNTIF(B2:B100,"&gt;60")-COUNTIF(B2:B100,"&gt;75"))/Count(B2:B100))*100</f>
        <v>1.587301587</v>
      </c>
    </row>
    <row r="16">
      <c r="A16" s="36">
        <v>92.0</v>
      </c>
      <c r="B16" s="36">
        <v>85.0</v>
      </c>
      <c r="C16" s="36" t="s">
        <v>335</v>
      </c>
      <c r="D16" s="36"/>
      <c r="E16" s="36"/>
      <c r="F16" s="36"/>
      <c r="G16" s="36"/>
      <c r="H16" s="33"/>
      <c r="J16" s="8"/>
      <c r="K16" s="45" t="s">
        <v>357</v>
      </c>
      <c r="L16" s="46">
        <f>((COUNTIF(B2:B100,"&gt;75")-COUNTIF(B2:B100,"&gt;90"))/Count(B2:B100))*100</f>
        <v>26.98412698</v>
      </c>
    </row>
    <row r="17">
      <c r="A17" s="36">
        <v>92.0</v>
      </c>
      <c r="B17" s="36">
        <v>128.0</v>
      </c>
      <c r="C17" s="36" t="s">
        <v>355</v>
      </c>
      <c r="D17" s="36"/>
      <c r="E17" s="36"/>
      <c r="F17" s="36"/>
      <c r="G17" s="36"/>
      <c r="H17" s="33"/>
      <c r="I17" s="41" t="s">
        <v>378</v>
      </c>
      <c r="J17" s="42" t="str">
        <f>SUM(D2:F100)/COUNTA(D2:F100)</f>
        <v>#DIV/0!</v>
      </c>
      <c r="K17" s="45" t="s">
        <v>359</v>
      </c>
      <c r="L17" s="46">
        <f>((COUNTIF(B2:B100,"&gt;90")-COUNTIF(B2:B100,"&gt;105"))/Count(B2:B100))*100</f>
        <v>20.63492063</v>
      </c>
    </row>
    <row r="18">
      <c r="A18" s="36">
        <v>92.0</v>
      </c>
      <c r="B18" s="36">
        <v>109.0</v>
      </c>
      <c r="C18" s="36" t="s">
        <v>355</v>
      </c>
      <c r="D18" s="36"/>
      <c r="E18" s="36"/>
      <c r="F18" s="36"/>
      <c r="G18" s="36"/>
      <c r="H18" s="33"/>
      <c r="J18" s="8"/>
      <c r="K18" s="45" t="s">
        <v>360</v>
      </c>
      <c r="L18" s="46">
        <f>((COUNTIF(B2:B100,"&gt;105")-COUNTIF(B2:B100,"&gt;120"))/Count(B2:B100))*100</f>
        <v>17.46031746</v>
      </c>
    </row>
    <row r="19">
      <c r="A19" s="36">
        <v>92.0</v>
      </c>
      <c r="B19" s="36">
        <v>120.0</v>
      </c>
      <c r="C19" s="36" t="s">
        <v>341</v>
      </c>
      <c r="D19" s="36"/>
      <c r="E19" s="36"/>
      <c r="F19" s="36"/>
      <c r="G19" s="36"/>
      <c r="H19" s="33"/>
      <c r="J19" s="8"/>
      <c r="K19" s="45" t="s">
        <v>361</v>
      </c>
      <c r="L19" s="46">
        <f>((COUNTIF(B2:B100,"&gt;120")-COUNTIF(B2:B100,"&gt;135"))/Count(B2:B100))*100</f>
        <v>20.63492063</v>
      </c>
    </row>
    <row r="20">
      <c r="A20" s="36">
        <v>80.0</v>
      </c>
      <c r="B20" s="36">
        <v>91.0</v>
      </c>
      <c r="C20" s="36" t="s">
        <v>341</v>
      </c>
      <c r="D20" s="36"/>
      <c r="E20" s="36"/>
      <c r="F20" s="36"/>
      <c r="G20" s="36"/>
      <c r="H20" s="33"/>
      <c r="J20" s="8"/>
      <c r="K20" s="48" t="s">
        <v>362</v>
      </c>
      <c r="L20" s="49">
        <f>((COUNTIF(B2:B100,"&gt;135")-COUNTIF(B2:B100,"&gt;150"))/Count(B2:B100))*100</f>
        <v>9.523809524</v>
      </c>
    </row>
    <row r="21">
      <c r="A21" s="36">
        <v>80.0</v>
      </c>
      <c r="B21" s="36">
        <v>140.0</v>
      </c>
      <c r="C21" s="36" t="s">
        <v>338</v>
      </c>
      <c r="D21" s="36"/>
      <c r="E21" s="36"/>
      <c r="F21" s="36"/>
      <c r="G21" s="36"/>
      <c r="H21" s="33"/>
      <c r="J21" s="8"/>
      <c r="K21" s="48" t="s">
        <v>363</v>
      </c>
      <c r="L21" s="49">
        <f>((COUNTIF(B2:B100,"&gt;150")-COUNTIF(B2:B100,"&gt;165"))/Count(B2:B100))*100</f>
        <v>0</v>
      </c>
    </row>
    <row r="22">
      <c r="A22" s="36">
        <v>80.0</v>
      </c>
      <c r="B22" s="36">
        <v>89.0</v>
      </c>
      <c r="C22" s="36" t="s">
        <v>338</v>
      </c>
      <c r="D22" s="36"/>
      <c r="E22" s="36"/>
      <c r="F22" s="36"/>
      <c r="G22" s="36"/>
      <c r="H22" s="33"/>
      <c r="J22" s="8"/>
      <c r="K22" s="48" t="s">
        <v>364</v>
      </c>
      <c r="L22" s="49">
        <f>((COUNTIF(B2:B100,"&gt;165")-COUNTIF(B2:B100,"&gt;180"))/Count(B2:B100))*100</f>
        <v>0</v>
      </c>
    </row>
    <row r="23">
      <c r="A23" s="36">
        <v>80.0</v>
      </c>
      <c r="B23" s="36">
        <v>100.0</v>
      </c>
      <c r="C23" s="36" t="s">
        <v>341</v>
      </c>
      <c r="D23" s="36"/>
      <c r="E23" s="36"/>
      <c r="F23" s="36"/>
      <c r="G23" s="36"/>
      <c r="H23" s="33"/>
      <c r="J23" s="8"/>
      <c r="K23" s="50" t="s">
        <v>365</v>
      </c>
      <c r="L23" s="51">
        <f>((COUNTIF(B2:B100,"&gt;180")-COUNTIF(B2:B100,"&gt;300"))/Count(B2:B100))*100</f>
        <v>0</v>
      </c>
    </row>
    <row r="24">
      <c r="A24" s="36">
        <v>80.0</v>
      </c>
      <c r="B24" s="36">
        <v>81.0</v>
      </c>
      <c r="C24" s="36" t="s">
        <v>338</v>
      </c>
      <c r="D24" s="36"/>
      <c r="E24" s="36"/>
      <c r="F24" s="36"/>
      <c r="G24" s="36"/>
      <c r="H24" s="33"/>
      <c r="J24" s="8"/>
    </row>
    <row r="25">
      <c r="A25" s="36">
        <v>80.0</v>
      </c>
      <c r="B25" s="36">
        <v>10.0</v>
      </c>
      <c r="C25" s="36" t="s">
        <v>341</v>
      </c>
      <c r="D25" s="36"/>
      <c r="E25" s="36"/>
      <c r="F25" s="36"/>
      <c r="G25" s="36"/>
      <c r="H25" s="33"/>
      <c r="J25" s="8"/>
    </row>
    <row r="26">
      <c r="A26" s="36">
        <v>80.0</v>
      </c>
      <c r="B26" s="36">
        <v>101.0</v>
      </c>
      <c r="C26" s="36" t="s">
        <v>341</v>
      </c>
      <c r="D26" s="36"/>
      <c r="E26" s="36"/>
      <c r="F26" s="36"/>
      <c r="G26" s="36"/>
      <c r="H26" s="33"/>
      <c r="J26" s="8"/>
    </row>
    <row r="27">
      <c r="A27" s="36">
        <v>80.0</v>
      </c>
      <c r="B27" s="36">
        <v>97.0</v>
      </c>
      <c r="C27" s="36" t="s">
        <v>341</v>
      </c>
      <c r="D27" s="36"/>
      <c r="E27" s="36"/>
      <c r="F27" s="36"/>
      <c r="G27" s="36"/>
      <c r="H27" s="33"/>
      <c r="J27" s="8"/>
    </row>
    <row r="28">
      <c r="A28" s="36">
        <v>80.0</v>
      </c>
      <c r="B28" s="36">
        <v>81.0</v>
      </c>
      <c r="C28" s="36" t="s">
        <v>353</v>
      </c>
      <c r="D28" s="36"/>
      <c r="E28" s="36"/>
      <c r="F28" s="36"/>
      <c r="G28" s="36"/>
      <c r="H28" s="33"/>
      <c r="J28" s="8"/>
    </row>
    <row r="29">
      <c r="A29" s="36">
        <v>80.0</v>
      </c>
      <c r="B29" s="36">
        <v>118.0</v>
      </c>
      <c r="C29" s="36" t="s">
        <v>341</v>
      </c>
      <c r="D29" s="36"/>
      <c r="E29" s="36"/>
      <c r="F29" s="36"/>
      <c r="G29" s="36"/>
      <c r="H29" s="33"/>
      <c r="J29" s="8"/>
    </row>
    <row r="30">
      <c r="A30" s="36">
        <v>91.0</v>
      </c>
      <c r="B30" s="36">
        <v>90.0</v>
      </c>
      <c r="C30" s="36" t="s">
        <v>335</v>
      </c>
      <c r="D30" s="36"/>
      <c r="E30" s="36"/>
      <c r="F30" s="36"/>
      <c r="G30" s="36"/>
      <c r="H30" s="33"/>
      <c r="J30" s="8"/>
    </row>
    <row r="31">
      <c r="A31" s="36">
        <v>91.0</v>
      </c>
      <c r="B31" s="36">
        <v>123.0</v>
      </c>
      <c r="C31" s="36" t="s">
        <v>350</v>
      </c>
      <c r="D31" s="36"/>
      <c r="E31" s="36"/>
      <c r="F31" s="36"/>
      <c r="G31" s="36"/>
      <c r="H31" s="33"/>
      <c r="J31" s="8"/>
    </row>
    <row r="32">
      <c r="A32" s="36">
        <v>91.0</v>
      </c>
      <c r="B32" s="36">
        <v>85.0</v>
      </c>
      <c r="C32" s="36" t="s">
        <v>341</v>
      </c>
      <c r="D32" s="36"/>
      <c r="E32" s="36"/>
      <c r="F32" s="36"/>
      <c r="G32" s="36"/>
      <c r="H32" s="33"/>
      <c r="J32" s="8"/>
    </row>
    <row r="33">
      <c r="A33" s="36">
        <v>91.0</v>
      </c>
      <c r="B33" s="36">
        <v>86.0</v>
      </c>
      <c r="C33" s="36" t="s">
        <v>350</v>
      </c>
      <c r="D33" s="36"/>
      <c r="E33" s="36"/>
      <c r="F33" s="36"/>
      <c r="G33" s="36"/>
      <c r="H33" s="33"/>
      <c r="J33" s="8"/>
    </row>
    <row r="34">
      <c r="A34" s="36">
        <v>91.0</v>
      </c>
      <c r="B34" s="36">
        <v>124.0</v>
      </c>
      <c r="C34" s="36" t="s">
        <v>335</v>
      </c>
      <c r="D34" s="36"/>
      <c r="E34" s="36"/>
      <c r="F34" s="36"/>
      <c r="G34" s="36"/>
      <c r="H34" s="33"/>
      <c r="J34" s="8"/>
    </row>
    <row r="35">
      <c r="A35" s="36">
        <v>104.0</v>
      </c>
      <c r="B35" s="36">
        <v>123.0</v>
      </c>
      <c r="C35" s="36" t="s">
        <v>338</v>
      </c>
      <c r="D35" s="36"/>
      <c r="E35" s="36"/>
      <c r="F35" s="36"/>
      <c r="G35" s="36"/>
      <c r="H35" s="33"/>
      <c r="J35" s="8"/>
    </row>
    <row r="36">
      <c r="A36" s="36">
        <v>104.0</v>
      </c>
      <c r="B36" s="36">
        <v>71.0</v>
      </c>
      <c r="C36" s="36" t="s">
        <v>350</v>
      </c>
      <c r="D36" s="36"/>
      <c r="E36" s="36"/>
      <c r="F36" s="36"/>
      <c r="G36" s="36"/>
      <c r="H36" s="33"/>
      <c r="J36" s="8"/>
    </row>
    <row r="37">
      <c r="A37" s="36">
        <v>104.0</v>
      </c>
      <c r="B37" s="36">
        <v>135.0</v>
      </c>
      <c r="C37" s="36" t="s">
        <v>350</v>
      </c>
      <c r="D37" s="36"/>
      <c r="E37" s="36"/>
      <c r="F37" s="36"/>
      <c r="G37" s="36"/>
      <c r="H37" s="33"/>
      <c r="J37" s="8"/>
    </row>
    <row r="38">
      <c r="A38" s="36">
        <v>104.0</v>
      </c>
      <c r="B38" s="36">
        <v>82.0</v>
      </c>
      <c r="C38" s="36" t="s">
        <v>350</v>
      </c>
      <c r="D38" s="36"/>
      <c r="E38" s="36"/>
      <c r="F38" s="36"/>
      <c r="G38" s="36"/>
      <c r="H38" s="33"/>
      <c r="J38" s="8"/>
    </row>
    <row r="39">
      <c r="A39" s="36">
        <v>104.0</v>
      </c>
      <c r="B39" s="36">
        <v>148.0</v>
      </c>
      <c r="C39" s="36" t="s">
        <v>350</v>
      </c>
      <c r="D39" s="36"/>
      <c r="E39" s="36"/>
      <c r="F39" s="36"/>
      <c r="G39" s="36"/>
      <c r="H39" s="33"/>
      <c r="J39" s="8"/>
    </row>
    <row r="40">
      <c r="A40" s="36">
        <v>104.0</v>
      </c>
      <c r="B40" s="36">
        <v>86.0</v>
      </c>
      <c r="C40" s="36" t="s">
        <v>341</v>
      </c>
      <c r="D40" s="36"/>
      <c r="E40" s="36"/>
      <c r="F40" s="36"/>
      <c r="G40" s="36"/>
      <c r="H40" s="33"/>
      <c r="J40" s="8"/>
    </row>
    <row r="41">
      <c r="A41" s="36">
        <v>104.0</v>
      </c>
      <c r="B41" s="36">
        <v>100.0</v>
      </c>
      <c r="C41" s="36" t="s">
        <v>353</v>
      </c>
      <c r="D41" s="36"/>
      <c r="E41" s="36"/>
      <c r="F41" s="36"/>
      <c r="G41" s="36"/>
      <c r="H41" s="33"/>
      <c r="J41" s="8"/>
    </row>
    <row r="42">
      <c r="A42" s="36">
        <v>104.0</v>
      </c>
      <c r="B42" s="36">
        <v>104.0</v>
      </c>
      <c r="C42" s="36" t="s">
        <v>341</v>
      </c>
      <c r="D42" s="36"/>
      <c r="E42" s="36"/>
      <c r="F42" s="36"/>
      <c r="G42" s="36"/>
      <c r="H42" s="33"/>
      <c r="J42" s="8"/>
    </row>
    <row r="43">
      <c r="A43" s="36">
        <v>104.0</v>
      </c>
      <c r="B43" s="36">
        <v>131.0</v>
      </c>
      <c r="C43" s="36" t="s">
        <v>341</v>
      </c>
      <c r="D43" s="36"/>
      <c r="E43" s="36"/>
      <c r="F43" s="36"/>
      <c r="G43" s="36"/>
      <c r="H43" s="33"/>
      <c r="J43" s="8"/>
    </row>
    <row r="44">
      <c r="A44" s="36">
        <v>104.0</v>
      </c>
      <c r="B44" s="36">
        <v>130.0</v>
      </c>
      <c r="C44" s="36" t="s">
        <v>338</v>
      </c>
      <c r="D44" s="36"/>
      <c r="E44" s="36"/>
      <c r="F44" s="36"/>
      <c r="G44" s="36"/>
      <c r="H44" s="33"/>
      <c r="J44" s="8"/>
    </row>
    <row r="45">
      <c r="A45" s="36">
        <v>104.0</v>
      </c>
      <c r="B45" s="36">
        <v>42.0</v>
      </c>
      <c r="C45" s="36" t="s">
        <v>338</v>
      </c>
      <c r="D45" s="36"/>
      <c r="E45" s="36"/>
      <c r="F45" s="36"/>
      <c r="G45" s="36"/>
      <c r="H45" s="33"/>
      <c r="J45" s="8"/>
    </row>
    <row r="46">
      <c r="A46" s="36">
        <v>104.0</v>
      </c>
      <c r="B46" s="36">
        <v>112.0</v>
      </c>
      <c r="C46" s="36" t="s">
        <v>335</v>
      </c>
      <c r="D46" s="36"/>
      <c r="E46" s="36"/>
      <c r="F46" s="36"/>
      <c r="G46" s="36"/>
      <c r="H46" s="33"/>
      <c r="J46" s="8"/>
    </row>
    <row r="47">
      <c r="A47" s="36">
        <v>90.0</v>
      </c>
      <c r="B47" s="36">
        <v>121.0</v>
      </c>
      <c r="C47" s="36" t="s">
        <v>341</v>
      </c>
      <c r="D47" s="36"/>
      <c r="E47" s="36"/>
      <c r="F47" s="36"/>
      <c r="G47" s="36"/>
      <c r="H47" s="33"/>
      <c r="J47" s="8"/>
    </row>
    <row r="48">
      <c r="A48" s="36">
        <v>90.0</v>
      </c>
      <c r="B48" s="36">
        <v>121.0</v>
      </c>
      <c r="C48" s="36" t="s">
        <v>335</v>
      </c>
      <c r="D48" s="36"/>
      <c r="E48" s="36"/>
      <c r="F48" s="36"/>
      <c r="G48" s="36"/>
      <c r="H48" s="33"/>
      <c r="J48" s="8"/>
    </row>
    <row r="49">
      <c r="A49" s="36">
        <v>90.0</v>
      </c>
      <c r="B49" s="36">
        <v>100.0</v>
      </c>
      <c r="C49" s="36" t="s">
        <v>335</v>
      </c>
      <c r="D49" s="36"/>
      <c r="E49" s="36"/>
      <c r="F49" s="36"/>
      <c r="G49" s="36"/>
      <c r="H49" s="33"/>
      <c r="J49" s="8"/>
    </row>
    <row r="50">
      <c r="A50" s="36">
        <v>90.0</v>
      </c>
      <c r="B50" s="36">
        <v>113.0</v>
      </c>
      <c r="C50" s="36" t="s">
        <v>341</v>
      </c>
      <c r="D50" s="36"/>
      <c r="E50" s="36"/>
      <c r="F50" s="36"/>
      <c r="G50" s="36"/>
      <c r="H50" s="33"/>
      <c r="J50" s="8"/>
    </row>
    <row r="51">
      <c r="A51" s="36">
        <v>90.0</v>
      </c>
      <c r="B51" s="36">
        <v>130.0</v>
      </c>
      <c r="C51" s="36" t="s">
        <v>341</v>
      </c>
      <c r="D51" s="36"/>
      <c r="E51" s="36"/>
      <c r="F51" s="36"/>
      <c r="G51" s="36"/>
      <c r="H51" s="33"/>
      <c r="J51" s="8"/>
    </row>
    <row r="52">
      <c r="A52" s="36">
        <v>90.0</v>
      </c>
      <c r="B52" s="36">
        <v>88.0</v>
      </c>
      <c r="C52" s="36" t="s">
        <v>335</v>
      </c>
      <c r="D52" s="36"/>
      <c r="E52" s="36"/>
      <c r="F52" s="36"/>
      <c r="G52" s="36"/>
      <c r="H52" s="33"/>
      <c r="J52" s="8"/>
    </row>
    <row r="53">
      <c r="A53" s="36">
        <v>90.0</v>
      </c>
      <c r="B53" s="36">
        <v>110.0</v>
      </c>
      <c r="C53" s="36" t="s">
        <v>335</v>
      </c>
      <c r="D53" s="36"/>
      <c r="E53" s="36"/>
      <c r="F53" s="36"/>
      <c r="G53" s="36"/>
      <c r="H53" s="33"/>
      <c r="J53" s="8"/>
    </row>
    <row r="54">
      <c r="A54" s="36">
        <v>90.0</v>
      </c>
      <c r="B54" s="36">
        <v>106.0</v>
      </c>
      <c r="C54" s="36" t="s">
        <v>341</v>
      </c>
      <c r="D54" s="36"/>
      <c r="E54" s="36"/>
      <c r="F54" s="36"/>
      <c r="G54" s="36"/>
      <c r="H54" s="33"/>
      <c r="J54" s="8"/>
    </row>
    <row r="55">
      <c r="A55" s="36">
        <v>78.0</v>
      </c>
      <c r="B55" s="36">
        <v>77.0</v>
      </c>
      <c r="C55" s="36" t="s">
        <v>338</v>
      </c>
      <c r="D55" s="36"/>
      <c r="E55" s="36"/>
      <c r="F55" s="36"/>
      <c r="G55" s="36"/>
      <c r="H55" s="33"/>
      <c r="J55" s="8"/>
    </row>
    <row r="56">
      <c r="A56" s="36">
        <v>78.0</v>
      </c>
      <c r="B56" s="36">
        <v>148.0</v>
      </c>
      <c r="C56" s="36" t="s">
        <v>341</v>
      </c>
      <c r="D56" s="36"/>
      <c r="E56" s="36"/>
      <c r="F56" s="36"/>
      <c r="G56" s="36"/>
      <c r="H56" s="33"/>
      <c r="J56" s="8"/>
    </row>
    <row r="57">
      <c r="A57" s="36">
        <v>78.0</v>
      </c>
      <c r="B57" s="36">
        <v>142.0</v>
      </c>
      <c r="C57" s="36" t="s">
        <v>341</v>
      </c>
      <c r="D57" s="36"/>
      <c r="E57" s="36"/>
      <c r="F57" s="36"/>
      <c r="G57" s="36"/>
      <c r="H57" s="33"/>
      <c r="J57" s="8"/>
    </row>
    <row r="58">
      <c r="A58" s="36">
        <v>89.0</v>
      </c>
      <c r="B58" s="36">
        <v>125.0</v>
      </c>
      <c r="C58" s="36" t="s">
        <v>341</v>
      </c>
      <c r="D58" s="36"/>
      <c r="E58" s="36"/>
      <c r="F58" s="36"/>
      <c r="G58" s="36"/>
      <c r="H58" s="33"/>
      <c r="J58" s="8"/>
    </row>
    <row r="59">
      <c r="A59" s="36">
        <v>89.0</v>
      </c>
      <c r="B59" s="36">
        <v>114.0</v>
      </c>
      <c r="C59" s="36" t="s">
        <v>341</v>
      </c>
      <c r="D59" s="36"/>
      <c r="E59" s="36"/>
      <c r="F59" s="36"/>
      <c r="G59" s="36"/>
      <c r="H59" s="33"/>
      <c r="J59" s="8"/>
    </row>
    <row r="60">
      <c r="A60" s="36">
        <v>89.0</v>
      </c>
      <c r="B60" s="36">
        <v>88.0</v>
      </c>
      <c r="C60" s="36" t="s">
        <v>335</v>
      </c>
      <c r="D60" s="36"/>
      <c r="E60" s="36"/>
      <c r="F60" s="36"/>
      <c r="G60" s="36"/>
      <c r="H60" s="33"/>
      <c r="J60" s="8"/>
    </row>
    <row r="61">
      <c r="A61" s="36">
        <v>89.0</v>
      </c>
      <c r="B61" s="36">
        <v>104.0</v>
      </c>
      <c r="C61" s="36" t="s">
        <v>335</v>
      </c>
      <c r="D61" s="36"/>
      <c r="E61" s="36"/>
      <c r="F61" s="36"/>
      <c r="G61" s="36"/>
      <c r="H61" s="33"/>
      <c r="J61" s="8"/>
    </row>
    <row r="62">
      <c r="A62" s="36">
        <v>89.0</v>
      </c>
      <c r="B62" s="36">
        <v>92.0</v>
      </c>
      <c r="C62" s="36" t="s">
        <v>341</v>
      </c>
      <c r="D62" s="36"/>
      <c r="E62" s="36"/>
      <c r="F62" s="36"/>
      <c r="G62" s="36"/>
      <c r="H62" s="33"/>
      <c r="J62" s="8"/>
    </row>
    <row r="63">
      <c r="A63" s="36">
        <v>89.0</v>
      </c>
      <c r="B63" s="36">
        <v>84.0</v>
      </c>
      <c r="C63" s="36" t="s">
        <v>335</v>
      </c>
      <c r="D63" s="53"/>
      <c r="E63" s="53"/>
      <c r="F63" s="53"/>
      <c r="G63" s="53"/>
      <c r="H63" s="33"/>
      <c r="J63" s="8"/>
    </row>
    <row r="64">
      <c r="A64" s="36">
        <v>89.0</v>
      </c>
      <c r="B64" s="36">
        <v>112.0</v>
      </c>
      <c r="C64" s="36" t="s">
        <v>341</v>
      </c>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115.0847458</v>
      </c>
      <c r="M1" s="6" t="s">
        <v>334</v>
      </c>
      <c r="N1" s="10">
        <f>AVERAGE(A2:A100)</f>
        <v>94.98305085</v>
      </c>
    </row>
    <row r="2">
      <c r="A2" s="36">
        <v>108.0</v>
      </c>
      <c r="B2" s="36">
        <v>44.0</v>
      </c>
      <c r="C2" s="36" t="s">
        <v>338</v>
      </c>
      <c r="D2" s="36"/>
      <c r="E2" s="36"/>
      <c r="F2" s="36"/>
      <c r="G2" s="36"/>
      <c r="H2" s="33"/>
      <c r="I2" s="34" t="s">
        <v>3</v>
      </c>
      <c r="J2" s="35">
        <f>MEDIAN(B2:B100)</f>
        <v>117</v>
      </c>
      <c r="M2" s="66" t="s">
        <v>337</v>
      </c>
      <c r="N2" s="67">
        <f>count(A2:A103)</f>
        <v>59</v>
      </c>
    </row>
    <row r="3">
      <c r="A3" s="36">
        <v>108.0</v>
      </c>
      <c r="B3" s="36">
        <v>126.0</v>
      </c>
      <c r="C3" s="36" t="s">
        <v>338</v>
      </c>
      <c r="D3" s="36"/>
      <c r="E3" s="36"/>
      <c r="F3" s="36"/>
      <c r="G3" s="36"/>
      <c r="H3" s="33"/>
      <c r="I3" s="34" t="s">
        <v>339</v>
      </c>
      <c r="J3" s="35">
        <f>STDEV(B2:B100)</f>
        <v>22.43941125</v>
      </c>
    </row>
    <row r="4">
      <c r="A4" s="36">
        <v>108.0</v>
      </c>
      <c r="B4" s="36">
        <v>126.0</v>
      </c>
      <c r="C4" s="36" t="s">
        <v>338</v>
      </c>
      <c r="D4" s="36"/>
      <c r="E4" s="36"/>
      <c r="F4" s="36"/>
      <c r="G4" s="36"/>
      <c r="H4" s="33"/>
      <c r="I4" s="34" t="s">
        <v>340</v>
      </c>
      <c r="J4" s="35">
        <f>QUARTILE(B2:B100,1)</f>
        <v>100</v>
      </c>
    </row>
    <row r="5">
      <c r="A5" s="36">
        <v>113.0</v>
      </c>
      <c r="B5" s="36">
        <v>114.0</v>
      </c>
      <c r="C5" s="36" t="s">
        <v>335</v>
      </c>
      <c r="D5" s="36"/>
      <c r="E5" s="36"/>
      <c r="F5" s="36"/>
      <c r="G5" s="36"/>
      <c r="H5" s="33"/>
      <c r="I5" s="34" t="s">
        <v>342</v>
      </c>
      <c r="J5" s="35">
        <f>QUARTILE(B2:B100,2)</f>
        <v>117</v>
      </c>
    </row>
    <row r="6">
      <c r="A6" s="36">
        <v>113.0</v>
      </c>
      <c r="B6" s="36">
        <v>132.0</v>
      </c>
      <c r="C6" s="36" t="s">
        <v>341</v>
      </c>
      <c r="D6" s="36"/>
      <c r="E6" s="36"/>
      <c r="F6" s="36"/>
      <c r="G6" s="36"/>
      <c r="H6" s="33"/>
      <c r="I6" s="34" t="s">
        <v>1</v>
      </c>
      <c r="J6" s="35">
        <f>QUARTILE(B2:B100,3)</f>
        <v>131</v>
      </c>
    </row>
    <row r="7">
      <c r="A7" s="36">
        <v>113.0</v>
      </c>
      <c r="B7" s="59">
        <v>109.0</v>
      </c>
      <c r="C7" s="38" t="s">
        <v>335</v>
      </c>
      <c r="D7" s="38"/>
      <c r="E7" s="38"/>
      <c r="F7" s="38"/>
      <c r="G7" s="38"/>
      <c r="H7" s="33"/>
      <c r="I7" s="34" t="s">
        <v>343</v>
      </c>
      <c r="J7" s="35">
        <f>QUARTILE(B2:B100,4)</f>
        <v>151</v>
      </c>
    </row>
    <row r="8">
      <c r="A8" s="36">
        <v>98.0</v>
      </c>
      <c r="B8" s="60">
        <v>134.0</v>
      </c>
      <c r="C8" s="40" t="s">
        <v>341</v>
      </c>
      <c r="D8" s="40"/>
      <c r="E8" s="40"/>
      <c r="F8" s="40"/>
      <c r="G8" s="40"/>
      <c r="H8" s="33"/>
      <c r="I8" s="34" t="s">
        <v>344</v>
      </c>
      <c r="J8" s="35">
        <f>J6-J4</f>
        <v>31</v>
      </c>
      <c r="K8" s="34" t="s">
        <v>345</v>
      </c>
      <c r="L8" s="35">
        <f>(3*(J1-J2))/J3</f>
        <v>-0.2560567498</v>
      </c>
      <c r="M8" s="34" t="s">
        <v>346</v>
      </c>
      <c r="N8" s="35">
        <f>SUM(L21:L23)</f>
        <v>3.389830508</v>
      </c>
    </row>
    <row r="9">
      <c r="A9" s="36">
        <v>98.0</v>
      </c>
      <c r="B9" s="60">
        <v>117.0</v>
      </c>
      <c r="C9" s="40" t="s">
        <v>341</v>
      </c>
      <c r="D9" s="40"/>
      <c r="E9" s="40"/>
      <c r="F9" s="40"/>
      <c r="G9" s="40"/>
      <c r="H9" s="33"/>
      <c r="J9" s="8"/>
    </row>
    <row r="10">
      <c r="A10" s="36">
        <v>98.0</v>
      </c>
      <c r="B10" s="36">
        <v>127.0</v>
      </c>
      <c r="C10" s="36" t="s">
        <v>338</v>
      </c>
      <c r="D10" s="36"/>
      <c r="E10" s="36"/>
      <c r="F10" s="36"/>
      <c r="G10" s="36"/>
      <c r="H10" s="33"/>
      <c r="I10" s="41" t="s">
        <v>338</v>
      </c>
      <c r="J10" s="42">
        <f>(COUNTIF(C2:C100,"edgeguard"))/(count(A2:A100))</f>
        <v>0.2542372881</v>
      </c>
      <c r="K10" s="43" t="s">
        <v>347</v>
      </c>
      <c r="L10" s="44" t="s">
        <v>348</v>
      </c>
    </row>
    <row r="11">
      <c r="A11" s="36">
        <v>98.0</v>
      </c>
      <c r="B11" s="36">
        <v>97.0</v>
      </c>
      <c r="C11" s="36" t="s">
        <v>341</v>
      </c>
      <c r="D11" s="36"/>
      <c r="E11" s="36"/>
      <c r="F11" s="36"/>
      <c r="G11" s="36"/>
      <c r="H11" s="33"/>
      <c r="I11" s="41" t="s">
        <v>335</v>
      </c>
      <c r="J11" s="42">
        <f>COUNTIF(C2:C100,"ledgeguard")/(count(A2:A100))</f>
        <v>0.2033898305</v>
      </c>
      <c r="K11" s="45" t="s">
        <v>349</v>
      </c>
      <c r="L11" s="46">
        <f>((COUNTIF(B2:B100,"&lt;=15"))/Count(B2:B100))*100</f>
        <v>0</v>
      </c>
    </row>
    <row r="12">
      <c r="A12" s="36">
        <v>98.0</v>
      </c>
      <c r="B12" s="36">
        <v>123.0</v>
      </c>
      <c r="C12" s="36" t="s">
        <v>341</v>
      </c>
      <c r="D12" s="36"/>
      <c r="E12" s="36"/>
      <c r="F12" s="36"/>
      <c r="G12" s="36"/>
      <c r="H12" s="33"/>
      <c r="I12" s="41" t="s">
        <v>350</v>
      </c>
      <c r="J12" s="42">
        <f>COUNTIF(C2:C100,"reversal")/(count(A2:A100))</f>
        <v>0.03389830508</v>
      </c>
      <c r="K12" s="45" t="s">
        <v>351</v>
      </c>
      <c r="L12" s="46">
        <f>((COUNTIF(B2:B100,"&gt;15")-COUNTIF(B2:B100,"&gt;30"))/Count(B2:B100))*100</f>
        <v>0</v>
      </c>
    </row>
    <row r="13">
      <c r="A13" s="36">
        <v>94.0</v>
      </c>
      <c r="B13" s="36">
        <v>130.0</v>
      </c>
      <c r="C13" s="36" t="s">
        <v>341</v>
      </c>
      <c r="D13" s="36"/>
      <c r="E13" s="36"/>
      <c r="F13" s="36"/>
      <c r="G13" s="36"/>
      <c r="H13" s="33"/>
      <c r="I13" s="41" t="s">
        <v>341</v>
      </c>
      <c r="J13" s="42">
        <f>COUNTIF(C2:C100,"raw/whiff")/(count(A2:A100))</f>
        <v>0.4745762712</v>
      </c>
      <c r="K13" s="45" t="s">
        <v>352</v>
      </c>
      <c r="L13" s="47">
        <f>((COUNTIF(B2:B100,"&gt;30")-COUNTIF(B2:B100,"&gt;45"))/Count(B2:B100))*100</f>
        <v>1.694915254</v>
      </c>
    </row>
    <row r="14">
      <c r="A14" s="36">
        <v>94.0</v>
      </c>
      <c r="B14" s="36">
        <v>97.0</v>
      </c>
      <c r="C14" s="36" t="s">
        <v>338</v>
      </c>
      <c r="D14" s="36"/>
      <c r="E14" s="36"/>
      <c r="F14" s="36"/>
      <c r="G14" s="36"/>
      <c r="H14" s="33"/>
      <c r="I14" s="41" t="s">
        <v>353</v>
      </c>
      <c r="J14" s="42">
        <f>COUNTIF(C2:C100,"landing")/(count(A2:A100))</f>
        <v>0</v>
      </c>
      <c r="K14" s="45" t="s">
        <v>354</v>
      </c>
      <c r="L14" s="46">
        <f>((COUNTIF(B2:B100,"&gt;45")-COUNTIF(B2:B100,"&gt;60"))/Count(B2:B100))*100</f>
        <v>0</v>
      </c>
    </row>
    <row r="15">
      <c r="A15" s="36">
        <v>94.0</v>
      </c>
      <c r="B15" s="36">
        <v>94.0</v>
      </c>
      <c r="C15" s="36" t="s">
        <v>350</v>
      </c>
      <c r="D15" s="36"/>
      <c r="E15" s="36"/>
      <c r="F15" s="36"/>
      <c r="G15" s="36"/>
      <c r="H15" s="33"/>
      <c r="I15" s="41" t="s">
        <v>355</v>
      </c>
      <c r="J15" s="42">
        <f>COUNTIF(C2:C100,"shielding")/(count(A2:A100))</f>
        <v>0.03389830508</v>
      </c>
      <c r="K15" s="45" t="s">
        <v>356</v>
      </c>
      <c r="L15" s="46">
        <f>((COUNTIF(B2:B100,"&gt;60")-COUNTIF(B2:B100,"&gt;75"))/Count(B2:B100))*100</f>
        <v>5.084745763</v>
      </c>
    </row>
    <row r="16">
      <c r="A16" s="36">
        <v>94.0</v>
      </c>
      <c r="B16" s="36">
        <v>102.0</v>
      </c>
      <c r="C16" s="36" t="s">
        <v>338</v>
      </c>
      <c r="D16" s="36"/>
      <c r="E16" s="36"/>
      <c r="F16" s="36"/>
      <c r="G16" s="36"/>
      <c r="H16" s="33"/>
      <c r="J16" s="8"/>
      <c r="K16" s="45" t="s">
        <v>357</v>
      </c>
      <c r="L16" s="46">
        <f>((COUNTIF(B2:B100,"&gt;75")-COUNTIF(B2:B100,"&gt;90"))/Count(B2:B100))*100</f>
        <v>5.084745763</v>
      </c>
    </row>
    <row r="17">
      <c r="A17" s="36">
        <v>94.0</v>
      </c>
      <c r="B17" s="36">
        <v>133.0</v>
      </c>
      <c r="C17" s="36" t="s">
        <v>335</v>
      </c>
      <c r="D17" s="36"/>
      <c r="E17" s="36"/>
      <c r="F17" s="36"/>
      <c r="G17" s="36"/>
      <c r="H17" s="33"/>
      <c r="I17" s="41" t="s">
        <v>378</v>
      </c>
      <c r="J17" s="42" t="str">
        <f>SUM(D2:F100)/COUNTA(D2:F100)</f>
        <v>#DIV/0!</v>
      </c>
      <c r="K17" s="45" t="s">
        <v>359</v>
      </c>
      <c r="L17" s="46">
        <f>((COUNTIF(B2:B100,"&gt;90")-COUNTIF(B2:B100,"&gt;105"))/Count(B2:B100))*100</f>
        <v>15.25423729</v>
      </c>
    </row>
    <row r="18">
      <c r="A18" s="36">
        <v>94.0</v>
      </c>
      <c r="B18" s="36">
        <v>111.0</v>
      </c>
      <c r="C18" s="36" t="s">
        <v>355</v>
      </c>
      <c r="D18" s="36"/>
      <c r="E18" s="36"/>
      <c r="F18" s="36"/>
      <c r="G18" s="36"/>
      <c r="H18" s="33"/>
      <c r="J18" s="8"/>
      <c r="K18" s="45" t="s">
        <v>360</v>
      </c>
      <c r="L18" s="46">
        <f>((COUNTIF(B2:B100,"&gt;105")-COUNTIF(B2:B100,"&gt;120"))/Count(B2:B100))*100</f>
        <v>30.50847458</v>
      </c>
    </row>
    <row r="19">
      <c r="A19" s="36">
        <v>85.0</v>
      </c>
      <c r="B19" s="36">
        <v>117.0</v>
      </c>
      <c r="C19" s="36" t="s">
        <v>341</v>
      </c>
      <c r="D19" s="36"/>
      <c r="E19" s="36"/>
      <c r="F19" s="36"/>
      <c r="G19" s="36"/>
      <c r="H19" s="33"/>
      <c r="J19" s="8"/>
      <c r="K19" s="45" t="s">
        <v>361</v>
      </c>
      <c r="L19" s="46">
        <f>((COUNTIF(B2:B100,"&gt;120")-COUNTIF(B2:B100,"&gt;135"))/Count(B2:B100))*100</f>
        <v>25.42372881</v>
      </c>
    </row>
    <row r="20">
      <c r="A20" s="36">
        <v>85.0</v>
      </c>
      <c r="B20" s="36">
        <v>117.0</v>
      </c>
      <c r="C20" s="36" t="s">
        <v>341</v>
      </c>
      <c r="D20" s="36"/>
      <c r="E20" s="36"/>
      <c r="F20" s="36"/>
      <c r="G20" s="36"/>
      <c r="H20" s="33"/>
      <c r="J20" s="8"/>
      <c r="K20" s="48" t="s">
        <v>362</v>
      </c>
      <c r="L20" s="49">
        <f>((COUNTIF(B2:B100,"&gt;135")-COUNTIF(B2:B100,"&gt;150"))/Count(B2:B100))*100</f>
        <v>13.55932203</v>
      </c>
    </row>
    <row r="21">
      <c r="A21" s="36">
        <v>85.0</v>
      </c>
      <c r="B21" s="36">
        <v>95.0</v>
      </c>
      <c r="C21" s="36" t="s">
        <v>335</v>
      </c>
      <c r="D21" s="36"/>
      <c r="E21" s="36"/>
      <c r="F21" s="36"/>
      <c r="G21" s="36"/>
      <c r="H21" s="33"/>
      <c r="J21" s="8"/>
      <c r="K21" s="48" t="s">
        <v>363</v>
      </c>
      <c r="L21" s="49">
        <f>((COUNTIF(B2:B100,"&gt;150")-COUNTIF(B2:B100,"&gt;165"))/Count(B2:B100))*100</f>
        <v>3.389830508</v>
      </c>
    </row>
    <row r="22">
      <c r="A22" s="36">
        <v>85.0</v>
      </c>
      <c r="B22" s="36">
        <v>117.0</v>
      </c>
      <c r="C22" s="36" t="s">
        <v>335</v>
      </c>
      <c r="D22" s="36"/>
      <c r="E22" s="36"/>
      <c r="F22" s="36"/>
      <c r="G22" s="36"/>
      <c r="H22" s="33"/>
      <c r="J22" s="8"/>
      <c r="K22" s="48" t="s">
        <v>364</v>
      </c>
      <c r="L22" s="49">
        <f>((COUNTIF(B2:B100,"&gt;165")-COUNTIF(B2:B100,"&gt;180"))/Count(B2:B100))*100</f>
        <v>0</v>
      </c>
    </row>
    <row r="23">
      <c r="A23" s="36">
        <v>85.0</v>
      </c>
      <c r="B23" s="36">
        <v>146.0</v>
      </c>
      <c r="C23" s="36" t="s">
        <v>335</v>
      </c>
      <c r="D23" s="36"/>
      <c r="E23" s="36"/>
      <c r="F23" s="36"/>
      <c r="G23" s="36"/>
      <c r="H23" s="33"/>
      <c r="J23" s="8"/>
      <c r="K23" s="50" t="s">
        <v>365</v>
      </c>
      <c r="L23" s="51">
        <f>((COUNTIF(B2:B100,"&gt;180")-COUNTIF(B2:B100,"&gt;300"))/Count(B2:B100))*100</f>
        <v>0</v>
      </c>
    </row>
    <row r="24">
      <c r="A24" s="36">
        <v>85.0</v>
      </c>
      <c r="B24" s="36">
        <v>112.0</v>
      </c>
      <c r="C24" s="36" t="s">
        <v>335</v>
      </c>
      <c r="D24" s="36"/>
      <c r="E24" s="36"/>
      <c r="F24" s="36"/>
      <c r="G24" s="36"/>
      <c r="H24" s="33"/>
      <c r="J24" s="8"/>
    </row>
    <row r="25">
      <c r="A25" s="36">
        <v>85.0</v>
      </c>
      <c r="B25" s="36">
        <v>125.0</v>
      </c>
      <c r="C25" s="36" t="s">
        <v>335</v>
      </c>
      <c r="D25" s="36"/>
      <c r="E25" s="36"/>
      <c r="F25" s="36"/>
      <c r="G25" s="36"/>
      <c r="H25" s="33"/>
      <c r="J25" s="8"/>
    </row>
    <row r="26">
      <c r="A26" s="36">
        <v>95.0</v>
      </c>
      <c r="B26" s="36">
        <v>136.0</v>
      </c>
      <c r="C26" s="36" t="s">
        <v>341</v>
      </c>
      <c r="D26" s="36"/>
      <c r="E26" s="36"/>
      <c r="F26" s="36"/>
      <c r="G26" s="36"/>
      <c r="H26" s="33"/>
      <c r="J26" s="8"/>
    </row>
    <row r="27">
      <c r="A27" s="36">
        <v>95.0</v>
      </c>
      <c r="B27" s="36">
        <v>98.0</v>
      </c>
      <c r="C27" s="36" t="s">
        <v>341</v>
      </c>
      <c r="D27" s="36"/>
      <c r="E27" s="36"/>
      <c r="F27" s="36"/>
      <c r="G27" s="36"/>
      <c r="H27" s="33"/>
      <c r="J27" s="8"/>
    </row>
    <row r="28">
      <c r="A28" s="36">
        <v>95.0</v>
      </c>
      <c r="B28" s="36">
        <v>119.0</v>
      </c>
      <c r="C28" s="36" t="s">
        <v>338</v>
      </c>
      <c r="D28" s="36"/>
      <c r="E28" s="36"/>
      <c r="F28" s="36"/>
      <c r="G28" s="36"/>
      <c r="H28" s="33"/>
      <c r="J28" s="8"/>
    </row>
    <row r="29">
      <c r="A29" s="36">
        <v>95.0</v>
      </c>
      <c r="B29" s="36">
        <v>74.0</v>
      </c>
      <c r="C29" s="36" t="s">
        <v>338</v>
      </c>
      <c r="D29" s="36"/>
      <c r="E29" s="36"/>
      <c r="F29" s="36"/>
      <c r="G29" s="36"/>
      <c r="H29" s="33"/>
      <c r="J29" s="8"/>
    </row>
    <row r="30">
      <c r="A30" s="36">
        <v>77.0</v>
      </c>
      <c r="B30" s="36">
        <v>122.0</v>
      </c>
      <c r="C30" s="36" t="s">
        <v>341</v>
      </c>
      <c r="D30" s="36"/>
      <c r="E30" s="36"/>
      <c r="F30" s="36"/>
      <c r="G30" s="36"/>
      <c r="H30" s="33"/>
      <c r="J30" s="8"/>
    </row>
    <row r="31">
      <c r="A31" s="36">
        <v>77.0</v>
      </c>
      <c r="B31" s="36">
        <v>135.0</v>
      </c>
      <c r="C31" s="36" t="s">
        <v>341</v>
      </c>
      <c r="D31" s="36"/>
      <c r="E31" s="36"/>
      <c r="F31" s="36"/>
      <c r="G31" s="36"/>
      <c r="H31" s="33"/>
      <c r="J31" s="8"/>
    </row>
    <row r="32">
      <c r="A32" s="36">
        <v>77.0</v>
      </c>
      <c r="B32" s="36">
        <v>80.0</v>
      </c>
      <c r="C32" s="36" t="s">
        <v>338</v>
      </c>
      <c r="D32" s="36"/>
      <c r="E32" s="36"/>
      <c r="F32" s="36"/>
      <c r="G32" s="36"/>
      <c r="H32" s="33"/>
      <c r="J32" s="8"/>
    </row>
    <row r="33">
      <c r="A33" s="36">
        <v>77.0</v>
      </c>
      <c r="B33" s="36">
        <v>96.0</v>
      </c>
      <c r="C33" s="36" t="s">
        <v>335</v>
      </c>
      <c r="D33" s="36"/>
      <c r="E33" s="36"/>
      <c r="F33" s="36"/>
      <c r="G33" s="36"/>
      <c r="H33" s="33"/>
      <c r="J33" s="8"/>
    </row>
    <row r="34">
      <c r="A34" s="36">
        <v>77.0</v>
      </c>
      <c r="B34" s="36">
        <v>124.0</v>
      </c>
      <c r="C34" s="36" t="s">
        <v>341</v>
      </c>
      <c r="D34" s="36"/>
      <c r="E34" s="36"/>
      <c r="F34" s="36"/>
      <c r="G34" s="36"/>
      <c r="H34" s="33"/>
      <c r="J34" s="8"/>
    </row>
    <row r="35">
      <c r="A35" s="36">
        <v>77.0</v>
      </c>
      <c r="B35" s="36">
        <v>71.0</v>
      </c>
      <c r="C35" s="36" t="s">
        <v>338</v>
      </c>
      <c r="D35" s="36"/>
      <c r="E35" s="36"/>
      <c r="F35" s="36"/>
      <c r="G35" s="36"/>
      <c r="H35" s="33"/>
      <c r="J35" s="8"/>
    </row>
    <row r="36">
      <c r="A36" s="36">
        <v>94.0</v>
      </c>
      <c r="B36" s="36">
        <v>116.0</v>
      </c>
      <c r="C36" s="36" t="s">
        <v>338</v>
      </c>
      <c r="D36" s="36"/>
      <c r="E36" s="36"/>
      <c r="F36" s="36"/>
      <c r="G36" s="36"/>
      <c r="H36" s="33"/>
      <c r="J36" s="8"/>
    </row>
    <row r="37">
      <c r="A37" s="36">
        <v>94.0</v>
      </c>
      <c r="B37" s="36">
        <v>89.0</v>
      </c>
      <c r="C37" s="36" t="s">
        <v>338</v>
      </c>
      <c r="D37" s="36"/>
      <c r="E37" s="36"/>
      <c r="F37" s="36"/>
      <c r="G37" s="36"/>
      <c r="H37" s="33"/>
      <c r="J37" s="8"/>
    </row>
    <row r="38">
      <c r="A38" s="36">
        <v>94.0</v>
      </c>
      <c r="B38" s="36">
        <v>140.0</v>
      </c>
      <c r="C38" s="36" t="s">
        <v>341</v>
      </c>
      <c r="D38" s="36"/>
      <c r="E38" s="36"/>
      <c r="F38" s="36"/>
      <c r="G38" s="36"/>
      <c r="H38" s="33"/>
      <c r="J38" s="8"/>
    </row>
    <row r="39">
      <c r="A39" s="36">
        <v>94.0</v>
      </c>
      <c r="B39" s="36">
        <v>143.0</v>
      </c>
      <c r="C39" s="36" t="s">
        <v>350</v>
      </c>
      <c r="D39" s="36"/>
      <c r="E39" s="36"/>
      <c r="F39" s="36"/>
      <c r="G39" s="36"/>
      <c r="H39" s="33"/>
      <c r="J39" s="8"/>
    </row>
    <row r="40">
      <c r="A40" s="36">
        <v>94.0</v>
      </c>
      <c r="B40" s="36">
        <v>90.0</v>
      </c>
      <c r="C40" s="36" t="s">
        <v>341</v>
      </c>
      <c r="D40" s="36"/>
      <c r="E40" s="36"/>
      <c r="F40" s="36"/>
      <c r="G40" s="36"/>
      <c r="H40" s="33"/>
      <c r="J40" s="8"/>
    </row>
    <row r="41">
      <c r="A41" s="36">
        <v>94.0</v>
      </c>
      <c r="B41" s="36">
        <v>98.0</v>
      </c>
      <c r="C41" s="36" t="s">
        <v>335</v>
      </c>
      <c r="D41" s="36"/>
      <c r="E41" s="36"/>
      <c r="F41" s="36"/>
      <c r="G41" s="36"/>
      <c r="H41" s="33"/>
      <c r="J41" s="8"/>
    </row>
    <row r="42">
      <c r="A42" s="36">
        <v>94.0</v>
      </c>
      <c r="B42" s="36">
        <v>113.0</v>
      </c>
      <c r="C42" s="36" t="s">
        <v>341</v>
      </c>
      <c r="D42" s="36"/>
      <c r="E42" s="36"/>
      <c r="F42" s="36"/>
      <c r="G42" s="36"/>
      <c r="H42" s="33"/>
      <c r="J42" s="8"/>
    </row>
    <row r="43">
      <c r="A43" s="36">
        <v>94.0</v>
      </c>
      <c r="B43" s="36">
        <v>134.0</v>
      </c>
      <c r="C43" s="36" t="s">
        <v>341</v>
      </c>
      <c r="D43" s="36"/>
      <c r="E43" s="36"/>
      <c r="F43" s="36"/>
      <c r="G43" s="36"/>
      <c r="H43" s="33"/>
      <c r="J43" s="8"/>
    </row>
    <row r="44">
      <c r="A44" s="36">
        <v>94.0</v>
      </c>
      <c r="B44" s="36">
        <v>151.0</v>
      </c>
      <c r="C44" s="36" t="s">
        <v>335</v>
      </c>
      <c r="D44" s="36"/>
      <c r="E44" s="36"/>
      <c r="F44" s="36"/>
      <c r="G44" s="36"/>
      <c r="H44" s="33"/>
      <c r="J44" s="8"/>
    </row>
    <row r="45">
      <c r="A45" s="36">
        <v>93.0</v>
      </c>
      <c r="B45" s="36">
        <v>142.0</v>
      </c>
      <c r="C45" s="36" t="s">
        <v>341</v>
      </c>
      <c r="D45" s="36"/>
      <c r="E45" s="36"/>
      <c r="F45" s="36"/>
      <c r="G45" s="36"/>
      <c r="H45" s="33"/>
      <c r="J45" s="8"/>
    </row>
    <row r="46">
      <c r="A46" s="36">
        <v>93.0</v>
      </c>
      <c r="B46" s="36">
        <v>92.0</v>
      </c>
      <c r="C46" s="36" t="s">
        <v>341</v>
      </c>
      <c r="D46" s="36"/>
      <c r="E46" s="36"/>
      <c r="F46" s="36"/>
      <c r="G46" s="36"/>
      <c r="H46" s="33"/>
      <c r="J46" s="8"/>
    </row>
    <row r="47">
      <c r="A47" s="36">
        <v>93.0</v>
      </c>
      <c r="B47" s="36">
        <v>67.0</v>
      </c>
      <c r="C47" s="36" t="s">
        <v>341</v>
      </c>
      <c r="D47" s="36"/>
      <c r="E47" s="36"/>
      <c r="F47" s="36"/>
      <c r="G47" s="36"/>
      <c r="H47" s="33"/>
      <c r="J47" s="8"/>
    </row>
    <row r="48">
      <c r="A48" s="36">
        <v>107.0</v>
      </c>
      <c r="B48" s="36">
        <v>150.0</v>
      </c>
      <c r="C48" s="36" t="s">
        <v>341</v>
      </c>
      <c r="D48" s="36"/>
      <c r="E48" s="36"/>
      <c r="F48" s="36"/>
      <c r="G48" s="36"/>
      <c r="H48" s="33"/>
      <c r="J48" s="8"/>
    </row>
    <row r="49">
      <c r="A49" s="36">
        <v>107.0</v>
      </c>
      <c r="B49" s="36">
        <v>106.0</v>
      </c>
      <c r="C49" s="36" t="s">
        <v>338</v>
      </c>
      <c r="D49" s="36"/>
      <c r="E49" s="36"/>
      <c r="F49" s="36"/>
      <c r="G49" s="36"/>
      <c r="H49" s="33"/>
      <c r="J49" s="8"/>
    </row>
    <row r="50">
      <c r="A50" s="36">
        <v>107.0</v>
      </c>
      <c r="B50" s="36">
        <v>124.0</v>
      </c>
      <c r="C50" s="36" t="s">
        <v>341</v>
      </c>
      <c r="D50" s="36"/>
      <c r="E50" s="36"/>
      <c r="F50" s="36"/>
      <c r="G50" s="36"/>
      <c r="H50" s="33"/>
      <c r="J50" s="8"/>
    </row>
    <row r="51">
      <c r="A51" s="36">
        <v>107.0</v>
      </c>
      <c r="B51" s="36">
        <v>121.0</v>
      </c>
      <c r="C51" s="36" t="s">
        <v>341</v>
      </c>
      <c r="D51" s="36"/>
      <c r="E51" s="36"/>
      <c r="F51" s="36"/>
      <c r="G51" s="36"/>
      <c r="H51" s="33"/>
      <c r="J51" s="8"/>
    </row>
    <row r="52">
      <c r="A52" s="36">
        <v>107.0</v>
      </c>
      <c r="B52" s="36">
        <v>110.0</v>
      </c>
      <c r="C52" s="36" t="s">
        <v>341</v>
      </c>
      <c r="D52" s="36"/>
      <c r="E52" s="36"/>
      <c r="F52" s="36"/>
      <c r="G52" s="36"/>
      <c r="H52" s="33"/>
      <c r="J52" s="8"/>
    </row>
    <row r="53">
      <c r="A53" s="36">
        <v>107.0</v>
      </c>
      <c r="B53" s="36">
        <v>149.0</v>
      </c>
      <c r="C53" s="36" t="s">
        <v>341</v>
      </c>
      <c r="D53" s="36"/>
      <c r="E53" s="36"/>
      <c r="F53" s="36"/>
      <c r="G53" s="36"/>
      <c r="H53" s="33"/>
      <c r="J53" s="8"/>
    </row>
    <row r="54">
      <c r="A54" s="36">
        <v>107.0</v>
      </c>
      <c r="B54" s="36">
        <v>151.0</v>
      </c>
      <c r="C54" s="36" t="s">
        <v>335</v>
      </c>
      <c r="D54" s="36"/>
      <c r="E54" s="36"/>
      <c r="F54" s="36"/>
      <c r="G54" s="36"/>
      <c r="H54" s="33"/>
      <c r="J54" s="8"/>
    </row>
    <row r="55">
      <c r="A55" s="36">
        <v>96.0</v>
      </c>
      <c r="B55" s="36">
        <v>115.0</v>
      </c>
      <c r="C55" s="36" t="s">
        <v>355</v>
      </c>
      <c r="D55" s="36"/>
      <c r="E55" s="36"/>
      <c r="F55" s="36"/>
      <c r="G55" s="36"/>
      <c r="H55" s="33"/>
      <c r="J55" s="8"/>
    </row>
    <row r="56">
      <c r="A56" s="36">
        <v>96.0</v>
      </c>
      <c r="B56" s="36">
        <v>146.0</v>
      </c>
      <c r="C56" s="36" t="s">
        <v>338</v>
      </c>
      <c r="D56" s="36"/>
      <c r="E56" s="36"/>
      <c r="F56" s="36"/>
      <c r="G56" s="36"/>
      <c r="H56" s="33"/>
      <c r="J56" s="8"/>
    </row>
    <row r="57">
      <c r="A57" s="36">
        <v>96.0</v>
      </c>
      <c r="B57" s="36">
        <v>108.0</v>
      </c>
      <c r="C57" s="36" t="s">
        <v>338</v>
      </c>
      <c r="D57" s="36"/>
      <c r="E57" s="36"/>
      <c r="F57" s="36"/>
      <c r="G57" s="36"/>
      <c r="H57" s="33"/>
      <c r="J57" s="8"/>
    </row>
    <row r="58">
      <c r="A58" s="36">
        <v>96.0</v>
      </c>
      <c r="B58" s="36">
        <v>106.0</v>
      </c>
      <c r="C58" s="36" t="s">
        <v>341</v>
      </c>
      <c r="D58" s="36"/>
      <c r="E58" s="36"/>
      <c r="F58" s="36"/>
      <c r="G58" s="36"/>
      <c r="H58" s="33"/>
      <c r="J58" s="8"/>
    </row>
    <row r="59">
      <c r="A59" s="36">
        <v>96.0</v>
      </c>
      <c r="B59" s="36">
        <v>118.0</v>
      </c>
      <c r="C59" s="36" t="s">
        <v>341</v>
      </c>
      <c r="D59" s="36"/>
      <c r="E59" s="36"/>
      <c r="F59" s="36"/>
      <c r="G59" s="36"/>
      <c r="H59" s="33"/>
      <c r="J59" s="8"/>
    </row>
    <row r="60">
      <c r="A60" s="36">
        <v>96.0</v>
      </c>
      <c r="B60" s="36">
        <v>111.0</v>
      </c>
      <c r="C60" s="36" t="s">
        <v>341</v>
      </c>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103.8431373</v>
      </c>
      <c r="M1" s="6" t="s">
        <v>334</v>
      </c>
      <c r="N1" s="10">
        <f>AVERAGE(A2:A100)</f>
        <v>93.19607843</v>
      </c>
    </row>
    <row r="2">
      <c r="A2" s="36">
        <v>90.0</v>
      </c>
      <c r="B2" s="36">
        <v>160.0</v>
      </c>
      <c r="C2" s="36" t="s">
        <v>338</v>
      </c>
      <c r="D2" s="36"/>
      <c r="E2" s="36"/>
      <c r="F2" s="36"/>
      <c r="G2" s="36"/>
      <c r="H2" s="33"/>
      <c r="I2" s="34" t="s">
        <v>3</v>
      </c>
      <c r="J2" s="35">
        <f>MEDIAN(B2:B100)</f>
        <v>102</v>
      </c>
      <c r="M2" s="66" t="s">
        <v>337</v>
      </c>
      <c r="N2" s="67">
        <f>count(A2:A103)</f>
        <v>51</v>
      </c>
    </row>
    <row r="3">
      <c r="A3" s="36">
        <v>90.0</v>
      </c>
      <c r="B3" s="36">
        <v>115.0</v>
      </c>
      <c r="C3" s="36" t="s">
        <v>341</v>
      </c>
      <c r="D3" s="36"/>
      <c r="E3" s="36"/>
      <c r="F3" s="36"/>
      <c r="G3" s="36"/>
      <c r="H3" s="33"/>
      <c r="I3" s="34" t="s">
        <v>339</v>
      </c>
      <c r="J3" s="35">
        <f>STDEV(B2:B100)</f>
        <v>38.58827415</v>
      </c>
    </row>
    <row r="4">
      <c r="A4" s="36">
        <v>90.0</v>
      </c>
      <c r="B4" s="36">
        <v>111.0</v>
      </c>
      <c r="C4" s="36" t="s">
        <v>338</v>
      </c>
      <c r="D4" s="36"/>
      <c r="E4" s="36"/>
      <c r="F4" s="36"/>
      <c r="G4" s="36"/>
      <c r="H4" s="33"/>
      <c r="I4" s="34" t="s">
        <v>340</v>
      </c>
      <c r="J4" s="35">
        <f>QUARTILE(B2:B100,1)</f>
        <v>76.5</v>
      </c>
    </row>
    <row r="5">
      <c r="A5" s="36">
        <v>90.0</v>
      </c>
      <c r="B5" s="36">
        <v>136.0</v>
      </c>
      <c r="C5" s="36" t="s">
        <v>353</v>
      </c>
      <c r="D5" s="36"/>
      <c r="E5" s="36"/>
      <c r="F5" s="36"/>
      <c r="G5" s="36"/>
      <c r="H5" s="33"/>
      <c r="I5" s="34" t="s">
        <v>342</v>
      </c>
      <c r="J5" s="35">
        <f>QUARTILE(B2:B100,2)</f>
        <v>102</v>
      </c>
    </row>
    <row r="6">
      <c r="A6" s="36">
        <v>90.0</v>
      </c>
      <c r="B6" s="36">
        <v>121.0</v>
      </c>
      <c r="C6" s="36" t="s">
        <v>338</v>
      </c>
      <c r="D6" s="36"/>
      <c r="E6" s="36"/>
      <c r="F6" s="36"/>
      <c r="G6" s="36"/>
      <c r="H6" s="33"/>
      <c r="I6" s="34" t="s">
        <v>1</v>
      </c>
      <c r="J6" s="35">
        <f>QUARTILE(B2:B100,3)</f>
        <v>138</v>
      </c>
    </row>
    <row r="7">
      <c r="A7" s="36">
        <v>90.0</v>
      </c>
      <c r="B7" s="59">
        <v>124.0</v>
      </c>
      <c r="C7" s="38" t="s">
        <v>341</v>
      </c>
      <c r="D7" s="38"/>
      <c r="E7" s="38"/>
      <c r="F7" s="38"/>
      <c r="G7" s="38"/>
      <c r="H7" s="33"/>
      <c r="I7" s="34" t="s">
        <v>343</v>
      </c>
      <c r="J7" s="35">
        <f>QUARTILE(B2:B100,4)</f>
        <v>178</v>
      </c>
    </row>
    <row r="8">
      <c r="A8" s="36">
        <v>90.0</v>
      </c>
      <c r="B8" s="60">
        <v>141.0</v>
      </c>
      <c r="C8" s="40" t="s">
        <v>341</v>
      </c>
      <c r="D8" s="40"/>
      <c r="E8" s="40"/>
      <c r="F8" s="40"/>
      <c r="G8" s="40"/>
      <c r="H8" s="33"/>
      <c r="I8" s="34" t="s">
        <v>344</v>
      </c>
      <c r="J8" s="35">
        <f>J6-J4</f>
        <v>61.5</v>
      </c>
      <c r="K8" s="34" t="s">
        <v>345</v>
      </c>
      <c r="L8" s="35">
        <f>(3*(J1-J2))/J3</f>
        <v>0.1432925386</v>
      </c>
      <c r="M8" s="34" t="s">
        <v>346</v>
      </c>
      <c r="N8" s="35">
        <f>SUM(L21:L23)</f>
        <v>15.68627451</v>
      </c>
    </row>
    <row r="9">
      <c r="A9" s="36">
        <v>90.0</v>
      </c>
      <c r="B9" s="60">
        <v>156.0</v>
      </c>
      <c r="C9" s="40" t="s">
        <v>341</v>
      </c>
      <c r="D9" s="40"/>
      <c r="E9" s="40"/>
      <c r="F9" s="40"/>
      <c r="G9" s="40"/>
      <c r="H9" s="33"/>
      <c r="J9" s="8"/>
    </row>
    <row r="10">
      <c r="A10" s="36">
        <v>90.0</v>
      </c>
      <c r="B10" s="36">
        <v>65.0</v>
      </c>
      <c r="C10" s="36" t="s">
        <v>338</v>
      </c>
      <c r="D10" s="36"/>
      <c r="E10" s="36"/>
      <c r="F10" s="36"/>
      <c r="G10" s="36"/>
      <c r="H10" s="33"/>
      <c r="I10" s="41" t="s">
        <v>338</v>
      </c>
      <c r="J10" s="42">
        <f>(COUNTIF(C2:C100,"edgeguard"))/(count(A2:A100))</f>
        <v>0.3333333333</v>
      </c>
      <c r="K10" s="43" t="s">
        <v>347</v>
      </c>
      <c r="L10" s="44" t="s">
        <v>348</v>
      </c>
    </row>
    <row r="11">
      <c r="A11" s="36">
        <v>90.0</v>
      </c>
      <c r="B11" s="36">
        <v>80.0</v>
      </c>
      <c r="C11" s="36" t="s">
        <v>335</v>
      </c>
      <c r="D11" s="36"/>
      <c r="E11" s="36"/>
      <c r="F11" s="36"/>
      <c r="G11" s="36"/>
      <c r="H11" s="33"/>
      <c r="I11" s="41" t="s">
        <v>335</v>
      </c>
      <c r="J11" s="42">
        <f>COUNTIF(C2:C100,"ledgeguard")/(count(A2:A100))</f>
        <v>0.1176470588</v>
      </c>
      <c r="K11" s="45" t="s">
        <v>349</v>
      </c>
      <c r="L11" s="46">
        <f>((COUNTIF(B2:B100,"&lt;=15"))/Count(B2:B100))*100</f>
        <v>1.960784314</v>
      </c>
    </row>
    <row r="12">
      <c r="A12" s="36">
        <v>116.0</v>
      </c>
      <c r="B12" s="36">
        <v>85.0</v>
      </c>
      <c r="C12" s="36" t="s">
        <v>341</v>
      </c>
      <c r="D12" s="36"/>
      <c r="E12" s="36"/>
      <c r="F12" s="36"/>
      <c r="G12" s="36"/>
      <c r="H12" s="33"/>
      <c r="I12" s="41" t="s">
        <v>350</v>
      </c>
      <c r="J12" s="42">
        <f>COUNTIF(C2:C100,"reversal")/(count(A2:A100))</f>
        <v>0.05882352941</v>
      </c>
      <c r="K12" s="45" t="s">
        <v>351</v>
      </c>
      <c r="L12" s="46">
        <f>((COUNTIF(B2:B100,"&gt;15")-COUNTIF(B2:B100,"&gt;30"))/Count(B2:B100))*100</f>
        <v>0</v>
      </c>
    </row>
    <row r="13">
      <c r="A13" s="36">
        <v>116.0</v>
      </c>
      <c r="B13" s="36">
        <v>96.0</v>
      </c>
      <c r="C13" s="36" t="s">
        <v>338</v>
      </c>
      <c r="D13" s="36"/>
      <c r="E13" s="36"/>
      <c r="F13" s="36"/>
      <c r="G13" s="36"/>
      <c r="H13" s="33"/>
      <c r="I13" s="41" t="s">
        <v>341</v>
      </c>
      <c r="J13" s="42">
        <f>COUNTIF(C2:C100,"raw/whiff")/(count(A2:A100))</f>
        <v>0.3921568627</v>
      </c>
      <c r="K13" s="45" t="s">
        <v>352</v>
      </c>
      <c r="L13" s="47">
        <f>((COUNTIF(B2:B100,"&gt;30")-COUNTIF(B2:B100,"&gt;45"))/Count(B2:B100))*100</f>
        <v>1.960784314</v>
      </c>
    </row>
    <row r="14">
      <c r="A14" s="36">
        <v>116.0</v>
      </c>
      <c r="B14" s="36">
        <v>178.0</v>
      </c>
      <c r="C14" s="36" t="s">
        <v>341</v>
      </c>
      <c r="D14" s="36"/>
      <c r="E14" s="36"/>
      <c r="F14" s="36"/>
      <c r="G14" s="36"/>
      <c r="H14" s="33"/>
      <c r="I14" s="41" t="s">
        <v>353</v>
      </c>
      <c r="J14" s="42">
        <f>COUNTIF(C2:C100,"landing")/(count(A2:A100))</f>
        <v>0.07843137255</v>
      </c>
      <c r="K14" s="45" t="s">
        <v>354</v>
      </c>
      <c r="L14" s="46">
        <f>((COUNTIF(B2:B100,"&gt;45")-COUNTIF(B2:B100,"&gt;60"))/Count(B2:B100))*100</f>
        <v>5.882352941</v>
      </c>
    </row>
    <row r="15">
      <c r="A15" s="36">
        <v>77.0</v>
      </c>
      <c r="B15" s="36">
        <v>0.0</v>
      </c>
      <c r="C15" s="36" t="s">
        <v>341</v>
      </c>
      <c r="D15" s="36"/>
      <c r="E15" s="36"/>
      <c r="F15" s="36"/>
      <c r="G15" s="36"/>
      <c r="H15" s="33"/>
      <c r="I15" s="41" t="s">
        <v>355</v>
      </c>
      <c r="J15" s="42">
        <f>COUNTIF(C2:C100,"shielding")/(count(A2:A100))</f>
        <v>0.01960784314</v>
      </c>
      <c r="K15" s="45" t="s">
        <v>356</v>
      </c>
      <c r="L15" s="46">
        <f>((COUNTIF(B2:B100,"&gt;60")-COUNTIF(B2:B100,"&gt;75"))/Count(B2:B100))*100</f>
        <v>13.7254902</v>
      </c>
    </row>
    <row r="16">
      <c r="A16" s="36">
        <v>77.0</v>
      </c>
      <c r="B16" s="36">
        <v>141.0</v>
      </c>
      <c r="C16" s="36" t="s">
        <v>341</v>
      </c>
      <c r="D16" s="36"/>
      <c r="E16" s="36"/>
      <c r="F16" s="36"/>
      <c r="G16" s="36"/>
      <c r="H16" s="33"/>
      <c r="J16" s="8"/>
      <c r="K16" s="45" t="s">
        <v>357</v>
      </c>
      <c r="L16" s="46">
        <f>((COUNTIF(B2:B100,"&gt;75")-COUNTIF(B2:B100,"&gt;90"))/Count(B2:B100))*100</f>
        <v>13.7254902</v>
      </c>
    </row>
    <row r="17">
      <c r="A17" s="36">
        <v>77.0</v>
      </c>
      <c r="B17" s="36">
        <v>102.0</v>
      </c>
      <c r="C17" s="36" t="s">
        <v>338</v>
      </c>
      <c r="D17" s="36"/>
      <c r="E17" s="36"/>
      <c r="F17" s="36"/>
      <c r="G17" s="36"/>
      <c r="H17" s="33"/>
      <c r="I17" s="41" t="s">
        <v>378</v>
      </c>
      <c r="J17" s="42" t="str">
        <f>SUM(D2:F100)/COUNTA(D2:F100)</f>
        <v>#DIV/0!</v>
      </c>
      <c r="K17" s="45" t="s">
        <v>359</v>
      </c>
      <c r="L17" s="46">
        <f>((COUNTIF(B2:B100,"&gt;90")-COUNTIF(B2:B100,"&gt;105"))/Count(B2:B100))*100</f>
        <v>21.56862745</v>
      </c>
    </row>
    <row r="18">
      <c r="A18" s="36">
        <v>77.0</v>
      </c>
      <c r="B18" s="36">
        <v>92.0</v>
      </c>
      <c r="C18" s="36" t="s">
        <v>341</v>
      </c>
      <c r="D18" s="36"/>
      <c r="E18" s="36"/>
      <c r="F18" s="36"/>
      <c r="G18" s="36"/>
      <c r="H18" s="33"/>
      <c r="J18" s="8"/>
      <c r="K18" s="45" t="s">
        <v>360</v>
      </c>
      <c r="L18" s="46">
        <f>((COUNTIF(B2:B100,"&gt;105")-COUNTIF(B2:B100,"&gt;120"))/Count(B2:B100))*100</f>
        <v>9.803921569</v>
      </c>
    </row>
    <row r="19">
      <c r="A19" s="36">
        <v>77.0</v>
      </c>
      <c r="B19" s="36">
        <v>96.0</v>
      </c>
      <c r="C19" s="36" t="s">
        <v>338</v>
      </c>
      <c r="D19" s="36"/>
      <c r="E19" s="36"/>
      <c r="F19" s="36"/>
      <c r="G19" s="36"/>
      <c r="H19" s="33"/>
      <c r="J19" s="8"/>
      <c r="K19" s="45" t="s">
        <v>361</v>
      </c>
      <c r="L19" s="46">
        <f>((COUNTIF(B2:B100,"&gt;120")-COUNTIF(B2:B100,"&gt;135"))/Count(B2:B100))*100</f>
        <v>3.921568627</v>
      </c>
    </row>
    <row r="20">
      <c r="A20" s="36">
        <v>77.0</v>
      </c>
      <c r="B20" s="36">
        <v>42.0</v>
      </c>
      <c r="C20" s="36" t="s">
        <v>338</v>
      </c>
      <c r="D20" s="36"/>
      <c r="E20" s="36"/>
      <c r="F20" s="36"/>
      <c r="G20" s="36"/>
      <c r="H20" s="33"/>
      <c r="J20" s="8"/>
      <c r="K20" s="48" t="s">
        <v>362</v>
      </c>
      <c r="L20" s="49">
        <f>((COUNTIF(B2:B100,"&gt;135")-COUNTIF(B2:B100,"&gt;150"))/Count(B2:B100))*100</f>
        <v>11.76470588</v>
      </c>
    </row>
    <row r="21">
      <c r="A21" s="36">
        <v>77.0</v>
      </c>
      <c r="B21" s="36">
        <v>147.0</v>
      </c>
      <c r="C21" s="36" t="s">
        <v>353</v>
      </c>
      <c r="D21" s="36"/>
      <c r="E21" s="36"/>
      <c r="F21" s="36"/>
      <c r="G21" s="36"/>
      <c r="H21" s="33"/>
      <c r="J21" s="8"/>
      <c r="K21" s="48" t="s">
        <v>363</v>
      </c>
      <c r="L21" s="49">
        <f>((COUNTIF(B2:B100,"&gt;150")-COUNTIF(B2:B100,"&gt;165"))/Count(B2:B100))*100</f>
        <v>11.76470588</v>
      </c>
    </row>
    <row r="22">
      <c r="A22" s="36">
        <v>77.0</v>
      </c>
      <c r="B22" s="36">
        <v>57.0</v>
      </c>
      <c r="C22" s="36" t="s">
        <v>341</v>
      </c>
      <c r="D22" s="36"/>
      <c r="E22" s="36"/>
      <c r="F22" s="36"/>
      <c r="G22" s="36"/>
      <c r="H22" s="33"/>
      <c r="J22" s="8"/>
      <c r="K22" s="48" t="s">
        <v>364</v>
      </c>
      <c r="L22" s="49">
        <f>((COUNTIF(B2:B100,"&gt;165")-COUNTIF(B2:B100,"&gt;180"))/Count(B2:B100))*100</f>
        <v>3.921568627</v>
      </c>
    </row>
    <row r="23">
      <c r="A23" s="36">
        <v>77.0</v>
      </c>
      <c r="B23" s="36">
        <v>64.0</v>
      </c>
      <c r="C23" s="36" t="s">
        <v>338</v>
      </c>
      <c r="D23" s="36"/>
      <c r="E23" s="36"/>
      <c r="F23" s="36"/>
      <c r="G23" s="36"/>
      <c r="H23" s="33"/>
      <c r="J23" s="8"/>
      <c r="K23" s="50" t="s">
        <v>365</v>
      </c>
      <c r="L23" s="51">
        <f>((COUNTIF(B2:B100,"&gt;180")-COUNTIF(B2:B100,"&gt;300"))/Count(B2:B100))*100</f>
        <v>0</v>
      </c>
    </row>
    <row r="24">
      <c r="A24" s="36">
        <v>91.0</v>
      </c>
      <c r="B24" s="36">
        <v>91.0</v>
      </c>
      <c r="C24" s="36" t="s">
        <v>350</v>
      </c>
      <c r="D24" s="36"/>
      <c r="E24" s="36"/>
      <c r="F24" s="36"/>
      <c r="G24" s="36"/>
      <c r="H24" s="33"/>
      <c r="J24" s="8"/>
    </row>
    <row r="25">
      <c r="A25" s="36">
        <v>91.0</v>
      </c>
      <c r="B25" s="36">
        <v>77.0</v>
      </c>
      <c r="C25" s="36" t="s">
        <v>338</v>
      </c>
      <c r="D25" s="36"/>
      <c r="E25" s="36"/>
      <c r="F25" s="36"/>
      <c r="G25" s="36"/>
      <c r="H25" s="33"/>
      <c r="J25" s="8"/>
    </row>
    <row r="26">
      <c r="A26" s="36">
        <v>91.0</v>
      </c>
      <c r="B26" s="36">
        <v>106.0</v>
      </c>
      <c r="C26" s="36" t="s">
        <v>350</v>
      </c>
      <c r="D26" s="36"/>
      <c r="E26" s="36"/>
      <c r="F26" s="36"/>
      <c r="G26" s="36"/>
      <c r="H26" s="33"/>
      <c r="J26" s="8"/>
    </row>
    <row r="27">
      <c r="A27" s="36">
        <v>91.0</v>
      </c>
      <c r="B27" s="36">
        <v>147.0</v>
      </c>
      <c r="C27" s="36" t="s">
        <v>341</v>
      </c>
      <c r="D27" s="36"/>
      <c r="E27" s="36"/>
      <c r="F27" s="36"/>
      <c r="G27" s="36"/>
      <c r="H27" s="33"/>
      <c r="J27" s="8"/>
    </row>
    <row r="28">
      <c r="A28" s="36">
        <v>91.0</v>
      </c>
      <c r="B28" s="36">
        <v>163.0</v>
      </c>
      <c r="C28" s="36" t="s">
        <v>341</v>
      </c>
      <c r="D28" s="36"/>
      <c r="E28" s="36"/>
      <c r="F28" s="36"/>
      <c r="G28" s="36"/>
      <c r="H28" s="33"/>
      <c r="J28" s="8"/>
    </row>
    <row r="29">
      <c r="A29" s="36">
        <v>91.0</v>
      </c>
      <c r="B29" s="36">
        <v>67.0</v>
      </c>
      <c r="C29" s="36" t="s">
        <v>341</v>
      </c>
      <c r="D29" s="36"/>
      <c r="E29" s="36"/>
      <c r="F29" s="36"/>
      <c r="G29" s="36"/>
      <c r="H29" s="33"/>
      <c r="J29" s="8"/>
    </row>
    <row r="30">
      <c r="A30" s="36">
        <v>92.0</v>
      </c>
      <c r="B30" s="36">
        <v>81.0</v>
      </c>
      <c r="C30" s="36" t="s">
        <v>335</v>
      </c>
      <c r="D30" s="36"/>
      <c r="E30" s="36"/>
      <c r="F30" s="36"/>
      <c r="G30" s="36"/>
      <c r="H30" s="33"/>
      <c r="J30" s="8"/>
    </row>
    <row r="31">
      <c r="A31" s="36">
        <v>92.0</v>
      </c>
      <c r="B31" s="36">
        <v>60.0</v>
      </c>
      <c r="C31" s="36" t="s">
        <v>338</v>
      </c>
      <c r="D31" s="36"/>
      <c r="E31" s="36"/>
      <c r="F31" s="36"/>
      <c r="G31" s="36"/>
      <c r="H31" s="33"/>
      <c r="J31" s="8"/>
    </row>
    <row r="32">
      <c r="A32" s="36">
        <v>92.0</v>
      </c>
      <c r="B32" s="36">
        <v>161.0</v>
      </c>
      <c r="C32" s="36" t="s">
        <v>341</v>
      </c>
      <c r="D32" s="36"/>
      <c r="E32" s="36"/>
      <c r="F32" s="36"/>
      <c r="G32" s="36"/>
      <c r="H32" s="33"/>
      <c r="J32" s="8"/>
    </row>
    <row r="33">
      <c r="A33" s="36">
        <v>92.0</v>
      </c>
      <c r="B33" s="36">
        <v>159.0</v>
      </c>
      <c r="C33" s="36" t="s">
        <v>341</v>
      </c>
      <c r="D33" s="36"/>
      <c r="E33" s="36"/>
      <c r="F33" s="36"/>
      <c r="G33" s="36"/>
      <c r="H33" s="33"/>
      <c r="J33" s="8"/>
    </row>
    <row r="34">
      <c r="A34" s="36">
        <v>92.0</v>
      </c>
      <c r="B34" s="36">
        <v>100.0</v>
      </c>
      <c r="C34" s="36" t="s">
        <v>335</v>
      </c>
      <c r="D34" s="36"/>
      <c r="E34" s="36"/>
      <c r="F34" s="36"/>
      <c r="G34" s="36"/>
      <c r="H34" s="33"/>
      <c r="J34" s="8"/>
    </row>
    <row r="35">
      <c r="A35" s="36">
        <v>92.0</v>
      </c>
      <c r="B35" s="36">
        <v>71.0</v>
      </c>
      <c r="C35" s="36" t="s">
        <v>355</v>
      </c>
      <c r="D35" s="36"/>
      <c r="E35" s="36"/>
      <c r="F35" s="36"/>
      <c r="G35" s="36"/>
      <c r="H35" s="33"/>
      <c r="J35" s="8"/>
    </row>
    <row r="36">
      <c r="A36" s="36">
        <v>92.0</v>
      </c>
      <c r="B36" s="36">
        <v>140.0</v>
      </c>
      <c r="C36" s="36" t="s">
        <v>338</v>
      </c>
      <c r="D36" s="36"/>
      <c r="E36" s="36"/>
      <c r="F36" s="36"/>
      <c r="G36" s="36"/>
      <c r="H36" s="33"/>
      <c r="J36" s="8"/>
    </row>
    <row r="37">
      <c r="A37" s="36">
        <v>98.0</v>
      </c>
      <c r="B37" s="36">
        <v>105.0</v>
      </c>
      <c r="C37" s="36" t="s">
        <v>341</v>
      </c>
      <c r="D37" s="36"/>
      <c r="E37" s="36"/>
      <c r="F37" s="36"/>
      <c r="G37" s="36"/>
      <c r="H37" s="33"/>
      <c r="J37" s="8"/>
    </row>
    <row r="38">
      <c r="A38" s="36">
        <v>98.0</v>
      </c>
      <c r="B38" s="36">
        <v>93.0</v>
      </c>
      <c r="C38" s="36" t="s">
        <v>335</v>
      </c>
      <c r="D38" s="36"/>
      <c r="E38" s="36"/>
      <c r="F38" s="36"/>
      <c r="G38" s="36"/>
      <c r="H38" s="33"/>
      <c r="J38" s="8"/>
    </row>
    <row r="39">
      <c r="A39" s="36">
        <v>98.0</v>
      </c>
      <c r="B39" s="36">
        <v>82.0</v>
      </c>
      <c r="C39" s="36" t="s">
        <v>335</v>
      </c>
      <c r="D39" s="36"/>
      <c r="E39" s="36"/>
      <c r="F39" s="36"/>
      <c r="G39" s="36"/>
      <c r="H39" s="33"/>
      <c r="J39" s="8"/>
    </row>
    <row r="40">
      <c r="A40" s="36">
        <v>98.0</v>
      </c>
      <c r="B40" s="36">
        <v>51.0</v>
      </c>
      <c r="C40" s="36" t="s">
        <v>350</v>
      </c>
      <c r="D40" s="36"/>
      <c r="E40" s="36"/>
      <c r="F40" s="36"/>
      <c r="G40" s="36"/>
      <c r="H40" s="33"/>
      <c r="J40" s="8"/>
    </row>
    <row r="41">
      <c r="A41" s="36">
        <v>98.0</v>
      </c>
      <c r="B41" s="36">
        <v>103.0</v>
      </c>
      <c r="C41" s="36" t="s">
        <v>338</v>
      </c>
      <c r="D41" s="36"/>
      <c r="E41" s="36"/>
      <c r="F41" s="36"/>
      <c r="G41" s="36"/>
      <c r="H41" s="33"/>
      <c r="J41" s="8"/>
    </row>
    <row r="42">
      <c r="A42" s="36">
        <v>98.0</v>
      </c>
      <c r="B42" s="36">
        <v>160.0</v>
      </c>
      <c r="C42" s="36" t="s">
        <v>353</v>
      </c>
      <c r="D42" s="36"/>
      <c r="E42" s="36"/>
      <c r="F42" s="36"/>
      <c r="G42" s="36"/>
      <c r="H42" s="33"/>
      <c r="J42" s="8"/>
    </row>
    <row r="43">
      <c r="A43" s="36">
        <v>98.0</v>
      </c>
      <c r="B43" s="36">
        <v>76.0</v>
      </c>
      <c r="C43" s="36" t="s">
        <v>338</v>
      </c>
      <c r="D43" s="36"/>
      <c r="E43" s="36"/>
      <c r="F43" s="36"/>
      <c r="G43" s="36"/>
      <c r="H43" s="33"/>
      <c r="J43" s="8"/>
    </row>
    <row r="44">
      <c r="A44" s="36">
        <v>104.0</v>
      </c>
      <c r="B44" s="36">
        <v>112.0</v>
      </c>
      <c r="C44" s="36" t="s">
        <v>338</v>
      </c>
      <c r="D44" s="36"/>
      <c r="E44" s="36"/>
      <c r="F44" s="36"/>
      <c r="G44" s="36"/>
      <c r="H44" s="33"/>
      <c r="J44" s="8"/>
    </row>
    <row r="45">
      <c r="A45" s="36">
        <v>104.0</v>
      </c>
      <c r="B45" s="36">
        <v>71.0</v>
      </c>
      <c r="C45" s="36" t="s">
        <v>338</v>
      </c>
      <c r="D45" s="36"/>
      <c r="E45" s="36"/>
      <c r="F45" s="36"/>
      <c r="G45" s="36"/>
      <c r="H45" s="33"/>
      <c r="J45" s="8"/>
    </row>
    <row r="46">
      <c r="A46" s="36">
        <v>104.0</v>
      </c>
      <c r="B46" s="36">
        <v>176.0</v>
      </c>
      <c r="C46" s="36" t="s">
        <v>341</v>
      </c>
      <c r="D46" s="36"/>
      <c r="E46" s="36"/>
      <c r="F46" s="36"/>
      <c r="G46" s="36"/>
      <c r="H46" s="33"/>
      <c r="J46" s="8"/>
    </row>
    <row r="47">
      <c r="A47" s="36">
        <v>104.0</v>
      </c>
      <c r="B47" s="36">
        <v>67.0</v>
      </c>
      <c r="C47" s="36" t="s">
        <v>341</v>
      </c>
      <c r="D47" s="36"/>
      <c r="E47" s="36"/>
      <c r="F47" s="36"/>
      <c r="G47" s="36"/>
      <c r="H47" s="33"/>
      <c r="J47" s="8"/>
    </row>
    <row r="48">
      <c r="A48" s="36">
        <v>104.0</v>
      </c>
      <c r="B48" s="36">
        <v>104.0</v>
      </c>
      <c r="C48" s="36" t="s">
        <v>341</v>
      </c>
      <c r="D48" s="36"/>
      <c r="E48" s="36"/>
      <c r="F48" s="36"/>
      <c r="G48" s="36"/>
      <c r="H48" s="33"/>
      <c r="J48" s="8"/>
    </row>
    <row r="49">
      <c r="A49" s="36">
        <v>104.0</v>
      </c>
      <c r="B49" s="36">
        <v>80.0</v>
      </c>
      <c r="C49" s="36" t="s">
        <v>335</v>
      </c>
      <c r="D49" s="36"/>
      <c r="E49" s="36"/>
      <c r="F49" s="36"/>
      <c r="G49" s="36"/>
      <c r="H49" s="33"/>
      <c r="J49" s="8"/>
    </row>
    <row r="50">
      <c r="A50" s="36">
        <v>104.0</v>
      </c>
      <c r="B50" s="36">
        <v>105.0</v>
      </c>
      <c r="C50" s="36" t="s">
        <v>341</v>
      </c>
      <c r="D50" s="36"/>
      <c r="E50" s="36"/>
      <c r="F50" s="36"/>
      <c r="G50" s="36"/>
      <c r="H50" s="33"/>
      <c r="J50" s="8"/>
    </row>
    <row r="51">
      <c r="A51" s="36">
        <v>104.0</v>
      </c>
      <c r="B51" s="36">
        <v>108.0</v>
      </c>
      <c r="C51" s="36" t="s">
        <v>338</v>
      </c>
      <c r="D51" s="36"/>
      <c r="E51" s="36"/>
      <c r="F51" s="36"/>
      <c r="G51" s="36"/>
      <c r="H51" s="33"/>
      <c r="J51" s="8"/>
    </row>
    <row r="52">
      <c r="A52" s="36">
        <v>104.0</v>
      </c>
      <c r="B52" s="36">
        <v>71.0</v>
      </c>
      <c r="C52" s="36" t="s">
        <v>353</v>
      </c>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107.0816327</v>
      </c>
      <c r="M1" s="6" t="s">
        <v>334</v>
      </c>
      <c r="N1" s="10">
        <f>AVERAGE(A2:A100)</f>
        <v>93.51020408</v>
      </c>
    </row>
    <row r="2">
      <c r="A2" s="36">
        <v>92.0</v>
      </c>
      <c r="B2" s="36">
        <v>72.0</v>
      </c>
      <c r="C2" s="36" t="s">
        <v>341</v>
      </c>
      <c r="D2" s="36"/>
      <c r="E2" s="36"/>
      <c r="F2" s="36"/>
      <c r="G2" s="36"/>
      <c r="H2" s="33"/>
      <c r="I2" s="34" t="s">
        <v>3</v>
      </c>
      <c r="J2" s="35">
        <f>MEDIAN(B2:B100)</f>
        <v>104</v>
      </c>
      <c r="M2" s="66" t="s">
        <v>337</v>
      </c>
      <c r="N2" s="67">
        <f>count(A2:A103)</f>
        <v>49</v>
      </c>
    </row>
    <row r="3">
      <c r="A3" s="36">
        <v>92.0</v>
      </c>
      <c r="B3" s="36">
        <v>104.0</v>
      </c>
      <c r="C3" s="36" t="s">
        <v>355</v>
      </c>
      <c r="D3" s="36"/>
      <c r="E3" s="36"/>
      <c r="F3" s="36"/>
      <c r="G3" s="36"/>
      <c r="H3" s="33"/>
      <c r="I3" s="34" t="s">
        <v>339</v>
      </c>
      <c r="J3" s="35">
        <f>STDEV(B2:B100)</f>
        <v>27.36774008</v>
      </c>
    </row>
    <row r="4">
      <c r="A4" s="36">
        <v>92.0</v>
      </c>
      <c r="B4" s="36">
        <v>86.0</v>
      </c>
      <c r="C4" s="36" t="s">
        <v>341</v>
      </c>
      <c r="D4" s="36"/>
      <c r="E4" s="36"/>
      <c r="F4" s="36"/>
      <c r="G4" s="36"/>
      <c r="H4" s="33"/>
      <c r="I4" s="34" t="s">
        <v>340</v>
      </c>
      <c r="J4" s="35">
        <f>QUARTILE(B2:B100,1)</f>
        <v>86</v>
      </c>
    </row>
    <row r="5">
      <c r="A5" s="36">
        <v>95.0</v>
      </c>
      <c r="B5" s="36">
        <v>129.0</v>
      </c>
      <c r="C5" s="36" t="s">
        <v>341</v>
      </c>
      <c r="D5" s="36"/>
      <c r="E5" s="36"/>
      <c r="F5" s="36"/>
      <c r="G5" s="36"/>
      <c r="H5" s="33"/>
      <c r="I5" s="34" t="s">
        <v>342</v>
      </c>
      <c r="J5" s="35">
        <f>QUARTILE(B2:B100,2)</f>
        <v>104</v>
      </c>
    </row>
    <row r="6">
      <c r="A6" s="36">
        <v>95.0</v>
      </c>
      <c r="B6" s="36">
        <v>103.0</v>
      </c>
      <c r="C6" s="36" t="s">
        <v>341</v>
      </c>
      <c r="D6" s="36"/>
      <c r="E6" s="36"/>
      <c r="F6" s="36"/>
      <c r="G6" s="36"/>
      <c r="H6" s="33"/>
      <c r="I6" s="34" t="s">
        <v>1</v>
      </c>
      <c r="J6" s="35">
        <f>QUARTILE(B2:B100,3)</f>
        <v>133</v>
      </c>
    </row>
    <row r="7">
      <c r="A7" s="36">
        <v>92.0</v>
      </c>
      <c r="B7" s="59">
        <v>86.0</v>
      </c>
      <c r="C7" s="38" t="s">
        <v>341</v>
      </c>
      <c r="D7" s="38"/>
      <c r="E7" s="38"/>
      <c r="F7" s="38"/>
      <c r="G7" s="38"/>
      <c r="H7" s="33"/>
      <c r="I7" s="34" t="s">
        <v>343</v>
      </c>
      <c r="J7" s="35">
        <f>QUARTILE(B2:B100,4)</f>
        <v>151</v>
      </c>
    </row>
    <row r="8">
      <c r="A8" s="36">
        <v>93.0</v>
      </c>
      <c r="B8" s="60">
        <v>89.0</v>
      </c>
      <c r="C8" s="40" t="s">
        <v>338</v>
      </c>
      <c r="D8" s="40"/>
      <c r="E8" s="40"/>
      <c r="F8" s="40"/>
      <c r="G8" s="40"/>
      <c r="H8" s="33"/>
      <c r="I8" s="34" t="s">
        <v>344</v>
      </c>
      <c r="J8" s="35">
        <f>J6-J4</f>
        <v>47</v>
      </c>
      <c r="K8" s="34" t="s">
        <v>345</v>
      </c>
      <c r="L8" s="35">
        <f>(3*(J1-J2))/J3</f>
        <v>0.3378027536</v>
      </c>
      <c r="M8" s="34" t="s">
        <v>346</v>
      </c>
      <c r="N8" s="35">
        <f>SUM(L21:L23)</f>
        <v>2.040816327</v>
      </c>
    </row>
    <row r="9">
      <c r="A9" s="36">
        <v>93.0</v>
      </c>
      <c r="B9" s="60">
        <v>76.0</v>
      </c>
      <c r="C9" s="40" t="s">
        <v>335</v>
      </c>
      <c r="D9" s="40"/>
      <c r="E9" s="40"/>
      <c r="F9" s="40"/>
      <c r="G9" s="40"/>
      <c r="H9" s="33"/>
      <c r="J9" s="8"/>
    </row>
    <row r="10">
      <c r="A10" s="36">
        <v>93.0</v>
      </c>
      <c r="B10" s="36">
        <v>140.0</v>
      </c>
      <c r="C10" s="36" t="s">
        <v>335</v>
      </c>
      <c r="D10" s="36"/>
      <c r="E10" s="36"/>
      <c r="F10" s="36"/>
      <c r="G10" s="36"/>
      <c r="H10" s="33"/>
      <c r="I10" s="41" t="s">
        <v>338</v>
      </c>
      <c r="J10" s="42">
        <f>(COUNTIF(C2:C100,"edgeguard"))/(count(A2:A100))</f>
        <v>0.1224489796</v>
      </c>
      <c r="K10" s="43" t="s">
        <v>347</v>
      </c>
      <c r="L10" s="44" t="s">
        <v>348</v>
      </c>
    </row>
    <row r="11">
      <c r="A11" s="36">
        <v>93.0</v>
      </c>
      <c r="B11" s="36">
        <v>86.0</v>
      </c>
      <c r="C11" s="36" t="s">
        <v>350</v>
      </c>
      <c r="D11" s="36"/>
      <c r="E11" s="36"/>
      <c r="F11" s="36"/>
      <c r="G11" s="36"/>
      <c r="H11" s="33"/>
      <c r="I11" s="41" t="s">
        <v>335</v>
      </c>
      <c r="J11" s="42">
        <f>COUNTIF(C2:C100,"ledgeguard")/(count(A2:A100))</f>
        <v>0.1020408163</v>
      </c>
      <c r="K11" s="45" t="s">
        <v>349</v>
      </c>
      <c r="L11" s="46">
        <f>((COUNTIF(B2:B100,"&lt;=15"))/Count(B2:B100))*100</f>
        <v>0</v>
      </c>
    </row>
    <row r="12">
      <c r="A12" s="36">
        <v>93.0</v>
      </c>
      <c r="B12" s="36">
        <v>102.0</v>
      </c>
      <c r="C12" s="36" t="s">
        <v>355</v>
      </c>
      <c r="D12" s="36"/>
      <c r="E12" s="36"/>
      <c r="F12" s="36"/>
      <c r="G12" s="36"/>
      <c r="H12" s="33"/>
      <c r="I12" s="41" t="s">
        <v>350</v>
      </c>
      <c r="J12" s="42">
        <f>COUNTIF(C2:C100,"reversal")/(count(A2:A100))</f>
        <v>0.0612244898</v>
      </c>
      <c r="K12" s="45" t="s">
        <v>351</v>
      </c>
      <c r="L12" s="46">
        <f>((COUNTIF(B2:B100,"&gt;15")-COUNTIF(B2:B100,"&gt;30"))/Count(B2:B100))*100</f>
        <v>0</v>
      </c>
    </row>
    <row r="13">
      <c r="A13" s="36">
        <v>93.0</v>
      </c>
      <c r="B13" s="36">
        <v>134.0</v>
      </c>
      <c r="C13" s="36" t="s">
        <v>341</v>
      </c>
      <c r="D13" s="36"/>
      <c r="E13" s="36"/>
      <c r="F13" s="36"/>
      <c r="G13" s="36"/>
      <c r="H13" s="33"/>
      <c r="I13" s="41" t="s">
        <v>341</v>
      </c>
      <c r="J13" s="42">
        <f>COUNTIF(C2:C100,"raw/whiff")/(count(A2:A100))</f>
        <v>0.5510204082</v>
      </c>
      <c r="K13" s="45" t="s">
        <v>352</v>
      </c>
      <c r="L13" s="47">
        <f>((COUNTIF(B2:B100,"&gt;30")-COUNTIF(B2:B100,"&gt;45"))/Count(B2:B100))*100</f>
        <v>2.040816327</v>
      </c>
    </row>
    <row r="14">
      <c r="A14" s="36">
        <v>93.0</v>
      </c>
      <c r="B14" s="36">
        <v>105.0</v>
      </c>
      <c r="C14" s="36" t="s">
        <v>341</v>
      </c>
      <c r="D14" s="36"/>
      <c r="E14" s="36"/>
      <c r="F14" s="36"/>
      <c r="G14" s="36"/>
      <c r="H14" s="33"/>
      <c r="I14" s="41" t="s">
        <v>353</v>
      </c>
      <c r="J14" s="42">
        <f>COUNTIF(C2:C100,"landing")/(count(A2:A100))</f>
        <v>0.04081632653</v>
      </c>
      <c r="K14" s="45" t="s">
        <v>354</v>
      </c>
      <c r="L14" s="46">
        <f>((COUNTIF(B2:B100,"&gt;45")-COUNTIF(B2:B100,"&gt;60"))/Count(B2:B100))*100</f>
        <v>0</v>
      </c>
    </row>
    <row r="15">
      <c r="A15" s="36">
        <v>93.0</v>
      </c>
      <c r="B15" s="36">
        <v>73.0</v>
      </c>
      <c r="C15" s="36" t="s">
        <v>341</v>
      </c>
      <c r="D15" s="36"/>
      <c r="E15" s="36"/>
      <c r="F15" s="36"/>
      <c r="G15" s="36"/>
      <c r="H15" s="33"/>
      <c r="I15" s="41" t="s">
        <v>355</v>
      </c>
      <c r="J15" s="42">
        <f>COUNTIF(C2:C100,"shielding")/(count(A2:A100))</f>
        <v>0.1224489796</v>
      </c>
      <c r="K15" s="45" t="s">
        <v>356</v>
      </c>
      <c r="L15" s="46">
        <f>((COUNTIF(B2:B100,"&gt;60")-COUNTIF(B2:B100,"&gt;75"))/Count(B2:B100))*100</f>
        <v>10.20408163</v>
      </c>
    </row>
    <row r="16">
      <c r="A16" s="36">
        <v>103.0</v>
      </c>
      <c r="B16" s="36">
        <v>146.0</v>
      </c>
      <c r="C16" s="36" t="s">
        <v>341</v>
      </c>
      <c r="D16" s="36"/>
      <c r="E16" s="36"/>
      <c r="F16" s="36"/>
      <c r="G16" s="36"/>
      <c r="H16" s="33"/>
      <c r="J16" s="8"/>
      <c r="K16" s="45" t="s">
        <v>357</v>
      </c>
      <c r="L16" s="46">
        <f>((COUNTIF(B2:B100,"&gt;75")-COUNTIF(B2:B100,"&gt;90"))/Count(B2:B100))*100</f>
        <v>20.40816327</v>
      </c>
    </row>
    <row r="17">
      <c r="A17" s="36">
        <v>103.0</v>
      </c>
      <c r="B17" s="36">
        <v>140.0</v>
      </c>
      <c r="C17" s="36" t="s">
        <v>335</v>
      </c>
      <c r="D17" s="36"/>
      <c r="E17" s="36"/>
      <c r="F17" s="36"/>
      <c r="G17" s="36"/>
      <c r="H17" s="33"/>
      <c r="I17" s="41" t="s">
        <v>378</v>
      </c>
      <c r="J17" s="42" t="str">
        <f>SUM(D2:F100)/COUNTA(D2:F100)</f>
        <v>#DIV/0!</v>
      </c>
      <c r="K17" s="45" t="s">
        <v>359</v>
      </c>
      <c r="L17" s="46">
        <f>((COUNTIF(B2:B100,"&gt;90")-COUNTIF(B2:B100,"&gt;105"))/Count(B2:B100))*100</f>
        <v>22.44897959</v>
      </c>
    </row>
    <row r="18">
      <c r="A18" s="36">
        <v>104.0</v>
      </c>
      <c r="B18" s="36">
        <v>105.0</v>
      </c>
      <c r="C18" s="36" t="s">
        <v>338</v>
      </c>
      <c r="D18" s="36"/>
      <c r="E18" s="36"/>
      <c r="F18" s="36"/>
      <c r="G18" s="36"/>
      <c r="H18" s="33"/>
      <c r="J18" s="8"/>
      <c r="K18" s="45" t="s">
        <v>360</v>
      </c>
      <c r="L18" s="46">
        <f>((COUNTIF(B2:B100,"&gt;105")-COUNTIF(B2:B100,"&gt;120"))/Count(B2:B100))*100</f>
        <v>10.20408163</v>
      </c>
    </row>
    <row r="19">
      <c r="A19" s="36">
        <v>104.0</v>
      </c>
      <c r="B19" s="36">
        <v>92.0</v>
      </c>
      <c r="C19" s="36" t="s">
        <v>353</v>
      </c>
      <c r="D19" s="36"/>
      <c r="E19" s="36"/>
      <c r="F19" s="36"/>
      <c r="G19" s="36"/>
      <c r="H19" s="33"/>
      <c r="J19" s="8"/>
      <c r="K19" s="45" t="s">
        <v>361</v>
      </c>
      <c r="L19" s="46">
        <f>((COUNTIF(B2:B100,"&gt;120")-COUNTIF(B2:B100,"&gt;135"))/Count(B2:B100))*100</f>
        <v>14.28571429</v>
      </c>
    </row>
    <row r="20">
      <c r="A20" s="36">
        <v>104.0</v>
      </c>
      <c r="B20" s="36">
        <v>71.0</v>
      </c>
      <c r="C20" s="36" t="s">
        <v>338</v>
      </c>
      <c r="D20" s="36"/>
      <c r="E20" s="36"/>
      <c r="F20" s="36"/>
      <c r="G20" s="36"/>
      <c r="H20" s="33"/>
      <c r="J20" s="8"/>
      <c r="K20" s="48" t="s">
        <v>362</v>
      </c>
      <c r="L20" s="49">
        <f>((COUNTIF(B2:B100,"&gt;135")-COUNTIF(B2:B100,"&gt;150"))/Count(B2:B100))*100</f>
        <v>18.36734694</v>
      </c>
    </row>
    <row r="21">
      <c r="A21" s="36">
        <v>104.0</v>
      </c>
      <c r="B21" s="36">
        <v>151.0</v>
      </c>
      <c r="C21" s="36" t="s">
        <v>350</v>
      </c>
      <c r="D21" s="36"/>
      <c r="E21" s="36"/>
      <c r="F21" s="36"/>
      <c r="G21" s="36"/>
      <c r="H21" s="33"/>
      <c r="J21" s="8"/>
      <c r="K21" s="48" t="s">
        <v>363</v>
      </c>
      <c r="L21" s="49">
        <f>((COUNTIF(B2:B100,"&gt;150")-COUNTIF(B2:B100,"&gt;165"))/Count(B2:B100))*100</f>
        <v>2.040816327</v>
      </c>
    </row>
    <row r="22">
      <c r="A22" s="36">
        <v>104.0</v>
      </c>
      <c r="B22" s="36">
        <v>138.0</v>
      </c>
      <c r="C22" s="36" t="s">
        <v>341</v>
      </c>
      <c r="D22" s="36"/>
      <c r="E22" s="36"/>
      <c r="F22" s="36"/>
      <c r="G22" s="36"/>
      <c r="H22" s="33"/>
      <c r="J22" s="8"/>
      <c r="K22" s="48" t="s">
        <v>364</v>
      </c>
      <c r="L22" s="49">
        <f>((COUNTIF(B2:B100,"&gt;165")-COUNTIF(B2:B100,"&gt;180"))/Count(B2:B100))*100</f>
        <v>0</v>
      </c>
    </row>
    <row r="23">
      <c r="A23" s="36">
        <v>98.0</v>
      </c>
      <c r="B23" s="36">
        <v>120.0</v>
      </c>
      <c r="C23" s="36" t="s">
        <v>341</v>
      </c>
      <c r="D23" s="36"/>
      <c r="E23" s="36"/>
      <c r="F23" s="36"/>
      <c r="G23" s="36"/>
      <c r="H23" s="33"/>
      <c r="J23" s="8"/>
      <c r="K23" s="50" t="s">
        <v>365</v>
      </c>
      <c r="L23" s="51">
        <f>((COUNTIF(B2:B100,"&gt;180")-COUNTIF(B2:B100,"&gt;300"))/Count(B2:B100))*100</f>
        <v>0</v>
      </c>
    </row>
    <row r="24">
      <c r="A24" s="36">
        <v>98.0</v>
      </c>
      <c r="B24" s="36">
        <v>130.0</v>
      </c>
      <c r="C24" s="36" t="s">
        <v>341</v>
      </c>
      <c r="D24" s="36"/>
      <c r="E24" s="36"/>
      <c r="F24" s="36"/>
      <c r="G24" s="36"/>
      <c r="H24" s="33"/>
      <c r="J24" s="8"/>
    </row>
    <row r="25">
      <c r="A25" s="36">
        <v>98.0</v>
      </c>
      <c r="B25" s="36">
        <v>80.0</v>
      </c>
      <c r="C25" s="36" t="s">
        <v>341</v>
      </c>
      <c r="D25" s="36"/>
      <c r="E25" s="36"/>
      <c r="F25" s="36"/>
      <c r="G25" s="36"/>
      <c r="H25" s="33"/>
      <c r="J25" s="8"/>
    </row>
    <row r="26">
      <c r="A26" s="36">
        <v>98.0</v>
      </c>
      <c r="B26" s="36">
        <v>79.0</v>
      </c>
      <c r="C26" s="36" t="s">
        <v>341</v>
      </c>
      <c r="D26" s="36"/>
      <c r="E26" s="36"/>
      <c r="F26" s="36"/>
      <c r="G26" s="36"/>
      <c r="H26" s="33"/>
      <c r="J26" s="8"/>
    </row>
    <row r="27">
      <c r="A27" s="36">
        <v>98.0</v>
      </c>
      <c r="B27" s="36">
        <v>102.0</v>
      </c>
      <c r="C27" s="36" t="s">
        <v>338</v>
      </c>
      <c r="D27" s="36"/>
      <c r="E27" s="36"/>
      <c r="F27" s="36"/>
      <c r="G27" s="36"/>
      <c r="H27" s="33"/>
      <c r="J27" s="8"/>
    </row>
    <row r="28">
      <c r="A28" s="36">
        <v>98.0</v>
      </c>
      <c r="B28" s="36">
        <v>132.0</v>
      </c>
      <c r="C28" s="36" t="s">
        <v>335</v>
      </c>
      <c r="D28" s="36"/>
      <c r="E28" s="36"/>
      <c r="F28" s="36"/>
      <c r="G28" s="36"/>
      <c r="H28" s="33"/>
      <c r="J28" s="8"/>
    </row>
    <row r="29">
      <c r="A29" s="36">
        <v>98.0</v>
      </c>
      <c r="B29" s="36">
        <v>140.0</v>
      </c>
      <c r="C29" s="36" t="s">
        <v>341</v>
      </c>
      <c r="D29" s="36"/>
      <c r="E29" s="36"/>
      <c r="F29" s="36"/>
      <c r="G29" s="36"/>
      <c r="H29" s="33"/>
      <c r="J29" s="8"/>
    </row>
    <row r="30">
      <c r="A30" s="36">
        <v>93.0</v>
      </c>
      <c r="B30" s="36">
        <v>134.0</v>
      </c>
      <c r="C30" s="36" t="s">
        <v>341</v>
      </c>
      <c r="D30" s="36"/>
      <c r="E30" s="36"/>
      <c r="F30" s="36"/>
      <c r="G30" s="36"/>
      <c r="H30" s="33"/>
      <c r="J30" s="8"/>
    </row>
    <row r="31">
      <c r="A31" s="36">
        <v>93.0</v>
      </c>
      <c r="B31" s="36">
        <v>144.0</v>
      </c>
      <c r="C31" s="36" t="s">
        <v>341</v>
      </c>
      <c r="D31" s="36"/>
      <c r="E31" s="36"/>
      <c r="F31" s="36"/>
      <c r="G31" s="36"/>
      <c r="H31" s="33"/>
      <c r="J31" s="8"/>
    </row>
    <row r="32">
      <c r="A32" s="36">
        <v>93.0</v>
      </c>
      <c r="B32" s="36">
        <v>118.0</v>
      </c>
      <c r="C32" s="36" t="s">
        <v>341</v>
      </c>
      <c r="D32" s="36"/>
      <c r="E32" s="36"/>
      <c r="F32" s="36"/>
      <c r="G32" s="36"/>
      <c r="H32" s="33"/>
      <c r="J32" s="8"/>
    </row>
    <row r="33">
      <c r="A33" s="36">
        <v>93.0</v>
      </c>
      <c r="B33" s="36">
        <v>89.0</v>
      </c>
      <c r="C33" s="36" t="s">
        <v>338</v>
      </c>
      <c r="D33" s="36"/>
      <c r="E33" s="36"/>
      <c r="F33" s="36"/>
      <c r="G33" s="36"/>
      <c r="H33" s="33"/>
      <c r="J33" s="8"/>
    </row>
    <row r="34">
      <c r="A34" s="36">
        <v>93.0</v>
      </c>
      <c r="B34" s="36">
        <v>141.0</v>
      </c>
      <c r="C34" s="36" t="s">
        <v>355</v>
      </c>
      <c r="D34" s="36"/>
      <c r="E34" s="36"/>
      <c r="F34" s="36"/>
      <c r="G34" s="36"/>
      <c r="H34" s="33"/>
      <c r="J34" s="8"/>
    </row>
    <row r="35">
      <c r="A35" s="36">
        <v>79.0</v>
      </c>
      <c r="B35" s="36">
        <v>120.0</v>
      </c>
      <c r="C35" s="36" t="s">
        <v>353</v>
      </c>
      <c r="D35" s="36"/>
      <c r="E35" s="36"/>
      <c r="F35" s="36"/>
      <c r="G35" s="36"/>
      <c r="H35" s="33"/>
      <c r="J35" s="8"/>
    </row>
    <row r="36">
      <c r="A36" s="36">
        <v>79.0</v>
      </c>
      <c r="B36" s="36">
        <v>71.0</v>
      </c>
      <c r="C36" s="36" t="s">
        <v>341</v>
      </c>
      <c r="D36" s="36"/>
      <c r="E36" s="36"/>
      <c r="F36" s="36"/>
      <c r="G36" s="36"/>
      <c r="H36" s="33"/>
      <c r="J36" s="8"/>
    </row>
    <row r="37">
      <c r="A37" s="36">
        <v>79.0</v>
      </c>
      <c r="B37" s="36">
        <v>99.0</v>
      </c>
      <c r="C37" s="36" t="s">
        <v>341</v>
      </c>
      <c r="D37" s="36"/>
      <c r="E37" s="36"/>
      <c r="F37" s="36"/>
      <c r="G37" s="36"/>
      <c r="H37" s="33"/>
      <c r="J37" s="8"/>
    </row>
    <row r="38">
      <c r="A38" s="36">
        <v>79.0</v>
      </c>
      <c r="B38" s="36">
        <v>145.0</v>
      </c>
      <c r="C38" s="36" t="s">
        <v>341</v>
      </c>
      <c r="D38" s="36"/>
      <c r="E38" s="36"/>
      <c r="F38" s="36"/>
      <c r="G38" s="36"/>
      <c r="H38" s="33"/>
      <c r="J38" s="8"/>
    </row>
    <row r="39">
      <c r="A39" s="36">
        <v>79.0</v>
      </c>
      <c r="B39" s="36">
        <v>36.0</v>
      </c>
      <c r="C39" s="36" t="s">
        <v>338</v>
      </c>
      <c r="D39" s="36"/>
      <c r="E39" s="36"/>
      <c r="F39" s="36"/>
      <c r="G39" s="36"/>
      <c r="H39" s="33"/>
      <c r="J39" s="8"/>
    </row>
    <row r="40">
      <c r="A40" s="36">
        <v>79.0</v>
      </c>
      <c r="B40" s="36">
        <v>129.0</v>
      </c>
      <c r="C40" s="36" t="s">
        <v>341</v>
      </c>
      <c r="D40" s="36"/>
      <c r="E40" s="36"/>
      <c r="F40" s="36"/>
      <c r="G40" s="36"/>
      <c r="H40" s="33"/>
      <c r="J40" s="8"/>
    </row>
    <row r="41">
      <c r="A41" s="36">
        <v>93.0</v>
      </c>
      <c r="B41" s="36">
        <v>82.0</v>
      </c>
      <c r="C41" s="36" t="s">
        <v>335</v>
      </c>
      <c r="D41" s="36"/>
      <c r="E41" s="36"/>
      <c r="F41" s="36"/>
      <c r="G41" s="36"/>
      <c r="H41" s="33"/>
      <c r="J41" s="8"/>
    </row>
    <row r="42">
      <c r="A42" s="36">
        <v>93.0</v>
      </c>
      <c r="B42" s="36">
        <v>94.0</v>
      </c>
      <c r="C42" s="36" t="s">
        <v>341</v>
      </c>
      <c r="D42" s="36"/>
      <c r="E42" s="36"/>
      <c r="F42" s="36"/>
      <c r="G42" s="36"/>
      <c r="H42" s="33"/>
      <c r="J42" s="8"/>
    </row>
    <row r="43">
      <c r="A43" s="36">
        <v>93.0</v>
      </c>
      <c r="B43" s="36">
        <v>63.0</v>
      </c>
      <c r="C43" s="36" t="s">
        <v>355</v>
      </c>
      <c r="D43" s="36"/>
      <c r="E43" s="36"/>
      <c r="F43" s="36"/>
      <c r="G43" s="36"/>
      <c r="H43" s="33"/>
      <c r="J43" s="8"/>
    </row>
    <row r="44">
      <c r="A44" s="36">
        <v>93.0</v>
      </c>
      <c r="B44" s="36">
        <v>133.0</v>
      </c>
      <c r="C44" s="36" t="s">
        <v>350</v>
      </c>
      <c r="D44" s="36"/>
      <c r="E44" s="36"/>
      <c r="F44" s="36"/>
      <c r="G44" s="36"/>
      <c r="H44" s="33"/>
      <c r="J44" s="8"/>
    </row>
    <row r="45">
      <c r="A45" s="36">
        <v>93.0</v>
      </c>
      <c r="B45" s="36">
        <v>140.0</v>
      </c>
      <c r="C45" s="36" t="s">
        <v>341</v>
      </c>
      <c r="D45" s="36"/>
      <c r="E45" s="36"/>
      <c r="F45" s="36"/>
      <c r="G45" s="36"/>
      <c r="H45" s="33"/>
      <c r="J45" s="8"/>
    </row>
    <row r="46">
      <c r="A46" s="36">
        <v>93.0</v>
      </c>
      <c r="B46" s="36">
        <v>101.0</v>
      </c>
      <c r="C46" s="36" t="s">
        <v>341</v>
      </c>
      <c r="D46" s="36"/>
      <c r="E46" s="36"/>
      <c r="F46" s="36"/>
      <c r="G46" s="36"/>
      <c r="H46" s="33"/>
      <c r="J46" s="8"/>
    </row>
    <row r="47">
      <c r="A47" s="36">
        <v>93.0</v>
      </c>
      <c r="B47" s="36">
        <v>108.0</v>
      </c>
      <c r="C47" s="36" t="s">
        <v>341</v>
      </c>
      <c r="D47" s="36"/>
      <c r="E47" s="36"/>
      <c r="F47" s="36"/>
      <c r="G47" s="36"/>
      <c r="H47" s="33"/>
      <c r="J47" s="8"/>
    </row>
    <row r="48">
      <c r="A48" s="36">
        <v>94.0</v>
      </c>
      <c r="B48" s="36">
        <v>83.0</v>
      </c>
      <c r="C48" s="36" t="s">
        <v>355</v>
      </c>
      <c r="D48" s="36"/>
      <c r="E48" s="36"/>
      <c r="F48" s="36"/>
      <c r="G48" s="36"/>
      <c r="H48" s="33"/>
      <c r="J48" s="8"/>
    </row>
    <row r="49">
      <c r="A49" s="36">
        <v>94.0</v>
      </c>
      <c r="B49" s="36">
        <v>91.0</v>
      </c>
      <c r="C49" s="36" t="s">
        <v>355</v>
      </c>
      <c r="D49" s="36"/>
      <c r="E49" s="36"/>
      <c r="F49" s="36"/>
      <c r="G49" s="36"/>
      <c r="H49" s="33"/>
      <c r="J49" s="8"/>
    </row>
    <row r="50">
      <c r="A50" s="36">
        <v>90.0</v>
      </c>
      <c r="B50" s="36">
        <v>115.0</v>
      </c>
      <c r="C50" s="36" t="s">
        <v>341</v>
      </c>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109.1842105</v>
      </c>
      <c r="M1" s="6" t="s">
        <v>334</v>
      </c>
      <c r="N1" s="10">
        <f>AVERAGE(A2:A100)</f>
        <v>93.48684211</v>
      </c>
    </row>
    <row r="2">
      <c r="A2" s="36">
        <v>79.0</v>
      </c>
      <c r="B2" s="36">
        <v>107.0</v>
      </c>
      <c r="C2" s="36" t="s">
        <v>341</v>
      </c>
      <c r="D2" s="36"/>
      <c r="E2" s="36"/>
      <c r="F2" s="36"/>
      <c r="G2" s="36"/>
      <c r="H2" s="33"/>
      <c r="I2" s="34" t="s">
        <v>3</v>
      </c>
      <c r="J2" s="35">
        <f>MEDIAN(B2:B100)</f>
        <v>111.5</v>
      </c>
      <c r="M2" s="66" t="s">
        <v>337</v>
      </c>
      <c r="N2" s="67">
        <f>count(A2:A103)</f>
        <v>76</v>
      </c>
    </row>
    <row r="3">
      <c r="A3" s="36">
        <v>79.0</v>
      </c>
      <c r="B3" s="36">
        <v>129.0</v>
      </c>
      <c r="C3" s="36" t="s">
        <v>341</v>
      </c>
      <c r="D3" s="36"/>
      <c r="E3" s="36"/>
      <c r="F3" s="36"/>
      <c r="G3" s="36"/>
      <c r="H3" s="33"/>
      <c r="I3" s="34" t="s">
        <v>339</v>
      </c>
      <c r="J3" s="35">
        <f>STDEV(B2:B100)</f>
        <v>26.36498209</v>
      </c>
    </row>
    <row r="4">
      <c r="A4" s="36">
        <v>79.0</v>
      </c>
      <c r="B4" s="36">
        <v>97.0</v>
      </c>
      <c r="C4" s="36" t="s">
        <v>341</v>
      </c>
      <c r="D4" s="36"/>
      <c r="E4" s="36"/>
      <c r="F4" s="36"/>
      <c r="G4" s="36"/>
      <c r="H4" s="33"/>
      <c r="I4" s="34" t="s">
        <v>340</v>
      </c>
      <c r="J4" s="35">
        <f>QUARTILE(B2:B100,1)</f>
        <v>92.75</v>
      </c>
    </row>
    <row r="5">
      <c r="A5" s="36">
        <v>79.0</v>
      </c>
      <c r="B5" s="36">
        <v>112.0</v>
      </c>
      <c r="C5" s="36" t="s">
        <v>353</v>
      </c>
      <c r="D5" s="36"/>
      <c r="E5" s="36"/>
      <c r="F5" s="36"/>
      <c r="G5" s="36"/>
      <c r="H5" s="33"/>
      <c r="I5" s="34" t="s">
        <v>342</v>
      </c>
      <c r="J5" s="35">
        <f>QUARTILE(B2:B100,2)</f>
        <v>111.5</v>
      </c>
    </row>
    <row r="6">
      <c r="A6" s="36">
        <v>79.0</v>
      </c>
      <c r="B6" s="36">
        <v>84.0</v>
      </c>
      <c r="C6" s="36" t="s">
        <v>350</v>
      </c>
      <c r="D6" s="36"/>
      <c r="E6" s="36"/>
      <c r="F6" s="36"/>
      <c r="G6" s="36"/>
      <c r="H6" s="33"/>
      <c r="I6" s="34" t="s">
        <v>1</v>
      </c>
      <c r="J6" s="35">
        <f>QUARTILE(B2:B100,3)</f>
        <v>128.25</v>
      </c>
    </row>
    <row r="7">
      <c r="A7" s="36">
        <v>79.0</v>
      </c>
      <c r="B7" s="59">
        <v>122.0</v>
      </c>
      <c r="C7" s="38" t="s">
        <v>341</v>
      </c>
      <c r="D7" s="38"/>
      <c r="E7" s="38"/>
      <c r="F7" s="38"/>
      <c r="G7" s="38"/>
      <c r="H7" s="33"/>
      <c r="I7" s="34" t="s">
        <v>343</v>
      </c>
      <c r="J7" s="35">
        <f>QUARTILE(B2:B100,4)</f>
        <v>167</v>
      </c>
    </row>
    <row r="8">
      <c r="A8" s="36">
        <v>79.0</v>
      </c>
      <c r="B8" s="60">
        <v>116.0</v>
      </c>
      <c r="C8" s="40" t="s">
        <v>341</v>
      </c>
      <c r="D8" s="40"/>
      <c r="E8" s="40"/>
      <c r="F8" s="40"/>
      <c r="G8" s="40"/>
      <c r="H8" s="33"/>
      <c r="I8" s="34" t="s">
        <v>344</v>
      </c>
      <c r="J8" s="35">
        <f>J6-J4</f>
        <v>35.5</v>
      </c>
      <c r="K8" s="34" t="s">
        <v>345</v>
      </c>
      <c r="L8" s="35">
        <f>(3*(J1-J2))/J3</f>
        <v>-0.2635074204</v>
      </c>
      <c r="M8" s="34" t="s">
        <v>346</v>
      </c>
      <c r="N8" s="35">
        <f>SUM(L21:L23)</f>
        <v>2.631578947</v>
      </c>
    </row>
    <row r="9">
      <c r="A9" s="36">
        <v>79.0</v>
      </c>
      <c r="B9" s="60">
        <v>78.0</v>
      </c>
      <c r="C9" s="40" t="s">
        <v>341</v>
      </c>
      <c r="D9" s="40"/>
      <c r="E9" s="40"/>
      <c r="F9" s="40"/>
      <c r="G9" s="40"/>
      <c r="H9" s="33"/>
      <c r="J9" s="8"/>
    </row>
    <row r="10">
      <c r="A10" s="36">
        <v>79.0</v>
      </c>
      <c r="B10" s="36">
        <v>135.0</v>
      </c>
      <c r="C10" s="36" t="s">
        <v>338</v>
      </c>
      <c r="D10" s="36"/>
      <c r="E10" s="36"/>
      <c r="F10" s="36"/>
      <c r="G10" s="36"/>
      <c r="H10" s="33"/>
      <c r="I10" s="41" t="s">
        <v>338</v>
      </c>
      <c r="J10" s="42">
        <f>(COUNTIF(C2:C100,"edgeguard"))/(count(A2:A100))</f>
        <v>0.1973684211</v>
      </c>
      <c r="K10" s="43" t="s">
        <v>347</v>
      </c>
      <c r="L10" s="44" t="s">
        <v>348</v>
      </c>
    </row>
    <row r="11">
      <c r="A11" s="36">
        <v>79.0</v>
      </c>
      <c r="B11" s="36">
        <v>117.0</v>
      </c>
      <c r="C11" s="36" t="s">
        <v>335</v>
      </c>
      <c r="D11" s="36"/>
      <c r="E11" s="36"/>
      <c r="F11" s="36"/>
      <c r="G11" s="36"/>
      <c r="H11" s="33"/>
      <c r="I11" s="41" t="s">
        <v>335</v>
      </c>
      <c r="J11" s="42">
        <f>COUNTIF(C2:C100,"ledgeguard")/(count(A2:A100))</f>
        <v>0.1710526316</v>
      </c>
      <c r="K11" s="45" t="s">
        <v>349</v>
      </c>
      <c r="L11" s="46">
        <f>((COUNTIF(B2:B100,"&lt;=15"))/Count(B2:B100))*100</f>
        <v>0</v>
      </c>
    </row>
    <row r="12">
      <c r="A12" s="36">
        <v>79.0</v>
      </c>
      <c r="B12" s="36">
        <v>93.0</v>
      </c>
      <c r="C12" s="36" t="s">
        <v>335</v>
      </c>
      <c r="D12" s="36"/>
      <c r="E12" s="36"/>
      <c r="F12" s="36"/>
      <c r="G12" s="36"/>
      <c r="H12" s="33"/>
      <c r="I12" s="41" t="s">
        <v>350</v>
      </c>
      <c r="J12" s="42">
        <f>COUNTIF(C2:C100,"reversal")/(count(A2:A100))</f>
        <v>0.06578947368</v>
      </c>
      <c r="K12" s="45" t="s">
        <v>351</v>
      </c>
      <c r="L12" s="46">
        <f>((COUNTIF(B2:B100,"&gt;15")-COUNTIF(B2:B100,"&gt;30"))/Count(B2:B100))*100</f>
        <v>0</v>
      </c>
    </row>
    <row r="13">
      <c r="A13" s="36">
        <v>79.0</v>
      </c>
      <c r="B13" s="36">
        <v>80.0</v>
      </c>
      <c r="C13" s="36" t="s">
        <v>341</v>
      </c>
      <c r="D13" s="36"/>
      <c r="E13" s="36"/>
      <c r="F13" s="36"/>
      <c r="G13" s="36"/>
      <c r="H13" s="33"/>
      <c r="I13" s="41" t="s">
        <v>341</v>
      </c>
      <c r="J13" s="42">
        <f>COUNTIF(C2:C100,"raw/whiff")/(count(A2:A100))</f>
        <v>0.4868421053</v>
      </c>
      <c r="K13" s="45" t="s">
        <v>352</v>
      </c>
      <c r="L13" s="47">
        <f>((COUNTIF(B2:B100,"&gt;30")-COUNTIF(B2:B100,"&gt;45"))/Count(B2:B100))*100</f>
        <v>1.315789474</v>
      </c>
    </row>
    <row r="14">
      <c r="A14" s="36">
        <v>104.0</v>
      </c>
      <c r="B14" s="36">
        <v>120.0</v>
      </c>
      <c r="C14" s="36" t="s">
        <v>341</v>
      </c>
      <c r="D14" s="36"/>
      <c r="E14" s="36"/>
      <c r="F14" s="36"/>
      <c r="G14" s="36"/>
      <c r="H14" s="33"/>
      <c r="I14" s="41" t="s">
        <v>353</v>
      </c>
      <c r="J14" s="42">
        <f>COUNTIF(C2:C100,"landing")/(count(A2:A100))</f>
        <v>0.02631578947</v>
      </c>
      <c r="K14" s="45" t="s">
        <v>354</v>
      </c>
      <c r="L14" s="46">
        <f>((COUNTIF(B2:B100,"&gt;45")-COUNTIF(B2:B100,"&gt;60"))/Count(B2:B100))*100</f>
        <v>2.631578947</v>
      </c>
    </row>
    <row r="15">
      <c r="A15" s="36">
        <v>104.0</v>
      </c>
      <c r="B15" s="36">
        <v>142.0</v>
      </c>
      <c r="C15" s="36" t="s">
        <v>338</v>
      </c>
      <c r="D15" s="36"/>
      <c r="E15" s="36"/>
      <c r="F15" s="36"/>
      <c r="G15" s="36"/>
      <c r="H15" s="33"/>
      <c r="I15" s="41" t="s">
        <v>355</v>
      </c>
      <c r="J15" s="42">
        <f>COUNTIF(C2:C100,"shielding")/(count(A2:A100))</f>
        <v>0.05263157895</v>
      </c>
      <c r="K15" s="45" t="s">
        <v>356</v>
      </c>
      <c r="L15" s="46">
        <f>((COUNTIF(B2:B100,"&gt;60")-COUNTIF(B2:B100,"&gt;75"))/Count(B2:B100))*100</f>
        <v>5.263157895</v>
      </c>
    </row>
    <row r="16">
      <c r="A16" s="36">
        <v>104.0</v>
      </c>
      <c r="B16" s="36">
        <v>135.0</v>
      </c>
      <c r="C16" s="36" t="s">
        <v>350</v>
      </c>
      <c r="D16" s="36"/>
      <c r="E16" s="36"/>
      <c r="F16" s="36"/>
      <c r="G16" s="36"/>
      <c r="H16" s="33"/>
      <c r="J16" s="8"/>
      <c r="K16" s="45" t="s">
        <v>357</v>
      </c>
      <c r="L16" s="46">
        <f>((COUNTIF(B2:B100,"&gt;75")-COUNTIF(B2:B100,"&gt;90"))/Count(B2:B100))*100</f>
        <v>11.84210526</v>
      </c>
    </row>
    <row r="17">
      <c r="A17" s="36">
        <v>104.0</v>
      </c>
      <c r="B17" s="36">
        <v>143.0</v>
      </c>
      <c r="C17" s="36" t="s">
        <v>341</v>
      </c>
      <c r="D17" s="36"/>
      <c r="E17" s="36"/>
      <c r="F17" s="36"/>
      <c r="G17" s="36"/>
      <c r="H17" s="33"/>
      <c r="I17" s="41" t="s">
        <v>378</v>
      </c>
      <c r="J17" s="42" t="str">
        <f>SUM(D2:F100)/COUNTA(D2:F100)</f>
        <v>#DIV/0!</v>
      </c>
      <c r="K17" s="45" t="s">
        <v>359</v>
      </c>
      <c r="L17" s="46">
        <f>((COUNTIF(B2:B100,"&gt;90")-COUNTIF(B2:B100,"&gt;105"))/Count(B2:B100))*100</f>
        <v>23.68421053</v>
      </c>
    </row>
    <row r="18">
      <c r="A18" s="36">
        <v>104.0</v>
      </c>
      <c r="B18" s="36">
        <v>154.0</v>
      </c>
      <c r="C18" s="36" t="s">
        <v>341</v>
      </c>
      <c r="D18" s="36"/>
      <c r="E18" s="36"/>
      <c r="F18" s="36"/>
      <c r="G18" s="36"/>
      <c r="H18" s="33"/>
      <c r="J18" s="8"/>
      <c r="K18" s="45" t="s">
        <v>360</v>
      </c>
      <c r="L18" s="46">
        <f>((COUNTIF(B2:B100,"&gt;105")-COUNTIF(B2:B100,"&gt;120"))/Count(B2:B100))*100</f>
        <v>19.73684211</v>
      </c>
    </row>
    <row r="19">
      <c r="A19" s="36">
        <v>104.0</v>
      </c>
      <c r="B19" s="36">
        <v>95.0</v>
      </c>
      <c r="C19" s="36" t="s">
        <v>338</v>
      </c>
      <c r="D19" s="36"/>
      <c r="E19" s="36"/>
      <c r="F19" s="36"/>
      <c r="G19" s="36"/>
      <c r="H19" s="33"/>
      <c r="J19" s="8"/>
      <c r="K19" s="45" t="s">
        <v>361</v>
      </c>
      <c r="L19" s="46">
        <f>((COUNTIF(B2:B100,"&gt;120")-COUNTIF(B2:B100,"&gt;135"))/Count(B2:B100))*100</f>
        <v>18.42105263</v>
      </c>
    </row>
    <row r="20">
      <c r="A20" s="36">
        <v>91.0</v>
      </c>
      <c r="B20" s="36">
        <v>65.0</v>
      </c>
      <c r="C20" s="36" t="s">
        <v>338</v>
      </c>
      <c r="D20" s="36"/>
      <c r="E20" s="36"/>
      <c r="F20" s="36"/>
      <c r="G20" s="36"/>
      <c r="H20" s="33"/>
      <c r="J20" s="8"/>
      <c r="K20" s="48" t="s">
        <v>362</v>
      </c>
      <c r="L20" s="49">
        <f>((COUNTIF(B2:B100,"&gt;135")-COUNTIF(B2:B100,"&gt;150"))/Count(B2:B100))*100</f>
        <v>14.47368421</v>
      </c>
    </row>
    <row r="21">
      <c r="A21" s="36">
        <v>91.0</v>
      </c>
      <c r="B21" s="36">
        <v>117.0</v>
      </c>
      <c r="C21" s="36" t="s">
        <v>341</v>
      </c>
      <c r="D21" s="36"/>
      <c r="E21" s="36"/>
      <c r="F21" s="36"/>
      <c r="G21" s="36"/>
      <c r="H21" s="33"/>
      <c r="J21" s="8"/>
      <c r="K21" s="48" t="s">
        <v>363</v>
      </c>
      <c r="L21" s="49">
        <f>((COUNTIF(B2:B100,"&gt;150")-COUNTIF(B2:B100,"&gt;165"))/Count(B2:B100))*100</f>
        <v>1.315789474</v>
      </c>
    </row>
    <row r="22">
      <c r="A22" s="36">
        <v>106.0</v>
      </c>
      <c r="B22" s="36">
        <v>97.0</v>
      </c>
      <c r="C22" s="36" t="s">
        <v>335</v>
      </c>
      <c r="D22" s="36"/>
      <c r="E22" s="36"/>
      <c r="F22" s="36"/>
      <c r="G22" s="36"/>
      <c r="H22" s="33"/>
      <c r="J22" s="8"/>
      <c r="K22" s="48" t="s">
        <v>364</v>
      </c>
      <c r="L22" s="49">
        <f>((COUNTIF(B2:B100,"&gt;165")-COUNTIF(B2:B100,"&gt;180"))/Count(B2:B100))*100</f>
        <v>1.315789474</v>
      </c>
    </row>
    <row r="23">
      <c r="A23" s="36">
        <v>106.0</v>
      </c>
      <c r="B23" s="36">
        <v>85.0</v>
      </c>
      <c r="C23" s="36" t="s">
        <v>338</v>
      </c>
      <c r="D23" s="36"/>
      <c r="E23" s="36"/>
      <c r="F23" s="36"/>
      <c r="G23" s="36"/>
      <c r="H23" s="33"/>
      <c r="J23" s="8"/>
      <c r="K23" s="50" t="s">
        <v>365</v>
      </c>
      <c r="L23" s="51">
        <f>((COUNTIF(B2:B100,"&gt;180")-COUNTIF(B2:B100,"&gt;300"))/Count(B2:B100))*100</f>
        <v>0</v>
      </c>
    </row>
    <row r="24">
      <c r="A24" s="36">
        <v>106.0</v>
      </c>
      <c r="B24" s="36">
        <v>82.0</v>
      </c>
      <c r="C24" s="36" t="s">
        <v>341</v>
      </c>
      <c r="D24" s="36"/>
      <c r="E24" s="36"/>
      <c r="F24" s="36"/>
      <c r="G24" s="36"/>
      <c r="H24" s="33"/>
      <c r="J24" s="8"/>
    </row>
    <row r="25">
      <c r="A25" s="36">
        <v>95.0</v>
      </c>
      <c r="B25" s="36">
        <v>150.0</v>
      </c>
      <c r="C25" s="36" t="s">
        <v>341</v>
      </c>
      <c r="D25" s="36"/>
      <c r="E25" s="36"/>
      <c r="F25" s="36"/>
      <c r="G25" s="36"/>
      <c r="H25" s="33"/>
      <c r="J25" s="8"/>
    </row>
    <row r="26">
      <c r="A26" s="36">
        <v>95.0</v>
      </c>
      <c r="B26" s="36">
        <v>125.0</v>
      </c>
      <c r="C26" s="36" t="s">
        <v>341</v>
      </c>
      <c r="D26" s="36"/>
      <c r="E26" s="36"/>
      <c r="F26" s="36"/>
      <c r="G26" s="36"/>
      <c r="H26" s="33"/>
      <c r="J26" s="8"/>
    </row>
    <row r="27">
      <c r="A27" s="36">
        <v>95.0</v>
      </c>
      <c r="B27" s="36">
        <v>103.0</v>
      </c>
      <c r="C27" s="36" t="s">
        <v>341</v>
      </c>
      <c r="D27" s="36"/>
      <c r="E27" s="36"/>
      <c r="F27" s="36"/>
      <c r="G27" s="36"/>
      <c r="H27" s="33"/>
      <c r="J27" s="8"/>
    </row>
    <row r="28">
      <c r="A28" s="36">
        <v>95.0</v>
      </c>
      <c r="B28" s="36">
        <v>128.0</v>
      </c>
      <c r="C28" s="36" t="s">
        <v>335</v>
      </c>
      <c r="D28" s="36"/>
      <c r="E28" s="36"/>
      <c r="F28" s="36"/>
      <c r="G28" s="36"/>
      <c r="H28" s="33"/>
      <c r="J28" s="8"/>
    </row>
    <row r="29">
      <c r="A29" s="36">
        <v>95.0</v>
      </c>
      <c r="B29" s="36">
        <v>63.0</v>
      </c>
      <c r="C29" s="36" t="s">
        <v>338</v>
      </c>
      <c r="D29" s="36"/>
      <c r="E29" s="36"/>
      <c r="F29" s="36"/>
      <c r="G29" s="36"/>
      <c r="H29" s="33"/>
      <c r="J29" s="8"/>
    </row>
    <row r="30">
      <c r="A30" s="36">
        <v>95.0</v>
      </c>
      <c r="B30" s="36">
        <v>78.0</v>
      </c>
      <c r="C30" s="36" t="s">
        <v>341</v>
      </c>
      <c r="D30" s="36"/>
      <c r="E30" s="36"/>
      <c r="F30" s="36"/>
      <c r="G30" s="36"/>
      <c r="H30" s="33"/>
      <c r="J30" s="8"/>
    </row>
    <row r="31">
      <c r="A31" s="36">
        <v>95.0</v>
      </c>
      <c r="B31" s="36">
        <v>92.0</v>
      </c>
      <c r="C31" s="36" t="s">
        <v>335</v>
      </c>
      <c r="D31" s="36"/>
      <c r="E31" s="36"/>
      <c r="F31" s="36"/>
      <c r="G31" s="36"/>
      <c r="H31" s="33"/>
      <c r="J31" s="8"/>
    </row>
    <row r="32">
      <c r="A32" s="36">
        <v>95.0</v>
      </c>
      <c r="B32" s="36">
        <v>62.0</v>
      </c>
      <c r="C32" s="36" t="s">
        <v>341</v>
      </c>
      <c r="D32" s="36"/>
      <c r="E32" s="36"/>
      <c r="F32" s="36"/>
      <c r="G32" s="36"/>
      <c r="H32" s="33"/>
      <c r="J32" s="8"/>
    </row>
    <row r="33">
      <c r="A33" s="36">
        <v>107.0</v>
      </c>
      <c r="B33" s="36">
        <v>137.0</v>
      </c>
      <c r="C33" s="36" t="s">
        <v>341</v>
      </c>
      <c r="D33" s="36"/>
      <c r="E33" s="36"/>
      <c r="F33" s="36"/>
      <c r="G33" s="36"/>
      <c r="H33" s="33"/>
      <c r="J33" s="8"/>
    </row>
    <row r="34">
      <c r="A34" s="36">
        <v>107.0</v>
      </c>
      <c r="B34" s="36">
        <v>101.0</v>
      </c>
      <c r="C34" s="36" t="s">
        <v>341</v>
      </c>
      <c r="D34" s="36"/>
      <c r="E34" s="36"/>
      <c r="F34" s="36"/>
      <c r="G34" s="36"/>
      <c r="H34" s="33"/>
      <c r="J34" s="8"/>
    </row>
    <row r="35">
      <c r="A35" s="36">
        <v>107.0</v>
      </c>
      <c r="B35" s="36">
        <v>64.0</v>
      </c>
      <c r="C35" s="36" t="s">
        <v>338</v>
      </c>
      <c r="D35" s="36"/>
      <c r="E35" s="36"/>
      <c r="F35" s="36"/>
      <c r="G35" s="36"/>
      <c r="H35" s="33"/>
      <c r="J35" s="8"/>
    </row>
    <row r="36">
      <c r="A36" s="36">
        <v>104.0</v>
      </c>
      <c r="B36" s="36">
        <v>145.0</v>
      </c>
      <c r="C36" s="36" t="s">
        <v>341</v>
      </c>
      <c r="D36" s="36"/>
      <c r="E36" s="36"/>
      <c r="F36" s="36"/>
      <c r="G36" s="36"/>
      <c r="H36" s="33"/>
      <c r="J36" s="8"/>
    </row>
    <row r="37">
      <c r="A37" s="36">
        <v>104.0</v>
      </c>
      <c r="B37" s="36">
        <v>92.0</v>
      </c>
      <c r="C37" s="36" t="s">
        <v>341</v>
      </c>
      <c r="D37" s="36"/>
      <c r="E37" s="36"/>
      <c r="F37" s="36"/>
      <c r="G37" s="36"/>
      <c r="H37" s="33"/>
      <c r="J37" s="8"/>
    </row>
    <row r="38">
      <c r="A38" s="36">
        <v>104.0</v>
      </c>
      <c r="B38" s="36">
        <v>167.0</v>
      </c>
      <c r="C38" s="36" t="s">
        <v>350</v>
      </c>
      <c r="D38" s="36"/>
      <c r="E38" s="36"/>
      <c r="F38" s="36"/>
      <c r="G38" s="36"/>
      <c r="H38" s="33"/>
      <c r="J38" s="8"/>
    </row>
    <row r="39">
      <c r="A39" s="36">
        <v>104.0</v>
      </c>
      <c r="B39" s="36">
        <v>117.0</v>
      </c>
      <c r="C39" s="36" t="s">
        <v>338</v>
      </c>
      <c r="D39" s="36"/>
      <c r="E39" s="36"/>
      <c r="F39" s="36"/>
      <c r="G39" s="36"/>
      <c r="H39" s="33"/>
      <c r="J39" s="8"/>
    </row>
    <row r="40">
      <c r="A40" s="36">
        <v>104.0</v>
      </c>
      <c r="B40" s="36">
        <v>127.0</v>
      </c>
      <c r="C40" s="36" t="s">
        <v>341</v>
      </c>
      <c r="D40" s="36"/>
      <c r="E40" s="36"/>
      <c r="F40" s="36"/>
      <c r="G40" s="36"/>
      <c r="H40" s="33"/>
      <c r="J40" s="8"/>
    </row>
    <row r="41">
      <c r="A41" s="36">
        <v>104.0</v>
      </c>
      <c r="B41" s="36">
        <v>105.0</v>
      </c>
      <c r="C41" s="36" t="s">
        <v>341</v>
      </c>
      <c r="D41" s="36"/>
      <c r="E41" s="36"/>
      <c r="F41" s="36"/>
      <c r="G41" s="36"/>
      <c r="H41" s="33"/>
      <c r="J41" s="8"/>
    </row>
    <row r="42">
      <c r="A42" s="36">
        <v>104.0</v>
      </c>
      <c r="B42" s="36">
        <v>47.0</v>
      </c>
      <c r="C42" s="36" t="s">
        <v>338</v>
      </c>
      <c r="D42" s="36"/>
      <c r="E42" s="36"/>
      <c r="F42" s="36"/>
      <c r="G42" s="36"/>
      <c r="H42" s="33"/>
      <c r="J42" s="8"/>
    </row>
    <row r="43">
      <c r="A43" s="36">
        <v>104.0</v>
      </c>
      <c r="B43" s="36">
        <v>140.0</v>
      </c>
      <c r="C43" s="36" t="s">
        <v>335</v>
      </c>
      <c r="D43" s="36"/>
      <c r="E43" s="36"/>
      <c r="F43" s="36"/>
      <c r="G43" s="36"/>
      <c r="H43" s="33"/>
      <c r="J43" s="8"/>
    </row>
    <row r="44">
      <c r="A44" s="36">
        <v>104.0</v>
      </c>
      <c r="B44" s="36">
        <v>129.0</v>
      </c>
      <c r="C44" s="36" t="s">
        <v>338</v>
      </c>
      <c r="D44" s="36"/>
      <c r="E44" s="36"/>
      <c r="F44" s="36"/>
      <c r="G44" s="36"/>
      <c r="H44" s="33"/>
      <c r="J44" s="8"/>
    </row>
    <row r="45">
      <c r="A45" s="36">
        <v>90.0</v>
      </c>
      <c r="B45" s="36">
        <v>107.0</v>
      </c>
      <c r="C45" s="36" t="s">
        <v>341</v>
      </c>
      <c r="D45" s="36"/>
      <c r="E45" s="36"/>
      <c r="F45" s="36"/>
      <c r="G45" s="36"/>
      <c r="H45" s="33"/>
      <c r="J45" s="8"/>
    </row>
    <row r="46">
      <c r="A46" s="36">
        <v>90.0</v>
      </c>
      <c r="B46" s="36">
        <v>141.0</v>
      </c>
      <c r="C46" s="36" t="s">
        <v>341</v>
      </c>
      <c r="D46" s="36"/>
      <c r="E46" s="36"/>
      <c r="F46" s="36"/>
      <c r="G46" s="36"/>
      <c r="H46" s="33"/>
      <c r="J46" s="8"/>
    </row>
    <row r="47">
      <c r="A47" s="36">
        <v>90.0</v>
      </c>
      <c r="B47" s="36">
        <v>96.0</v>
      </c>
      <c r="C47" s="36" t="s">
        <v>353</v>
      </c>
      <c r="D47" s="36"/>
      <c r="E47" s="36"/>
      <c r="F47" s="36"/>
      <c r="G47" s="36"/>
      <c r="H47" s="33"/>
      <c r="J47" s="8"/>
    </row>
    <row r="48">
      <c r="A48" s="36">
        <v>90.0</v>
      </c>
      <c r="B48" s="36">
        <v>122.0</v>
      </c>
      <c r="C48" s="36" t="s">
        <v>355</v>
      </c>
      <c r="D48" s="36"/>
      <c r="E48" s="36"/>
      <c r="F48" s="36"/>
      <c r="G48" s="36"/>
      <c r="H48" s="33"/>
      <c r="J48" s="8"/>
    </row>
    <row r="49">
      <c r="A49" s="36">
        <v>90.0</v>
      </c>
      <c r="B49" s="36">
        <v>88.0</v>
      </c>
      <c r="C49" s="36" t="s">
        <v>355</v>
      </c>
      <c r="D49" s="36"/>
      <c r="E49" s="36"/>
      <c r="F49" s="36"/>
      <c r="G49" s="36"/>
      <c r="H49" s="33"/>
      <c r="J49" s="8"/>
    </row>
    <row r="50">
      <c r="A50" s="36">
        <v>90.0</v>
      </c>
      <c r="B50" s="36">
        <v>149.0</v>
      </c>
      <c r="C50" s="36" t="s">
        <v>341</v>
      </c>
      <c r="D50" s="36"/>
      <c r="E50" s="36"/>
      <c r="F50" s="36"/>
      <c r="G50" s="36"/>
      <c r="H50" s="33"/>
      <c r="J50" s="8"/>
    </row>
    <row r="51">
      <c r="A51" s="36">
        <v>90.0</v>
      </c>
      <c r="B51" s="36">
        <v>102.0</v>
      </c>
      <c r="C51" s="36" t="s">
        <v>335</v>
      </c>
      <c r="D51" s="36"/>
      <c r="E51" s="36"/>
      <c r="F51" s="36"/>
      <c r="G51" s="36"/>
      <c r="H51" s="33"/>
      <c r="J51" s="8"/>
    </row>
    <row r="52">
      <c r="A52" s="36">
        <v>90.0</v>
      </c>
      <c r="B52" s="36">
        <v>134.0</v>
      </c>
      <c r="C52" s="36" t="s">
        <v>341</v>
      </c>
      <c r="D52" s="36"/>
      <c r="E52" s="36"/>
      <c r="F52" s="36"/>
      <c r="G52" s="36"/>
      <c r="H52" s="33"/>
      <c r="J52" s="8"/>
    </row>
    <row r="53">
      <c r="A53" s="36">
        <v>90.0</v>
      </c>
      <c r="B53" s="36">
        <v>136.0</v>
      </c>
      <c r="C53" s="36" t="s">
        <v>341</v>
      </c>
      <c r="D53" s="36"/>
      <c r="E53" s="36"/>
      <c r="F53" s="36"/>
      <c r="G53" s="36"/>
      <c r="H53" s="33"/>
      <c r="J53" s="8"/>
    </row>
    <row r="54">
      <c r="A54" s="36">
        <v>90.0</v>
      </c>
      <c r="B54" s="36">
        <v>121.0</v>
      </c>
      <c r="C54" s="36" t="s">
        <v>341</v>
      </c>
      <c r="D54" s="36"/>
      <c r="E54" s="36"/>
      <c r="F54" s="36"/>
      <c r="G54" s="36"/>
      <c r="H54" s="33"/>
      <c r="J54" s="8"/>
    </row>
    <row r="55">
      <c r="A55" s="36">
        <v>79.0</v>
      </c>
      <c r="B55" s="36">
        <v>148.0</v>
      </c>
      <c r="C55" s="36" t="s">
        <v>341</v>
      </c>
      <c r="D55" s="36"/>
      <c r="E55" s="36"/>
      <c r="F55" s="36"/>
      <c r="G55" s="36"/>
      <c r="H55" s="33"/>
      <c r="J55" s="8"/>
    </row>
    <row r="56">
      <c r="A56" s="36">
        <v>79.0</v>
      </c>
      <c r="B56" s="36">
        <v>110.0</v>
      </c>
      <c r="C56" s="36" t="s">
        <v>335</v>
      </c>
      <c r="D56" s="36"/>
      <c r="E56" s="36"/>
      <c r="F56" s="36"/>
      <c r="G56" s="36"/>
      <c r="H56" s="33"/>
      <c r="J56" s="8"/>
    </row>
    <row r="57">
      <c r="A57" s="36">
        <v>79.0</v>
      </c>
      <c r="B57" s="36">
        <v>44.0</v>
      </c>
      <c r="C57" s="36" t="s">
        <v>350</v>
      </c>
      <c r="D57" s="36"/>
      <c r="E57" s="36"/>
      <c r="F57" s="36"/>
      <c r="G57" s="36"/>
      <c r="H57" s="33"/>
      <c r="J57" s="8"/>
    </row>
    <row r="58">
      <c r="A58" s="36">
        <v>79.0</v>
      </c>
      <c r="B58" s="36">
        <v>94.0</v>
      </c>
      <c r="C58" s="36" t="s">
        <v>341</v>
      </c>
      <c r="D58" s="36"/>
      <c r="E58" s="36"/>
      <c r="F58" s="36"/>
      <c r="G58" s="36"/>
      <c r="H58" s="33"/>
      <c r="J58" s="8"/>
    </row>
    <row r="59">
      <c r="A59" s="36">
        <v>79.0</v>
      </c>
      <c r="B59" s="36">
        <v>105.0</v>
      </c>
      <c r="C59" s="36" t="s">
        <v>341</v>
      </c>
      <c r="D59" s="36"/>
      <c r="E59" s="36"/>
      <c r="F59" s="36"/>
      <c r="G59" s="36"/>
      <c r="H59" s="33"/>
      <c r="J59" s="8"/>
    </row>
    <row r="60">
      <c r="A60" s="36">
        <v>79.0</v>
      </c>
      <c r="B60" s="36">
        <v>123.0</v>
      </c>
      <c r="C60" s="36" t="s">
        <v>350</v>
      </c>
      <c r="D60" s="36"/>
      <c r="E60" s="36"/>
      <c r="F60" s="36"/>
      <c r="G60" s="36"/>
      <c r="H60" s="33"/>
      <c r="J60" s="8"/>
    </row>
    <row r="61">
      <c r="A61" s="36">
        <v>100.0</v>
      </c>
      <c r="B61" s="36">
        <v>116.0</v>
      </c>
      <c r="C61" s="36" t="s">
        <v>355</v>
      </c>
      <c r="D61" s="36"/>
      <c r="E61" s="36"/>
      <c r="F61" s="36"/>
      <c r="G61" s="36"/>
      <c r="H61" s="33"/>
      <c r="J61" s="8"/>
    </row>
    <row r="62">
      <c r="A62" s="36">
        <v>100.0</v>
      </c>
      <c r="B62" s="36">
        <v>91.0</v>
      </c>
      <c r="C62" s="36" t="s">
        <v>341</v>
      </c>
      <c r="D62" s="36"/>
      <c r="E62" s="36"/>
      <c r="F62" s="36"/>
      <c r="G62" s="36"/>
      <c r="H62" s="33"/>
      <c r="J62" s="8"/>
    </row>
    <row r="63">
      <c r="A63" s="36">
        <v>100.0</v>
      </c>
      <c r="B63" s="36">
        <v>80.0</v>
      </c>
      <c r="C63" s="36" t="s">
        <v>335</v>
      </c>
      <c r="D63" s="53"/>
      <c r="E63" s="53"/>
      <c r="F63" s="53"/>
      <c r="G63" s="53"/>
      <c r="H63" s="33"/>
      <c r="J63" s="8"/>
    </row>
    <row r="64">
      <c r="A64" s="36">
        <v>98.0</v>
      </c>
      <c r="B64" s="36">
        <v>99.0</v>
      </c>
      <c r="C64" s="36" t="s">
        <v>338</v>
      </c>
      <c r="D64" s="36"/>
      <c r="E64" s="36"/>
      <c r="F64" s="36"/>
      <c r="G64" s="36"/>
      <c r="H64" s="33"/>
      <c r="J64" s="8"/>
    </row>
    <row r="65">
      <c r="A65" s="36">
        <v>98.0</v>
      </c>
      <c r="B65" s="36">
        <v>116.0</v>
      </c>
      <c r="C65" s="36" t="s">
        <v>341</v>
      </c>
      <c r="D65" s="36"/>
      <c r="E65" s="36"/>
      <c r="F65" s="36"/>
      <c r="G65" s="36"/>
      <c r="H65" s="33"/>
      <c r="J65" s="8"/>
    </row>
    <row r="66">
      <c r="A66" s="36">
        <v>98.0</v>
      </c>
      <c r="B66" s="36">
        <v>100.0</v>
      </c>
      <c r="C66" s="36" t="s">
        <v>335</v>
      </c>
      <c r="D66" s="36"/>
      <c r="E66" s="36"/>
      <c r="F66" s="36"/>
      <c r="G66" s="36"/>
      <c r="H66" s="33"/>
      <c r="J66" s="8"/>
    </row>
    <row r="67">
      <c r="A67" s="36">
        <v>98.0</v>
      </c>
      <c r="B67" s="36">
        <v>111.0</v>
      </c>
      <c r="C67" s="36" t="s">
        <v>338</v>
      </c>
      <c r="D67" s="36"/>
      <c r="E67" s="36"/>
      <c r="F67" s="36"/>
      <c r="G67" s="36"/>
      <c r="H67" s="33"/>
      <c r="J67" s="8"/>
    </row>
    <row r="68">
      <c r="A68" s="36">
        <v>98.0</v>
      </c>
      <c r="B68" s="36">
        <v>60.0</v>
      </c>
      <c r="C68" s="36" t="s">
        <v>338</v>
      </c>
      <c r="D68" s="36"/>
      <c r="E68" s="36"/>
      <c r="F68" s="36"/>
      <c r="G68" s="36"/>
      <c r="H68" s="33"/>
      <c r="J68" s="8"/>
    </row>
    <row r="69">
      <c r="A69" s="36">
        <v>98.0</v>
      </c>
      <c r="B69" s="36">
        <v>95.0</v>
      </c>
      <c r="C69" s="36" t="s">
        <v>338</v>
      </c>
      <c r="D69" s="36"/>
      <c r="E69" s="36"/>
      <c r="F69" s="36"/>
      <c r="G69" s="36"/>
      <c r="H69" s="33"/>
      <c r="J69" s="8"/>
    </row>
    <row r="70">
      <c r="A70" s="36">
        <v>98.0</v>
      </c>
      <c r="B70" s="36">
        <v>117.0</v>
      </c>
      <c r="C70" s="36" t="s">
        <v>335</v>
      </c>
      <c r="D70" s="36"/>
      <c r="E70" s="36"/>
      <c r="F70" s="36"/>
      <c r="G70" s="36"/>
      <c r="H70" s="33"/>
      <c r="J70" s="8"/>
    </row>
    <row r="71">
      <c r="A71" s="36">
        <v>98.0</v>
      </c>
      <c r="B71" s="36">
        <v>114.0</v>
      </c>
      <c r="C71" s="36" t="s">
        <v>335</v>
      </c>
      <c r="D71" s="36"/>
      <c r="E71" s="36"/>
      <c r="F71" s="36"/>
      <c r="G71" s="36"/>
      <c r="H71" s="33"/>
      <c r="J71" s="8"/>
    </row>
    <row r="72">
      <c r="A72" s="36">
        <v>93.0</v>
      </c>
      <c r="B72" s="36">
        <v>112.0</v>
      </c>
      <c r="C72" s="36" t="s">
        <v>338</v>
      </c>
      <c r="D72" s="36"/>
      <c r="E72" s="36"/>
      <c r="F72" s="36"/>
      <c r="G72" s="36"/>
      <c r="H72" s="33"/>
      <c r="J72" s="8"/>
    </row>
    <row r="73">
      <c r="A73" s="36">
        <v>93.0</v>
      </c>
      <c r="B73" s="36">
        <v>125.0</v>
      </c>
      <c r="C73" s="36" t="s">
        <v>341</v>
      </c>
      <c r="D73" s="36"/>
      <c r="E73" s="36"/>
      <c r="F73" s="36"/>
      <c r="G73" s="36"/>
      <c r="H73" s="33"/>
      <c r="J73" s="8"/>
    </row>
    <row r="74">
      <c r="A74" s="36">
        <v>93.0</v>
      </c>
      <c r="B74" s="36">
        <v>87.0</v>
      </c>
      <c r="C74" s="36" t="s">
        <v>335</v>
      </c>
      <c r="D74" s="36"/>
      <c r="E74" s="36"/>
      <c r="F74" s="36"/>
      <c r="G74" s="36"/>
      <c r="H74" s="33"/>
      <c r="J74" s="8"/>
    </row>
    <row r="75">
      <c r="A75" s="36">
        <v>93.0</v>
      </c>
      <c r="B75" s="36">
        <v>101.0</v>
      </c>
      <c r="C75" s="36" t="s">
        <v>341</v>
      </c>
      <c r="D75" s="36"/>
      <c r="E75" s="36"/>
      <c r="F75" s="36"/>
      <c r="G75" s="36"/>
      <c r="H75" s="33"/>
      <c r="J75" s="8"/>
    </row>
    <row r="76">
      <c r="A76" s="36">
        <v>93.0</v>
      </c>
      <c r="B76" s="36">
        <v>144.0</v>
      </c>
      <c r="C76" s="36" t="s">
        <v>341</v>
      </c>
      <c r="D76" s="53"/>
      <c r="E76" s="53"/>
      <c r="F76" s="53"/>
      <c r="G76" s="53"/>
      <c r="H76" s="33"/>
      <c r="J76" s="8"/>
    </row>
    <row r="77">
      <c r="A77" s="36">
        <v>93.0</v>
      </c>
      <c r="B77" s="36">
        <v>133.0</v>
      </c>
      <c r="C77" s="36" t="s">
        <v>355</v>
      </c>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96.41509434</v>
      </c>
      <c r="M1" s="6" t="s">
        <v>334</v>
      </c>
      <c r="N1" s="10">
        <f>AVERAGE(A2:A100)</f>
        <v>91.47169811</v>
      </c>
    </row>
    <row r="2">
      <c r="A2" s="36">
        <v>77.0</v>
      </c>
      <c r="B2" s="36">
        <v>125.0</v>
      </c>
      <c r="C2" s="36" t="s">
        <v>335</v>
      </c>
      <c r="D2" s="36"/>
      <c r="E2" s="36"/>
      <c r="F2" s="36"/>
      <c r="G2" s="36"/>
      <c r="H2" s="33"/>
      <c r="I2" s="34" t="s">
        <v>3</v>
      </c>
      <c r="J2" s="35">
        <f>MEDIAN(B2:B100)</f>
        <v>97</v>
      </c>
      <c r="M2" s="66" t="s">
        <v>337</v>
      </c>
      <c r="N2" s="67">
        <f>count(A2:A103)</f>
        <v>53</v>
      </c>
    </row>
    <row r="3">
      <c r="A3" s="36">
        <v>77.0</v>
      </c>
      <c r="B3" s="36">
        <v>83.0</v>
      </c>
      <c r="C3" s="36" t="s">
        <v>335</v>
      </c>
      <c r="D3" s="36"/>
      <c r="E3" s="36"/>
      <c r="F3" s="36"/>
      <c r="G3" s="36"/>
      <c r="H3" s="33"/>
      <c r="I3" s="34" t="s">
        <v>339</v>
      </c>
      <c r="J3" s="35">
        <f>STDEV(B2:B100)</f>
        <v>35.25153241</v>
      </c>
    </row>
    <row r="4">
      <c r="A4" s="36">
        <v>77.0</v>
      </c>
      <c r="B4" s="36">
        <v>49.0</v>
      </c>
      <c r="C4" s="36" t="s">
        <v>350</v>
      </c>
      <c r="D4" s="36"/>
      <c r="E4" s="36"/>
      <c r="F4" s="36"/>
      <c r="G4" s="36"/>
      <c r="H4" s="33"/>
      <c r="I4" s="34" t="s">
        <v>340</v>
      </c>
      <c r="J4" s="35">
        <f>QUARTILE(B2:B100,1)</f>
        <v>81</v>
      </c>
    </row>
    <row r="5">
      <c r="A5" s="36">
        <v>77.0</v>
      </c>
      <c r="B5" s="36">
        <v>104.0</v>
      </c>
      <c r="C5" s="36" t="s">
        <v>338</v>
      </c>
      <c r="D5" s="36"/>
      <c r="E5" s="36"/>
      <c r="F5" s="36"/>
      <c r="G5" s="36"/>
      <c r="H5" s="33"/>
      <c r="I5" s="34" t="s">
        <v>342</v>
      </c>
      <c r="J5" s="35">
        <f>QUARTILE(B2:B100,2)</f>
        <v>97</v>
      </c>
    </row>
    <row r="6">
      <c r="A6" s="36">
        <v>104.0</v>
      </c>
      <c r="B6" s="36">
        <v>43.0</v>
      </c>
      <c r="C6" s="36" t="s">
        <v>338</v>
      </c>
      <c r="D6" s="36"/>
      <c r="E6" s="36"/>
      <c r="F6" s="36"/>
      <c r="G6" s="36"/>
      <c r="H6" s="33"/>
      <c r="I6" s="34" t="s">
        <v>1</v>
      </c>
      <c r="J6" s="35">
        <f>QUARTILE(B2:B100,3)</f>
        <v>122</v>
      </c>
    </row>
    <row r="7">
      <c r="A7" s="36">
        <v>104.0</v>
      </c>
      <c r="B7" s="59">
        <v>107.0</v>
      </c>
      <c r="C7" s="38" t="s">
        <v>338</v>
      </c>
      <c r="D7" s="38"/>
      <c r="E7" s="38"/>
      <c r="F7" s="38"/>
      <c r="G7" s="38"/>
      <c r="H7" s="33"/>
      <c r="I7" s="34" t="s">
        <v>343</v>
      </c>
      <c r="J7" s="35">
        <f>QUARTILE(B2:B100,4)</f>
        <v>157</v>
      </c>
    </row>
    <row r="8">
      <c r="A8" s="36">
        <v>104.0</v>
      </c>
      <c r="B8" s="60">
        <v>94.0</v>
      </c>
      <c r="C8" s="40" t="s">
        <v>338</v>
      </c>
      <c r="D8" s="40"/>
      <c r="E8" s="40"/>
      <c r="F8" s="40"/>
      <c r="G8" s="40"/>
      <c r="H8" s="33"/>
      <c r="I8" s="34" t="s">
        <v>344</v>
      </c>
      <c r="J8" s="35">
        <f>J6-J4</f>
        <v>41</v>
      </c>
      <c r="K8" s="34" t="s">
        <v>345</v>
      </c>
      <c r="L8" s="35">
        <f>(3*(J1-J2))/J3</f>
        <v>-0.0497770412</v>
      </c>
      <c r="M8" s="34" t="s">
        <v>346</v>
      </c>
      <c r="N8" s="35">
        <f>SUM(L21:L23)</f>
        <v>3.773584906</v>
      </c>
    </row>
    <row r="9">
      <c r="A9" s="36">
        <v>104.0</v>
      </c>
      <c r="B9" s="60">
        <v>119.0</v>
      </c>
      <c r="C9" s="40" t="s">
        <v>338</v>
      </c>
      <c r="D9" s="40"/>
      <c r="E9" s="40"/>
      <c r="F9" s="40"/>
      <c r="G9" s="40"/>
      <c r="H9" s="33"/>
      <c r="J9" s="8"/>
    </row>
    <row r="10">
      <c r="A10" s="36">
        <v>104.0</v>
      </c>
      <c r="B10" s="36">
        <v>74.0</v>
      </c>
      <c r="C10" s="36" t="s">
        <v>338</v>
      </c>
      <c r="D10" s="36"/>
      <c r="E10" s="36"/>
      <c r="F10" s="36"/>
      <c r="G10" s="36"/>
      <c r="H10" s="33"/>
      <c r="I10" s="41" t="s">
        <v>338</v>
      </c>
      <c r="J10" s="42">
        <f>(COUNTIF(C2:C100,"edgeguard"))/(count(A2:A100))</f>
        <v>0.1698113208</v>
      </c>
      <c r="K10" s="43" t="s">
        <v>347</v>
      </c>
      <c r="L10" s="44" t="s">
        <v>348</v>
      </c>
    </row>
    <row r="11">
      <c r="A11" s="36">
        <v>104.0</v>
      </c>
      <c r="B11" s="36">
        <v>157.0</v>
      </c>
      <c r="C11" s="36" t="s">
        <v>341</v>
      </c>
      <c r="D11" s="36"/>
      <c r="E11" s="36"/>
      <c r="F11" s="36"/>
      <c r="G11" s="36"/>
      <c r="H11" s="33"/>
      <c r="I11" s="41" t="s">
        <v>335</v>
      </c>
      <c r="J11" s="42">
        <f>COUNTIF(C2:C100,"ledgeguard")/(count(A2:A100))</f>
        <v>0.2641509434</v>
      </c>
      <c r="K11" s="45" t="s">
        <v>349</v>
      </c>
      <c r="L11" s="46">
        <f>((COUNTIF(B2:B100,"&lt;=15"))/Count(B2:B100))*100</f>
        <v>5.660377358</v>
      </c>
    </row>
    <row r="12">
      <c r="A12" s="36">
        <v>95.0</v>
      </c>
      <c r="B12" s="36">
        <v>61.0</v>
      </c>
      <c r="C12" s="36" t="s">
        <v>341</v>
      </c>
      <c r="D12" s="36"/>
      <c r="E12" s="36"/>
      <c r="F12" s="36"/>
      <c r="G12" s="36"/>
      <c r="H12" s="33"/>
      <c r="I12" s="41" t="s">
        <v>350</v>
      </c>
      <c r="J12" s="42">
        <f>COUNTIF(C2:C100,"reversal")/(count(A2:A100))</f>
        <v>0.03773584906</v>
      </c>
      <c r="K12" s="45" t="s">
        <v>351</v>
      </c>
      <c r="L12" s="46">
        <f>((COUNTIF(B2:B100,"&gt;15")-COUNTIF(B2:B100,"&gt;30"))/Count(B2:B100))*100</f>
        <v>0</v>
      </c>
    </row>
    <row r="13">
      <c r="A13" s="36">
        <v>95.0</v>
      </c>
      <c r="B13" s="36">
        <v>97.0</v>
      </c>
      <c r="C13" s="36" t="s">
        <v>341</v>
      </c>
      <c r="D13" s="36"/>
      <c r="E13" s="36"/>
      <c r="F13" s="36"/>
      <c r="G13" s="36"/>
      <c r="H13" s="33"/>
      <c r="I13" s="41" t="s">
        <v>341</v>
      </c>
      <c r="J13" s="42">
        <f>COUNTIF(C2:C100,"raw/whiff")/(count(A2:A100))</f>
        <v>0.4716981132</v>
      </c>
      <c r="K13" s="45" t="s">
        <v>352</v>
      </c>
      <c r="L13" s="47">
        <f>((COUNTIF(B2:B100,"&gt;30")-COUNTIF(B2:B100,"&gt;45"))/Count(B2:B100))*100</f>
        <v>1.886792453</v>
      </c>
    </row>
    <row r="14">
      <c r="A14" s="36">
        <v>95.0</v>
      </c>
      <c r="B14" s="36">
        <v>140.0</v>
      </c>
      <c r="C14" s="36" t="s">
        <v>335</v>
      </c>
      <c r="D14" s="36"/>
      <c r="E14" s="36"/>
      <c r="F14" s="36"/>
      <c r="G14" s="36"/>
      <c r="H14" s="33"/>
      <c r="I14" s="41" t="s">
        <v>353</v>
      </c>
      <c r="J14" s="42">
        <f>COUNTIF(C2:C100,"landing")/(count(A2:A100))</f>
        <v>0.05660377358</v>
      </c>
      <c r="K14" s="45" t="s">
        <v>354</v>
      </c>
      <c r="L14" s="46">
        <f>((COUNTIF(B2:B100,"&gt;45")-COUNTIF(B2:B100,"&gt;60"))/Count(B2:B100))*100</f>
        <v>3.773584906</v>
      </c>
    </row>
    <row r="15">
      <c r="A15" s="36">
        <v>95.0</v>
      </c>
      <c r="B15" s="36">
        <v>144.0</v>
      </c>
      <c r="C15" s="36" t="s">
        <v>341</v>
      </c>
      <c r="D15" s="36"/>
      <c r="E15" s="36"/>
      <c r="F15" s="36"/>
      <c r="G15" s="36"/>
      <c r="H15" s="33"/>
      <c r="I15" s="41" t="s">
        <v>355</v>
      </c>
      <c r="J15" s="42">
        <f>COUNTIF(C2:C100,"shielding")/(count(A2:A100))</f>
        <v>0</v>
      </c>
      <c r="K15" s="45" t="s">
        <v>356</v>
      </c>
      <c r="L15" s="46">
        <f>((COUNTIF(B2:B100,"&gt;60")-COUNTIF(B2:B100,"&gt;75"))/Count(B2:B100))*100</f>
        <v>9.433962264</v>
      </c>
    </row>
    <row r="16">
      <c r="A16" s="36">
        <v>80.0</v>
      </c>
      <c r="B16" s="36">
        <v>109.0</v>
      </c>
      <c r="C16" s="36" t="s">
        <v>341</v>
      </c>
      <c r="D16" s="36"/>
      <c r="E16" s="36"/>
      <c r="F16" s="36"/>
      <c r="G16" s="36"/>
      <c r="H16" s="33"/>
      <c r="J16" s="8"/>
      <c r="K16" s="45" t="s">
        <v>357</v>
      </c>
      <c r="L16" s="46">
        <f>((COUNTIF(B2:B100,"&gt;75")-COUNTIF(B2:B100,"&gt;90"))/Count(B2:B100))*100</f>
        <v>15.09433962</v>
      </c>
    </row>
    <row r="17">
      <c r="A17" s="36">
        <v>80.0</v>
      </c>
      <c r="B17" s="36">
        <v>77.0</v>
      </c>
      <c r="C17" s="36" t="s">
        <v>341</v>
      </c>
      <c r="D17" s="36"/>
      <c r="E17" s="36"/>
      <c r="F17" s="36"/>
      <c r="G17" s="36"/>
      <c r="H17" s="33"/>
      <c r="I17" s="41" t="s">
        <v>378</v>
      </c>
      <c r="J17" s="42" t="str">
        <f>SUM(D2:F100)/COUNTA(D2:F100)</f>
        <v>#DIV/0!</v>
      </c>
      <c r="K17" s="45" t="s">
        <v>359</v>
      </c>
      <c r="L17" s="46">
        <f>((COUNTIF(B2:B100,"&gt;90")-COUNTIF(B2:B100,"&gt;105"))/Count(B2:B100))*100</f>
        <v>20.75471698</v>
      </c>
    </row>
    <row r="18">
      <c r="A18" s="36">
        <v>80.0</v>
      </c>
      <c r="B18" s="36">
        <v>95.0</v>
      </c>
      <c r="C18" s="36" t="s">
        <v>341</v>
      </c>
      <c r="D18" s="36"/>
      <c r="E18" s="36"/>
      <c r="F18" s="36"/>
      <c r="G18" s="36"/>
      <c r="H18" s="33"/>
      <c r="J18" s="8"/>
      <c r="K18" s="45" t="s">
        <v>360</v>
      </c>
      <c r="L18" s="46">
        <f>((COUNTIF(B2:B100,"&gt;105")-COUNTIF(B2:B100,"&gt;120"))/Count(B2:B100))*100</f>
        <v>16.98113208</v>
      </c>
    </row>
    <row r="19">
      <c r="A19" s="36">
        <v>80.0</v>
      </c>
      <c r="B19" s="36">
        <v>57.0</v>
      </c>
      <c r="C19" s="36" t="s">
        <v>341</v>
      </c>
      <c r="D19" s="36"/>
      <c r="E19" s="36"/>
      <c r="F19" s="36"/>
      <c r="G19" s="36"/>
      <c r="H19" s="33"/>
      <c r="J19" s="8"/>
      <c r="K19" s="45" t="s">
        <v>361</v>
      </c>
      <c r="L19" s="46">
        <f>((COUNTIF(B2:B100,"&gt;120")-COUNTIF(B2:B100,"&gt;135"))/Count(B2:B100))*100</f>
        <v>16.98113208</v>
      </c>
    </row>
    <row r="20">
      <c r="A20" s="36">
        <v>80.0</v>
      </c>
      <c r="B20" s="36">
        <v>0.0</v>
      </c>
      <c r="C20" s="36" t="s">
        <v>350</v>
      </c>
      <c r="D20" s="36"/>
      <c r="E20" s="36"/>
      <c r="F20" s="36"/>
      <c r="G20" s="36"/>
      <c r="H20" s="33"/>
      <c r="J20" s="8"/>
      <c r="K20" s="48" t="s">
        <v>362</v>
      </c>
      <c r="L20" s="49">
        <f>((COUNTIF(B2:B100,"&gt;135")-COUNTIF(B2:B100,"&gt;150"))/Count(B2:B100))*100</f>
        <v>5.660377358</v>
      </c>
    </row>
    <row r="21">
      <c r="A21" s="36">
        <v>80.0</v>
      </c>
      <c r="B21" s="36">
        <v>143.0</v>
      </c>
      <c r="C21" s="36" t="s">
        <v>341</v>
      </c>
      <c r="D21" s="36"/>
      <c r="E21" s="36"/>
      <c r="F21" s="36"/>
      <c r="G21" s="36"/>
      <c r="H21" s="33"/>
      <c r="J21" s="8"/>
      <c r="K21" s="48" t="s">
        <v>363</v>
      </c>
      <c r="L21" s="49">
        <f>((COUNTIF(B2:B100,"&gt;150")-COUNTIF(B2:B100,"&gt;165"))/Count(B2:B100))*100</f>
        <v>3.773584906</v>
      </c>
    </row>
    <row r="22">
      <c r="A22" s="36">
        <v>80.0</v>
      </c>
      <c r="B22" s="36">
        <v>0.0</v>
      </c>
      <c r="C22" s="36" t="s">
        <v>341</v>
      </c>
      <c r="D22" s="36"/>
      <c r="E22" s="36"/>
      <c r="F22" s="36"/>
      <c r="G22" s="36"/>
      <c r="H22" s="33"/>
      <c r="J22" s="8"/>
      <c r="K22" s="48" t="s">
        <v>364</v>
      </c>
      <c r="L22" s="49">
        <f>((COUNTIF(B2:B100,"&gt;165")-COUNTIF(B2:B100,"&gt;180"))/Count(B2:B100))*100</f>
        <v>0</v>
      </c>
    </row>
    <row r="23">
      <c r="A23" s="36">
        <v>80.0</v>
      </c>
      <c r="B23" s="36">
        <v>97.0</v>
      </c>
      <c r="C23" s="36" t="s">
        <v>341</v>
      </c>
      <c r="D23" s="36"/>
      <c r="E23" s="36"/>
      <c r="F23" s="36"/>
      <c r="G23" s="36"/>
      <c r="H23" s="33"/>
      <c r="J23" s="8"/>
      <c r="K23" s="50" t="s">
        <v>365</v>
      </c>
      <c r="L23" s="51">
        <f>((COUNTIF(B2:B100,"&gt;180")-COUNTIF(B2:B100,"&gt;300"))/Count(B2:B100))*100</f>
        <v>0</v>
      </c>
    </row>
    <row r="24">
      <c r="A24" s="36">
        <v>80.0</v>
      </c>
      <c r="B24" s="36">
        <v>81.0</v>
      </c>
      <c r="C24" s="36" t="s">
        <v>341</v>
      </c>
      <c r="D24" s="36"/>
      <c r="E24" s="36"/>
      <c r="F24" s="36"/>
      <c r="G24" s="36"/>
      <c r="H24" s="33"/>
      <c r="J24" s="8"/>
    </row>
    <row r="25">
      <c r="A25" s="36">
        <v>80.0</v>
      </c>
      <c r="B25" s="36">
        <v>97.0</v>
      </c>
      <c r="C25" s="36" t="s">
        <v>341</v>
      </c>
      <c r="D25" s="36"/>
      <c r="E25" s="36"/>
      <c r="F25" s="36"/>
      <c r="G25" s="36"/>
      <c r="H25" s="33"/>
      <c r="J25" s="8"/>
    </row>
    <row r="26">
      <c r="A26" s="36">
        <v>80.0</v>
      </c>
      <c r="B26" s="36">
        <v>63.0</v>
      </c>
      <c r="C26" s="36" t="s">
        <v>335</v>
      </c>
      <c r="D26" s="36"/>
      <c r="E26" s="36"/>
      <c r="F26" s="36"/>
      <c r="G26" s="36"/>
      <c r="H26" s="33"/>
      <c r="J26" s="8"/>
    </row>
    <row r="27">
      <c r="A27" s="36">
        <v>108.0</v>
      </c>
      <c r="B27" s="36">
        <v>131.0</v>
      </c>
      <c r="C27" s="36" t="s">
        <v>341</v>
      </c>
      <c r="D27" s="36"/>
      <c r="E27" s="36"/>
      <c r="F27" s="36"/>
      <c r="G27" s="36"/>
      <c r="H27" s="33"/>
      <c r="J27" s="8"/>
    </row>
    <row r="28">
      <c r="A28" s="36">
        <v>108.0</v>
      </c>
      <c r="B28" s="36">
        <v>108.0</v>
      </c>
      <c r="C28" s="36" t="s">
        <v>335</v>
      </c>
      <c r="D28" s="36"/>
      <c r="E28" s="36"/>
      <c r="F28" s="36"/>
      <c r="G28" s="36"/>
      <c r="H28" s="33"/>
      <c r="J28" s="8"/>
    </row>
    <row r="29">
      <c r="A29" s="36">
        <v>108.0</v>
      </c>
      <c r="B29" s="36">
        <v>89.0</v>
      </c>
      <c r="C29" s="36" t="s">
        <v>338</v>
      </c>
      <c r="D29" s="36"/>
      <c r="E29" s="36"/>
      <c r="F29" s="36"/>
      <c r="G29" s="36"/>
      <c r="H29" s="33"/>
      <c r="J29" s="8"/>
    </row>
    <row r="30">
      <c r="A30" s="36">
        <v>108.0</v>
      </c>
      <c r="B30" s="36">
        <v>124.0</v>
      </c>
      <c r="C30" s="36" t="s">
        <v>353</v>
      </c>
      <c r="D30" s="36"/>
      <c r="E30" s="36"/>
      <c r="F30" s="36"/>
      <c r="G30" s="36"/>
      <c r="H30" s="33"/>
      <c r="J30" s="8"/>
    </row>
    <row r="31">
      <c r="A31" s="36">
        <v>108.0</v>
      </c>
      <c r="B31" s="36">
        <v>61.0</v>
      </c>
      <c r="C31" s="36" t="s">
        <v>335</v>
      </c>
      <c r="D31" s="36"/>
      <c r="E31" s="36"/>
      <c r="F31" s="36"/>
      <c r="G31" s="36"/>
      <c r="H31" s="33"/>
      <c r="J31" s="8"/>
    </row>
    <row r="32">
      <c r="A32" s="36">
        <v>108.0</v>
      </c>
      <c r="B32" s="36">
        <v>104.0</v>
      </c>
      <c r="C32" s="36" t="s">
        <v>335</v>
      </c>
      <c r="D32" s="36"/>
      <c r="E32" s="36"/>
      <c r="F32" s="36"/>
      <c r="G32" s="36"/>
      <c r="H32" s="33"/>
      <c r="J32" s="8"/>
    </row>
    <row r="33">
      <c r="A33" s="36">
        <v>108.0</v>
      </c>
      <c r="B33" s="36">
        <v>112.0</v>
      </c>
      <c r="C33" s="36" t="s">
        <v>341</v>
      </c>
      <c r="D33" s="36"/>
      <c r="E33" s="36"/>
      <c r="F33" s="36"/>
      <c r="G33" s="36"/>
      <c r="H33" s="33"/>
      <c r="J33" s="8"/>
    </row>
    <row r="34">
      <c r="A34" s="36">
        <v>108.0</v>
      </c>
      <c r="B34" s="36">
        <v>153.0</v>
      </c>
      <c r="C34" s="36" t="s">
        <v>353</v>
      </c>
      <c r="D34" s="36"/>
      <c r="E34" s="36"/>
      <c r="F34" s="36"/>
      <c r="G34" s="36"/>
      <c r="H34" s="33"/>
      <c r="J34" s="8"/>
    </row>
    <row r="35">
      <c r="A35" s="36">
        <v>89.0</v>
      </c>
      <c r="B35" s="36">
        <v>77.0</v>
      </c>
      <c r="C35" s="36" t="s">
        <v>335</v>
      </c>
      <c r="D35" s="36"/>
      <c r="E35" s="36"/>
      <c r="F35" s="36"/>
      <c r="G35" s="36"/>
      <c r="H35" s="33"/>
      <c r="J35" s="8"/>
    </row>
    <row r="36">
      <c r="A36" s="36">
        <v>89.0</v>
      </c>
      <c r="B36" s="36">
        <v>122.0</v>
      </c>
      <c r="C36" s="36" t="s">
        <v>335</v>
      </c>
      <c r="D36" s="36"/>
      <c r="E36" s="36"/>
      <c r="F36" s="36"/>
      <c r="G36" s="36"/>
      <c r="H36" s="33"/>
      <c r="J36" s="8"/>
    </row>
    <row r="37">
      <c r="A37" s="36">
        <v>89.0</v>
      </c>
      <c r="B37" s="36">
        <v>88.0</v>
      </c>
      <c r="C37" s="36" t="s">
        <v>338</v>
      </c>
      <c r="D37" s="36"/>
      <c r="E37" s="36"/>
      <c r="F37" s="36"/>
      <c r="G37" s="36"/>
      <c r="H37" s="33"/>
      <c r="J37" s="8"/>
    </row>
    <row r="38">
      <c r="A38" s="36">
        <v>89.0</v>
      </c>
      <c r="B38" s="36">
        <v>94.0</v>
      </c>
      <c r="C38" s="36" t="s">
        <v>335</v>
      </c>
      <c r="D38" s="36"/>
      <c r="E38" s="36"/>
      <c r="F38" s="36"/>
      <c r="G38" s="36"/>
      <c r="H38" s="33"/>
      <c r="J38" s="8"/>
    </row>
    <row r="39">
      <c r="A39" s="36">
        <v>89.0</v>
      </c>
      <c r="B39" s="36">
        <v>89.0</v>
      </c>
      <c r="C39" s="36" t="s">
        <v>341</v>
      </c>
      <c r="D39" s="36"/>
      <c r="E39" s="36"/>
      <c r="F39" s="36"/>
      <c r="G39" s="36"/>
      <c r="H39" s="33"/>
      <c r="J39" s="8"/>
    </row>
    <row r="40">
      <c r="A40" s="36">
        <v>89.0</v>
      </c>
      <c r="B40" s="36">
        <v>115.0</v>
      </c>
      <c r="C40" s="36" t="s">
        <v>341</v>
      </c>
      <c r="D40" s="36"/>
      <c r="E40" s="36"/>
      <c r="F40" s="36"/>
      <c r="G40" s="36"/>
      <c r="H40" s="33"/>
      <c r="J40" s="8"/>
    </row>
    <row r="41">
      <c r="A41" s="36">
        <v>89.0</v>
      </c>
      <c r="B41" s="36">
        <v>0.0</v>
      </c>
      <c r="C41" s="36" t="s">
        <v>338</v>
      </c>
      <c r="D41" s="36"/>
      <c r="E41" s="36"/>
      <c r="F41" s="36"/>
      <c r="G41" s="36"/>
      <c r="H41" s="33"/>
      <c r="J41" s="8"/>
    </row>
    <row r="42">
      <c r="A42" s="36">
        <v>89.0</v>
      </c>
      <c r="B42" s="36">
        <v>122.0</v>
      </c>
      <c r="C42" s="36" t="s">
        <v>353</v>
      </c>
      <c r="D42" s="36"/>
      <c r="E42" s="36"/>
      <c r="F42" s="36"/>
      <c r="G42" s="36"/>
      <c r="H42" s="33"/>
      <c r="J42" s="8"/>
    </row>
    <row r="43">
      <c r="A43" s="36">
        <v>90.0</v>
      </c>
      <c r="B43" s="36">
        <v>113.0</v>
      </c>
      <c r="C43" s="36" t="s">
        <v>341</v>
      </c>
      <c r="D43" s="36"/>
      <c r="E43" s="36"/>
      <c r="F43" s="36"/>
      <c r="G43" s="36"/>
      <c r="H43" s="33"/>
      <c r="J43" s="8"/>
    </row>
    <row r="44">
      <c r="A44" s="36">
        <v>90.0</v>
      </c>
      <c r="B44" s="36">
        <v>87.0</v>
      </c>
      <c r="C44" s="36" t="s">
        <v>341</v>
      </c>
      <c r="D44" s="36"/>
      <c r="E44" s="36"/>
      <c r="F44" s="36"/>
      <c r="G44" s="36"/>
      <c r="H44" s="33"/>
      <c r="J44" s="8"/>
    </row>
    <row r="45">
      <c r="A45" s="36">
        <v>90.0</v>
      </c>
      <c r="B45" s="36">
        <v>128.0</v>
      </c>
      <c r="C45" s="36" t="s">
        <v>335</v>
      </c>
      <c r="D45" s="36"/>
      <c r="E45" s="36"/>
      <c r="F45" s="36"/>
      <c r="G45" s="36"/>
      <c r="H45" s="33"/>
      <c r="J45" s="8"/>
    </row>
    <row r="46">
      <c r="A46" s="36">
        <v>90.0</v>
      </c>
      <c r="B46" s="36">
        <v>105.0</v>
      </c>
      <c r="C46" s="36" t="s">
        <v>341</v>
      </c>
      <c r="D46" s="36"/>
      <c r="E46" s="36"/>
      <c r="F46" s="36"/>
      <c r="G46" s="36"/>
      <c r="H46" s="33"/>
      <c r="J46" s="8"/>
    </row>
    <row r="47">
      <c r="A47" s="36">
        <v>90.0</v>
      </c>
      <c r="B47" s="36">
        <v>71.0</v>
      </c>
      <c r="C47" s="36" t="s">
        <v>341</v>
      </c>
      <c r="D47" s="36"/>
      <c r="E47" s="36"/>
      <c r="F47" s="36"/>
      <c r="G47" s="36"/>
      <c r="H47" s="33"/>
      <c r="J47" s="8"/>
    </row>
    <row r="48">
      <c r="A48" s="36">
        <v>90.0</v>
      </c>
      <c r="B48" s="36">
        <v>120.0</v>
      </c>
      <c r="C48" s="36" t="s">
        <v>341</v>
      </c>
      <c r="D48" s="36"/>
      <c r="E48" s="36"/>
      <c r="F48" s="36"/>
      <c r="G48" s="36"/>
      <c r="H48" s="33"/>
      <c r="J48" s="8"/>
    </row>
    <row r="49">
      <c r="A49" s="36">
        <v>90.0</v>
      </c>
      <c r="B49" s="36">
        <v>126.0</v>
      </c>
      <c r="C49" s="36" t="s">
        <v>341</v>
      </c>
      <c r="D49" s="36"/>
      <c r="E49" s="36"/>
      <c r="F49" s="36"/>
      <c r="G49" s="36"/>
      <c r="H49" s="33"/>
      <c r="J49" s="8"/>
    </row>
    <row r="50">
      <c r="A50" s="36">
        <v>90.0</v>
      </c>
      <c r="B50" s="36">
        <v>132.0</v>
      </c>
      <c r="C50" s="36" t="s">
        <v>335</v>
      </c>
      <c r="D50" s="36"/>
      <c r="E50" s="36"/>
      <c r="F50" s="36"/>
      <c r="G50" s="36"/>
      <c r="H50" s="33"/>
      <c r="J50" s="8"/>
    </row>
    <row r="51">
      <c r="A51" s="36">
        <v>90.0</v>
      </c>
      <c r="B51" s="36">
        <v>95.0</v>
      </c>
      <c r="C51" s="36" t="s">
        <v>341</v>
      </c>
      <c r="D51" s="36"/>
      <c r="E51" s="36"/>
      <c r="F51" s="36"/>
      <c r="G51" s="36"/>
      <c r="H51" s="33"/>
      <c r="J51" s="8"/>
    </row>
    <row r="52">
      <c r="A52" s="36">
        <v>90.0</v>
      </c>
      <c r="B52" s="36">
        <v>95.0</v>
      </c>
      <c r="C52" s="36" t="s">
        <v>341</v>
      </c>
      <c r="D52" s="36"/>
      <c r="E52" s="36"/>
      <c r="F52" s="36"/>
      <c r="G52" s="36"/>
      <c r="H52" s="33"/>
      <c r="J52" s="8"/>
    </row>
    <row r="53">
      <c r="A53" s="36">
        <v>90.0</v>
      </c>
      <c r="B53" s="36">
        <v>110.0</v>
      </c>
      <c r="C53" s="36" t="s">
        <v>335</v>
      </c>
      <c r="D53" s="36"/>
      <c r="E53" s="36"/>
      <c r="F53" s="36"/>
      <c r="G53" s="36"/>
      <c r="H53" s="33"/>
      <c r="J53" s="8"/>
    </row>
    <row r="54">
      <c r="A54" s="36">
        <v>90.0</v>
      </c>
      <c r="B54" s="36">
        <v>123.0</v>
      </c>
      <c r="C54" s="36" t="s">
        <v>335</v>
      </c>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115.2181818</v>
      </c>
      <c r="M1" s="6" t="s">
        <v>334</v>
      </c>
      <c r="N1" s="10">
        <f>AVERAGE(A2:A100)</f>
        <v>93.38181818</v>
      </c>
    </row>
    <row r="2">
      <c r="A2" s="36">
        <v>100.0</v>
      </c>
      <c r="B2" s="36">
        <v>128.0</v>
      </c>
      <c r="C2" s="36" t="s">
        <v>338</v>
      </c>
      <c r="D2" s="36"/>
      <c r="E2" s="36"/>
      <c r="F2" s="36"/>
      <c r="G2" s="36"/>
      <c r="H2" s="33"/>
      <c r="I2" s="34" t="s">
        <v>3</v>
      </c>
      <c r="J2" s="35">
        <f>MEDIAN(B2:B100)</f>
        <v>120</v>
      </c>
      <c r="M2" s="66" t="s">
        <v>337</v>
      </c>
      <c r="N2" s="67">
        <f>count(A2:A103)</f>
        <v>55</v>
      </c>
    </row>
    <row r="3">
      <c r="A3" s="36">
        <v>100.0</v>
      </c>
      <c r="B3" s="36">
        <v>140.0</v>
      </c>
      <c r="C3" s="36" t="s">
        <v>341</v>
      </c>
      <c r="D3" s="36"/>
      <c r="E3" s="36"/>
      <c r="F3" s="36"/>
      <c r="G3" s="36"/>
      <c r="H3" s="33"/>
      <c r="I3" s="34" t="s">
        <v>339</v>
      </c>
      <c r="J3" s="35">
        <f>STDEV(B2:B100)</f>
        <v>32.01659923</v>
      </c>
    </row>
    <row r="4">
      <c r="A4" s="36">
        <v>100.0</v>
      </c>
      <c r="B4" s="36">
        <v>117.0</v>
      </c>
      <c r="C4" s="36" t="s">
        <v>341</v>
      </c>
      <c r="D4" s="36"/>
      <c r="E4" s="36"/>
      <c r="F4" s="36"/>
      <c r="G4" s="36"/>
      <c r="H4" s="33"/>
      <c r="I4" s="34" t="s">
        <v>340</v>
      </c>
      <c r="J4" s="35">
        <f>QUARTILE(B2:B100,1)</f>
        <v>95.5</v>
      </c>
    </row>
    <row r="5">
      <c r="A5" s="36">
        <v>100.0</v>
      </c>
      <c r="B5" s="36">
        <v>110.0</v>
      </c>
      <c r="C5" s="36" t="s">
        <v>341</v>
      </c>
      <c r="D5" s="36"/>
      <c r="E5" s="36"/>
      <c r="F5" s="36"/>
      <c r="G5" s="36"/>
      <c r="H5" s="33"/>
      <c r="I5" s="34" t="s">
        <v>342</v>
      </c>
      <c r="J5" s="35">
        <f>QUARTILE(B2:B100,2)</f>
        <v>120</v>
      </c>
    </row>
    <row r="6">
      <c r="A6" s="36">
        <v>100.0</v>
      </c>
      <c r="B6" s="36">
        <v>117.0</v>
      </c>
      <c r="C6" s="36" t="s">
        <v>341</v>
      </c>
      <c r="D6" s="36"/>
      <c r="E6" s="36"/>
      <c r="F6" s="36"/>
      <c r="G6" s="36"/>
      <c r="H6" s="33"/>
      <c r="I6" s="34" t="s">
        <v>1</v>
      </c>
      <c r="J6" s="35">
        <f>QUARTILE(B2:B100,3)</f>
        <v>139</v>
      </c>
    </row>
    <row r="7">
      <c r="A7" s="36">
        <v>85.0</v>
      </c>
      <c r="B7" s="59">
        <v>80.0</v>
      </c>
      <c r="C7" s="38" t="s">
        <v>338</v>
      </c>
      <c r="D7" s="38"/>
      <c r="E7" s="38"/>
      <c r="F7" s="38"/>
      <c r="G7" s="38"/>
      <c r="H7" s="33"/>
      <c r="I7" s="34" t="s">
        <v>343</v>
      </c>
      <c r="J7" s="35">
        <f>QUARTILE(B2:B100,4)</f>
        <v>173</v>
      </c>
    </row>
    <row r="8">
      <c r="A8" s="36">
        <v>85.0</v>
      </c>
      <c r="B8" s="60">
        <v>146.0</v>
      </c>
      <c r="C8" s="40" t="s">
        <v>341</v>
      </c>
      <c r="D8" s="40"/>
      <c r="E8" s="40"/>
      <c r="F8" s="40"/>
      <c r="G8" s="40"/>
      <c r="H8" s="33"/>
      <c r="I8" s="34" t="s">
        <v>344</v>
      </c>
      <c r="J8" s="35">
        <f>J6-J4</f>
        <v>43.5</v>
      </c>
      <c r="K8" s="34" t="s">
        <v>345</v>
      </c>
      <c r="L8" s="35">
        <f>(3*(J1-J2))/J3</f>
        <v>-0.4480630326</v>
      </c>
      <c r="M8" s="34" t="s">
        <v>346</v>
      </c>
      <c r="N8" s="35">
        <f>SUM(L21:L23)</f>
        <v>14.54545455</v>
      </c>
    </row>
    <row r="9">
      <c r="A9" s="36">
        <v>85.0</v>
      </c>
      <c r="B9" s="60">
        <v>97.0</v>
      </c>
      <c r="C9" s="40" t="s">
        <v>341</v>
      </c>
      <c r="D9" s="40"/>
      <c r="E9" s="40"/>
      <c r="F9" s="40"/>
      <c r="G9" s="40"/>
      <c r="H9" s="33"/>
      <c r="J9" s="8"/>
    </row>
    <row r="10">
      <c r="A10" s="36">
        <v>85.0</v>
      </c>
      <c r="B10" s="36">
        <v>152.0</v>
      </c>
      <c r="C10" s="36" t="s">
        <v>341</v>
      </c>
      <c r="D10" s="36"/>
      <c r="E10" s="36"/>
      <c r="F10" s="36"/>
      <c r="G10" s="36"/>
      <c r="H10" s="33"/>
      <c r="I10" s="41" t="s">
        <v>338</v>
      </c>
      <c r="J10" s="42">
        <f>(COUNTIF(C2:C100,"edgeguard"))/(count(A2:A100))</f>
        <v>0.3636363636</v>
      </c>
      <c r="K10" s="43" t="s">
        <v>347</v>
      </c>
      <c r="L10" s="44" t="s">
        <v>348</v>
      </c>
    </row>
    <row r="11">
      <c r="A11" s="36">
        <v>85.0</v>
      </c>
      <c r="B11" s="36">
        <v>128.0</v>
      </c>
      <c r="C11" s="36" t="s">
        <v>341</v>
      </c>
      <c r="D11" s="36"/>
      <c r="E11" s="36"/>
      <c r="F11" s="36"/>
      <c r="G11" s="36"/>
      <c r="H11" s="33"/>
      <c r="I11" s="41" t="s">
        <v>335</v>
      </c>
      <c r="J11" s="42">
        <f>COUNTIF(C2:C100,"ledgeguard")/(count(A2:A100))</f>
        <v>0.07272727273</v>
      </c>
      <c r="K11" s="45" t="s">
        <v>349</v>
      </c>
      <c r="L11" s="46">
        <f>((COUNTIF(B2:B100,"&lt;=15"))/Count(B2:B100))*100</f>
        <v>0</v>
      </c>
    </row>
    <row r="12">
      <c r="A12" s="36">
        <v>85.0</v>
      </c>
      <c r="B12" s="36">
        <v>121.0</v>
      </c>
      <c r="C12" s="36" t="s">
        <v>355</v>
      </c>
      <c r="D12" s="36"/>
      <c r="E12" s="36"/>
      <c r="F12" s="36"/>
      <c r="G12" s="36"/>
      <c r="H12" s="33"/>
      <c r="I12" s="41" t="s">
        <v>350</v>
      </c>
      <c r="J12" s="42">
        <f>COUNTIF(C2:C100,"reversal")/(count(A2:A100))</f>
        <v>0.01818181818</v>
      </c>
      <c r="K12" s="45" t="s">
        <v>351</v>
      </c>
      <c r="L12" s="46">
        <f>((COUNTIF(B2:B100,"&gt;15")-COUNTIF(B2:B100,"&gt;30"))/Count(B2:B100))*100</f>
        <v>1.818181818</v>
      </c>
    </row>
    <row r="13">
      <c r="A13" s="36">
        <v>93.0</v>
      </c>
      <c r="B13" s="36">
        <v>64.0</v>
      </c>
      <c r="C13" s="36" t="s">
        <v>338</v>
      </c>
      <c r="D13" s="36"/>
      <c r="E13" s="36"/>
      <c r="F13" s="36"/>
      <c r="G13" s="36"/>
      <c r="H13" s="33"/>
      <c r="I13" s="41" t="s">
        <v>341</v>
      </c>
      <c r="J13" s="42">
        <f>COUNTIF(C2:C100,"raw/whiff")/(count(A2:A100))</f>
        <v>0.4727272727</v>
      </c>
      <c r="K13" s="45" t="s">
        <v>352</v>
      </c>
      <c r="L13" s="47">
        <f>((COUNTIF(B2:B100,"&gt;30")-COUNTIF(B2:B100,"&gt;45"))/Count(B2:B100))*100</f>
        <v>1.818181818</v>
      </c>
    </row>
    <row r="14">
      <c r="A14" s="36">
        <v>93.0</v>
      </c>
      <c r="B14" s="36">
        <v>154.0</v>
      </c>
      <c r="C14" s="36" t="s">
        <v>341</v>
      </c>
      <c r="D14" s="36"/>
      <c r="E14" s="36"/>
      <c r="F14" s="36"/>
      <c r="G14" s="36"/>
      <c r="H14" s="33"/>
      <c r="I14" s="41" t="s">
        <v>353</v>
      </c>
      <c r="J14" s="42">
        <f>COUNTIF(C2:C100,"landing")/(count(A2:A100))</f>
        <v>0.01818181818</v>
      </c>
      <c r="K14" s="45" t="s">
        <v>354</v>
      </c>
      <c r="L14" s="46">
        <f>((COUNTIF(B2:B100,"&gt;45")-COUNTIF(B2:B100,"&gt;60"))/Count(B2:B100))*100</f>
        <v>0</v>
      </c>
    </row>
    <row r="15">
      <c r="A15" s="36">
        <v>93.0</v>
      </c>
      <c r="B15" s="36">
        <v>63.0</v>
      </c>
      <c r="C15" s="36" t="s">
        <v>338</v>
      </c>
      <c r="D15" s="36"/>
      <c r="E15" s="36"/>
      <c r="F15" s="36"/>
      <c r="G15" s="36"/>
      <c r="H15" s="33"/>
      <c r="I15" s="41" t="s">
        <v>355</v>
      </c>
      <c r="J15" s="42">
        <f>COUNTIF(C2:C100,"shielding")/(count(A2:A100))</f>
        <v>0.05454545455</v>
      </c>
      <c r="K15" s="45" t="s">
        <v>356</v>
      </c>
      <c r="L15" s="46">
        <f>((COUNTIF(B2:B100,"&gt;60")-COUNTIF(B2:B100,"&gt;75"))/Count(B2:B100))*100</f>
        <v>9.090909091</v>
      </c>
    </row>
    <row r="16">
      <c r="A16" s="36">
        <v>93.0</v>
      </c>
      <c r="B16" s="36">
        <v>86.0</v>
      </c>
      <c r="C16" s="36" t="s">
        <v>338</v>
      </c>
      <c r="D16" s="36"/>
      <c r="E16" s="36"/>
      <c r="F16" s="36"/>
      <c r="G16" s="36"/>
      <c r="H16" s="33"/>
      <c r="J16" s="8"/>
      <c r="K16" s="45" t="s">
        <v>357</v>
      </c>
      <c r="L16" s="46">
        <f>((COUNTIF(B2:B100,"&gt;75")-COUNTIF(B2:B100,"&gt;90"))/Count(B2:B100))*100</f>
        <v>7.272727273</v>
      </c>
    </row>
    <row r="17">
      <c r="A17" s="36">
        <v>93.0</v>
      </c>
      <c r="B17" s="36">
        <v>86.0</v>
      </c>
      <c r="C17" s="36" t="s">
        <v>338</v>
      </c>
      <c r="D17" s="36"/>
      <c r="E17" s="36"/>
      <c r="F17" s="36"/>
      <c r="G17" s="36"/>
      <c r="H17" s="33"/>
      <c r="I17" s="41" t="s">
        <v>378</v>
      </c>
      <c r="J17" s="42" t="str">
        <f>SUM(D2:F100)/COUNTA(D2:F100)</f>
        <v>#DIV/0!</v>
      </c>
      <c r="K17" s="45" t="s">
        <v>359</v>
      </c>
      <c r="L17" s="46">
        <f>((COUNTIF(B2:B100,"&gt;90")-COUNTIF(B2:B100,"&gt;105"))/Count(B2:B100))*100</f>
        <v>16.36363636</v>
      </c>
    </row>
    <row r="18">
      <c r="A18" s="36">
        <v>93.0</v>
      </c>
      <c r="B18" s="36">
        <v>112.0</v>
      </c>
      <c r="C18" s="36" t="s">
        <v>353</v>
      </c>
      <c r="D18" s="36"/>
      <c r="E18" s="36"/>
      <c r="F18" s="36"/>
      <c r="G18" s="36"/>
      <c r="H18" s="33"/>
      <c r="J18" s="8"/>
      <c r="K18" s="45" t="s">
        <v>360</v>
      </c>
      <c r="L18" s="46">
        <f>((COUNTIF(B2:B100,"&gt;105")-COUNTIF(B2:B100,"&gt;120"))/Count(B2:B100))*100</f>
        <v>14.54545455</v>
      </c>
    </row>
    <row r="19">
      <c r="A19" s="36">
        <v>93.0</v>
      </c>
      <c r="B19" s="36">
        <v>108.0</v>
      </c>
      <c r="C19" s="36" t="s">
        <v>338</v>
      </c>
      <c r="D19" s="36"/>
      <c r="E19" s="36"/>
      <c r="F19" s="36"/>
      <c r="G19" s="36"/>
      <c r="H19" s="33"/>
      <c r="J19" s="8"/>
      <c r="K19" s="45" t="s">
        <v>361</v>
      </c>
      <c r="L19" s="46">
        <f>((COUNTIF(B2:B100,"&gt;120")-COUNTIF(B2:B100,"&gt;135"))/Count(B2:B100))*100</f>
        <v>20</v>
      </c>
    </row>
    <row r="20">
      <c r="A20" s="36">
        <v>90.0</v>
      </c>
      <c r="B20" s="36">
        <v>161.0</v>
      </c>
      <c r="C20" s="36" t="s">
        <v>341</v>
      </c>
      <c r="D20" s="36"/>
      <c r="E20" s="36"/>
      <c r="F20" s="36"/>
      <c r="G20" s="36"/>
      <c r="H20" s="33"/>
      <c r="J20" s="8"/>
      <c r="K20" s="48" t="s">
        <v>362</v>
      </c>
      <c r="L20" s="49">
        <f>((COUNTIF(B2:B100,"&gt;135")-COUNTIF(B2:B100,"&gt;150"))/Count(B2:B100))*100</f>
        <v>14.54545455</v>
      </c>
    </row>
    <row r="21">
      <c r="A21" s="36">
        <v>90.0</v>
      </c>
      <c r="B21" s="36">
        <v>126.0</v>
      </c>
      <c r="C21" s="36" t="s">
        <v>335</v>
      </c>
      <c r="D21" s="36"/>
      <c r="E21" s="36"/>
      <c r="F21" s="36"/>
      <c r="G21" s="36"/>
      <c r="H21" s="33"/>
      <c r="J21" s="8"/>
      <c r="K21" s="48" t="s">
        <v>363</v>
      </c>
      <c r="L21" s="49">
        <f>((COUNTIF(B2:B100,"&gt;150")-COUNTIF(B2:B100,"&gt;165"))/Count(B2:B100))*100</f>
        <v>9.090909091</v>
      </c>
    </row>
    <row r="22">
      <c r="A22" s="36">
        <v>103.0</v>
      </c>
      <c r="B22" s="36">
        <v>100.0</v>
      </c>
      <c r="C22" s="36" t="s">
        <v>338</v>
      </c>
      <c r="D22" s="36"/>
      <c r="E22" s="36"/>
      <c r="F22" s="36"/>
      <c r="G22" s="36"/>
      <c r="H22" s="33"/>
      <c r="J22" s="8"/>
      <c r="K22" s="48" t="s">
        <v>364</v>
      </c>
      <c r="L22" s="49">
        <f>((COUNTIF(B2:B100,"&gt;165")-COUNTIF(B2:B100,"&gt;180"))/Count(B2:B100))*100</f>
        <v>5.454545455</v>
      </c>
    </row>
    <row r="23">
      <c r="A23" s="36">
        <v>103.0</v>
      </c>
      <c r="B23" s="36">
        <v>95.0</v>
      </c>
      <c r="C23" s="36" t="s">
        <v>338</v>
      </c>
      <c r="D23" s="36"/>
      <c r="E23" s="36"/>
      <c r="F23" s="36"/>
      <c r="G23" s="36"/>
      <c r="H23" s="33"/>
      <c r="J23" s="8"/>
      <c r="K23" s="50" t="s">
        <v>365</v>
      </c>
      <c r="L23" s="51">
        <f>((COUNTIF(B2:B100,"&gt;180")-COUNTIF(B2:B100,"&gt;300"))/Count(B2:B100))*100</f>
        <v>0</v>
      </c>
    </row>
    <row r="24">
      <c r="A24" s="36">
        <v>103.0</v>
      </c>
      <c r="B24" s="36">
        <v>120.0</v>
      </c>
      <c r="C24" s="36" t="s">
        <v>341</v>
      </c>
      <c r="D24" s="36"/>
      <c r="E24" s="36"/>
      <c r="F24" s="36"/>
      <c r="G24" s="36"/>
      <c r="H24" s="33"/>
      <c r="J24" s="8"/>
    </row>
    <row r="25">
      <c r="A25" s="36">
        <v>103.0</v>
      </c>
      <c r="B25" s="36">
        <v>75.0</v>
      </c>
      <c r="C25" s="36" t="s">
        <v>338</v>
      </c>
      <c r="D25" s="36"/>
      <c r="E25" s="36"/>
      <c r="F25" s="36"/>
      <c r="G25" s="36"/>
      <c r="H25" s="33"/>
      <c r="J25" s="8"/>
    </row>
    <row r="26">
      <c r="A26" s="36">
        <v>103.0</v>
      </c>
      <c r="B26" s="36">
        <v>166.0</v>
      </c>
      <c r="C26" s="36" t="s">
        <v>341</v>
      </c>
      <c r="D26" s="36"/>
      <c r="E26" s="36"/>
      <c r="F26" s="36"/>
      <c r="G26" s="36"/>
      <c r="H26" s="33"/>
      <c r="J26" s="8"/>
    </row>
    <row r="27">
      <c r="A27" s="36">
        <v>103.0</v>
      </c>
      <c r="B27" s="36">
        <v>169.0</v>
      </c>
      <c r="C27" s="36" t="s">
        <v>341</v>
      </c>
      <c r="D27" s="36"/>
      <c r="E27" s="36"/>
      <c r="F27" s="36"/>
      <c r="G27" s="36"/>
      <c r="H27" s="33"/>
      <c r="J27" s="8"/>
    </row>
    <row r="28">
      <c r="A28" s="36">
        <v>103.0</v>
      </c>
      <c r="B28" s="36">
        <v>85.0</v>
      </c>
      <c r="C28" s="36" t="s">
        <v>341</v>
      </c>
      <c r="D28" s="36"/>
      <c r="E28" s="36"/>
      <c r="F28" s="36"/>
      <c r="G28" s="36"/>
      <c r="H28" s="33"/>
      <c r="J28" s="8"/>
    </row>
    <row r="29">
      <c r="A29" s="36">
        <v>103.0</v>
      </c>
      <c r="B29" s="36">
        <v>139.0</v>
      </c>
      <c r="C29" s="36" t="s">
        <v>355</v>
      </c>
      <c r="D29" s="36"/>
      <c r="E29" s="36"/>
      <c r="F29" s="36"/>
      <c r="G29" s="36"/>
      <c r="H29" s="33"/>
      <c r="J29" s="8"/>
    </row>
    <row r="30">
      <c r="A30" s="36">
        <v>103.0</v>
      </c>
      <c r="B30" s="36">
        <v>154.0</v>
      </c>
      <c r="C30" s="36" t="s">
        <v>335</v>
      </c>
      <c r="D30" s="36"/>
      <c r="E30" s="36"/>
      <c r="F30" s="36"/>
      <c r="G30" s="36"/>
      <c r="H30" s="33"/>
      <c r="J30" s="8"/>
    </row>
    <row r="31">
      <c r="A31" s="36">
        <v>93.0</v>
      </c>
      <c r="B31" s="36">
        <v>111.0</v>
      </c>
      <c r="C31" s="36" t="s">
        <v>341</v>
      </c>
      <c r="D31" s="36"/>
      <c r="E31" s="36"/>
      <c r="F31" s="36"/>
      <c r="G31" s="36"/>
      <c r="H31" s="33"/>
      <c r="J31" s="8"/>
    </row>
    <row r="32">
      <c r="A32" s="36">
        <v>93.0</v>
      </c>
      <c r="B32" s="36">
        <v>149.0</v>
      </c>
      <c r="C32" s="36" t="s">
        <v>341</v>
      </c>
      <c r="D32" s="36"/>
      <c r="E32" s="36"/>
      <c r="F32" s="36"/>
      <c r="G32" s="36"/>
      <c r="H32" s="33"/>
      <c r="J32" s="8"/>
    </row>
    <row r="33">
      <c r="A33" s="36">
        <v>93.0</v>
      </c>
      <c r="B33" s="36">
        <v>101.0</v>
      </c>
      <c r="C33" s="36" t="s">
        <v>338</v>
      </c>
      <c r="D33" s="36"/>
      <c r="E33" s="36"/>
      <c r="F33" s="36"/>
      <c r="G33" s="36"/>
      <c r="H33" s="33"/>
      <c r="J33" s="8"/>
    </row>
    <row r="34">
      <c r="A34" s="36">
        <v>93.0</v>
      </c>
      <c r="B34" s="36">
        <v>95.0</v>
      </c>
      <c r="C34" s="36" t="s">
        <v>341</v>
      </c>
      <c r="D34" s="36"/>
      <c r="E34" s="36"/>
      <c r="F34" s="36"/>
      <c r="G34" s="36"/>
      <c r="H34" s="33"/>
      <c r="J34" s="8"/>
    </row>
    <row r="35">
      <c r="A35" s="36">
        <v>93.0</v>
      </c>
      <c r="B35" s="36">
        <v>70.0</v>
      </c>
      <c r="C35" s="36" t="s">
        <v>338</v>
      </c>
      <c r="D35" s="36"/>
      <c r="E35" s="36"/>
      <c r="F35" s="36"/>
      <c r="G35" s="36"/>
      <c r="H35" s="33"/>
      <c r="J35" s="8"/>
    </row>
    <row r="36">
      <c r="A36" s="36">
        <v>93.0</v>
      </c>
      <c r="B36" s="36">
        <v>143.0</v>
      </c>
      <c r="C36" s="36" t="s">
        <v>341</v>
      </c>
      <c r="D36" s="36"/>
      <c r="E36" s="36"/>
      <c r="F36" s="36"/>
      <c r="G36" s="36"/>
      <c r="H36" s="33"/>
      <c r="J36" s="8"/>
    </row>
    <row r="37">
      <c r="A37" s="36">
        <v>98.0</v>
      </c>
      <c r="B37" s="36">
        <v>98.0</v>
      </c>
      <c r="C37" s="36" t="s">
        <v>338</v>
      </c>
      <c r="D37" s="36"/>
      <c r="E37" s="36"/>
      <c r="F37" s="36"/>
      <c r="G37" s="36"/>
      <c r="H37" s="33"/>
      <c r="J37" s="8"/>
    </row>
    <row r="38">
      <c r="A38" s="36">
        <v>98.0</v>
      </c>
      <c r="B38" s="36">
        <v>160.0</v>
      </c>
      <c r="C38" s="36" t="s">
        <v>341</v>
      </c>
      <c r="D38" s="36"/>
      <c r="E38" s="36"/>
      <c r="F38" s="36"/>
      <c r="G38" s="36"/>
      <c r="H38" s="33"/>
      <c r="J38" s="8"/>
    </row>
    <row r="39">
      <c r="A39" s="36">
        <v>98.0</v>
      </c>
      <c r="B39" s="36">
        <v>121.0</v>
      </c>
      <c r="C39" s="36" t="s">
        <v>338</v>
      </c>
      <c r="D39" s="36"/>
      <c r="E39" s="36"/>
      <c r="F39" s="36"/>
      <c r="G39" s="36"/>
      <c r="H39" s="33"/>
      <c r="J39" s="8"/>
    </row>
    <row r="40">
      <c r="A40" s="36">
        <v>98.0</v>
      </c>
      <c r="B40" s="36">
        <v>39.0</v>
      </c>
      <c r="C40" s="36" t="s">
        <v>338</v>
      </c>
      <c r="D40" s="36"/>
      <c r="E40" s="36"/>
      <c r="F40" s="36"/>
      <c r="G40" s="36"/>
      <c r="H40" s="33"/>
      <c r="J40" s="8"/>
    </row>
    <row r="41">
      <c r="A41" s="36">
        <v>98.0</v>
      </c>
      <c r="B41" s="36">
        <v>70.0</v>
      </c>
      <c r="C41" s="36" t="s">
        <v>338</v>
      </c>
      <c r="D41" s="36"/>
      <c r="E41" s="36"/>
      <c r="F41" s="36"/>
      <c r="G41" s="36"/>
      <c r="H41" s="33"/>
      <c r="J41" s="8"/>
    </row>
    <row r="42">
      <c r="A42" s="36">
        <v>98.0</v>
      </c>
      <c r="B42" s="36">
        <v>29.0</v>
      </c>
      <c r="C42" s="36" t="s">
        <v>338</v>
      </c>
      <c r="D42" s="36"/>
      <c r="E42" s="36"/>
      <c r="F42" s="36"/>
      <c r="G42" s="36"/>
      <c r="H42" s="33"/>
      <c r="J42" s="8"/>
    </row>
    <row r="43">
      <c r="A43" s="36">
        <v>98.0</v>
      </c>
      <c r="B43" s="36">
        <v>123.0</v>
      </c>
      <c r="C43" s="36" t="s">
        <v>338</v>
      </c>
      <c r="D43" s="36"/>
      <c r="E43" s="36"/>
      <c r="F43" s="36"/>
      <c r="G43" s="36"/>
      <c r="H43" s="33"/>
      <c r="J43" s="8"/>
    </row>
    <row r="44">
      <c r="A44" s="36">
        <v>98.0</v>
      </c>
      <c r="B44" s="36">
        <v>124.0</v>
      </c>
      <c r="C44" s="36" t="s">
        <v>335</v>
      </c>
      <c r="D44" s="36"/>
      <c r="E44" s="36"/>
      <c r="F44" s="36"/>
      <c r="G44" s="36"/>
      <c r="H44" s="33"/>
      <c r="J44" s="8"/>
    </row>
    <row r="45">
      <c r="A45" s="36">
        <v>98.0</v>
      </c>
      <c r="B45" s="36">
        <v>173.0</v>
      </c>
      <c r="C45" s="36" t="s">
        <v>341</v>
      </c>
      <c r="D45" s="36"/>
      <c r="E45" s="36"/>
      <c r="F45" s="36"/>
      <c r="G45" s="36"/>
      <c r="H45" s="33"/>
      <c r="J45" s="8"/>
    </row>
    <row r="46">
      <c r="A46" s="36">
        <v>98.0</v>
      </c>
      <c r="B46" s="36">
        <v>123.0</v>
      </c>
      <c r="C46" s="36" t="s">
        <v>335</v>
      </c>
      <c r="D46" s="36"/>
      <c r="E46" s="36"/>
      <c r="F46" s="36"/>
      <c r="G46" s="36"/>
      <c r="H46" s="33"/>
      <c r="J46" s="8"/>
    </row>
    <row r="47">
      <c r="A47" s="36">
        <v>98.0</v>
      </c>
      <c r="B47" s="36">
        <v>121.0</v>
      </c>
      <c r="C47" s="36" t="s">
        <v>341</v>
      </c>
      <c r="D47" s="36"/>
      <c r="E47" s="36"/>
      <c r="F47" s="36"/>
      <c r="G47" s="36"/>
      <c r="H47" s="33"/>
      <c r="J47" s="8"/>
    </row>
    <row r="48">
      <c r="A48" s="36">
        <v>79.0</v>
      </c>
      <c r="B48" s="36">
        <v>132.0</v>
      </c>
      <c r="C48" s="36" t="s">
        <v>341</v>
      </c>
      <c r="D48" s="36"/>
      <c r="E48" s="36"/>
      <c r="F48" s="36"/>
      <c r="G48" s="36"/>
      <c r="H48" s="33"/>
      <c r="J48" s="8"/>
    </row>
    <row r="49">
      <c r="A49" s="36">
        <v>79.0</v>
      </c>
      <c r="B49" s="36">
        <v>105.0</v>
      </c>
      <c r="C49" s="36" t="s">
        <v>341</v>
      </c>
      <c r="D49" s="36"/>
      <c r="E49" s="36"/>
      <c r="F49" s="36"/>
      <c r="G49" s="36"/>
      <c r="H49" s="33"/>
      <c r="J49" s="8"/>
    </row>
    <row r="50">
      <c r="A50" s="36">
        <v>79.0</v>
      </c>
      <c r="B50" s="36">
        <v>96.0</v>
      </c>
      <c r="C50" s="36" t="s">
        <v>338</v>
      </c>
      <c r="D50" s="36"/>
      <c r="E50" s="36"/>
      <c r="F50" s="36"/>
      <c r="G50" s="36"/>
      <c r="H50" s="33"/>
      <c r="J50" s="8"/>
    </row>
    <row r="51">
      <c r="A51" s="36">
        <v>86.0</v>
      </c>
      <c r="B51" s="36">
        <v>94.0</v>
      </c>
      <c r="C51" s="36" t="s">
        <v>341</v>
      </c>
      <c r="D51" s="36"/>
      <c r="E51" s="36"/>
      <c r="F51" s="36"/>
      <c r="G51" s="36"/>
      <c r="H51" s="33"/>
      <c r="J51" s="8"/>
    </row>
    <row r="52">
      <c r="A52" s="36">
        <v>86.0</v>
      </c>
      <c r="B52" s="36">
        <v>142.0</v>
      </c>
      <c r="C52" s="36" t="s">
        <v>338</v>
      </c>
      <c r="D52" s="36"/>
      <c r="E52" s="36"/>
      <c r="F52" s="36"/>
      <c r="G52" s="36"/>
      <c r="H52" s="33"/>
      <c r="J52" s="8"/>
    </row>
    <row r="53">
      <c r="A53" s="36">
        <v>86.0</v>
      </c>
      <c r="B53" s="36">
        <v>123.0</v>
      </c>
      <c r="C53" s="36" t="s">
        <v>355</v>
      </c>
      <c r="D53" s="36"/>
      <c r="E53" s="36"/>
      <c r="F53" s="36"/>
      <c r="G53" s="36"/>
      <c r="H53" s="33"/>
      <c r="J53" s="8"/>
    </row>
    <row r="54">
      <c r="A54" s="36">
        <v>79.0</v>
      </c>
      <c r="B54" s="36">
        <v>118.0</v>
      </c>
      <c r="C54" s="36" t="s">
        <v>341</v>
      </c>
      <c r="D54" s="36"/>
      <c r="E54" s="36"/>
      <c r="F54" s="36"/>
      <c r="G54" s="36"/>
      <c r="H54" s="33"/>
      <c r="J54" s="8"/>
    </row>
    <row r="55">
      <c r="A55" s="36">
        <v>79.0</v>
      </c>
      <c r="B55" s="36">
        <v>139.0</v>
      </c>
      <c r="C55" s="36" t="s">
        <v>350</v>
      </c>
      <c r="D55" s="36"/>
      <c r="E55" s="36"/>
      <c r="F55" s="36"/>
      <c r="G55" s="36"/>
      <c r="H55" s="33"/>
      <c r="J55" s="8"/>
    </row>
    <row r="56">
      <c r="A56" s="36">
        <v>79.0</v>
      </c>
      <c r="B56" s="36">
        <v>139.0</v>
      </c>
      <c r="C56" s="36" t="s">
        <v>341</v>
      </c>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104.9666667</v>
      </c>
      <c r="M1" s="6" t="s">
        <v>334</v>
      </c>
      <c r="N1" s="10">
        <f>AVERAGE(A2:A100)</f>
        <v>92.3</v>
      </c>
    </row>
    <row r="2">
      <c r="A2" s="36">
        <v>93.0</v>
      </c>
      <c r="B2" s="36">
        <v>82.0</v>
      </c>
      <c r="C2" s="36" t="s">
        <v>338</v>
      </c>
      <c r="D2" s="36"/>
      <c r="E2" s="36"/>
      <c r="F2" s="36"/>
      <c r="G2" s="36"/>
      <c r="H2" s="33"/>
      <c r="I2" s="34" t="s">
        <v>3</v>
      </c>
      <c r="J2" s="35">
        <f>MEDIAN(B2:B100)</f>
        <v>106</v>
      </c>
      <c r="M2" s="66" t="s">
        <v>337</v>
      </c>
      <c r="N2" s="67">
        <f>count(A2:A103)</f>
        <v>60</v>
      </c>
    </row>
    <row r="3">
      <c r="A3" s="36">
        <v>93.0</v>
      </c>
      <c r="B3" s="36">
        <v>145.0</v>
      </c>
      <c r="C3" s="36" t="s">
        <v>341</v>
      </c>
      <c r="D3" s="36"/>
      <c r="E3" s="36"/>
      <c r="F3" s="36"/>
      <c r="G3" s="36"/>
      <c r="H3" s="33"/>
      <c r="I3" s="34" t="s">
        <v>339</v>
      </c>
      <c r="J3" s="35">
        <f>STDEV(B2:B100)</f>
        <v>24.53566527</v>
      </c>
    </row>
    <row r="4">
      <c r="A4" s="36">
        <v>93.0</v>
      </c>
      <c r="B4" s="36">
        <v>108.0</v>
      </c>
      <c r="C4" s="36" t="s">
        <v>341</v>
      </c>
      <c r="D4" s="36"/>
      <c r="E4" s="36"/>
      <c r="F4" s="36"/>
      <c r="G4" s="36"/>
      <c r="H4" s="33"/>
      <c r="I4" s="34" t="s">
        <v>340</v>
      </c>
      <c r="J4" s="35">
        <f>QUARTILE(B2:B100,1)</f>
        <v>89.75</v>
      </c>
    </row>
    <row r="5">
      <c r="A5" s="36">
        <v>93.0</v>
      </c>
      <c r="B5" s="36">
        <v>117.0</v>
      </c>
      <c r="C5" s="36" t="s">
        <v>350</v>
      </c>
      <c r="D5" s="36"/>
      <c r="E5" s="36"/>
      <c r="F5" s="36"/>
      <c r="G5" s="36"/>
      <c r="H5" s="33"/>
      <c r="I5" s="34" t="s">
        <v>342</v>
      </c>
      <c r="J5" s="35">
        <f>QUARTILE(B2:B100,2)</f>
        <v>106</v>
      </c>
    </row>
    <row r="6">
      <c r="A6" s="36">
        <v>93.0</v>
      </c>
      <c r="B6" s="36">
        <v>113.0</v>
      </c>
      <c r="C6" s="36" t="s">
        <v>341</v>
      </c>
      <c r="D6" s="36"/>
      <c r="E6" s="36"/>
      <c r="F6" s="36"/>
      <c r="G6" s="36"/>
      <c r="H6" s="33"/>
      <c r="I6" s="34" t="s">
        <v>1</v>
      </c>
      <c r="J6" s="35">
        <f>QUARTILE(B2:B100,3)</f>
        <v>118.5</v>
      </c>
    </row>
    <row r="7">
      <c r="A7" s="36">
        <v>104.0</v>
      </c>
      <c r="B7" s="59">
        <v>112.0</v>
      </c>
      <c r="C7" s="38" t="s">
        <v>338</v>
      </c>
      <c r="D7" s="38"/>
      <c r="E7" s="38"/>
      <c r="F7" s="38"/>
      <c r="G7" s="38"/>
      <c r="H7" s="33"/>
      <c r="I7" s="34" t="s">
        <v>343</v>
      </c>
      <c r="J7" s="35">
        <f>QUARTILE(B2:B100,4)</f>
        <v>166</v>
      </c>
    </row>
    <row r="8">
      <c r="A8" s="36">
        <v>104.0</v>
      </c>
      <c r="B8" s="60">
        <v>137.0</v>
      </c>
      <c r="C8" s="40" t="s">
        <v>341</v>
      </c>
      <c r="D8" s="40"/>
      <c r="E8" s="40"/>
      <c r="F8" s="40"/>
      <c r="G8" s="40"/>
      <c r="H8" s="33"/>
      <c r="I8" s="34" t="s">
        <v>344</v>
      </c>
      <c r="J8" s="35">
        <f>J6-J4</f>
        <v>28.75</v>
      </c>
      <c r="K8" s="34" t="s">
        <v>345</v>
      </c>
      <c r="L8" s="35">
        <f>(3*(J1-J2))/J3</f>
        <v>-0.1263466862</v>
      </c>
      <c r="M8" s="34" t="s">
        <v>346</v>
      </c>
      <c r="N8" s="35">
        <f>SUM(L21:L23)</f>
        <v>1.666666667</v>
      </c>
    </row>
    <row r="9">
      <c r="A9" s="36">
        <v>104.0</v>
      </c>
      <c r="B9" s="60">
        <v>93.0</v>
      </c>
      <c r="C9" s="40" t="s">
        <v>341</v>
      </c>
      <c r="D9" s="40"/>
      <c r="E9" s="40"/>
      <c r="F9" s="40"/>
      <c r="G9" s="40"/>
      <c r="H9" s="33"/>
      <c r="J9" s="8"/>
    </row>
    <row r="10">
      <c r="A10" s="36">
        <v>104.0</v>
      </c>
      <c r="B10" s="36">
        <v>143.0</v>
      </c>
      <c r="C10" s="36" t="s">
        <v>341</v>
      </c>
      <c r="D10" s="36"/>
      <c r="E10" s="36"/>
      <c r="F10" s="36"/>
      <c r="G10" s="36"/>
      <c r="H10" s="33"/>
      <c r="I10" s="41" t="s">
        <v>338</v>
      </c>
      <c r="J10" s="42">
        <f>(COUNTIF(C2:C100,"edgeguard"))/(count(A2:A100))</f>
        <v>0.08333333333</v>
      </c>
      <c r="K10" s="43" t="s">
        <v>347</v>
      </c>
      <c r="L10" s="44" t="s">
        <v>348</v>
      </c>
    </row>
    <row r="11">
      <c r="A11" s="36">
        <v>104.0</v>
      </c>
      <c r="B11" s="36">
        <v>88.0</v>
      </c>
      <c r="C11" s="36" t="s">
        <v>341</v>
      </c>
      <c r="D11" s="36"/>
      <c r="E11" s="36"/>
      <c r="F11" s="36"/>
      <c r="G11" s="36"/>
      <c r="H11" s="33"/>
      <c r="I11" s="41" t="s">
        <v>335</v>
      </c>
      <c r="J11" s="42">
        <f>COUNTIF(C2:C100,"ledgeguard")/(count(A2:A100))</f>
        <v>0.05</v>
      </c>
      <c r="K11" s="45" t="s">
        <v>349</v>
      </c>
      <c r="L11" s="46">
        <f>((COUNTIF(B2:B100,"&lt;=15"))/Count(B2:B100))*100</f>
        <v>0</v>
      </c>
    </row>
    <row r="12">
      <c r="A12" s="36">
        <v>104.0</v>
      </c>
      <c r="B12" s="36">
        <v>81.0</v>
      </c>
      <c r="C12" s="36" t="s">
        <v>341</v>
      </c>
      <c r="D12" s="36"/>
      <c r="E12" s="36"/>
      <c r="F12" s="36"/>
      <c r="G12" s="36"/>
      <c r="H12" s="33"/>
      <c r="I12" s="41" t="s">
        <v>350</v>
      </c>
      <c r="J12" s="42">
        <f>COUNTIF(C2:C100,"reversal")/(count(A2:A100))</f>
        <v>0.06666666667</v>
      </c>
      <c r="K12" s="45" t="s">
        <v>351</v>
      </c>
      <c r="L12" s="46">
        <f>((COUNTIF(B2:B100,"&gt;15")-COUNTIF(B2:B100,"&gt;30"))/Count(B2:B100))*100</f>
        <v>0</v>
      </c>
    </row>
    <row r="13">
      <c r="A13" s="36">
        <v>104.0</v>
      </c>
      <c r="B13" s="36">
        <v>96.0</v>
      </c>
      <c r="C13" s="36" t="s">
        <v>341</v>
      </c>
      <c r="D13" s="36"/>
      <c r="E13" s="36"/>
      <c r="F13" s="36"/>
      <c r="G13" s="36"/>
      <c r="H13" s="33"/>
      <c r="I13" s="41" t="s">
        <v>341</v>
      </c>
      <c r="J13" s="42">
        <f>COUNTIF(C2:C100,"raw/whiff")/(count(A2:A100))</f>
        <v>0.65</v>
      </c>
      <c r="K13" s="45" t="s">
        <v>352</v>
      </c>
      <c r="L13" s="47">
        <f>((COUNTIF(B2:B100,"&gt;30")-COUNTIF(B2:B100,"&gt;45"))/Count(B2:B100))*100</f>
        <v>0</v>
      </c>
    </row>
    <row r="14">
      <c r="A14" s="36">
        <v>104.0</v>
      </c>
      <c r="B14" s="36">
        <v>107.0</v>
      </c>
      <c r="C14" s="36" t="s">
        <v>341</v>
      </c>
      <c r="D14" s="36"/>
      <c r="E14" s="36"/>
      <c r="F14" s="36"/>
      <c r="G14" s="36"/>
      <c r="H14" s="33"/>
      <c r="I14" s="41" t="s">
        <v>353</v>
      </c>
      <c r="J14" s="42">
        <f>COUNTIF(C2:C100,"landing")/(count(A2:A100))</f>
        <v>0.1333333333</v>
      </c>
      <c r="K14" s="45" t="s">
        <v>354</v>
      </c>
      <c r="L14" s="46">
        <f>((COUNTIF(B2:B100,"&gt;45")-COUNTIF(B2:B100,"&gt;60"))/Count(B2:B100))*100</f>
        <v>3.333333333</v>
      </c>
    </row>
    <row r="15">
      <c r="A15" s="36">
        <v>104.0</v>
      </c>
      <c r="B15" s="36">
        <v>63.0</v>
      </c>
      <c r="C15" s="36" t="s">
        <v>338</v>
      </c>
      <c r="D15" s="36"/>
      <c r="E15" s="36"/>
      <c r="F15" s="36"/>
      <c r="G15" s="36"/>
      <c r="H15" s="33"/>
      <c r="I15" s="41" t="s">
        <v>355</v>
      </c>
      <c r="J15" s="42">
        <f>COUNTIF(C2:C100,"shielding")/(count(A2:A100))</f>
        <v>0.01666666667</v>
      </c>
      <c r="K15" s="45" t="s">
        <v>356</v>
      </c>
      <c r="L15" s="46">
        <f>((COUNTIF(B2:B100,"&gt;60")-COUNTIF(B2:B100,"&gt;75"))/Count(B2:B100))*100</f>
        <v>8.333333333</v>
      </c>
    </row>
    <row r="16">
      <c r="A16" s="36">
        <v>104.0</v>
      </c>
      <c r="B16" s="36">
        <v>166.0</v>
      </c>
      <c r="C16" s="36" t="s">
        <v>341</v>
      </c>
      <c r="D16" s="36"/>
      <c r="E16" s="36"/>
      <c r="F16" s="36"/>
      <c r="G16" s="36"/>
      <c r="H16" s="33"/>
      <c r="J16" s="8"/>
      <c r="K16" s="45" t="s">
        <v>357</v>
      </c>
      <c r="L16" s="46">
        <f>((COUNTIF(B2:B100,"&gt;75")-COUNTIF(B2:B100,"&gt;90"))/Count(B2:B100))*100</f>
        <v>15</v>
      </c>
    </row>
    <row r="17">
      <c r="A17" s="36">
        <v>104.0</v>
      </c>
      <c r="B17" s="36">
        <v>55.0</v>
      </c>
      <c r="C17" s="36" t="s">
        <v>355</v>
      </c>
      <c r="D17" s="36"/>
      <c r="E17" s="36"/>
      <c r="F17" s="36"/>
      <c r="G17" s="36"/>
      <c r="H17" s="33"/>
      <c r="I17" s="41" t="s">
        <v>378</v>
      </c>
      <c r="J17" s="42" t="str">
        <f>SUM(D2:F100)/COUNTA(D2:F100)</f>
        <v>#DIV/0!</v>
      </c>
      <c r="K17" s="45" t="s">
        <v>359</v>
      </c>
      <c r="L17" s="46">
        <f>((COUNTIF(B2:B100,"&gt;90")-COUNTIF(B2:B100,"&gt;105"))/Count(B2:B100))*100</f>
        <v>23.33333333</v>
      </c>
    </row>
    <row r="18">
      <c r="A18" s="36">
        <v>104.0</v>
      </c>
      <c r="B18" s="36">
        <v>108.0</v>
      </c>
      <c r="C18" s="36" t="s">
        <v>350</v>
      </c>
      <c r="D18" s="36"/>
      <c r="E18" s="36"/>
      <c r="F18" s="36"/>
      <c r="G18" s="36"/>
      <c r="H18" s="33"/>
      <c r="J18" s="8"/>
      <c r="K18" s="45" t="s">
        <v>360</v>
      </c>
      <c r="L18" s="46">
        <f>((COUNTIF(B2:B100,"&gt;105")-COUNTIF(B2:B100,"&gt;120"))/Count(B2:B100))*100</f>
        <v>26.66666667</v>
      </c>
    </row>
    <row r="19">
      <c r="A19" s="36">
        <v>80.0</v>
      </c>
      <c r="B19" s="36">
        <v>84.0</v>
      </c>
      <c r="C19" s="36" t="s">
        <v>341</v>
      </c>
      <c r="D19" s="36"/>
      <c r="E19" s="36"/>
      <c r="F19" s="36"/>
      <c r="G19" s="36"/>
      <c r="H19" s="33"/>
      <c r="J19" s="8"/>
      <c r="K19" s="45" t="s">
        <v>361</v>
      </c>
      <c r="L19" s="46">
        <f>((COUNTIF(B2:B100,"&gt;120")-COUNTIF(B2:B100,"&gt;135"))/Count(B2:B100))*100</f>
        <v>11.66666667</v>
      </c>
    </row>
    <row r="20">
      <c r="A20" s="36">
        <v>80.0</v>
      </c>
      <c r="B20" s="36">
        <v>117.0</v>
      </c>
      <c r="C20" s="36" t="s">
        <v>353</v>
      </c>
      <c r="D20" s="36"/>
      <c r="E20" s="36"/>
      <c r="F20" s="36"/>
      <c r="G20" s="36"/>
      <c r="H20" s="33"/>
      <c r="J20" s="8"/>
      <c r="K20" s="48" t="s">
        <v>362</v>
      </c>
      <c r="L20" s="49">
        <f>((COUNTIF(B2:B100,"&gt;135")-COUNTIF(B2:B100,"&gt;150"))/Count(B2:B100))*100</f>
        <v>10</v>
      </c>
    </row>
    <row r="21">
      <c r="A21" s="36">
        <v>80.0</v>
      </c>
      <c r="B21" s="36">
        <v>88.0</v>
      </c>
      <c r="C21" s="36" t="s">
        <v>341</v>
      </c>
      <c r="D21" s="36"/>
      <c r="E21" s="36"/>
      <c r="F21" s="36"/>
      <c r="G21" s="36"/>
      <c r="H21" s="33"/>
      <c r="J21" s="8"/>
      <c r="K21" s="48" t="s">
        <v>363</v>
      </c>
      <c r="L21" s="49">
        <f>((COUNTIF(B2:B100,"&gt;150")-COUNTIF(B2:B100,"&gt;165"))/Count(B2:B100))*100</f>
        <v>0</v>
      </c>
    </row>
    <row r="22">
      <c r="A22" s="36">
        <v>80.0</v>
      </c>
      <c r="B22" s="36">
        <v>108.0</v>
      </c>
      <c r="C22" s="36" t="s">
        <v>335</v>
      </c>
      <c r="D22" s="36"/>
      <c r="E22" s="36"/>
      <c r="F22" s="36"/>
      <c r="G22" s="36"/>
      <c r="H22" s="33"/>
      <c r="J22" s="8"/>
      <c r="K22" s="48" t="s">
        <v>364</v>
      </c>
      <c r="L22" s="49">
        <f>((COUNTIF(B2:B100,"&gt;165")-COUNTIF(B2:B100,"&gt;180"))/Count(B2:B100))*100</f>
        <v>1.666666667</v>
      </c>
    </row>
    <row r="23">
      <c r="A23" s="36">
        <v>80.0</v>
      </c>
      <c r="B23" s="36">
        <v>117.0</v>
      </c>
      <c r="C23" s="36" t="s">
        <v>341</v>
      </c>
      <c r="D23" s="36"/>
      <c r="E23" s="36"/>
      <c r="F23" s="36"/>
      <c r="G23" s="36"/>
      <c r="H23" s="33"/>
      <c r="J23" s="8"/>
      <c r="K23" s="50" t="s">
        <v>365</v>
      </c>
      <c r="L23" s="51">
        <f>((COUNTIF(B2:B100,"&gt;180")-COUNTIF(B2:B100,"&gt;300"))/Count(B2:B100))*100</f>
        <v>0</v>
      </c>
    </row>
    <row r="24">
      <c r="A24" s="36">
        <v>80.0</v>
      </c>
      <c r="B24" s="36">
        <v>89.0</v>
      </c>
      <c r="C24" s="36" t="s">
        <v>341</v>
      </c>
      <c r="D24" s="36"/>
      <c r="E24" s="36"/>
      <c r="F24" s="36"/>
      <c r="G24" s="36"/>
      <c r="H24" s="33"/>
      <c r="J24" s="8"/>
    </row>
    <row r="25">
      <c r="A25" s="36">
        <v>80.0</v>
      </c>
      <c r="B25" s="36">
        <v>76.0</v>
      </c>
      <c r="C25" s="36" t="s">
        <v>341</v>
      </c>
      <c r="D25" s="36"/>
      <c r="E25" s="36"/>
      <c r="F25" s="36"/>
      <c r="G25" s="36"/>
      <c r="H25" s="33"/>
      <c r="J25" s="8"/>
    </row>
    <row r="26">
      <c r="A26" s="36">
        <v>80.0</v>
      </c>
      <c r="B26" s="36">
        <v>108.0</v>
      </c>
      <c r="C26" s="36" t="s">
        <v>353</v>
      </c>
      <c r="D26" s="36"/>
      <c r="E26" s="36"/>
      <c r="F26" s="36"/>
      <c r="G26" s="36"/>
      <c r="H26" s="33"/>
      <c r="J26" s="8"/>
    </row>
    <row r="27">
      <c r="A27" s="36">
        <v>80.0</v>
      </c>
      <c r="B27" s="36">
        <v>135.0</v>
      </c>
      <c r="C27" s="36" t="s">
        <v>341</v>
      </c>
      <c r="D27" s="36"/>
      <c r="E27" s="36"/>
      <c r="F27" s="36"/>
      <c r="G27" s="36"/>
      <c r="H27" s="33"/>
      <c r="J27" s="8"/>
    </row>
    <row r="28">
      <c r="A28" s="36">
        <v>80.0</v>
      </c>
      <c r="B28" s="36">
        <v>70.0</v>
      </c>
      <c r="C28" s="36" t="s">
        <v>341</v>
      </c>
      <c r="D28" s="36"/>
      <c r="E28" s="36"/>
      <c r="F28" s="36"/>
      <c r="G28" s="36"/>
      <c r="H28" s="33"/>
      <c r="J28" s="8"/>
    </row>
    <row r="29">
      <c r="A29" s="36">
        <v>95.0</v>
      </c>
      <c r="B29" s="36">
        <v>131.0</v>
      </c>
      <c r="C29" s="36" t="s">
        <v>341</v>
      </c>
      <c r="D29" s="36"/>
      <c r="E29" s="36"/>
      <c r="F29" s="36"/>
      <c r="G29" s="36"/>
      <c r="H29" s="33"/>
      <c r="J29" s="8"/>
    </row>
    <row r="30">
      <c r="A30" s="36">
        <v>95.0</v>
      </c>
      <c r="B30" s="36">
        <v>113.0</v>
      </c>
      <c r="C30" s="36" t="s">
        <v>353</v>
      </c>
      <c r="D30" s="36"/>
      <c r="E30" s="36"/>
      <c r="F30" s="36"/>
      <c r="G30" s="36"/>
      <c r="H30" s="33"/>
      <c r="J30" s="8"/>
    </row>
    <row r="31">
      <c r="A31" s="36">
        <v>95.0</v>
      </c>
      <c r="B31" s="36">
        <v>104.0</v>
      </c>
      <c r="C31" s="36" t="s">
        <v>341</v>
      </c>
      <c r="D31" s="36"/>
      <c r="E31" s="36"/>
      <c r="F31" s="36"/>
      <c r="G31" s="36"/>
      <c r="H31" s="33"/>
      <c r="J31" s="8"/>
    </row>
    <row r="32">
      <c r="A32" s="36">
        <v>95.0</v>
      </c>
      <c r="B32" s="36">
        <v>75.0</v>
      </c>
      <c r="C32" s="36" t="s">
        <v>341</v>
      </c>
      <c r="D32" s="36"/>
      <c r="E32" s="36"/>
      <c r="F32" s="36"/>
      <c r="G32" s="36"/>
      <c r="H32" s="33"/>
      <c r="J32" s="8"/>
    </row>
    <row r="33">
      <c r="A33" s="36">
        <v>95.0</v>
      </c>
      <c r="B33" s="36">
        <v>103.0</v>
      </c>
      <c r="C33" s="36" t="s">
        <v>353</v>
      </c>
      <c r="D33" s="36"/>
      <c r="E33" s="36"/>
      <c r="F33" s="36"/>
      <c r="G33" s="36"/>
      <c r="H33" s="33"/>
      <c r="J33" s="8"/>
    </row>
    <row r="34">
      <c r="A34" s="36">
        <v>95.0</v>
      </c>
      <c r="B34" s="36">
        <v>134.0</v>
      </c>
      <c r="C34" s="36" t="s">
        <v>341</v>
      </c>
      <c r="D34" s="36"/>
      <c r="E34" s="36"/>
      <c r="F34" s="36"/>
      <c r="G34" s="36"/>
      <c r="H34" s="33"/>
      <c r="J34" s="8"/>
    </row>
    <row r="35">
      <c r="A35" s="36">
        <v>95.0</v>
      </c>
      <c r="B35" s="36">
        <v>96.0</v>
      </c>
      <c r="C35" s="36" t="s">
        <v>341</v>
      </c>
      <c r="D35" s="36"/>
      <c r="E35" s="36"/>
      <c r="F35" s="36"/>
      <c r="G35" s="36"/>
      <c r="H35" s="33"/>
      <c r="J35" s="8"/>
    </row>
    <row r="36">
      <c r="A36" s="36">
        <v>95.0</v>
      </c>
      <c r="B36" s="36">
        <v>150.0</v>
      </c>
      <c r="C36" s="36" t="s">
        <v>341</v>
      </c>
      <c r="D36" s="36"/>
      <c r="E36" s="36"/>
      <c r="F36" s="36"/>
      <c r="G36" s="36"/>
      <c r="H36" s="33"/>
      <c r="J36" s="8"/>
    </row>
    <row r="37">
      <c r="A37" s="36">
        <v>95.0</v>
      </c>
      <c r="B37" s="36">
        <v>92.0</v>
      </c>
      <c r="C37" s="36" t="s">
        <v>353</v>
      </c>
      <c r="D37" s="36"/>
      <c r="E37" s="36"/>
      <c r="F37" s="36"/>
      <c r="G37" s="36"/>
      <c r="H37" s="33"/>
      <c r="J37" s="8"/>
    </row>
    <row r="38">
      <c r="A38" s="36">
        <v>95.0</v>
      </c>
      <c r="B38" s="36">
        <v>112.0</v>
      </c>
      <c r="C38" s="36" t="s">
        <v>341</v>
      </c>
      <c r="D38" s="36"/>
      <c r="E38" s="36"/>
      <c r="F38" s="36"/>
      <c r="G38" s="36"/>
      <c r="H38" s="33"/>
      <c r="J38" s="8"/>
    </row>
    <row r="39">
      <c r="A39" s="36">
        <v>95.0</v>
      </c>
      <c r="B39" s="36">
        <v>94.0</v>
      </c>
      <c r="C39" s="36" t="s">
        <v>353</v>
      </c>
      <c r="D39" s="36"/>
      <c r="E39" s="36"/>
      <c r="F39" s="36"/>
      <c r="G39" s="36"/>
      <c r="H39" s="33"/>
      <c r="J39" s="8"/>
    </row>
    <row r="40">
      <c r="A40" s="36">
        <v>95.0</v>
      </c>
      <c r="B40" s="36">
        <v>123.0</v>
      </c>
      <c r="C40" s="36" t="s">
        <v>341</v>
      </c>
      <c r="D40" s="36"/>
      <c r="E40" s="36"/>
      <c r="F40" s="36"/>
      <c r="G40" s="36"/>
      <c r="H40" s="33"/>
      <c r="J40" s="8"/>
    </row>
    <row r="41">
      <c r="A41" s="36">
        <v>95.0</v>
      </c>
      <c r="B41" s="36">
        <v>92.0</v>
      </c>
      <c r="C41" s="36" t="s">
        <v>341</v>
      </c>
      <c r="D41" s="36"/>
      <c r="E41" s="36"/>
      <c r="F41" s="36"/>
      <c r="G41" s="36"/>
      <c r="H41" s="33"/>
      <c r="J41" s="8"/>
    </row>
    <row r="42">
      <c r="A42" s="36">
        <v>95.0</v>
      </c>
      <c r="B42" s="36">
        <v>128.0</v>
      </c>
      <c r="C42" s="36" t="s">
        <v>338</v>
      </c>
      <c r="D42" s="36"/>
      <c r="E42" s="36"/>
      <c r="F42" s="36"/>
      <c r="G42" s="36"/>
      <c r="H42" s="33"/>
      <c r="J42" s="8"/>
    </row>
    <row r="43">
      <c r="A43" s="36">
        <v>95.0</v>
      </c>
      <c r="B43" s="36">
        <v>70.0</v>
      </c>
      <c r="C43" s="36" t="s">
        <v>341</v>
      </c>
      <c r="D43" s="36"/>
      <c r="E43" s="36"/>
      <c r="F43" s="36"/>
      <c r="G43" s="36"/>
      <c r="H43" s="33"/>
      <c r="J43" s="8"/>
    </row>
    <row r="44">
      <c r="A44" s="36">
        <v>95.0</v>
      </c>
      <c r="B44" s="36">
        <v>127.0</v>
      </c>
      <c r="C44" s="36" t="s">
        <v>341</v>
      </c>
      <c r="D44" s="36"/>
      <c r="E44" s="36"/>
      <c r="F44" s="36"/>
      <c r="G44" s="36"/>
      <c r="H44" s="33"/>
      <c r="J44" s="8"/>
    </row>
    <row r="45">
      <c r="A45" s="36">
        <v>95.0</v>
      </c>
      <c r="B45" s="36">
        <v>99.0</v>
      </c>
      <c r="C45" s="36" t="s">
        <v>341</v>
      </c>
      <c r="D45" s="36"/>
      <c r="E45" s="36"/>
      <c r="F45" s="36"/>
      <c r="G45" s="36"/>
      <c r="H45" s="33"/>
      <c r="J45" s="8"/>
    </row>
    <row r="46">
      <c r="A46" s="36">
        <v>95.0</v>
      </c>
      <c r="B46" s="36">
        <v>145.0</v>
      </c>
      <c r="C46" s="36" t="s">
        <v>353</v>
      </c>
      <c r="D46" s="36"/>
      <c r="E46" s="36"/>
      <c r="F46" s="36"/>
      <c r="G46" s="36"/>
      <c r="H46" s="33"/>
      <c r="J46" s="8"/>
    </row>
    <row r="47">
      <c r="A47" s="36">
        <v>95.0</v>
      </c>
      <c r="B47" s="36">
        <v>102.0</v>
      </c>
      <c r="C47" s="36" t="s">
        <v>350</v>
      </c>
      <c r="D47" s="36"/>
      <c r="E47" s="36"/>
      <c r="F47" s="36"/>
      <c r="G47" s="36"/>
      <c r="H47" s="33"/>
      <c r="J47" s="8"/>
    </row>
    <row r="48">
      <c r="A48" s="36">
        <v>92.0</v>
      </c>
      <c r="B48" s="36">
        <v>105.0</v>
      </c>
      <c r="C48" s="36" t="s">
        <v>335</v>
      </c>
      <c r="D48" s="36"/>
      <c r="E48" s="36"/>
      <c r="F48" s="36"/>
      <c r="G48" s="36"/>
      <c r="H48" s="33"/>
      <c r="J48" s="8"/>
    </row>
    <row r="49">
      <c r="A49" s="36">
        <v>92.0</v>
      </c>
      <c r="B49" s="36">
        <v>51.0</v>
      </c>
      <c r="C49" s="36" t="s">
        <v>338</v>
      </c>
      <c r="D49" s="36"/>
      <c r="E49" s="36"/>
      <c r="F49" s="36"/>
      <c r="G49" s="36"/>
      <c r="H49" s="33"/>
      <c r="J49" s="8"/>
    </row>
    <row r="50">
      <c r="A50" s="36">
        <v>92.0</v>
      </c>
      <c r="B50" s="36">
        <v>120.0</v>
      </c>
      <c r="C50" s="36" t="s">
        <v>341</v>
      </c>
      <c r="D50" s="36"/>
      <c r="E50" s="36"/>
      <c r="F50" s="36"/>
      <c r="G50" s="36"/>
      <c r="H50" s="33"/>
      <c r="J50" s="8"/>
    </row>
    <row r="51">
      <c r="A51" s="36">
        <v>92.0</v>
      </c>
      <c r="B51" s="36">
        <v>96.0</v>
      </c>
      <c r="C51" s="36" t="s">
        <v>341</v>
      </c>
      <c r="D51" s="36"/>
      <c r="E51" s="36"/>
      <c r="F51" s="36"/>
      <c r="G51" s="36"/>
      <c r="H51" s="33"/>
      <c r="J51" s="8"/>
    </row>
    <row r="52">
      <c r="A52" s="36">
        <v>75.0</v>
      </c>
      <c r="B52" s="36">
        <v>61.0</v>
      </c>
      <c r="C52" s="36" t="s">
        <v>350</v>
      </c>
      <c r="D52" s="36"/>
      <c r="E52" s="36"/>
      <c r="F52" s="36"/>
      <c r="G52" s="36"/>
      <c r="H52" s="33"/>
      <c r="J52" s="8"/>
    </row>
    <row r="53">
      <c r="A53" s="36">
        <v>75.0</v>
      </c>
      <c r="B53" s="36">
        <v>115.0</v>
      </c>
      <c r="C53" s="36" t="s">
        <v>353</v>
      </c>
      <c r="D53" s="36"/>
      <c r="E53" s="36"/>
      <c r="F53" s="36"/>
      <c r="G53" s="36"/>
      <c r="H53" s="33"/>
      <c r="J53" s="8"/>
    </row>
    <row r="54">
      <c r="A54" s="36">
        <v>75.0</v>
      </c>
      <c r="B54" s="36">
        <v>110.0</v>
      </c>
      <c r="C54" s="36" t="s">
        <v>341</v>
      </c>
      <c r="D54" s="36"/>
      <c r="E54" s="36"/>
      <c r="F54" s="36"/>
      <c r="G54" s="36"/>
      <c r="H54" s="33"/>
      <c r="J54" s="8"/>
    </row>
    <row r="55">
      <c r="A55" s="36">
        <v>75.0</v>
      </c>
      <c r="B55" s="36">
        <v>139.0</v>
      </c>
      <c r="C55" s="36" t="s">
        <v>341</v>
      </c>
      <c r="D55" s="36"/>
      <c r="E55" s="36"/>
      <c r="F55" s="36"/>
      <c r="G55" s="36"/>
      <c r="H55" s="33"/>
      <c r="J55" s="8"/>
    </row>
    <row r="56">
      <c r="A56" s="36">
        <v>92.0</v>
      </c>
      <c r="B56" s="36">
        <v>95.0</v>
      </c>
      <c r="C56" s="36" t="s">
        <v>341</v>
      </c>
      <c r="D56" s="36"/>
      <c r="E56" s="36"/>
      <c r="F56" s="36"/>
      <c r="G56" s="36"/>
      <c r="H56" s="33"/>
      <c r="J56" s="8"/>
    </row>
    <row r="57">
      <c r="A57" s="36">
        <v>92.0</v>
      </c>
      <c r="B57" s="36">
        <v>90.0</v>
      </c>
      <c r="C57" s="36" t="s">
        <v>335</v>
      </c>
      <c r="D57" s="36"/>
      <c r="E57" s="36"/>
      <c r="F57" s="36"/>
      <c r="G57" s="36"/>
      <c r="H57" s="33"/>
      <c r="J57" s="8"/>
    </row>
    <row r="58">
      <c r="A58" s="36">
        <v>92.0</v>
      </c>
      <c r="B58" s="36">
        <v>126.0</v>
      </c>
      <c r="C58" s="36" t="s">
        <v>341</v>
      </c>
      <c r="D58" s="36"/>
      <c r="E58" s="36"/>
      <c r="F58" s="36"/>
      <c r="G58" s="36"/>
      <c r="H58" s="33"/>
      <c r="J58" s="8"/>
    </row>
    <row r="59">
      <c r="A59" s="36">
        <v>92.0</v>
      </c>
      <c r="B59" s="36">
        <v>93.0</v>
      </c>
      <c r="C59" s="36" t="s">
        <v>341</v>
      </c>
      <c r="D59" s="36"/>
      <c r="E59" s="36"/>
      <c r="F59" s="36"/>
      <c r="G59" s="36"/>
      <c r="H59" s="33"/>
      <c r="J59" s="8"/>
    </row>
    <row r="60">
      <c r="A60" s="36">
        <v>92.0</v>
      </c>
      <c r="B60" s="36">
        <v>83.0</v>
      </c>
      <c r="C60" s="36" t="s">
        <v>341</v>
      </c>
      <c r="D60" s="36"/>
      <c r="E60" s="36"/>
      <c r="F60" s="36"/>
      <c r="G60" s="36"/>
      <c r="H60" s="33"/>
      <c r="J60" s="8"/>
    </row>
    <row r="61">
      <c r="A61" s="36">
        <v>92.0</v>
      </c>
      <c r="B61" s="36">
        <v>118.0</v>
      </c>
      <c r="C61" s="36" t="s">
        <v>341</v>
      </c>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122.8148148</v>
      </c>
      <c r="M1" s="6" t="s">
        <v>334</v>
      </c>
      <c r="N1" s="10">
        <f>AVERAGE(A2:A100)</f>
        <v>91.55555556</v>
      </c>
    </row>
    <row r="2">
      <c r="A2" s="36">
        <v>94.0</v>
      </c>
      <c r="B2" s="36">
        <v>85.0</v>
      </c>
      <c r="C2" s="36" t="s">
        <v>338</v>
      </c>
      <c r="D2" s="36"/>
      <c r="E2" s="36"/>
      <c r="F2" s="36"/>
      <c r="G2" s="36"/>
      <c r="H2" s="33"/>
      <c r="I2" s="34" t="s">
        <v>3</v>
      </c>
      <c r="J2" s="35">
        <f>MEDIAN(B2:B100)</f>
        <v>132.5</v>
      </c>
      <c r="M2" s="66" t="s">
        <v>337</v>
      </c>
      <c r="N2" s="67">
        <f>count(A2:A103)</f>
        <v>54</v>
      </c>
    </row>
    <row r="3">
      <c r="A3" s="36">
        <v>94.0</v>
      </c>
      <c r="B3" s="36">
        <v>135.0</v>
      </c>
      <c r="C3" s="36" t="s">
        <v>338</v>
      </c>
      <c r="D3" s="36"/>
      <c r="E3" s="36"/>
      <c r="F3" s="36"/>
      <c r="G3" s="36"/>
      <c r="H3" s="33"/>
      <c r="I3" s="34" t="s">
        <v>339</v>
      </c>
      <c r="J3" s="35">
        <f>STDEV(B2:B100)</f>
        <v>31.55532672</v>
      </c>
    </row>
    <row r="4">
      <c r="A4" s="36">
        <v>94.0</v>
      </c>
      <c r="B4" s="36">
        <v>126.0</v>
      </c>
      <c r="C4" s="36" t="s">
        <v>350</v>
      </c>
      <c r="D4" s="36"/>
      <c r="E4" s="36"/>
      <c r="F4" s="36"/>
      <c r="G4" s="36"/>
      <c r="H4" s="33"/>
      <c r="I4" s="34" t="s">
        <v>340</v>
      </c>
      <c r="J4" s="35">
        <f>QUARTILE(B2:B100,1)</f>
        <v>101</v>
      </c>
    </row>
    <row r="5">
      <c r="A5" s="36">
        <v>94.0</v>
      </c>
      <c r="B5" s="36">
        <v>157.0</v>
      </c>
      <c r="C5" s="36" t="s">
        <v>341</v>
      </c>
      <c r="D5" s="36"/>
      <c r="E5" s="36"/>
      <c r="F5" s="36"/>
      <c r="G5" s="36"/>
      <c r="H5" s="33"/>
      <c r="I5" s="34" t="s">
        <v>342</v>
      </c>
      <c r="J5" s="35">
        <f>QUARTILE(B2:B100,2)</f>
        <v>132.5</v>
      </c>
    </row>
    <row r="6">
      <c r="A6" s="36">
        <v>94.0</v>
      </c>
      <c r="B6" s="36">
        <v>126.0</v>
      </c>
      <c r="C6" s="36" t="s">
        <v>341</v>
      </c>
      <c r="D6" s="36"/>
      <c r="E6" s="36"/>
      <c r="F6" s="36"/>
      <c r="G6" s="36"/>
      <c r="H6" s="33"/>
      <c r="I6" s="34" t="s">
        <v>1</v>
      </c>
      <c r="J6" s="35">
        <f>QUARTILE(B2:B100,3)</f>
        <v>150</v>
      </c>
    </row>
    <row r="7">
      <c r="A7" s="36">
        <v>94.0</v>
      </c>
      <c r="B7" s="59">
        <v>56.0</v>
      </c>
      <c r="C7" s="38" t="s">
        <v>353</v>
      </c>
      <c r="D7" s="38"/>
      <c r="E7" s="38"/>
      <c r="F7" s="38"/>
      <c r="G7" s="38"/>
      <c r="H7" s="33"/>
      <c r="I7" s="34" t="s">
        <v>343</v>
      </c>
      <c r="J7" s="35">
        <f>QUARTILE(B2:B100,4)</f>
        <v>163</v>
      </c>
    </row>
    <row r="8">
      <c r="A8" s="36">
        <v>94.0</v>
      </c>
      <c r="B8" s="60">
        <v>148.0</v>
      </c>
      <c r="C8" s="40" t="s">
        <v>341</v>
      </c>
      <c r="D8" s="40"/>
      <c r="E8" s="40"/>
      <c r="F8" s="40"/>
      <c r="G8" s="40"/>
      <c r="H8" s="33"/>
      <c r="I8" s="34" t="s">
        <v>344</v>
      </c>
      <c r="J8" s="35">
        <f>J6-J4</f>
        <v>49</v>
      </c>
      <c r="K8" s="34" t="s">
        <v>345</v>
      </c>
      <c r="L8" s="35">
        <f>(3*(J1-J2))/J3</f>
        <v>-0.9207813253</v>
      </c>
      <c r="M8" s="34" t="s">
        <v>346</v>
      </c>
      <c r="N8" s="35">
        <f>SUM(L21:L23)</f>
        <v>22.22222222</v>
      </c>
    </row>
    <row r="9">
      <c r="A9" s="36">
        <v>94.0</v>
      </c>
      <c r="B9" s="60">
        <v>107.0</v>
      </c>
      <c r="C9" s="40" t="s">
        <v>338</v>
      </c>
      <c r="D9" s="40"/>
      <c r="E9" s="40"/>
      <c r="F9" s="40"/>
      <c r="G9" s="40"/>
      <c r="H9" s="33"/>
      <c r="J9" s="8"/>
    </row>
    <row r="10">
      <c r="A10" s="36">
        <v>82.0</v>
      </c>
      <c r="B10" s="36">
        <v>106.0</v>
      </c>
      <c r="C10" s="36" t="s">
        <v>338</v>
      </c>
      <c r="D10" s="36"/>
      <c r="E10" s="36"/>
      <c r="F10" s="36"/>
      <c r="G10" s="36"/>
      <c r="H10" s="33"/>
      <c r="I10" s="41" t="s">
        <v>338</v>
      </c>
      <c r="J10" s="42">
        <f>(COUNTIF(C2:C100,"edgeguard"))/(count(A2:A100))</f>
        <v>0.2962962963</v>
      </c>
      <c r="K10" s="43" t="s">
        <v>347</v>
      </c>
      <c r="L10" s="44" t="s">
        <v>348</v>
      </c>
    </row>
    <row r="11">
      <c r="A11" s="36">
        <v>82.0</v>
      </c>
      <c r="B11" s="36">
        <v>116.0</v>
      </c>
      <c r="C11" s="36" t="s">
        <v>338</v>
      </c>
      <c r="D11" s="36"/>
      <c r="E11" s="36"/>
      <c r="F11" s="36"/>
      <c r="G11" s="36"/>
      <c r="H11" s="33"/>
      <c r="I11" s="41" t="s">
        <v>335</v>
      </c>
      <c r="J11" s="42">
        <f>COUNTIF(C2:C100,"ledgeguard")/(count(A2:A100))</f>
        <v>0.1481481481</v>
      </c>
      <c r="K11" s="45" t="s">
        <v>349</v>
      </c>
      <c r="L11" s="46">
        <f>((COUNTIF(B2:B100,"&lt;=15"))/Count(B2:B100))*100</f>
        <v>0</v>
      </c>
    </row>
    <row r="12">
      <c r="A12" s="36">
        <v>82.0</v>
      </c>
      <c r="B12" s="36">
        <v>161.0</v>
      </c>
      <c r="C12" s="36" t="s">
        <v>341</v>
      </c>
      <c r="D12" s="36"/>
      <c r="E12" s="36"/>
      <c r="F12" s="36"/>
      <c r="G12" s="36"/>
      <c r="H12" s="33"/>
      <c r="I12" s="41" t="s">
        <v>350</v>
      </c>
      <c r="J12" s="42">
        <f>COUNTIF(C2:C100,"reversal")/(count(A2:A100))</f>
        <v>0.09259259259</v>
      </c>
      <c r="K12" s="45" t="s">
        <v>351</v>
      </c>
      <c r="L12" s="46">
        <f>((COUNTIF(B2:B100,"&gt;15")-COUNTIF(B2:B100,"&gt;30"))/Count(B2:B100))*100</f>
        <v>0</v>
      </c>
    </row>
    <row r="13">
      <c r="A13" s="36">
        <v>82.0</v>
      </c>
      <c r="B13" s="36">
        <v>96.0</v>
      </c>
      <c r="C13" s="36" t="s">
        <v>338</v>
      </c>
      <c r="D13" s="36"/>
      <c r="E13" s="36"/>
      <c r="F13" s="36"/>
      <c r="G13" s="36"/>
      <c r="H13" s="33"/>
      <c r="I13" s="41" t="s">
        <v>341</v>
      </c>
      <c r="J13" s="42">
        <f>COUNTIF(C2:C100,"raw/whiff")/(count(A2:A100))</f>
        <v>0.4074074074</v>
      </c>
      <c r="K13" s="45" t="s">
        <v>352</v>
      </c>
      <c r="L13" s="47">
        <f>((COUNTIF(B2:B100,"&gt;30")-COUNTIF(B2:B100,"&gt;45"))/Count(B2:B100))*100</f>
        <v>0</v>
      </c>
    </row>
    <row r="14">
      <c r="A14" s="36">
        <v>82.0</v>
      </c>
      <c r="B14" s="36">
        <v>131.0</v>
      </c>
      <c r="C14" s="36" t="s">
        <v>341</v>
      </c>
      <c r="D14" s="36"/>
      <c r="E14" s="36"/>
      <c r="F14" s="36"/>
      <c r="G14" s="36"/>
      <c r="H14" s="33"/>
      <c r="I14" s="41" t="s">
        <v>353</v>
      </c>
      <c r="J14" s="42">
        <f>COUNTIF(C2:C100,"landing")/(count(A2:A100))</f>
        <v>0.03703703704</v>
      </c>
      <c r="K14" s="45" t="s">
        <v>354</v>
      </c>
      <c r="L14" s="46">
        <f>((COUNTIF(B2:B100,"&gt;45")-COUNTIF(B2:B100,"&gt;60"))/Count(B2:B100))*100</f>
        <v>3.703703704</v>
      </c>
    </row>
    <row r="15">
      <c r="A15" s="36">
        <v>82.0</v>
      </c>
      <c r="B15" s="36">
        <v>130.0</v>
      </c>
      <c r="C15" s="36" t="s">
        <v>341</v>
      </c>
      <c r="D15" s="36"/>
      <c r="E15" s="36"/>
      <c r="F15" s="36"/>
      <c r="G15" s="36"/>
      <c r="H15" s="33"/>
      <c r="I15" s="41" t="s">
        <v>355</v>
      </c>
      <c r="J15" s="42">
        <f>COUNTIF(C2:C100,"shielding")/(count(A2:A100))</f>
        <v>0.01851851852</v>
      </c>
      <c r="K15" s="45" t="s">
        <v>356</v>
      </c>
      <c r="L15" s="46">
        <f>((COUNTIF(B2:B100,"&gt;60")-COUNTIF(B2:B100,"&gt;75"))/Count(B2:B100))*100</f>
        <v>7.407407407</v>
      </c>
    </row>
    <row r="16">
      <c r="A16" s="36">
        <v>82.0</v>
      </c>
      <c r="B16" s="36">
        <v>47.0</v>
      </c>
      <c r="C16" s="36" t="s">
        <v>338</v>
      </c>
      <c r="D16" s="36"/>
      <c r="E16" s="36"/>
      <c r="F16" s="36"/>
      <c r="G16" s="36"/>
      <c r="H16" s="33"/>
      <c r="J16" s="8"/>
      <c r="K16" s="45" t="s">
        <v>357</v>
      </c>
      <c r="L16" s="46">
        <f>((COUNTIF(B2:B100,"&gt;75")-COUNTIF(B2:B100,"&gt;90"))/Count(B2:B100))*100</f>
        <v>9.259259259</v>
      </c>
    </row>
    <row r="17">
      <c r="A17" s="36">
        <v>82.0</v>
      </c>
      <c r="B17" s="36">
        <v>69.0</v>
      </c>
      <c r="C17" s="36" t="s">
        <v>341</v>
      </c>
      <c r="D17" s="36"/>
      <c r="E17" s="36"/>
      <c r="F17" s="36"/>
      <c r="G17" s="36"/>
      <c r="H17" s="33"/>
      <c r="I17" s="41" t="s">
        <v>378</v>
      </c>
      <c r="J17" s="42" t="str">
        <f>SUM(D2:F100)/COUNTA(D2:F100)</f>
        <v>#DIV/0!</v>
      </c>
      <c r="K17" s="45" t="s">
        <v>359</v>
      </c>
      <c r="L17" s="46">
        <f>((COUNTIF(B2:B100,"&gt;90")-COUNTIF(B2:B100,"&gt;105"))/Count(B2:B100))*100</f>
        <v>9.259259259</v>
      </c>
    </row>
    <row r="18">
      <c r="A18" s="36">
        <v>82.0</v>
      </c>
      <c r="B18" s="36">
        <v>70.0</v>
      </c>
      <c r="C18" s="36" t="s">
        <v>338</v>
      </c>
      <c r="D18" s="36"/>
      <c r="E18" s="36"/>
      <c r="F18" s="36"/>
      <c r="G18" s="36"/>
      <c r="H18" s="33"/>
      <c r="J18" s="8"/>
      <c r="K18" s="45" t="s">
        <v>360</v>
      </c>
      <c r="L18" s="46">
        <f>((COUNTIF(B2:B100,"&gt;105")-COUNTIF(B2:B100,"&gt;120"))/Count(B2:B100))*100</f>
        <v>11.11111111</v>
      </c>
    </row>
    <row r="19">
      <c r="A19" s="36">
        <v>93.0</v>
      </c>
      <c r="B19" s="36">
        <v>138.0</v>
      </c>
      <c r="C19" s="36" t="s">
        <v>341</v>
      </c>
      <c r="D19" s="36"/>
      <c r="E19" s="36"/>
      <c r="F19" s="36"/>
      <c r="G19" s="36"/>
      <c r="H19" s="33"/>
      <c r="J19" s="8"/>
      <c r="K19" s="45" t="s">
        <v>361</v>
      </c>
      <c r="L19" s="46">
        <f>((COUNTIF(B2:B100,"&gt;120")-COUNTIF(B2:B100,"&gt;135"))/Count(B2:B100))*100</f>
        <v>12.96296296</v>
      </c>
    </row>
    <row r="20">
      <c r="A20" s="36">
        <v>93.0</v>
      </c>
      <c r="B20" s="36">
        <v>152.0</v>
      </c>
      <c r="C20" s="36" t="s">
        <v>355</v>
      </c>
      <c r="D20" s="36"/>
      <c r="E20" s="36"/>
      <c r="F20" s="36"/>
      <c r="G20" s="36"/>
      <c r="H20" s="33"/>
      <c r="J20" s="8"/>
      <c r="K20" s="48" t="s">
        <v>362</v>
      </c>
      <c r="L20" s="49">
        <f>((COUNTIF(B2:B100,"&gt;135")-COUNTIF(B2:B100,"&gt;150"))/Count(B2:B100))*100</f>
        <v>24.07407407</v>
      </c>
    </row>
    <row r="21">
      <c r="A21" s="36">
        <v>93.0</v>
      </c>
      <c r="B21" s="36">
        <v>78.0</v>
      </c>
      <c r="C21" s="36" t="s">
        <v>338</v>
      </c>
      <c r="D21" s="36"/>
      <c r="E21" s="36"/>
      <c r="F21" s="36"/>
      <c r="G21" s="36"/>
      <c r="H21" s="33"/>
      <c r="J21" s="8"/>
      <c r="K21" s="48" t="s">
        <v>363</v>
      </c>
      <c r="L21" s="49">
        <f>((COUNTIF(B2:B100,"&gt;150")-COUNTIF(B2:B100,"&gt;165"))/Count(B2:B100))*100</f>
        <v>22.22222222</v>
      </c>
    </row>
    <row r="22">
      <c r="A22" s="36">
        <v>93.0</v>
      </c>
      <c r="B22" s="36">
        <v>152.0</v>
      </c>
      <c r="C22" s="36" t="s">
        <v>335</v>
      </c>
      <c r="D22" s="36"/>
      <c r="E22" s="36"/>
      <c r="F22" s="36"/>
      <c r="G22" s="36"/>
      <c r="H22" s="33"/>
      <c r="J22" s="8"/>
      <c r="K22" s="48" t="s">
        <v>364</v>
      </c>
      <c r="L22" s="49">
        <f>((COUNTIF(B2:B100,"&gt;165")-COUNTIF(B2:B100,"&gt;180"))/Count(B2:B100))*100</f>
        <v>0</v>
      </c>
    </row>
    <row r="23">
      <c r="A23" s="36">
        <v>93.0</v>
      </c>
      <c r="B23" s="36">
        <v>121.0</v>
      </c>
      <c r="C23" s="36" t="s">
        <v>341</v>
      </c>
      <c r="D23" s="36"/>
      <c r="E23" s="36"/>
      <c r="F23" s="36"/>
      <c r="G23" s="36"/>
      <c r="H23" s="33"/>
      <c r="J23" s="8"/>
      <c r="K23" s="50" t="s">
        <v>365</v>
      </c>
      <c r="L23" s="51">
        <f>((COUNTIF(B2:B100,"&gt;180")-COUNTIF(B2:B100,"&gt;300"))/Count(B2:B100))*100</f>
        <v>0</v>
      </c>
    </row>
    <row r="24">
      <c r="A24" s="36">
        <v>93.0</v>
      </c>
      <c r="B24" s="36">
        <v>145.0</v>
      </c>
      <c r="C24" s="36" t="s">
        <v>341</v>
      </c>
      <c r="D24" s="36"/>
      <c r="E24" s="36"/>
      <c r="F24" s="36"/>
      <c r="G24" s="36"/>
      <c r="H24" s="33"/>
      <c r="J24" s="8"/>
    </row>
    <row r="25">
      <c r="A25" s="36">
        <v>93.0</v>
      </c>
      <c r="B25" s="36">
        <v>150.0</v>
      </c>
      <c r="C25" s="36" t="s">
        <v>341</v>
      </c>
      <c r="D25" s="36"/>
      <c r="E25" s="36"/>
      <c r="F25" s="36"/>
      <c r="G25" s="36"/>
      <c r="H25" s="33"/>
      <c r="J25" s="8"/>
    </row>
    <row r="26">
      <c r="A26" s="36">
        <v>93.0</v>
      </c>
      <c r="B26" s="36">
        <v>73.0</v>
      </c>
      <c r="C26" s="36" t="s">
        <v>338</v>
      </c>
      <c r="D26" s="36"/>
      <c r="E26" s="36"/>
      <c r="F26" s="36"/>
      <c r="G26" s="36"/>
      <c r="H26" s="33"/>
      <c r="J26" s="8"/>
    </row>
    <row r="27">
      <c r="A27" s="36">
        <v>108.0</v>
      </c>
      <c r="B27" s="36">
        <v>153.0</v>
      </c>
      <c r="C27" s="36" t="s">
        <v>335</v>
      </c>
      <c r="D27" s="36"/>
      <c r="E27" s="36"/>
      <c r="F27" s="36"/>
      <c r="G27" s="36"/>
      <c r="H27" s="33"/>
      <c r="J27" s="8"/>
    </row>
    <row r="28">
      <c r="A28" s="36">
        <v>108.0</v>
      </c>
      <c r="B28" s="36">
        <v>138.0</v>
      </c>
      <c r="C28" s="36" t="s">
        <v>341</v>
      </c>
      <c r="D28" s="36"/>
      <c r="E28" s="36"/>
      <c r="F28" s="36"/>
      <c r="G28" s="36"/>
      <c r="H28" s="33"/>
      <c r="J28" s="8"/>
    </row>
    <row r="29">
      <c r="A29" s="36">
        <v>108.0</v>
      </c>
      <c r="B29" s="36">
        <v>163.0</v>
      </c>
      <c r="C29" s="36" t="s">
        <v>335</v>
      </c>
      <c r="D29" s="36"/>
      <c r="E29" s="36"/>
      <c r="F29" s="36"/>
      <c r="G29" s="36"/>
      <c r="H29" s="33"/>
      <c r="J29" s="8"/>
    </row>
    <row r="30">
      <c r="A30" s="36">
        <v>108.0</v>
      </c>
      <c r="B30" s="36">
        <v>104.0</v>
      </c>
      <c r="C30" s="36" t="s">
        <v>338</v>
      </c>
      <c r="D30" s="36"/>
      <c r="E30" s="36"/>
      <c r="F30" s="36"/>
      <c r="G30" s="36"/>
      <c r="H30" s="33"/>
      <c r="J30" s="8"/>
    </row>
    <row r="31">
      <c r="A31" s="36">
        <v>108.0</v>
      </c>
      <c r="B31" s="36">
        <v>150.0</v>
      </c>
      <c r="C31" s="36" t="s">
        <v>341</v>
      </c>
      <c r="D31" s="36"/>
      <c r="E31" s="36"/>
      <c r="F31" s="36"/>
      <c r="G31" s="36"/>
      <c r="H31" s="33"/>
      <c r="J31" s="8"/>
    </row>
    <row r="32">
      <c r="A32" s="36">
        <v>108.0</v>
      </c>
      <c r="B32" s="36">
        <v>78.0</v>
      </c>
      <c r="C32" s="36" t="s">
        <v>338</v>
      </c>
      <c r="D32" s="36"/>
      <c r="E32" s="36"/>
      <c r="F32" s="36"/>
      <c r="G32" s="36"/>
      <c r="H32" s="33"/>
      <c r="J32" s="8"/>
    </row>
    <row r="33">
      <c r="A33" s="36">
        <v>108.0</v>
      </c>
      <c r="B33" s="36">
        <v>151.0</v>
      </c>
      <c r="C33" s="36" t="s">
        <v>335</v>
      </c>
      <c r="D33" s="36"/>
      <c r="E33" s="36"/>
      <c r="F33" s="36"/>
      <c r="G33" s="36"/>
      <c r="H33" s="33"/>
      <c r="J33" s="8"/>
    </row>
    <row r="34">
      <c r="A34" s="36">
        <v>108.0</v>
      </c>
      <c r="B34" s="36">
        <v>140.0</v>
      </c>
      <c r="C34" s="36" t="s">
        <v>341</v>
      </c>
      <c r="D34" s="36"/>
      <c r="E34" s="36"/>
      <c r="F34" s="36"/>
      <c r="G34" s="36"/>
      <c r="H34" s="33"/>
      <c r="J34" s="8"/>
    </row>
    <row r="35">
      <c r="A35" s="36">
        <v>90.0</v>
      </c>
      <c r="B35" s="36">
        <v>105.0</v>
      </c>
      <c r="C35" s="36" t="s">
        <v>338</v>
      </c>
      <c r="D35" s="36"/>
      <c r="E35" s="36"/>
      <c r="F35" s="36"/>
      <c r="G35" s="36"/>
      <c r="H35" s="33"/>
      <c r="J35" s="8"/>
    </row>
    <row r="36">
      <c r="A36" s="36">
        <v>90.0</v>
      </c>
      <c r="B36" s="36">
        <v>116.0</v>
      </c>
      <c r="C36" s="36" t="s">
        <v>350</v>
      </c>
      <c r="D36" s="36"/>
      <c r="E36" s="36"/>
      <c r="F36" s="36"/>
      <c r="G36" s="36"/>
      <c r="H36" s="33"/>
      <c r="J36" s="8"/>
    </row>
    <row r="37">
      <c r="A37" s="36">
        <v>90.0</v>
      </c>
      <c r="B37" s="36">
        <v>153.0</v>
      </c>
      <c r="C37" s="36" t="s">
        <v>350</v>
      </c>
      <c r="D37" s="36"/>
      <c r="E37" s="36"/>
      <c r="F37" s="36"/>
      <c r="G37" s="36"/>
      <c r="H37" s="33"/>
      <c r="J37" s="8"/>
    </row>
    <row r="38">
      <c r="A38" s="36">
        <v>90.0</v>
      </c>
      <c r="B38" s="36">
        <v>81.0</v>
      </c>
      <c r="C38" s="36" t="s">
        <v>335</v>
      </c>
      <c r="D38" s="36"/>
      <c r="E38" s="36"/>
      <c r="F38" s="36"/>
      <c r="G38" s="36"/>
      <c r="H38" s="33"/>
      <c r="J38" s="8"/>
    </row>
    <row r="39">
      <c r="A39" s="36">
        <v>90.0</v>
      </c>
      <c r="B39" s="36">
        <v>134.0</v>
      </c>
      <c r="C39" s="36" t="s">
        <v>341</v>
      </c>
      <c r="D39" s="36"/>
      <c r="E39" s="36"/>
      <c r="F39" s="36"/>
      <c r="G39" s="36"/>
      <c r="H39" s="33"/>
      <c r="J39" s="8"/>
    </row>
    <row r="40">
      <c r="A40" s="36">
        <v>90.0</v>
      </c>
      <c r="B40" s="36">
        <v>155.0</v>
      </c>
      <c r="C40" s="36" t="s">
        <v>341</v>
      </c>
      <c r="D40" s="36"/>
      <c r="E40" s="36"/>
      <c r="F40" s="36"/>
      <c r="G40" s="36"/>
      <c r="H40" s="33"/>
      <c r="J40" s="8"/>
    </row>
    <row r="41">
      <c r="A41" s="36">
        <v>88.0</v>
      </c>
      <c r="B41" s="36">
        <v>161.0</v>
      </c>
      <c r="C41" s="36" t="s">
        <v>350</v>
      </c>
      <c r="D41" s="36"/>
      <c r="E41" s="36"/>
      <c r="F41" s="36"/>
      <c r="G41" s="36"/>
      <c r="H41" s="33"/>
      <c r="J41" s="8"/>
    </row>
    <row r="42">
      <c r="A42" s="36">
        <v>88.0</v>
      </c>
      <c r="B42" s="36">
        <v>154.0</v>
      </c>
      <c r="C42" s="36" t="s">
        <v>341</v>
      </c>
      <c r="D42" s="36"/>
      <c r="E42" s="36"/>
      <c r="F42" s="36"/>
      <c r="G42" s="36"/>
      <c r="H42" s="33"/>
      <c r="J42" s="8"/>
    </row>
    <row r="43">
      <c r="A43" s="36">
        <v>88.0</v>
      </c>
      <c r="B43" s="36">
        <v>156.0</v>
      </c>
      <c r="C43" s="36" t="s">
        <v>335</v>
      </c>
      <c r="D43" s="36"/>
      <c r="E43" s="36"/>
      <c r="F43" s="36"/>
      <c r="G43" s="36"/>
      <c r="H43" s="33"/>
      <c r="J43" s="8"/>
    </row>
    <row r="44">
      <c r="A44" s="36">
        <v>88.0</v>
      </c>
      <c r="B44" s="36">
        <v>95.0</v>
      </c>
      <c r="C44" s="36" t="s">
        <v>341</v>
      </c>
      <c r="D44" s="36"/>
      <c r="E44" s="36"/>
      <c r="F44" s="36"/>
      <c r="G44" s="36"/>
      <c r="H44" s="33"/>
      <c r="J44" s="8"/>
    </row>
    <row r="45">
      <c r="A45" s="36">
        <v>86.0</v>
      </c>
      <c r="B45" s="36">
        <v>150.0</v>
      </c>
      <c r="C45" s="36" t="s">
        <v>341</v>
      </c>
      <c r="D45" s="36"/>
      <c r="E45" s="36"/>
      <c r="F45" s="36"/>
      <c r="G45" s="36"/>
      <c r="H45" s="33"/>
      <c r="J45" s="8"/>
    </row>
    <row r="46">
      <c r="A46" s="36">
        <v>86.0</v>
      </c>
      <c r="B46" s="36">
        <v>100.0</v>
      </c>
      <c r="C46" s="36" t="s">
        <v>350</v>
      </c>
      <c r="D46" s="36"/>
      <c r="E46" s="36"/>
      <c r="F46" s="36"/>
      <c r="G46" s="36"/>
      <c r="H46" s="33"/>
      <c r="J46" s="8"/>
    </row>
    <row r="47">
      <c r="A47" s="36">
        <v>86.0</v>
      </c>
      <c r="B47" s="36">
        <v>149.0</v>
      </c>
      <c r="C47" s="36" t="s">
        <v>341</v>
      </c>
      <c r="D47" s="36"/>
      <c r="E47" s="36"/>
      <c r="F47" s="36"/>
      <c r="G47" s="36"/>
      <c r="H47" s="33"/>
      <c r="J47" s="8"/>
    </row>
    <row r="48">
      <c r="A48" s="36">
        <v>86.0</v>
      </c>
      <c r="B48" s="36">
        <v>138.0</v>
      </c>
      <c r="C48" s="36" t="s">
        <v>353</v>
      </c>
      <c r="D48" s="36"/>
      <c r="E48" s="36"/>
      <c r="F48" s="36"/>
      <c r="G48" s="36"/>
      <c r="H48" s="33"/>
      <c r="J48" s="8"/>
    </row>
    <row r="49">
      <c r="A49" s="36">
        <v>86.0</v>
      </c>
      <c r="B49" s="36">
        <v>119.0</v>
      </c>
      <c r="C49" s="36" t="s">
        <v>338</v>
      </c>
      <c r="D49" s="36"/>
      <c r="E49" s="36"/>
      <c r="F49" s="36"/>
      <c r="G49" s="36"/>
      <c r="H49" s="33"/>
      <c r="J49" s="8"/>
    </row>
    <row r="50">
      <c r="A50" s="36">
        <v>86.0</v>
      </c>
      <c r="B50" s="36">
        <v>72.0</v>
      </c>
      <c r="C50" s="36" t="s">
        <v>341</v>
      </c>
      <c r="D50" s="36"/>
      <c r="E50" s="36"/>
      <c r="F50" s="36"/>
      <c r="G50" s="36"/>
      <c r="H50" s="33"/>
      <c r="J50" s="8"/>
    </row>
    <row r="51">
      <c r="A51" s="36">
        <v>86.0</v>
      </c>
      <c r="B51" s="36">
        <v>149.0</v>
      </c>
      <c r="C51" s="36" t="s">
        <v>338</v>
      </c>
      <c r="D51" s="36"/>
      <c r="E51" s="36"/>
      <c r="F51" s="36"/>
      <c r="G51" s="36"/>
      <c r="H51" s="33"/>
      <c r="J51" s="8"/>
    </row>
    <row r="52">
      <c r="A52" s="36">
        <v>88.0</v>
      </c>
      <c r="B52" s="36">
        <v>89.0</v>
      </c>
      <c r="C52" s="36" t="s">
        <v>338</v>
      </c>
      <c r="D52" s="36"/>
      <c r="E52" s="36"/>
      <c r="F52" s="36"/>
      <c r="G52" s="36"/>
      <c r="H52" s="33"/>
      <c r="J52" s="8"/>
    </row>
    <row r="53">
      <c r="A53" s="36">
        <v>88.0</v>
      </c>
      <c r="B53" s="36">
        <v>141.0</v>
      </c>
      <c r="C53" s="36" t="s">
        <v>335</v>
      </c>
      <c r="D53" s="36"/>
      <c r="E53" s="36"/>
      <c r="F53" s="36"/>
      <c r="G53" s="36"/>
      <c r="H53" s="33"/>
      <c r="J53" s="8"/>
    </row>
    <row r="54">
      <c r="A54" s="36">
        <v>88.0</v>
      </c>
      <c r="B54" s="36">
        <v>146.0</v>
      </c>
      <c r="C54" s="36" t="s">
        <v>335</v>
      </c>
      <c r="D54" s="36"/>
      <c r="E54" s="36"/>
      <c r="F54" s="36"/>
      <c r="G54" s="36"/>
      <c r="H54" s="33"/>
      <c r="J54" s="8"/>
    </row>
    <row r="55">
      <c r="A55" s="36">
        <v>88.0</v>
      </c>
      <c r="B55" s="36">
        <v>117.0</v>
      </c>
      <c r="C55" s="36" t="s">
        <v>341</v>
      </c>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100.6721311</v>
      </c>
      <c r="M1" s="6" t="s">
        <v>334</v>
      </c>
      <c r="N1" s="10">
        <f>AVERAGE(A2:A100)</f>
        <v>91.62295082</v>
      </c>
    </row>
    <row r="2">
      <c r="A2" s="36">
        <v>92.0</v>
      </c>
      <c r="B2" s="36">
        <v>158.0</v>
      </c>
      <c r="C2" s="36" t="s">
        <v>335</v>
      </c>
      <c r="D2" s="36"/>
      <c r="E2" s="36"/>
      <c r="F2" s="36"/>
      <c r="G2" s="36"/>
      <c r="H2" s="33"/>
      <c r="I2" s="34" t="s">
        <v>3</v>
      </c>
      <c r="J2" s="35">
        <f>MEDIAN(B2:B100)</f>
        <v>104</v>
      </c>
      <c r="M2" s="66" t="s">
        <v>337</v>
      </c>
      <c r="N2" s="67">
        <f>count(A2:A103)</f>
        <v>61</v>
      </c>
    </row>
    <row r="3">
      <c r="A3" s="36">
        <v>92.0</v>
      </c>
      <c r="B3" s="36">
        <v>49.0</v>
      </c>
      <c r="C3" s="36" t="s">
        <v>335</v>
      </c>
      <c r="D3" s="36"/>
      <c r="E3" s="36"/>
      <c r="F3" s="36"/>
      <c r="G3" s="36"/>
      <c r="H3" s="33"/>
      <c r="I3" s="34" t="s">
        <v>339</v>
      </c>
      <c r="J3" s="35">
        <f>STDEV(B2:B100)</f>
        <v>34.88682718</v>
      </c>
    </row>
    <row r="4">
      <c r="A4" s="36">
        <v>92.0</v>
      </c>
      <c r="B4" s="36">
        <v>82.0</v>
      </c>
      <c r="C4" s="36" t="s">
        <v>338</v>
      </c>
      <c r="D4" s="36"/>
      <c r="E4" s="36"/>
      <c r="F4" s="36"/>
      <c r="G4" s="36"/>
      <c r="H4" s="33"/>
      <c r="I4" s="34" t="s">
        <v>340</v>
      </c>
      <c r="J4" s="35">
        <f>QUARTILE(B2:B100,1)</f>
        <v>74</v>
      </c>
    </row>
    <row r="5">
      <c r="A5" s="36">
        <v>88.0</v>
      </c>
      <c r="B5" s="36">
        <v>165.0</v>
      </c>
      <c r="C5" s="36" t="s">
        <v>341</v>
      </c>
      <c r="D5" s="36"/>
      <c r="E5" s="36"/>
      <c r="F5" s="36"/>
      <c r="G5" s="36"/>
      <c r="H5" s="33"/>
      <c r="I5" s="34" t="s">
        <v>342</v>
      </c>
      <c r="J5" s="35">
        <f>QUARTILE(B2:B100,2)</f>
        <v>104</v>
      </c>
    </row>
    <row r="6">
      <c r="A6" s="36">
        <v>88.0</v>
      </c>
      <c r="B6" s="36">
        <v>93.0</v>
      </c>
      <c r="C6" s="36" t="s">
        <v>335</v>
      </c>
      <c r="D6" s="36"/>
      <c r="E6" s="36"/>
      <c r="F6" s="36"/>
      <c r="G6" s="36"/>
      <c r="H6" s="33"/>
      <c r="I6" s="34" t="s">
        <v>1</v>
      </c>
      <c r="J6" s="35">
        <f>QUARTILE(B2:B100,3)</f>
        <v>122</v>
      </c>
    </row>
    <row r="7">
      <c r="A7" s="36">
        <v>97.0</v>
      </c>
      <c r="B7" s="59">
        <v>51.0</v>
      </c>
      <c r="C7" s="38" t="s">
        <v>338</v>
      </c>
      <c r="D7" s="38"/>
      <c r="E7" s="38"/>
      <c r="F7" s="38"/>
      <c r="G7" s="38"/>
      <c r="H7" s="33"/>
      <c r="I7" s="34" t="s">
        <v>343</v>
      </c>
      <c r="J7" s="35">
        <f>QUARTILE(B2:B100,4)</f>
        <v>198</v>
      </c>
    </row>
    <row r="8">
      <c r="A8" s="36">
        <v>97.0</v>
      </c>
      <c r="B8" s="60">
        <v>114.0</v>
      </c>
      <c r="C8" s="40" t="s">
        <v>338</v>
      </c>
      <c r="D8" s="40"/>
      <c r="E8" s="40"/>
      <c r="F8" s="40"/>
      <c r="G8" s="40"/>
      <c r="H8" s="33"/>
      <c r="I8" s="34" t="s">
        <v>344</v>
      </c>
      <c r="J8" s="35">
        <f>J6-J4</f>
        <v>48</v>
      </c>
      <c r="K8" s="34" t="s">
        <v>345</v>
      </c>
      <c r="L8" s="35">
        <f>(3*(J1-J2))/J3</f>
        <v>-0.286171239</v>
      </c>
      <c r="M8" s="34" t="s">
        <v>346</v>
      </c>
      <c r="N8" s="35">
        <f>SUM(L21:L23)</f>
        <v>6.557377049</v>
      </c>
    </row>
    <row r="9">
      <c r="A9" s="36">
        <v>97.0</v>
      </c>
      <c r="B9" s="60">
        <v>92.0</v>
      </c>
      <c r="C9" s="40" t="s">
        <v>338</v>
      </c>
      <c r="D9" s="40"/>
      <c r="E9" s="40"/>
      <c r="F9" s="40"/>
      <c r="G9" s="40"/>
      <c r="H9" s="33"/>
      <c r="J9" s="8"/>
    </row>
    <row r="10">
      <c r="A10" s="36">
        <v>97.0</v>
      </c>
      <c r="B10" s="36">
        <v>122.0</v>
      </c>
      <c r="C10" s="36" t="s">
        <v>338</v>
      </c>
      <c r="D10" s="36"/>
      <c r="E10" s="36"/>
      <c r="F10" s="36"/>
      <c r="G10" s="36"/>
      <c r="H10" s="33"/>
      <c r="I10" s="41" t="s">
        <v>338</v>
      </c>
      <c r="J10" s="42">
        <f>(COUNTIF(C2:C100,"edgeguard"))/(count(A2:A100))</f>
        <v>0.262295082</v>
      </c>
      <c r="K10" s="43" t="s">
        <v>347</v>
      </c>
      <c r="L10" s="44" t="s">
        <v>348</v>
      </c>
    </row>
    <row r="11">
      <c r="A11" s="36">
        <v>104.0</v>
      </c>
      <c r="B11" s="36">
        <v>142.0</v>
      </c>
      <c r="C11" s="36" t="s">
        <v>353</v>
      </c>
      <c r="D11" s="36"/>
      <c r="E11" s="36"/>
      <c r="F11" s="36"/>
      <c r="G11" s="36"/>
      <c r="H11" s="33"/>
      <c r="I11" s="41" t="s">
        <v>335</v>
      </c>
      <c r="J11" s="42">
        <f>COUNTIF(C2:C100,"ledgeguard")/(count(A2:A100))</f>
        <v>0.2786885246</v>
      </c>
      <c r="K11" s="45" t="s">
        <v>349</v>
      </c>
      <c r="L11" s="46">
        <f>((COUNTIF(B2:B100,"&lt;=15"))/Count(B2:B100))*100</f>
        <v>0</v>
      </c>
    </row>
    <row r="12">
      <c r="A12" s="36">
        <v>104.0</v>
      </c>
      <c r="B12" s="36">
        <v>95.0</v>
      </c>
      <c r="C12" s="36" t="s">
        <v>335</v>
      </c>
      <c r="D12" s="36"/>
      <c r="E12" s="36"/>
      <c r="F12" s="36"/>
      <c r="G12" s="36"/>
      <c r="H12" s="33"/>
      <c r="I12" s="41" t="s">
        <v>350</v>
      </c>
      <c r="J12" s="42">
        <f>COUNTIF(C2:C100,"reversal")/(count(A2:A100))</f>
        <v>0.08196721311</v>
      </c>
      <c r="K12" s="45" t="s">
        <v>351</v>
      </c>
      <c r="L12" s="46">
        <f>((COUNTIF(B2:B100,"&gt;15")-COUNTIF(B2:B100,"&gt;30"))/Count(B2:B100))*100</f>
        <v>1.639344262</v>
      </c>
    </row>
    <row r="13">
      <c r="A13" s="36">
        <v>104.0</v>
      </c>
      <c r="B13" s="36">
        <v>56.0</v>
      </c>
      <c r="C13" s="36" t="s">
        <v>338</v>
      </c>
      <c r="D13" s="36"/>
      <c r="E13" s="36"/>
      <c r="F13" s="36"/>
      <c r="G13" s="36"/>
      <c r="H13" s="33"/>
      <c r="I13" s="41" t="s">
        <v>341</v>
      </c>
      <c r="J13" s="42">
        <f>COUNTIF(C2:C100,"raw/whiff")/(count(A2:A100))</f>
        <v>0.2786885246</v>
      </c>
      <c r="K13" s="45" t="s">
        <v>352</v>
      </c>
      <c r="L13" s="47">
        <f>((COUNTIF(B2:B100,"&gt;30")-COUNTIF(B2:B100,"&gt;45"))/Count(B2:B100))*100</f>
        <v>1.639344262</v>
      </c>
    </row>
    <row r="14">
      <c r="A14" s="36">
        <v>104.0</v>
      </c>
      <c r="B14" s="36">
        <v>137.0</v>
      </c>
      <c r="C14" s="36" t="s">
        <v>335</v>
      </c>
      <c r="D14" s="36"/>
      <c r="E14" s="36"/>
      <c r="F14" s="36"/>
      <c r="G14" s="36"/>
      <c r="H14" s="33"/>
      <c r="I14" s="41" t="s">
        <v>353</v>
      </c>
      <c r="J14" s="42">
        <f>COUNTIF(C2:C100,"landing")/(count(A2:A100))</f>
        <v>0.08196721311</v>
      </c>
      <c r="K14" s="45" t="s">
        <v>354</v>
      </c>
      <c r="L14" s="46">
        <f>((COUNTIF(B2:B100,"&gt;45")-COUNTIF(B2:B100,"&gt;60"))/Count(B2:B100))*100</f>
        <v>8.196721311</v>
      </c>
    </row>
    <row r="15">
      <c r="A15" s="36">
        <v>104.0</v>
      </c>
      <c r="B15" s="36">
        <v>77.0</v>
      </c>
      <c r="C15" s="36" t="s">
        <v>335</v>
      </c>
      <c r="D15" s="36"/>
      <c r="E15" s="36"/>
      <c r="F15" s="36"/>
      <c r="G15" s="36"/>
      <c r="H15" s="33"/>
      <c r="I15" s="41" t="s">
        <v>355</v>
      </c>
      <c r="J15" s="42">
        <f>COUNTIF(C2:C100,"shielding")/(count(A2:A100))</f>
        <v>0.01639344262</v>
      </c>
      <c r="K15" s="45" t="s">
        <v>356</v>
      </c>
      <c r="L15" s="46">
        <f>((COUNTIF(B2:B100,"&gt;60")-COUNTIF(B2:B100,"&gt;75"))/Count(B2:B100))*100</f>
        <v>16.39344262</v>
      </c>
    </row>
    <row r="16">
      <c r="A16" s="36">
        <v>104.0</v>
      </c>
      <c r="B16" s="36">
        <v>66.0</v>
      </c>
      <c r="C16" s="36" t="s">
        <v>338</v>
      </c>
      <c r="D16" s="36"/>
      <c r="E16" s="36"/>
      <c r="F16" s="36"/>
      <c r="G16" s="36"/>
      <c r="H16" s="33"/>
      <c r="J16" s="8"/>
      <c r="K16" s="45" t="s">
        <v>357</v>
      </c>
      <c r="L16" s="46">
        <f>((COUNTIF(B2:B100,"&gt;75")-COUNTIF(B2:B100,"&gt;90"))/Count(B2:B100))*100</f>
        <v>11.47540984</v>
      </c>
    </row>
    <row r="17">
      <c r="A17" s="36">
        <v>91.0</v>
      </c>
      <c r="B17" s="36">
        <v>101.0</v>
      </c>
      <c r="C17" s="36" t="s">
        <v>341</v>
      </c>
      <c r="D17" s="36"/>
      <c r="E17" s="36"/>
      <c r="F17" s="36"/>
      <c r="G17" s="36"/>
      <c r="H17" s="33"/>
      <c r="I17" s="41" t="s">
        <v>378</v>
      </c>
      <c r="J17" s="42" t="str">
        <f>SUM(D2:F100)/COUNTA(D2:F100)</f>
        <v>#DIV/0!</v>
      </c>
      <c r="K17" s="45" t="s">
        <v>359</v>
      </c>
      <c r="L17" s="46">
        <f>((COUNTIF(B2:B100,"&gt;90")-COUNTIF(B2:B100,"&gt;105"))/Count(B2:B100))*100</f>
        <v>11.47540984</v>
      </c>
    </row>
    <row r="18">
      <c r="A18" s="36">
        <v>91.0</v>
      </c>
      <c r="B18" s="36">
        <v>132.0</v>
      </c>
      <c r="C18" s="36" t="s">
        <v>341</v>
      </c>
      <c r="D18" s="36"/>
      <c r="E18" s="36"/>
      <c r="F18" s="36"/>
      <c r="G18" s="36"/>
      <c r="H18" s="33"/>
      <c r="J18" s="8"/>
      <c r="K18" s="45" t="s">
        <v>360</v>
      </c>
      <c r="L18" s="46">
        <f>((COUNTIF(B2:B100,"&gt;105")-COUNTIF(B2:B100,"&gt;120"))/Count(B2:B100))*100</f>
        <v>22.95081967</v>
      </c>
    </row>
    <row r="19">
      <c r="A19" s="36">
        <v>91.0</v>
      </c>
      <c r="B19" s="36">
        <v>155.0</v>
      </c>
      <c r="C19" s="36" t="s">
        <v>350</v>
      </c>
      <c r="D19" s="36"/>
      <c r="E19" s="36"/>
      <c r="F19" s="36"/>
      <c r="G19" s="36"/>
      <c r="H19" s="33"/>
      <c r="J19" s="8"/>
      <c r="K19" s="45" t="s">
        <v>361</v>
      </c>
      <c r="L19" s="46">
        <f>((COUNTIF(B2:B100,"&gt;120")-COUNTIF(B2:B100,"&gt;135"))/Count(B2:B100))*100</f>
        <v>8.196721311</v>
      </c>
    </row>
    <row r="20">
      <c r="A20" s="36">
        <v>91.0</v>
      </c>
      <c r="B20" s="36">
        <v>73.0</v>
      </c>
      <c r="C20" s="36" t="s">
        <v>341</v>
      </c>
      <c r="D20" s="36"/>
      <c r="E20" s="36"/>
      <c r="F20" s="36"/>
      <c r="G20" s="36"/>
      <c r="H20" s="33"/>
      <c r="J20" s="8"/>
      <c r="K20" s="48" t="s">
        <v>362</v>
      </c>
      <c r="L20" s="49">
        <f>((COUNTIF(B2:B100,"&gt;135")-COUNTIF(B2:B100,"&gt;150"))/Count(B2:B100))*100</f>
        <v>11.47540984</v>
      </c>
    </row>
    <row r="21">
      <c r="A21" s="36">
        <v>91.0</v>
      </c>
      <c r="B21" s="36">
        <v>150.0</v>
      </c>
      <c r="C21" s="36" t="s">
        <v>350</v>
      </c>
      <c r="D21" s="36"/>
      <c r="E21" s="36"/>
      <c r="F21" s="36"/>
      <c r="G21" s="36"/>
      <c r="H21" s="33"/>
      <c r="J21" s="8"/>
      <c r="K21" s="48" t="s">
        <v>363</v>
      </c>
      <c r="L21" s="49">
        <f>((COUNTIF(B2:B100,"&gt;150")-COUNTIF(B2:B100,"&gt;165"))/Count(B2:B100))*100</f>
        <v>4.918032787</v>
      </c>
    </row>
    <row r="22">
      <c r="A22" s="36">
        <v>91.0</v>
      </c>
      <c r="B22" s="36">
        <v>76.0</v>
      </c>
      <c r="C22" s="36" t="s">
        <v>338</v>
      </c>
      <c r="D22" s="36"/>
      <c r="E22" s="36"/>
      <c r="F22" s="36"/>
      <c r="G22" s="36"/>
      <c r="H22" s="33"/>
      <c r="J22" s="8"/>
      <c r="K22" s="48" t="s">
        <v>364</v>
      </c>
      <c r="L22" s="49">
        <f>((COUNTIF(B2:B100,"&gt;165")-COUNTIF(B2:B100,"&gt;180"))/Count(B2:B100))*100</f>
        <v>0</v>
      </c>
    </row>
    <row r="23">
      <c r="A23" s="36">
        <v>91.0</v>
      </c>
      <c r="B23" s="36">
        <v>108.0</v>
      </c>
      <c r="C23" s="36" t="s">
        <v>341</v>
      </c>
      <c r="D23" s="36"/>
      <c r="E23" s="36"/>
      <c r="F23" s="36"/>
      <c r="G23" s="36"/>
      <c r="H23" s="33"/>
      <c r="J23" s="8"/>
      <c r="K23" s="50" t="s">
        <v>365</v>
      </c>
      <c r="L23" s="51">
        <f>((COUNTIF(B2:B100,"&gt;180")-COUNTIF(B2:B100,"&gt;300"))/Count(B2:B100))*100</f>
        <v>1.639344262</v>
      </c>
    </row>
    <row r="24">
      <c r="A24" s="36">
        <v>91.0</v>
      </c>
      <c r="B24" s="36">
        <v>142.0</v>
      </c>
      <c r="C24" s="36" t="s">
        <v>338</v>
      </c>
      <c r="D24" s="36"/>
      <c r="E24" s="36"/>
      <c r="F24" s="36"/>
      <c r="G24" s="36"/>
      <c r="H24" s="33"/>
      <c r="J24" s="8"/>
    </row>
    <row r="25">
      <c r="A25" s="36">
        <v>79.0</v>
      </c>
      <c r="B25" s="36">
        <v>81.0</v>
      </c>
      <c r="C25" s="36" t="s">
        <v>335</v>
      </c>
      <c r="D25" s="36"/>
      <c r="E25" s="36"/>
      <c r="F25" s="36"/>
      <c r="G25" s="36"/>
      <c r="H25" s="33"/>
      <c r="J25" s="8"/>
    </row>
    <row r="26">
      <c r="A26" s="36">
        <v>79.0</v>
      </c>
      <c r="B26" s="36">
        <v>119.0</v>
      </c>
      <c r="C26" s="36" t="s">
        <v>350</v>
      </c>
      <c r="D26" s="36"/>
      <c r="E26" s="36"/>
      <c r="F26" s="36"/>
      <c r="G26" s="36"/>
      <c r="H26" s="33"/>
      <c r="J26" s="8"/>
    </row>
    <row r="27">
      <c r="A27" s="36">
        <v>79.0</v>
      </c>
      <c r="B27" s="36">
        <v>92.0</v>
      </c>
      <c r="C27" s="36" t="s">
        <v>341</v>
      </c>
      <c r="D27" s="36"/>
      <c r="E27" s="36"/>
      <c r="F27" s="36"/>
      <c r="G27" s="36"/>
      <c r="H27" s="33"/>
      <c r="J27" s="8"/>
    </row>
    <row r="28">
      <c r="A28" s="36">
        <v>79.0</v>
      </c>
      <c r="B28" s="36">
        <v>88.0</v>
      </c>
      <c r="C28" s="36" t="s">
        <v>338</v>
      </c>
      <c r="D28" s="36"/>
      <c r="E28" s="36"/>
      <c r="F28" s="36"/>
      <c r="G28" s="36"/>
      <c r="H28" s="33"/>
      <c r="J28" s="8"/>
    </row>
    <row r="29">
      <c r="A29" s="36">
        <v>79.0</v>
      </c>
      <c r="B29" s="36">
        <v>143.0</v>
      </c>
      <c r="C29" s="36" t="s">
        <v>341</v>
      </c>
      <c r="D29" s="36"/>
      <c r="E29" s="36"/>
      <c r="F29" s="36"/>
      <c r="G29" s="36"/>
      <c r="H29" s="33"/>
      <c r="J29" s="8"/>
    </row>
    <row r="30">
      <c r="A30" s="36">
        <v>79.0</v>
      </c>
      <c r="B30" s="36">
        <v>109.0</v>
      </c>
      <c r="C30" s="36" t="s">
        <v>353</v>
      </c>
      <c r="D30" s="36"/>
      <c r="E30" s="36"/>
      <c r="F30" s="36"/>
      <c r="G30" s="36"/>
      <c r="H30" s="33"/>
      <c r="J30" s="8"/>
    </row>
    <row r="31">
      <c r="A31" s="36">
        <v>79.0</v>
      </c>
      <c r="B31" s="36">
        <v>198.0</v>
      </c>
      <c r="C31" s="36" t="s">
        <v>341</v>
      </c>
      <c r="D31" s="36"/>
      <c r="E31" s="36"/>
      <c r="F31" s="36"/>
      <c r="G31" s="36"/>
      <c r="H31" s="33"/>
      <c r="J31" s="8"/>
    </row>
    <row r="32">
      <c r="A32" s="36">
        <v>96.0</v>
      </c>
      <c r="B32" s="36">
        <v>69.0</v>
      </c>
      <c r="C32" s="36" t="s">
        <v>335</v>
      </c>
      <c r="D32" s="36"/>
      <c r="E32" s="36"/>
      <c r="F32" s="36"/>
      <c r="G32" s="36"/>
      <c r="H32" s="33"/>
      <c r="J32" s="8"/>
    </row>
    <row r="33">
      <c r="A33" s="36">
        <v>96.0</v>
      </c>
      <c r="B33" s="36">
        <v>100.0</v>
      </c>
      <c r="C33" s="36" t="s">
        <v>353</v>
      </c>
      <c r="D33" s="36"/>
      <c r="E33" s="36"/>
      <c r="F33" s="36"/>
      <c r="G33" s="36"/>
      <c r="H33" s="33"/>
      <c r="J33" s="8"/>
    </row>
    <row r="34">
      <c r="A34" s="36">
        <v>96.0</v>
      </c>
      <c r="B34" s="36">
        <v>52.0</v>
      </c>
      <c r="C34" s="36" t="s">
        <v>335</v>
      </c>
      <c r="D34" s="36"/>
      <c r="E34" s="36"/>
      <c r="F34" s="36"/>
      <c r="G34" s="36"/>
      <c r="H34" s="33"/>
      <c r="J34" s="8"/>
    </row>
    <row r="35">
      <c r="A35" s="36">
        <v>96.0</v>
      </c>
      <c r="B35" s="36">
        <v>113.0</v>
      </c>
      <c r="C35" s="36" t="s">
        <v>335</v>
      </c>
      <c r="D35" s="36"/>
      <c r="E35" s="36"/>
      <c r="F35" s="36"/>
      <c r="G35" s="36"/>
      <c r="H35" s="33"/>
      <c r="J35" s="8"/>
    </row>
    <row r="36">
      <c r="A36" s="36">
        <v>96.0</v>
      </c>
      <c r="B36" s="36">
        <v>67.0</v>
      </c>
      <c r="C36" s="36" t="s">
        <v>335</v>
      </c>
      <c r="D36" s="36"/>
      <c r="E36" s="36"/>
      <c r="F36" s="36"/>
      <c r="G36" s="36"/>
      <c r="H36" s="33"/>
      <c r="J36" s="8"/>
    </row>
    <row r="37">
      <c r="A37" s="36">
        <v>96.0</v>
      </c>
      <c r="B37" s="36">
        <v>107.0</v>
      </c>
      <c r="C37" s="36" t="s">
        <v>341</v>
      </c>
      <c r="D37" s="36"/>
      <c r="E37" s="36"/>
      <c r="F37" s="36"/>
      <c r="G37" s="36"/>
      <c r="H37" s="33"/>
      <c r="J37" s="8"/>
    </row>
    <row r="38">
      <c r="A38" s="36">
        <v>96.0</v>
      </c>
      <c r="B38" s="36">
        <v>89.0</v>
      </c>
      <c r="C38" s="36" t="s">
        <v>341</v>
      </c>
      <c r="D38" s="36"/>
      <c r="E38" s="36"/>
      <c r="F38" s="36"/>
      <c r="G38" s="36"/>
      <c r="H38" s="33"/>
      <c r="J38" s="8"/>
    </row>
    <row r="39">
      <c r="A39" s="36">
        <v>96.0</v>
      </c>
      <c r="B39" s="36">
        <v>71.0</v>
      </c>
      <c r="C39" s="36" t="s">
        <v>338</v>
      </c>
      <c r="D39" s="36"/>
      <c r="E39" s="36"/>
      <c r="F39" s="36"/>
      <c r="G39" s="36"/>
      <c r="H39" s="33"/>
      <c r="J39" s="8"/>
    </row>
    <row r="40">
      <c r="A40" s="36">
        <v>96.0</v>
      </c>
      <c r="B40" s="36">
        <v>71.0</v>
      </c>
      <c r="C40" s="36" t="s">
        <v>338</v>
      </c>
      <c r="D40" s="36"/>
      <c r="E40" s="36"/>
      <c r="F40" s="36"/>
      <c r="G40" s="36"/>
      <c r="H40" s="33"/>
      <c r="J40" s="8"/>
    </row>
    <row r="41">
      <c r="A41" s="36">
        <v>96.0</v>
      </c>
      <c r="B41" s="36">
        <v>84.0</v>
      </c>
      <c r="C41" s="36" t="s">
        <v>338</v>
      </c>
      <c r="D41" s="36"/>
      <c r="E41" s="36"/>
      <c r="F41" s="36"/>
      <c r="G41" s="36"/>
      <c r="H41" s="33"/>
      <c r="J41" s="8"/>
    </row>
    <row r="42">
      <c r="A42" s="36">
        <v>96.0</v>
      </c>
      <c r="B42" s="36">
        <v>111.0</v>
      </c>
      <c r="C42" s="36" t="s">
        <v>353</v>
      </c>
      <c r="D42" s="36"/>
      <c r="E42" s="36"/>
      <c r="F42" s="36"/>
      <c r="G42" s="36"/>
      <c r="H42" s="33"/>
      <c r="J42" s="8"/>
    </row>
    <row r="43">
      <c r="A43" s="36">
        <v>96.0</v>
      </c>
      <c r="B43" s="36">
        <v>122.0</v>
      </c>
      <c r="C43" s="36" t="s">
        <v>341</v>
      </c>
      <c r="D43" s="36"/>
      <c r="E43" s="36"/>
      <c r="F43" s="36"/>
      <c r="G43" s="36"/>
      <c r="H43" s="33"/>
      <c r="J43" s="8"/>
    </row>
    <row r="44">
      <c r="A44" s="36">
        <v>96.0</v>
      </c>
      <c r="B44" s="36">
        <v>74.0</v>
      </c>
      <c r="C44" s="36" t="s">
        <v>335</v>
      </c>
      <c r="D44" s="36"/>
      <c r="E44" s="36"/>
      <c r="F44" s="36"/>
      <c r="G44" s="36"/>
      <c r="H44" s="33"/>
      <c r="J44" s="8"/>
    </row>
    <row r="45">
      <c r="A45" s="36">
        <v>96.0</v>
      </c>
      <c r="B45" s="36">
        <v>16.0</v>
      </c>
      <c r="C45" s="36" t="s">
        <v>355</v>
      </c>
      <c r="D45" s="36"/>
      <c r="E45" s="36"/>
      <c r="F45" s="36"/>
      <c r="G45" s="36"/>
      <c r="H45" s="33"/>
      <c r="J45" s="8"/>
    </row>
    <row r="46">
      <c r="A46" s="36">
        <v>96.0</v>
      </c>
      <c r="B46" s="36">
        <v>112.0</v>
      </c>
      <c r="C46" s="36" t="s">
        <v>341</v>
      </c>
      <c r="D46" s="36"/>
      <c r="E46" s="36"/>
      <c r="F46" s="36"/>
      <c r="G46" s="36"/>
      <c r="H46" s="33"/>
      <c r="J46" s="8"/>
    </row>
    <row r="47">
      <c r="A47" s="36">
        <v>96.0</v>
      </c>
      <c r="B47" s="36">
        <v>70.0</v>
      </c>
      <c r="C47" s="36" t="s">
        <v>338</v>
      </c>
      <c r="D47" s="36"/>
      <c r="E47" s="36"/>
      <c r="F47" s="36"/>
      <c r="G47" s="36"/>
      <c r="H47" s="33"/>
      <c r="J47" s="8"/>
    </row>
    <row r="48">
      <c r="A48" s="36">
        <v>96.0</v>
      </c>
      <c r="B48" s="36">
        <v>36.0</v>
      </c>
      <c r="C48" s="36" t="s">
        <v>335</v>
      </c>
      <c r="D48" s="36"/>
      <c r="E48" s="36"/>
      <c r="F48" s="36"/>
      <c r="G48" s="36"/>
      <c r="H48" s="33"/>
      <c r="J48" s="8"/>
    </row>
    <row r="49">
      <c r="A49" s="36">
        <v>96.0</v>
      </c>
      <c r="B49" s="36">
        <v>150.0</v>
      </c>
      <c r="C49" s="36" t="s">
        <v>335</v>
      </c>
      <c r="D49" s="36"/>
      <c r="E49" s="36"/>
      <c r="F49" s="36"/>
      <c r="G49" s="36"/>
      <c r="H49" s="33"/>
      <c r="J49" s="8"/>
    </row>
    <row r="50">
      <c r="A50" s="36">
        <v>96.0</v>
      </c>
      <c r="B50" s="36">
        <v>108.0</v>
      </c>
      <c r="C50" s="36" t="s">
        <v>350</v>
      </c>
      <c r="D50" s="36"/>
      <c r="E50" s="36"/>
      <c r="F50" s="36"/>
      <c r="G50" s="36"/>
      <c r="H50" s="33"/>
      <c r="J50" s="8"/>
    </row>
    <row r="51">
      <c r="A51" s="36">
        <v>80.0</v>
      </c>
      <c r="B51" s="36">
        <v>75.0</v>
      </c>
      <c r="C51" s="36" t="s">
        <v>353</v>
      </c>
      <c r="D51" s="36"/>
      <c r="E51" s="36"/>
      <c r="F51" s="36"/>
      <c r="G51" s="36"/>
      <c r="H51" s="33"/>
      <c r="J51" s="8"/>
    </row>
    <row r="52">
      <c r="A52" s="36">
        <v>80.0</v>
      </c>
      <c r="B52" s="36">
        <v>107.0</v>
      </c>
      <c r="C52" s="36" t="s">
        <v>341</v>
      </c>
      <c r="D52" s="36"/>
      <c r="E52" s="36"/>
      <c r="F52" s="36"/>
      <c r="G52" s="36"/>
      <c r="H52" s="33"/>
      <c r="J52" s="8"/>
    </row>
    <row r="53">
      <c r="A53" s="36">
        <v>80.0</v>
      </c>
      <c r="B53" s="36">
        <v>104.0</v>
      </c>
      <c r="C53" s="36" t="s">
        <v>338</v>
      </c>
      <c r="D53" s="36"/>
      <c r="E53" s="36"/>
      <c r="F53" s="36"/>
      <c r="G53" s="36"/>
      <c r="H53" s="33"/>
      <c r="J53" s="8"/>
    </row>
    <row r="54">
      <c r="A54" s="36">
        <v>80.0</v>
      </c>
      <c r="B54" s="36">
        <v>118.0</v>
      </c>
      <c r="C54" s="36" t="s">
        <v>350</v>
      </c>
      <c r="D54" s="36"/>
      <c r="E54" s="36"/>
      <c r="F54" s="36"/>
      <c r="G54" s="36"/>
      <c r="H54" s="33"/>
      <c r="J54" s="8"/>
    </row>
    <row r="55">
      <c r="A55" s="36">
        <v>80.0</v>
      </c>
      <c r="B55" s="36">
        <v>139.0</v>
      </c>
      <c r="C55" s="36" t="s">
        <v>341</v>
      </c>
      <c r="D55" s="36"/>
      <c r="E55" s="36"/>
      <c r="F55" s="36"/>
      <c r="G55" s="36"/>
      <c r="H55" s="33"/>
      <c r="J55" s="8"/>
    </row>
    <row r="56">
      <c r="A56" s="36">
        <v>80.0</v>
      </c>
      <c r="B56" s="36">
        <v>73.0</v>
      </c>
      <c r="C56" s="36" t="s">
        <v>341</v>
      </c>
      <c r="D56" s="36"/>
      <c r="E56" s="36"/>
      <c r="F56" s="36"/>
      <c r="G56" s="36"/>
      <c r="H56" s="33"/>
      <c r="J56" s="8"/>
    </row>
    <row r="57">
      <c r="A57" s="36">
        <v>80.0</v>
      </c>
      <c r="B57" s="36">
        <v>123.0</v>
      </c>
      <c r="C57" s="36" t="s">
        <v>341</v>
      </c>
      <c r="D57" s="36"/>
      <c r="E57" s="36"/>
      <c r="F57" s="36"/>
      <c r="G57" s="36"/>
      <c r="H57" s="33"/>
      <c r="J57" s="8"/>
    </row>
    <row r="58">
      <c r="A58" s="36">
        <v>80.0</v>
      </c>
      <c r="B58" s="36">
        <v>113.0</v>
      </c>
      <c r="C58" s="36" t="s">
        <v>341</v>
      </c>
      <c r="D58" s="36"/>
      <c r="E58" s="36"/>
      <c r="F58" s="36"/>
      <c r="G58" s="36"/>
      <c r="H58" s="33"/>
      <c r="J58" s="8"/>
    </row>
    <row r="59">
      <c r="A59" s="36">
        <v>95.0</v>
      </c>
      <c r="B59" s="36">
        <v>118.0</v>
      </c>
      <c r="C59" s="36" t="s">
        <v>335</v>
      </c>
      <c r="D59" s="36"/>
      <c r="E59" s="36"/>
      <c r="F59" s="36"/>
      <c r="G59" s="36"/>
      <c r="H59" s="33"/>
      <c r="J59" s="8"/>
    </row>
    <row r="60">
      <c r="A60" s="36">
        <v>95.0</v>
      </c>
      <c r="B60" s="36">
        <v>126.0</v>
      </c>
      <c r="C60" s="36" t="s">
        <v>335</v>
      </c>
      <c r="D60" s="36"/>
      <c r="E60" s="36"/>
      <c r="F60" s="36"/>
      <c r="G60" s="36"/>
      <c r="H60" s="33"/>
      <c r="J60" s="8"/>
    </row>
    <row r="61">
      <c r="A61" s="36">
        <v>95.0</v>
      </c>
      <c r="B61" s="36">
        <v>48.0</v>
      </c>
      <c r="C61" s="36" t="s">
        <v>338</v>
      </c>
      <c r="D61" s="36"/>
      <c r="E61" s="36"/>
      <c r="F61" s="36"/>
      <c r="G61" s="36"/>
      <c r="H61" s="33"/>
      <c r="J61" s="8"/>
    </row>
    <row r="62">
      <c r="A62" s="36">
        <v>95.0</v>
      </c>
      <c r="B62" s="36">
        <v>109.0</v>
      </c>
      <c r="C62" s="36" t="s">
        <v>335</v>
      </c>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106.4915254</v>
      </c>
      <c r="M1" s="6" t="s">
        <v>334</v>
      </c>
      <c r="N1" s="10">
        <f>AVERAGE(A2:A100)</f>
        <v>91.74576271</v>
      </c>
    </row>
    <row r="2">
      <c r="A2" s="36">
        <v>97.0</v>
      </c>
      <c r="B2" s="36">
        <v>72.0</v>
      </c>
      <c r="C2" s="36" t="s">
        <v>338</v>
      </c>
      <c r="D2" s="36"/>
      <c r="E2" s="36"/>
      <c r="F2" s="36"/>
      <c r="G2" s="36"/>
      <c r="H2" s="33"/>
      <c r="I2" s="34" t="s">
        <v>3</v>
      </c>
      <c r="J2" s="35">
        <f>MEDIAN(B2:B100)</f>
        <v>106</v>
      </c>
      <c r="M2" s="66" t="s">
        <v>337</v>
      </c>
      <c r="N2" s="67">
        <f>count(A2:A103)</f>
        <v>59</v>
      </c>
    </row>
    <row r="3">
      <c r="A3" s="36">
        <v>97.0</v>
      </c>
      <c r="B3" s="36">
        <v>18.0</v>
      </c>
      <c r="C3" s="36" t="s">
        <v>338</v>
      </c>
      <c r="D3" s="36"/>
      <c r="E3" s="36"/>
      <c r="F3" s="36"/>
      <c r="G3" s="36"/>
      <c r="H3" s="33"/>
      <c r="I3" s="34" t="s">
        <v>339</v>
      </c>
      <c r="J3" s="35">
        <f>STDEV(B2:B100)</f>
        <v>29.9179181</v>
      </c>
    </row>
    <row r="4">
      <c r="A4" s="36">
        <v>97.0</v>
      </c>
      <c r="B4" s="36">
        <v>127.0</v>
      </c>
      <c r="C4" s="36" t="s">
        <v>338</v>
      </c>
      <c r="D4" s="36"/>
      <c r="E4" s="36"/>
      <c r="F4" s="36"/>
      <c r="G4" s="36"/>
      <c r="H4" s="33"/>
      <c r="I4" s="34" t="s">
        <v>340</v>
      </c>
      <c r="J4" s="35">
        <f>QUARTILE(B2:B100,1)</f>
        <v>88.5</v>
      </c>
    </row>
    <row r="5">
      <c r="A5" s="36">
        <v>97.0</v>
      </c>
      <c r="B5" s="36">
        <v>54.0</v>
      </c>
      <c r="C5" s="36" t="s">
        <v>338</v>
      </c>
      <c r="D5" s="36"/>
      <c r="E5" s="36"/>
      <c r="F5" s="36"/>
      <c r="G5" s="36"/>
      <c r="H5" s="33"/>
      <c r="I5" s="34" t="s">
        <v>342</v>
      </c>
      <c r="J5" s="35">
        <f>QUARTILE(B2:B100,2)</f>
        <v>106</v>
      </c>
    </row>
    <row r="6">
      <c r="A6" s="36">
        <v>97.0</v>
      </c>
      <c r="B6" s="36">
        <v>88.0</v>
      </c>
      <c r="C6" s="36" t="s">
        <v>338</v>
      </c>
      <c r="D6" s="36"/>
      <c r="E6" s="36"/>
      <c r="F6" s="36"/>
      <c r="G6" s="36"/>
      <c r="H6" s="33"/>
      <c r="I6" s="34" t="s">
        <v>1</v>
      </c>
      <c r="J6" s="35">
        <f>QUARTILE(B2:B100,3)</f>
        <v>126.5</v>
      </c>
    </row>
    <row r="7">
      <c r="A7" s="36">
        <v>97.0</v>
      </c>
      <c r="B7" s="59">
        <v>69.0</v>
      </c>
      <c r="C7" s="38" t="s">
        <v>341</v>
      </c>
      <c r="D7" s="38"/>
      <c r="E7" s="38"/>
      <c r="F7" s="38"/>
      <c r="G7" s="38"/>
      <c r="H7" s="33"/>
      <c r="I7" s="34" t="s">
        <v>343</v>
      </c>
      <c r="J7" s="35">
        <f>QUARTILE(B2:B100,4)</f>
        <v>177</v>
      </c>
    </row>
    <row r="8">
      <c r="A8" s="36">
        <v>97.0</v>
      </c>
      <c r="B8" s="60">
        <v>127.0</v>
      </c>
      <c r="C8" s="40" t="s">
        <v>341</v>
      </c>
      <c r="D8" s="40"/>
      <c r="E8" s="40"/>
      <c r="F8" s="40"/>
      <c r="G8" s="40"/>
      <c r="H8" s="33"/>
      <c r="I8" s="34" t="s">
        <v>344</v>
      </c>
      <c r="J8" s="35">
        <f>J6-J4</f>
        <v>38</v>
      </c>
      <c r="K8" s="34" t="s">
        <v>345</v>
      </c>
      <c r="L8" s="35">
        <f>(3*(J1-J2))/J3</f>
        <v>0.04928739581</v>
      </c>
      <c r="M8" s="34" t="s">
        <v>346</v>
      </c>
      <c r="N8" s="35">
        <f>SUM(L21:L23)</f>
        <v>5.084745763</v>
      </c>
    </row>
    <row r="9">
      <c r="A9" s="36">
        <v>97.0</v>
      </c>
      <c r="B9" s="60">
        <v>87.0</v>
      </c>
      <c r="C9" s="40" t="s">
        <v>338</v>
      </c>
      <c r="D9" s="40"/>
      <c r="E9" s="40"/>
      <c r="F9" s="40"/>
      <c r="G9" s="40"/>
      <c r="H9" s="33"/>
      <c r="J9" s="8"/>
    </row>
    <row r="10">
      <c r="A10" s="36">
        <v>98.0</v>
      </c>
      <c r="B10" s="36">
        <v>68.0</v>
      </c>
      <c r="C10" s="36" t="s">
        <v>338</v>
      </c>
      <c r="D10" s="36"/>
      <c r="E10" s="36"/>
      <c r="F10" s="36"/>
      <c r="G10" s="36"/>
      <c r="H10" s="33"/>
      <c r="I10" s="41" t="s">
        <v>338</v>
      </c>
      <c r="J10" s="42">
        <f>(COUNTIF(C2:C100,"edgeguard"))/(count(A2:A100))</f>
        <v>0.3728813559</v>
      </c>
      <c r="K10" s="43" t="s">
        <v>347</v>
      </c>
      <c r="L10" s="44" t="s">
        <v>348</v>
      </c>
    </row>
    <row r="11">
      <c r="A11" s="36">
        <v>98.0</v>
      </c>
      <c r="B11" s="36">
        <v>115.0</v>
      </c>
      <c r="C11" s="36" t="s">
        <v>338</v>
      </c>
      <c r="D11" s="36"/>
      <c r="E11" s="36"/>
      <c r="F11" s="36"/>
      <c r="G11" s="36"/>
      <c r="H11" s="33"/>
      <c r="I11" s="41" t="s">
        <v>335</v>
      </c>
      <c r="J11" s="42">
        <f>COUNTIF(C2:C100,"ledgeguard")/(count(A2:A100))</f>
        <v>0.2033898305</v>
      </c>
      <c r="K11" s="45" t="s">
        <v>349</v>
      </c>
      <c r="L11" s="46">
        <f>((COUNTIF(B2:B100,"&lt;=15"))/Count(B2:B100))*100</f>
        <v>0</v>
      </c>
    </row>
    <row r="12">
      <c r="A12" s="36">
        <v>98.0</v>
      </c>
      <c r="B12" s="36">
        <v>70.0</v>
      </c>
      <c r="C12" s="36" t="s">
        <v>338</v>
      </c>
      <c r="D12" s="36"/>
      <c r="E12" s="36"/>
      <c r="F12" s="36"/>
      <c r="G12" s="36"/>
      <c r="H12" s="33"/>
      <c r="I12" s="41" t="s">
        <v>350</v>
      </c>
      <c r="J12" s="42">
        <f>COUNTIF(C2:C100,"reversal")/(count(A2:A100))</f>
        <v>0.01694915254</v>
      </c>
      <c r="K12" s="45" t="s">
        <v>351</v>
      </c>
      <c r="L12" s="46">
        <f>((COUNTIF(B2:B100,"&gt;15")-COUNTIF(B2:B100,"&gt;30"))/Count(B2:B100))*100</f>
        <v>1.694915254</v>
      </c>
    </row>
    <row r="13">
      <c r="A13" s="36">
        <v>100.0</v>
      </c>
      <c r="B13" s="36">
        <v>89.0</v>
      </c>
      <c r="C13" s="36" t="s">
        <v>338</v>
      </c>
      <c r="D13" s="36"/>
      <c r="E13" s="36"/>
      <c r="F13" s="36"/>
      <c r="G13" s="36"/>
      <c r="H13" s="33"/>
      <c r="I13" s="41" t="s">
        <v>341</v>
      </c>
      <c r="J13" s="42">
        <f>COUNTIF(C2:C100,"raw/whiff")/(count(A2:A100))</f>
        <v>0.3559322034</v>
      </c>
      <c r="K13" s="45" t="s">
        <v>352</v>
      </c>
      <c r="L13" s="47">
        <f>((COUNTIF(B2:B100,"&gt;30")-COUNTIF(B2:B100,"&gt;45"))/Count(B2:B100))*100</f>
        <v>0</v>
      </c>
    </row>
    <row r="14">
      <c r="A14" s="36">
        <v>100.0</v>
      </c>
      <c r="B14" s="36">
        <v>125.0</v>
      </c>
      <c r="C14" s="36" t="s">
        <v>341</v>
      </c>
      <c r="D14" s="36"/>
      <c r="E14" s="36"/>
      <c r="F14" s="36"/>
      <c r="G14" s="36"/>
      <c r="H14" s="33"/>
      <c r="I14" s="41" t="s">
        <v>353</v>
      </c>
      <c r="J14" s="42">
        <f>COUNTIF(C2:C100,"landing")/(count(A2:A100))</f>
        <v>0.03389830508</v>
      </c>
      <c r="K14" s="45" t="s">
        <v>354</v>
      </c>
      <c r="L14" s="46">
        <f>((COUNTIF(B2:B100,"&gt;45")-COUNTIF(B2:B100,"&gt;60"))/Count(B2:B100))*100</f>
        <v>5.084745763</v>
      </c>
    </row>
    <row r="15">
      <c r="A15" s="36">
        <v>100.0</v>
      </c>
      <c r="B15" s="36">
        <v>97.0</v>
      </c>
      <c r="C15" s="36" t="s">
        <v>338</v>
      </c>
      <c r="D15" s="36"/>
      <c r="E15" s="36"/>
      <c r="F15" s="36"/>
      <c r="G15" s="36"/>
      <c r="H15" s="33"/>
      <c r="I15" s="41" t="s">
        <v>355</v>
      </c>
      <c r="J15" s="42">
        <f>COUNTIF(C2:C100,"shielding")/(count(A2:A100))</f>
        <v>0.01694915254</v>
      </c>
      <c r="K15" s="45" t="s">
        <v>356</v>
      </c>
      <c r="L15" s="46">
        <f>((COUNTIF(B2:B100,"&gt;60")-COUNTIF(B2:B100,"&gt;75"))/Count(B2:B100))*100</f>
        <v>6.779661017</v>
      </c>
    </row>
    <row r="16">
      <c r="A16" s="36">
        <v>100.0</v>
      </c>
      <c r="B16" s="36">
        <v>116.0</v>
      </c>
      <c r="C16" s="36" t="s">
        <v>341</v>
      </c>
      <c r="D16" s="36"/>
      <c r="E16" s="36"/>
      <c r="F16" s="36"/>
      <c r="G16" s="36"/>
      <c r="H16" s="33"/>
      <c r="J16" s="8"/>
      <c r="K16" s="45" t="s">
        <v>357</v>
      </c>
      <c r="L16" s="46">
        <f>((COUNTIF(B2:B100,"&gt;75")-COUNTIF(B2:B100,"&gt;90"))/Count(B2:B100))*100</f>
        <v>13.55932203</v>
      </c>
    </row>
    <row r="17">
      <c r="A17" s="36">
        <v>100.0</v>
      </c>
      <c r="B17" s="36">
        <v>83.0</v>
      </c>
      <c r="C17" s="36" t="s">
        <v>335</v>
      </c>
      <c r="D17" s="36"/>
      <c r="E17" s="36"/>
      <c r="F17" s="36"/>
      <c r="G17" s="36"/>
      <c r="H17" s="33"/>
      <c r="I17" s="41" t="s">
        <v>378</v>
      </c>
      <c r="J17" s="42" t="str">
        <f>SUM(D2:F100)/COUNTA(D2:F100)</f>
        <v>#DIV/0!</v>
      </c>
      <c r="K17" s="45" t="s">
        <v>359</v>
      </c>
      <c r="L17" s="46">
        <f>((COUNTIF(B2:B100,"&gt;90")-COUNTIF(B2:B100,"&gt;105"))/Count(B2:B100))*100</f>
        <v>22.03389831</v>
      </c>
    </row>
    <row r="18">
      <c r="A18" s="36">
        <v>100.0</v>
      </c>
      <c r="B18" s="36">
        <v>101.0</v>
      </c>
      <c r="C18" s="36" t="s">
        <v>338</v>
      </c>
      <c r="D18" s="36"/>
      <c r="E18" s="36"/>
      <c r="F18" s="36"/>
      <c r="G18" s="36"/>
      <c r="H18" s="33"/>
      <c r="J18" s="8"/>
      <c r="K18" s="45" t="s">
        <v>360</v>
      </c>
      <c r="L18" s="46">
        <f>((COUNTIF(B2:B100,"&gt;105")-COUNTIF(B2:B100,"&gt;120"))/Count(B2:B100))*100</f>
        <v>18.6440678</v>
      </c>
    </row>
    <row r="19">
      <c r="A19" s="36">
        <v>95.0</v>
      </c>
      <c r="B19" s="36">
        <v>103.0</v>
      </c>
      <c r="C19" s="36" t="s">
        <v>341</v>
      </c>
      <c r="D19" s="36"/>
      <c r="E19" s="36"/>
      <c r="F19" s="36"/>
      <c r="G19" s="36"/>
      <c r="H19" s="33"/>
      <c r="J19" s="8"/>
      <c r="K19" s="45" t="s">
        <v>361</v>
      </c>
      <c r="L19" s="46">
        <f>((COUNTIF(B2:B100,"&gt;120")-COUNTIF(B2:B100,"&gt;135"))/Count(B2:B100))*100</f>
        <v>16.94915254</v>
      </c>
    </row>
    <row r="20">
      <c r="A20" s="36">
        <v>95.0</v>
      </c>
      <c r="B20" s="36">
        <v>135.0</v>
      </c>
      <c r="C20" s="36" t="s">
        <v>341</v>
      </c>
      <c r="D20" s="36"/>
      <c r="E20" s="36"/>
      <c r="F20" s="36"/>
      <c r="G20" s="36"/>
      <c r="H20" s="33"/>
      <c r="J20" s="8"/>
      <c r="K20" s="48" t="s">
        <v>362</v>
      </c>
      <c r="L20" s="49">
        <f>((COUNTIF(B2:B100,"&gt;135")-COUNTIF(B2:B100,"&gt;150"))/Count(B2:B100))*100</f>
        <v>10.16949153</v>
      </c>
    </row>
    <row r="21">
      <c r="A21" s="36">
        <v>95.0</v>
      </c>
      <c r="B21" s="36">
        <v>136.0</v>
      </c>
      <c r="C21" s="36" t="s">
        <v>338</v>
      </c>
      <c r="D21" s="36"/>
      <c r="E21" s="36"/>
      <c r="F21" s="36"/>
      <c r="G21" s="36"/>
      <c r="H21" s="33"/>
      <c r="J21" s="8"/>
      <c r="K21" s="48" t="s">
        <v>363</v>
      </c>
      <c r="L21" s="49">
        <f>((COUNTIF(B2:B100,"&gt;150")-COUNTIF(B2:B100,"&gt;165"))/Count(B2:B100))*100</f>
        <v>1.694915254</v>
      </c>
    </row>
    <row r="22">
      <c r="A22" s="36">
        <v>95.0</v>
      </c>
      <c r="B22" s="36">
        <v>113.0</v>
      </c>
      <c r="C22" s="36" t="s">
        <v>341</v>
      </c>
      <c r="D22" s="36"/>
      <c r="E22" s="36"/>
      <c r="F22" s="36"/>
      <c r="G22" s="36"/>
      <c r="H22" s="33"/>
      <c r="J22" s="8"/>
      <c r="K22" s="48" t="s">
        <v>364</v>
      </c>
      <c r="L22" s="49">
        <f>((COUNTIF(B2:B100,"&gt;165")-COUNTIF(B2:B100,"&gt;180"))/Count(B2:B100))*100</f>
        <v>3.389830508</v>
      </c>
    </row>
    <row r="23">
      <c r="A23" s="36">
        <v>88.0</v>
      </c>
      <c r="B23" s="36">
        <v>150.0</v>
      </c>
      <c r="C23" s="36" t="s">
        <v>355</v>
      </c>
      <c r="D23" s="36"/>
      <c r="E23" s="36"/>
      <c r="F23" s="36"/>
      <c r="G23" s="36"/>
      <c r="H23" s="33"/>
      <c r="J23" s="8"/>
      <c r="K23" s="50" t="s">
        <v>365</v>
      </c>
      <c r="L23" s="51">
        <f>((COUNTIF(B2:B100,"&gt;180")-COUNTIF(B2:B100,"&gt;300"))/Count(B2:B100))*100</f>
        <v>0</v>
      </c>
    </row>
    <row r="24">
      <c r="A24" s="36">
        <v>88.0</v>
      </c>
      <c r="B24" s="36">
        <v>93.0</v>
      </c>
      <c r="C24" s="36" t="s">
        <v>341</v>
      </c>
      <c r="D24" s="36"/>
      <c r="E24" s="36"/>
      <c r="F24" s="36"/>
      <c r="G24" s="36"/>
      <c r="H24" s="33"/>
      <c r="J24" s="8"/>
    </row>
    <row r="25">
      <c r="A25" s="36">
        <v>88.0</v>
      </c>
      <c r="B25" s="36">
        <v>84.0</v>
      </c>
      <c r="C25" s="36" t="s">
        <v>353</v>
      </c>
      <c r="D25" s="36"/>
      <c r="E25" s="36"/>
      <c r="F25" s="36"/>
      <c r="G25" s="36"/>
      <c r="H25" s="33"/>
      <c r="J25" s="8"/>
    </row>
    <row r="26">
      <c r="A26" s="36">
        <v>88.0</v>
      </c>
      <c r="B26" s="36">
        <v>173.0</v>
      </c>
      <c r="C26" s="36" t="s">
        <v>341</v>
      </c>
      <c r="D26" s="36"/>
      <c r="E26" s="36"/>
      <c r="F26" s="36"/>
      <c r="G26" s="36"/>
      <c r="H26" s="33"/>
      <c r="J26" s="8"/>
    </row>
    <row r="27">
      <c r="A27" s="36">
        <v>88.0</v>
      </c>
      <c r="B27" s="36">
        <v>49.0</v>
      </c>
      <c r="C27" s="36" t="s">
        <v>338</v>
      </c>
      <c r="D27" s="36"/>
      <c r="E27" s="36"/>
      <c r="F27" s="36"/>
      <c r="G27" s="36"/>
      <c r="H27" s="33"/>
      <c r="J27" s="8"/>
    </row>
    <row r="28">
      <c r="A28" s="36">
        <v>88.0</v>
      </c>
      <c r="B28" s="36">
        <v>140.0</v>
      </c>
      <c r="C28" s="36" t="s">
        <v>338</v>
      </c>
      <c r="D28" s="36"/>
      <c r="E28" s="36"/>
      <c r="F28" s="36"/>
      <c r="G28" s="36"/>
      <c r="H28" s="33"/>
      <c r="J28" s="8"/>
    </row>
    <row r="29">
      <c r="A29" s="36">
        <v>88.0</v>
      </c>
      <c r="B29" s="36">
        <v>85.0</v>
      </c>
      <c r="C29" s="36" t="s">
        <v>353</v>
      </c>
      <c r="D29" s="36"/>
      <c r="E29" s="36"/>
      <c r="F29" s="36"/>
      <c r="G29" s="36"/>
      <c r="H29" s="33"/>
      <c r="J29" s="8"/>
    </row>
    <row r="30">
      <c r="A30" s="36">
        <v>95.0</v>
      </c>
      <c r="B30" s="36">
        <v>105.0</v>
      </c>
      <c r="C30" s="36" t="s">
        <v>341</v>
      </c>
      <c r="D30" s="36"/>
      <c r="E30" s="36"/>
      <c r="F30" s="36"/>
      <c r="G30" s="36"/>
      <c r="H30" s="33"/>
      <c r="J30" s="8"/>
    </row>
    <row r="31">
      <c r="A31" s="36">
        <v>95.0</v>
      </c>
      <c r="B31" s="36">
        <v>92.0</v>
      </c>
      <c r="C31" s="36" t="s">
        <v>335</v>
      </c>
      <c r="D31" s="36"/>
      <c r="E31" s="36"/>
      <c r="F31" s="36"/>
      <c r="G31" s="36"/>
      <c r="H31" s="33"/>
      <c r="J31" s="8"/>
    </row>
    <row r="32">
      <c r="A32" s="36">
        <v>95.0</v>
      </c>
      <c r="B32" s="36">
        <v>110.0</v>
      </c>
      <c r="C32" s="36" t="s">
        <v>335</v>
      </c>
      <c r="D32" s="36"/>
      <c r="E32" s="36"/>
      <c r="F32" s="36"/>
      <c r="G32" s="36"/>
      <c r="H32" s="33"/>
      <c r="J32" s="8"/>
    </row>
    <row r="33">
      <c r="A33" s="36">
        <v>95.0</v>
      </c>
      <c r="B33" s="36">
        <v>147.0</v>
      </c>
      <c r="C33" s="36" t="s">
        <v>335</v>
      </c>
      <c r="D33" s="36"/>
      <c r="E33" s="36"/>
      <c r="F33" s="36"/>
      <c r="G33" s="36"/>
      <c r="H33" s="33"/>
      <c r="J33" s="8"/>
    </row>
    <row r="34">
      <c r="A34" s="36">
        <v>95.0</v>
      </c>
      <c r="B34" s="36">
        <v>85.0</v>
      </c>
      <c r="C34" s="36" t="s">
        <v>338</v>
      </c>
      <c r="D34" s="36"/>
      <c r="E34" s="36"/>
      <c r="F34" s="36"/>
      <c r="G34" s="36"/>
      <c r="H34" s="33"/>
      <c r="J34" s="8"/>
    </row>
    <row r="35">
      <c r="A35" s="36">
        <v>95.0</v>
      </c>
      <c r="B35" s="36">
        <v>130.0</v>
      </c>
      <c r="C35" s="36" t="s">
        <v>341</v>
      </c>
      <c r="D35" s="36"/>
      <c r="E35" s="36"/>
      <c r="F35" s="36"/>
      <c r="G35" s="36"/>
      <c r="H35" s="33"/>
      <c r="J35" s="8"/>
    </row>
    <row r="36">
      <c r="A36" s="36">
        <v>95.0</v>
      </c>
      <c r="B36" s="36">
        <v>177.0</v>
      </c>
      <c r="C36" s="36" t="s">
        <v>341</v>
      </c>
      <c r="D36" s="36"/>
      <c r="E36" s="36"/>
      <c r="F36" s="36"/>
      <c r="G36" s="36"/>
      <c r="H36" s="33"/>
      <c r="J36" s="8"/>
    </row>
    <row r="37">
      <c r="A37" s="36">
        <v>95.0</v>
      </c>
      <c r="B37" s="36">
        <v>126.0</v>
      </c>
      <c r="C37" s="36" t="s">
        <v>338</v>
      </c>
      <c r="D37" s="36"/>
      <c r="E37" s="36"/>
      <c r="F37" s="36"/>
      <c r="G37" s="36"/>
      <c r="H37" s="33"/>
      <c r="J37" s="8"/>
    </row>
    <row r="38">
      <c r="A38" s="36">
        <v>95.0</v>
      </c>
      <c r="B38" s="36">
        <v>95.0</v>
      </c>
      <c r="C38" s="36" t="s">
        <v>341</v>
      </c>
      <c r="D38" s="36"/>
      <c r="E38" s="36"/>
      <c r="F38" s="36"/>
      <c r="G38" s="36"/>
      <c r="H38" s="33"/>
      <c r="J38" s="8"/>
    </row>
    <row r="39">
      <c r="A39" s="36">
        <v>95.0</v>
      </c>
      <c r="B39" s="36">
        <v>103.0</v>
      </c>
      <c r="C39" s="36" t="s">
        <v>335</v>
      </c>
      <c r="D39" s="36"/>
      <c r="E39" s="36"/>
      <c r="F39" s="36"/>
      <c r="G39" s="36"/>
      <c r="H39" s="33"/>
      <c r="J39" s="8"/>
    </row>
    <row r="40">
      <c r="A40" s="36">
        <v>79.0</v>
      </c>
      <c r="B40" s="36">
        <v>106.0</v>
      </c>
      <c r="C40" s="36" t="s">
        <v>335</v>
      </c>
      <c r="D40" s="36"/>
      <c r="E40" s="36"/>
      <c r="F40" s="36"/>
      <c r="G40" s="36"/>
      <c r="H40" s="33"/>
      <c r="J40" s="8"/>
    </row>
    <row r="41">
      <c r="A41" s="36">
        <v>79.0</v>
      </c>
      <c r="B41" s="36">
        <v>134.0</v>
      </c>
      <c r="C41" s="36" t="s">
        <v>341</v>
      </c>
      <c r="D41" s="36"/>
      <c r="E41" s="36"/>
      <c r="F41" s="36"/>
      <c r="G41" s="36"/>
      <c r="H41" s="33"/>
      <c r="J41" s="8"/>
    </row>
    <row r="42">
      <c r="A42" s="36">
        <v>79.0</v>
      </c>
      <c r="B42" s="36">
        <v>149.0</v>
      </c>
      <c r="C42" s="36" t="s">
        <v>338</v>
      </c>
      <c r="D42" s="36"/>
      <c r="E42" s="36"/>
      <c r="F42" s="36"/>
      <c r="G42" s="36"/>
      <c r="H42" s="33"/>
      <c r="J42" s="8"/>
    </row>
    <row r="43">
      <c r="A43" s="36">
        <v>79.0</v>
      </c>
      <c r="B43" s="36">
        <v>99.0</v>
      </c>
      <c r="C43" s="36" t="s">
        <v>341</v>
      </c>
      <c r="D43" s="36"/>
      <c r="E43" s="36"/>
      <c r="F43" s="36"/>
      <c r="G43" s="36"/>
      <c r="H43" s="33"/>
      <c r="J43" s="8"/>
    </row>
    <row r="44">
      <c r="A44" s="36">
        <v>79.0</v>
      </c>
      <c r="B44" s="36">
        <v>110.0</v>
      </c>
      <c r="C44" s="36" t="s">
        <v>341</v>
      </c>
      <c r="D44" s="36"/>
      <c r="E44" s="36"/>
      <c r="F44" s="36"/>
      <c r="G44" s="36"/>
      <c r="H44" s="33"/>
      <c r="J44" s="8"/>
    </row>
    <row r="45">
      <c r="A45" s="36">
        <v>79.0</v>
      </c>
      <c r="B45" s="36">
        <v>101.0</v>
      </c>
      <c r="C45" s="36" t="s">
        <v>341</v>
      </c>
      <c r="D45" s="36"/>
      <c r="E45" s="36"/>
      <c r="F45" s="36"/>
      <c r="G45" s="36"/>
      <c r="H45" s="33"/>
      <c r="J45" s="8"/>
    </row>
    <row r="46">
      <c r="A46" s="36">
        <v>79.0</v>
      </c>
      <c r="B46" s="36">
        <v>111.0</v>
      </c>
      <c r="C46" s="36" t="s">
        <v>335</v>
      </c>
      <c r="D46" s="36"/>
      <c r="E46" s="36"/>
      <c r="F46" s="36"/>
      <c r="G46" s="36"/>
      <c r="H46" s="33"/>
      <c r="J46" s="8"/>
    </row>
    <row r="47">
      <c r="A47" s="36">
        <v>79.0</v>
      </c>
      <c r="B47" s="36">
        <v>91.0</v>
      </c>
      <c r="C47" s="36" t="s">
        <v>341</v>
      </c>
      <c r="D47" s="36"/>
      <c r="E47" s="36"/>
      <c r="F47" s="36"/>
      <c r="G47" s="36"/>
      <c r="H47" s="33"/>
      <c r="J47" s="8"/>
    </row>
    <row r="48">
      <c r="A48" s="36">
        <v>79.0</v>
      </c>
      <c r="B48" s="36">
        <v>126.0</v>
      </c>
      <c r="C48" s="36" t="s">
        <v>335</v>
      </c>
      <c r="D48" s="36"/>
      <c r="E48" s="36"/>
      <c r="F48" s="36"/>
      <c r="G48" s="36"/>
      <c r="H48" s="33"/>
      <c r="J48" s="8"/>
    </row>
    <row r="49">
      <c r="A49" s="36">
        <v>86.0</v>
      </c>
      <c r="B49" s="36">
        <v>107.0</v>
      </c>
      <c r="C49" s="36" t="s">
        <v>338</v>
      </c>
      <c r="D49" s="36"/>
      <c r="E49" s="36"/>
      <c r="F49" s="36"/>
      <c r="G49" s="36"/>
      <c r="H49" s="33"/>
      <c r="J49" s="8"/>
    </row>
    <row r="50">
      <c r="A50" s="36">
        <v>86.0</v>
      </c>
      <c r="B50" s="36">
        <v>136.0</v>
      </c>
      <c r="C50" s="36" t="s">
        <v>335</v>
      </c>
      <c r="D50" s="36"/>
      <c r="E50" s="36"/>
      <c r="F50" s="36"/>
      <c r="G50" s="36"/>
      <c r="H50" s="33"/>
      <c r="J50" s="8"/>
    </row>
    <row r="51">
      <c r="A51" s="36">
        <v>86.0</v>
      </c>
      <c r="B51" s="36">
        <v>110.0</v>
      </c>
      <c r="C51" s="36" t="s">
        <v>341</v>
      </c>
      <c r="D51" s="36"/>
      <c r="E51" s="36"/>
      <c r="F51" s="36"/>
      <c r="G51" s="36"/>
      <c r="H51" s="33"/>
      <c r="J51" s="8"/>
    </row>
    <row r="52">
      <c r="A52" s="36">
        <v>86.0</v>
      </c>
      <c r="B52" s="36">
        <v>84.0</v>
      </c>
      <c r="C52" s="36" t="s">
        <v>335</v>
      </c>
      <c r="D52" s="36"/>
      <c r="E52" s="36"/>
      <c r="F52" s="36"/>
      <c r="G52" s="36"/>
      <c r="H52" s="33"/>
      <c r="J52" s="8"/>
    </row>
    <row r="53">
      <c r="A53" s="36">
        <v>86.0</v>
      </c>
      <c r="B53" s="36">
        <v>154.0</v>
      </c>
      <c r="C53" s="36" t="s">
        <v>341</v>
      </c>
      <c r="D53" s="36"/>
      <c r="E53" s="36"/>
      <c r="F53" s="36"/>
      <c r="G53" s="36"/>
      <c r="H53" s="33"/>
      <c r="J53" s="8"/>
    </row>
    <row r="54">
      <c r="A54" s="36">
        <v>86.0</v>
      </c>
      <c r="B54" s="36">
        <v>121.0</v>
      </c>
      <c r="C54" s="36" t="s">
        <v>335</v>
      </c>
      <c r="D54" s="36"/>
      <c r="E54" s="36"/>
      <c r="F54" s="36"/>
      <c r="G54" s="36"/>
      <c r="H54" s="33"/>
      <c r="J54" s="8"/>
    </row>
    <row r="55">
      <c r="A55" s="36">
        <v>95.0</v>
      </c>
      <c r="B55" s="36">
        <v>114.0</v>
      </c>
      <c r="C55" s="36" t="s">
        <v>338</v>
      </c>
      <c r="D55" s="36"/>
      <c r="E55" s="36"/>
      <c r="F55" s="36"/>
      <c r="G55" s="36"/>
      <c r="H55" s="33"/>
      <c r="J55" s="8"/>
    </row>
    <row r="56">
      <c r="A56" s="36">
        <v>95.0</v>
      </c>
      <c r="B56" s="36">
        <v>52.0</v>
      </c>
      <c r="C56" s="36" t="s">
        <v>338</v>
      </c>
      <c r="D56" s="36"/>
      <c r="E56" s="36"/>
      <c r="F56" s="36"/>
      <c r="G56" s="36"/>
      <c r="H56" s="33"/>
      <c r="J56" s="8"/>
    </row>
    <row r="57">
      <c r="A57" s="36">
        <v>95.0</v>
      </c>
      <c r="B57" s="36">
        <v>103.0</v>
      </c>
      <c r="C57" s="36" t="s">
        <v>341</v>
      </c>
      <c r="D57" s="36"/>
      <c r="E57" s="36"/>
      <c r="F57" s="36"/>
      <c r="G57" s="36"/>
      <c r="H57" s="33"/>
      <c r="J57" s="8"/>
    </row>
    <row r="58">
      <c r="A58" s="36">
        <v>95.0</v>
      </c>
      <c r="B58" s="36">
        <v>95.0</v>
      </c>
      <c r="C58" s="36" t="s">
        <v>338</v>
      </c>
      <c r="D58" s="36"/>
      <c r="E58" s="36"/>
      <c r="F58" s="36"/>
      <c r="G58" s="36"/>
      <c r="H58" s="33"/>
      <c r="J58" s="8"/>
    </row>
    <row r="59">
      <c r="A59" s="36">
        <v>95.0</v>
      </c>
      <c r="B59" s="36">
        <v>128.0</v>
      </c>
      <c r="C59" s="36" t="s">
        <v>350</v>
      </c>
      <c r="D59" s="36"/>
      <c r="E59" s="36"/>
      <c r="F59" s="36"/>
      <c r="G59" s="36"/>
      <c r="H59" s="33"/>
      <c r="J59" s="8"/>
    </row>
    <row r="60">
      <c r="A60" s="36">
        <v>95.0</v>
      </c>
      <c r="B60" s="36">
        <v>115.0</v>
      </c>
      <c r="C60" s="36" t="s">
        <v>335</v>
      </c>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130.1489362</v>
      </c>
      <c r="M1" s="6" t="s">
        <v>334</v>
      </c>
      <c r="N1" s="10">
        <f>AVERAGE(A2:A100)</f>
        <v>95.31914894</v>
      </c>
    </row>
    <row r="2">
      <c r="A2" s="36">
        <v>100.0</v>
      </c>
      <c r="B2" s="36">
        <v>145.0</v>
      </c>
      <c r="C2" s="36" t="s">
        <v>335</v>
      </c>
      <c r="D2" s="36"/>
      <c r="E2" s="36"/>
      <c r="F2" s="36"/>
      <c r="G2" s="36"/>
      <c r="H2" s="33"/>
      <c r="I2" s="34" t="s">
        <v>3</v>
      </c>
      <c r="J2" s="35">
        <f>MEDIAN(B2:B100)</f>
        <v>133</v>
      </c>
      <c r="M2" s="66" t="s">
        <v>337</v>
      </c>
      <c r="N2" s="67">
        <f>count(A2:A103)</f>
        <v>47</v>
      </c>
    </row>
    <row r="3">
      <c r="A3" s="36">
        <v>100.0</v>
      </c>
      <c r="B3" s="36">
        <v>169.0</v>
      </c>
      <c r="C3" s="36" t="s">
        <v>350</v>
      </c>
      <c r="D3" s="36"/>
      <c r="E3" s="36"/>
      <c r="F3" s="36"/>
      <c r="G3" s="36"/>
      <c r="H3" s="33"/>
      <c r="I3" s="34" t="s">
        <v>339</v>
      </c>
      <c r="J3" s="35">
        <f>STDEV(B2:B100)</f>
        <v>33.32969607</v>
      </c>
    </row>
    <row r="4">
      <c r="A4" s="36">
        <v>100.0</v>
      </c>
      <c r="B4" s="36">
        <v>125.0</v>
      </c>
      <c r="C4" s="36" t="s">
        <v>341</v>
      </c>
      <c r="D4" s="36"/>
      <c r="E4" s="36"/>
      <c r="F4" s="36"/>
      <c r="G4" s="36"/>
      <c r="H4" s="33"/>
      <c r="I4" s="34" t="s">
        <v>340</v>
      </c>
      <c r="J4" s="35">
        <f>QUARTILE(B2:B100,1)</f>
        <v>112</v>
      </c>
    </row>
    <row r="5">
      <c r="A5" s="36">
        <v>100.0</v>
      </c>
      <c r="B5" s="36">
        <v>128.0</v>
      </c>
      <c r="C5" s="36" t="s">
        <v>350</v>
      </c>
      <c r="D5" s="36"/>
      <c r="E5" s="36"/>
      <c r="F5" s="36"/>
      <c r="G5" s="36"/>
      <c r="H5" s="33"/>
      <c r="I5" s="34" t="s">
        <v>342</v>
      </c>
      <c r="J5" s="35">
        <f>QUARTILE(B2:B100,2)</f>
        <v>133</v>
      </c>
    </row>
    <row r="6">
      <c r="A6" s="36">
        <v>100.0</v>
      </c>
      <c r="B6" s="36">
        <v>94.0</v>
      </c>
      <c r="C6" s="36" t="s">
        <v>350</v>
      </c>
      <c r="D6" s="36"/>
      <c r="E6" s="36"/>
      <c r="F6" s="36"/>
      <c r="G6" s="36"/>
      <c r="H6" s="33"/>
      <c r="I6" s="34" t="s">
        <v>1</v>
      </c>
      <c r="J6" s="35">
        <f>QUARTILE(B2:B100,3)</f>
        <v>153</v>
      </c>
    </row>
    <row r="7">
      <c r="A7" s="36">
        <v>100.0</v>
      </c>
      <c r="B7" s="59">
        <v>160.0</v>
      </c>
      <c r="C7" s="38" t="s">
        <v>350</v>
      </c>
      <c r="D7" s="38"/>
      <c r="E7" s="38"/>
      <c r="F7" s="38"/>
      <c r="G7" s="38"/>
      <c r="H7" s="33"/>
      <c r="I7" s="34" t="s">
        <v>343</v>
      </c>
      <c r="J7" s="35">
        <f>QUARTILE(B2:B100,4)</f>
        <v>189</v>
      </c>
    </row>
    <row r="8">
      <c r="A8" s="36">
        <v>100.0</v>
      </c>
      <c r="B8" s="60">
        <v>142.0</v>
      </c>
      <c r="C8" s="40" t="s">
        <v>341</v>
      </c>
      <c r="D8" s="40"/>
      <c r="E8" s="40"/>
      <c r="F8" s="40"/>
      <c r="G8" s="40"/>
      <c r="H8" s="33"/>
      <c r="I8" s="34" t="s">
        <v>344</v>
      </c>
      <c r="J8" s="35">
        <f>J6-J4</f>
        <v>41</v>
      </c>
      <c r="K8" s="34" t="s">
        <v>345</v>
      </c>
      <c r="L8" s="35">
        <f>(3*(J1-J2))/J3</f>
        <v>-0.2566237469</v>
      </c>
      <c r="M8" s="34" t="s">
        <v>346</v>
      </c>
      <c r="N8" s="35">
        <f>SUM(L21:L23)</f>
        <v>27.65957447</v>
      </c>
    </row>
    <row r="9">
      <c r="A9" s="36">
        <v>100.0</v>
      </c>
      <c r="B9" s="60">
        <v>163.0</v>
      </c>
      <c r="C9" s="40" t="s">
        <v>335</v>
      </c>
      <c r="D9" s="40"/>
      <c r="E9" s="40"/>
      <c r="F9" s="40"/>
      <c r="G9" s="40"/>
      <c r="H9" s="33"/>
      <c r="J9" s="8"/>
    </row>
    <row r="10">
      <c r="A10" s="36">
        <v>98.0</v>
      </c>
      <c r="B10" s="36">
        <v>109.0</v>
      </c>
      <c r="C10" s="36" t="s">
        <v>341</v>
      </c>
      <c r="D10" s="36"/>
      <c r="E10" s="36"/>
      <c r="F10" s="36"/>
      <c r="G10" s="36"/>
      <c r="H10" s="33"/>
      <c r="I10" s="41" t="s">
        <v>338</v>
      </c>
      <c r="J10" s="42">
        <f>(COUNTIF(C2:C100,"edgeguard"))/(count(A2:A100))</f>
        <v>0.06382978723</v>
      </c>
      <c r="K10" s="43" t="s">
        <v>347</v>
      </c>
      <c r="L10" s="44" t="s">
        <v>348</v>
      </c>
    </row>
    <row r="11">
      <c r="A11" s="36">
        <v>98.0</v>
      </c>
      <c r="B11" s="36">
        <v>148.0</v>
      </c>
      <c r="C11" s="36" t="s">
        <v>341</v>
      </c>
      <c r="D11" s="36"/>
      <c r="E11" s="36"/>
      <c r="F11" s="36"/>
      <c r="G11" s="36"/>
      <c r="H11" s="33"/>
      <c r="I11" s="41" t="s">
        <v>335</v>
      </c>
      <c r="J11" s="42">
        <f>COUNTIF(C2:C100,"ledgeguard")/(count(A2:A100))</f>
        <v>0.2553191489</v>
      </c>
      <c r="K11" s="45" t="s">
        <v>349</v>
      </c>
      <c r="L11" s="46">
        <f>((COUNTIF(B2:B100,"&lt;=15"))/Count(B2:B100))*100</f>
        <v>0</v>
      </c>
    </row>
    <row r="12">
      <c r="A12" s="36">
        <v>98.0</v>
      </c>
      <c r="B12" s="36">
        <v>103.0</v>
      </c>
      <c r="C12" s="36" t="s">
        <v>350</v>
      </c>
      <c r="D12" s="36"/>
      <c r="E12" s="36"/>
      <c r="F12" s="36"/>
      <c r="G12" s="36"/>
      <c r="H12" s="33"/>
      <c r="I12" s="41" t="s">
        <v>350</v>
      </c>
      <c r="J12" s="42">
        <f>COUNTIF(C2:C100,"reversal")/(count(A2:A100))</f>
        <v>0.170212766</v>
      </c>
      <c r="K12" s="45" t="s">
        <v>351</v>
      </c>
      <c r="L12" s="46">
        <f>((COUNTIF(B2:B100,"&gt;15")-COUNTIF(B2:B100,"&gt;30"))/Count(B2:B100))*100</f>
        <v>0</v>
      </c>
    </row>
    <row r="13">
      <c r="A13" s="36">
        <v>98.0</v>
      </c>
      <c r="B13" s="36">
        <v>131.0</v>
      </c>
      <c r="C13" s="36" t="s">
        <v>341</v>
      </c>
      <c r="D13" s="36"/>
      <c r="E13" s="36"/>
      <c r="F13" s="36"/>
      <c r="G13" s="36"/>
      <c r="H13" s="33"/>
      <c r="I13" s="41" t="s">
        <v>341</v>
      </c>
      <c r="J13" s="42">
        <f>COUNTIF(C2:C100,"raw/whiff")/(count(A2:A100))</f>
        <v>0.4893617021</v>
      </c>
      <c r="K13" s="45" t="s">
        <v>352</v>
      </c>
      <c r="L13" s="47">
        <f>((COUNTIF(B2:B100,"&gt;30")-COUNTIF(B2:B100,"&gt;45"))/Count(B2:B100))*100</f>
        <v>2.127659574</v>
      </c>
    </row>
    <row r="14">
      <c r="A14" s="36">
        <v>98.0</v>
      </c>
      <c r="B14" s="36">
        <v>78.0</v>
      </c>
      <c r="C14" s="36" t="s">
        <v>341</v>
      </c>
      <c r="D14" s="36"/>
      <c r="E14" s="36"/>
      <c r="F14" s="36"/>
      <c r="G14" s="36"/>
      <c r="H14" s="33"/>
      <c r="I14" s="41" t="s">
        <v>353</v>
      </c>
      <c r="J14" s="42">
        <f>COUNTIF(C2:C100,"landing")/(count(A2:A100))</f>
        <v>0.02127659574</v>
      </c>
      <c r="K14" s="45" t="s">
        <v>354</v>
      </c>
      <c r="L14" s="46">
        <f>((COUNTIF(B2:B100,"&gt;45")-COUNTIF(B2:B100,"&gt;60"))/Count(B2:B100))*100</f>
        <v>4.255319149</v>
      </c>
    </row>
    <row r="15">
      <c r="A15" s="36">
        <v>98.0</v>
      </c>
      <c r="B15" s="36">
        <v>141.0</v>
      </c>
      <c r="C15" s="36" t="s">
        <v>338</v>
      </c>
      <c r="D15" s="36"/>
      <c r="E15" s="36"/>
      <c r="F15" s="36"/>
      <c r="G15" s="36"/>
      <c r="H15" s="33"/>
      <c r="I15" s="41" t="s">
        <v>355</v>
      </c>
      <c r="J15" s="42">
        <f>COUNTIF(C2:C100,"shielding")/(count(A2:A100))</f>
        <v>0</v>
      </c>
      <c r="K15" s="45" t="s">
        <v>356</v>
      </c>
      <c r="L15" s="46">
        <f>((COUNTIF(B2:B100,"&gt;60")-COUNTIF(B2:B100,"&gt;75"))/Count(B2:B100))*100</f>
        <v>0</v>
      </c>
    </row>
    <row r="16">
      <c r="A16" s="36">
        <v>98.0</v>
      </c>
      <c r="B16" s="36">
        <v>59.0</v>
      </c>
      <c r="C16" s="36" t="s">
        <v>341</v>
      </c>
      <c r="D16" s="36"/>
      <c r="E16" s="36"/>
      <c r="F16" s="36"/>
      <c r="G16" s="36"/>
      <c r="H16" s="33"/>
      <c r="J16" s="8"/>
      <c r="K16" s="45" t="s">
        <v>357</v>
      </c>
      <c r="L16" s="46">
        <f>((COUNTIF(B2:B100,"&gt;75")-COUNTIF(B2:B100,"&gt;90"))/Count(B2:B100))*100</f>
        <v>4.255319149</v>
      </c>
    </row>
    <row r="17">
      <c r="A17" s="36">
        <v>98.0</v>
      </c>
      <c r="B17" s="36">
        <v>155.0</v>
      </c>
      <c r="C17" s="36" t="s">
        <v>341</v>
      </c>
      <c r="D17" s="36"/>
      <c r="E17" s="36"/>
      <c r="F17" s="36"/>
      <c r="G17" s="36"/>
      <c r="H17" s="33"/>
      <c r="I17" s="41" t="s">
        <v>358</v>
      </c>
      <c r="J17" s="42" t="str">
        <f>SUM(D2:F100)/COUNTA(D2:F100)</f>
        <v>#DIV/0!</v>
      </c>
      <c r="K17" s="45" t="s">
        <v>359</v>
      </c>
      <c r="L17" s="46">
        <f>((COUNTIF(B2:B100,"&gt;90")-COUNTIF(B2:B100,"&gt;105"))/Count(B2:B100))*100</f>
        <v>8.510638298</v>
      </c>
    </row>
    <row r="18">
      <c r="A18" s="36">
        <v>98.0</v>
      </c>
      <c r="B18" s="36">
        <v>189.0</v>
      </c>
      <c r="C18" s="36" t="s">
        <v>341</v>
      </c>
      <c r="D18" s="36"/>
      <c r="E18" s="36"/>
      <c r="F18" s="36"/>
      <c r="G18" s="36"/>
      <c r="H18" s="33"/>
      <c r="J18" s="8"/>
      <c r="K18" s="45" t="s">
        <v>360</v>
      </c>
      <c r="L18" s="46">
        <f>((COUNTIF(B2:B100,"&gt;105")-COUNTIF(B2:B100,"&gt;120"))/Count(B2:B100))*100</f>
        <v>17.0212766</v>
      </c>
    </row>
    <row r="19">
      <c r="A19" s="36">
        <v>81.0</v>
      </c>
      <c r="B19" s="36">
        <v>150.0</v>
      </c>
      <c r="C19" s="36" t="s">
        <v>341</v>
      </c>
      <c r="D19" s="36"/>
      <c r="E19" s="36"/>
      <c r="F19" s="36"/>
      <c r="G19" s="36"/>
      <c r="H19" s="33"/>
      <c r="J19" s="8"/>
      <c r="K19" s="45" t="s">
        <v>361</v>
      </c>
      <c r="L19" s="46">
        <f>((COUNTIF(B2:B100,"&gt;120")-COUNTIF(B2:B100,"&gt;135"))/Count(B2:B100))*100</f>
        <v>17.0212766</v>
      </c>
    </row>
    <row r="20">
      <c r="A20" s="36">
        <v>81.0</v>
      </c>
      <c r="B20" s="36">
        <v>111.0</v>
      </c>
      <c r="C20" s="36" t="s">
        <v>335</v>
      </c>
      <c r="D20" s="36"/>
      <c r="E20" s="36"/>
      <c r="F20" s="36"/>
      <c r="G20" s="36"/>
      <c r="H20" s="33"/>
      <c r="J20" s="8"/>
      <c r="K20" s="48" t="s">
        <v>362</v>
      </c>
      <c r="L20" s="49">
        <f>((COUNTIF(B2:B100,"&gt;135")-COUNTIF(B2:B100,"&gt;150"))/Count(B2:B100))*100</f>
        <v>19.14893617</v>
      </c>
    </row>
    <row r="21">
      <c r="A21" s="36">
        <v>81.0</v>
      </c>
      <c r="B21" s="36">
        <v>44.0</v>
      </c>
      <c r="C21" s="36" t="s">
        <v>350</v>
      </c>
      <c r="D21" s="36"/>
      <c r="E21" s="36"/>
      <c r="F21" s="36"/>
      <c r="G21" s="36"/>
      <c r="H21" s="33"/>
      <c r="J21" s="8"/>
      <c r="K21" s="48" t="s">
        <v>363</v>
      </c>
      <c r="L21" s="49">
        <f>((COUNTIF(B2:B100,"&gt;150")-COUNTIF(B2:B100,"&gt;165"))/Count(B2:B100))*100</f>
        <v>12.76595745</v>
      </c>
    </row>
    <row r="22">
      <c r="A22" s="36">
        <v>81.0</v>
      </c>
      <c r="B22" s="36">
        <v>134.0</v>
      </c>
      <c r="C22" s="36" t="s">
        <v>335</v>
      </c>
      <c r="D22" s="36"/>
      <c r="E22" s="36"/>
      <c r="F22" s="36"/>
      <c r="G22" s="36"/>
      <c r="H22" s="33"/>
      <c r="J22" s="8"/>
      <c r="K22" s="48" t="s">
        <v>364</v>
      </c>
      <c r="L22" s="49">
        <f>((COUNTIF(B2:B100,"&gt;165")-COUNTIF(B2:B100,"&gt;180"))/Count(B2:B100))*100</f>
        <v>8.510638298</v>
      </c>
    </row>
    <row r="23">
      <c r="A23" s="36">
        <v>81.0</v>
      </c>
      <c r="B23" s="36">
        <v>117.0</v>
      </c>
      <c r="C23" s="36" t="s">
        <v>341</v>
      </c>
      <c r="D23" s="36"/>
      <c r="E23" s="36"/>
      <c r="F23" s="36"/>
      <c r="G23" s="36"/>
      <c r="H23" s="33"/>
      <c r="J23" s="8"/>
      <c r="K23" s="50" t="s">
        <v>365</v>
      </c>
      <c r="L23" s="51">
        <f>((COUNTIF(B2:B100,"&gt;180")-COUNTIF(B2:B100,"&gt;300"))/Count(B2:B100))*100</f>
        <v>6.382978723</v>
      </c>
    </row>
    <row r="24">
      <c r="A24" s="36">
        <v>81.0</v>
      </c>
      <c r="B24" s="36">
        <v>165.0</v>
      </c>
      <c r="C24" s="36" t="s">
        <v>335</v>
      </c>
      <c r="D24" s="36"/>
      <c r="E24" s="36"/>
      <c r="F24" s="36"/>
      <c r="G24" s="36"/>
      <c r="H24" s="33"/>
      <c r="J24" s="8"/>
    </row>
    <row r="25">
      <c r="A25" s="36">
        <v>81.0</v>
      </c>
      <c r="B25" s="36">
        <v>117.0</v>
      </c>
      <c r="C25" s="36" t="s">
        <v>341</v>
      </c>
      <c r="D25" s="36"/>
      <c r="E25" s="36"/>
      <c r="F25" s="36"/>
      <c r="G25" s="36"/>
      <c r="H25" s="33"/>
      <c r="J25" s="8"/>
    </row>
    <row r="26">
      <c r="A26" s="36">
        <v>81.0</v>
      </c>
      <c r="B26" s="36">
        <v>96.0</v>
      </c>
      <c r="C26" s="36" t="s">
        <v>341</v>
      </c>
      <c r="D26" s="36"/>
      <c r="E26" s="36"/>
      <c r="F26" s="36"/>
      <c r="G26" s="36"/>
      <c r="H26" s="33"/>
      <c r="J26" s="8"/>
    </row>
    <row r="27">
      <c r="A27" s="36">
        <v>81.0</v>
      </c>
      <c r="B27" s="36">
        <v>119.0</v>
      </c>
      <c r="C27" s="36" t="s">
        <v>341</v>
      </c>
      <c r="D27" s="36"/>
      <c r="E27" s="36"/>
      <c r="F27" s="36"/>
      <c r="G27" s="36"/>
      <c r="H27" s="33"/>
      <c r="J27" s="8"/>
    </row>
    <row r="28">
      <c r="A28" s="36">
        <v>81.0</v>
      </c>
      <c r="B28" s="36">
        <v>133.0</v>
      </c>
      <c r="C28" s="36" t="s">
        <v>353</v>
      </c>
      <c r="D28" s="36"/>
      <c r="E28" s="36"/>
      <c r="F28" s="36"/>
      <c r="G28" s="36"/>
      <c r="H28" s="33"/>
      <c r="J28" s="8"/>
    </row>
    <row r="29">
      <c r="A29" s="36">
        <v>81.0</v>
      </c>
      <c r="B29" s="36">
        <v>124.0</v>
      </c>
      <c r="C29" s="36" t="s">
        <v>335</v>
      </c>
      <c r="D29" s="36"/>
      <c r="E29" s="36"/>
      <c r="F29" s="36"/>
      <c r="G29" s="36"/>
      <c r="H29" s="33"/>
      <c r="J29" s="8"/>
    </row>
    <row r="30">
      <c r="A30" s="36">
        <v>107.0</v>
      </c>
      <c r="B30" s="36">
        <v>113.0</v>
      </c>
      <c r="C30" s="36" t="s">
        <v>350</v>
      </c>
      <c r="D30" s="36"/>
      <c r="E30" s="36"/>
      <c r="F30" s="36"/>
      <c r="G30" s="36"/>
      <c r="H30" s="33"/>
      <c r="J30" s="8"/>
    </row>
    <row r="31">
      <c r="A31" s="36">
        <v>107.0</v>
      </c>
      <c r="B31" s="36">
        <v>182.0</v>
      </c>
      <c r="C31" s="36" t="s">
        <v>341</v>
      </c>
      <c r="D31" s="36"/>
      <c r="E31" s="36"/>
      <c r="F31" s="36"/>
      <c r="G31" s="36"/>
      <c r="H31" s="33"/>
      <c r="J31" s="8"/>
    </row>
    <row r="32">
      <c r="A32" s="36">
        <v>107.0</v>
      </c>
      <c r="B32" s="36">
        <v>139.0</v>
      </c>
      <c r="C32" s="36" t="s">
        <v>341</v>
      </c>
      <c r="D32" s="36"/>
      <c r="E32" s="36"/>
      <c r="F32" s="36"/>
      <c r="G32" s="36"/>
      <c r="H32" s="33"/>
      <c r="J32" s="8"/>
    </row>
    <row r="33">
      <c r="A33" s="36">
        <v>107.0</v>
      </c>
      <c r="B33" s="36">
        <v>131.0</v>
      </c>
      <c r="C33" s="36" t="s">
        <v>341</v>
      </c>
      <c r="D33" s="36"/>
      <c r="E33" s="36"/>
      <c r="F33" s="36"/>
      <c r="G33" s="36"/>
      <c r="H33" s="33"/>
      <c r="J33" s="8"/>
    </row>
    <row r="34">
      <c r="A34" s="36">
        <v>107.0</v>
      </c>
      <c r="B34" s="36">
        <v>167.0</v>
      </c>
      <c r="C34" s="36" t="s">
        <v>335</v>
      </c>
      <c r="D34" s="36"/>
      <c r="E34" s="36"/>
      <c r="F34" s="36"/>
      <c r="G34" s="36"/>
      <c r="H34" s="33"/>
      <c r="J34" s="8"/>
    </row>
    <row r="35">
      <c r="A35" s="36">
        <v>107.0</v>
      </c>
      <c r="B35" s="36">
        <v>154.0</v>
      </c>
      <c r="C35" s="36" t="s">
        <v>341</v>
      </c>
      <c r="D35" s="36"/>
      <c r="E35" s="36"/>
      <c r="F35" s="36"/>
      <c r="G35" s="36"/>
      <c r="H35" s="33"/>
      <c r="J35" s="8"/>
    </row>
    <row r="36">
      <c r="A36" s="36">
        <v>107.0</v>
      </c>
      <c r="B36" s="36">
        <v>81.0</v>
      </c>
      <c r="C36" s="36" t="s">
        <v>341</v>
      </c>
      <c r="D36" s="36"/>
      <c r="E36" s="36"/>
      <c r="F36" s="36"/>
      <c r="G36" s="36"/>
      <c r="H36" s="33"/>
      <c r="J36" s="8"/>
    </row>
    <row r="37">
      <c r="A37" s="36">
        <v>107.0</v>
      </c>
      <c r="B37" s="36">
        <v>144.0</v>
      </c>
      <c r="C37" s="36" t="s">
        <v>338</v>
      </c>
      <c r="D37" s="36"/>
      <c r="E37" s="36"/>
      <c r="F37" s="36"/>
      <c r="G37" s="36"/>
      <c r="H37" s="33"/>
      <c r="J37" s="8"/>
    </row>
    <row r="38">
      <c r="A38" s="36">
        <v>107.0</v>
      </c>
      <c r="B38" s="36">
        <v>183.0</v>
      </c>
      <c r="C38" s="36" t="s">
        <v>335</v>
      </c>
      <c r="D38" s="36"/>
      <c r="E38" s="36"/>
      <c r="F38" s="36"/>
      <c r="G38" s="36"/>
      <c r="H38" s="33"/>
      <c r="J38" s="8"/>
    </row>
    <row r="39">
      <c r="A39" s="36">
        <v>107.0</v>
      </c>
      <c r="B39" s="36">
        <v>152.0</v>
      </c>
      <c r="C39" s="36" t="s">
        <v>335</v>
      </c>
      <c r="D39" s="36"/>
      <c r="E39" s="36"/>
      <c r="F39" s="36"/>
      <c r="G39" s="36"/>
      <c r="H39" s="33"/>
      <c r="J39" s="8"/>
    </row>
    <row r="40">
      <c r="A40" s="36">
        <v>93.0</v>
      </c>
      <c r="B40" s="36">
        <v>115.0</v>
      </c>
      <c r="C40" s="36" t="s">
        <v>338</v>
      </c>
      <c r="D40" s="36"/>
      <c r="E40" s="36"/>
      <c r="F40" s="36"/>
      <c r="G40" s="36"/>
      <c r="H40" s="33"/>
      <c r="J40" s="8"/>
    </row>
    <row r="41">
      <c r="A41" s="36">
        <v>93.0</v>
      </c>
      <c r="B41" s="36">
        <v>133.0</v>
      </c>
      <c r="C41" s="36" t="s">
        <v>341</v>
      </c>
      <c r="D41" s="36"/>
      <c r="E41" s="36"/>
      <c r="F41" s="36"/>
      <c r="G41" s="36"/>
      <c r="H41" s="33"/>
      <c r="J41" s="8"/>
    </row>
    <row r="42">
      <c r="A42" s="36">
        <v>93.0</v>
      </c>
      <c r="B42" s="36">
        <v>137.0</v>
      </c>
      <c r="C42" s="36" t="s">
        <v>335</v>
      </c>
      <c r="D42" s="36"/>
      <c r="E42" s="36"/>
      <c r="F42" s="36"/>
      <c r="G42" s="36"/>
      <c r="H42" s="33"/>
      <c r="J42" s="8"/>
    </row>
    <row r="43">
      <c r="A43" s="36">
        <v>93.0</v>
      </c>
      <c r="B43" s="36">
        <v>142.0</v>
      </c>
      <c r="C43" s="36" t="s">
        <v>341</v>
      </c>
      <c r="D43" s="36"/>
      <c r="E43" s="36"/>
      <c r="F43" s="36"/>
      <c r="G43" s="36"/>
      <c r="H43" s="33"/>
      <c r="J43" s="8"/>
    </row>
    <row r="44">
      <c r="A44" s="36">
        <v>93.0</v>
      </c>
      <c r="B44" s="36">
        <v>109.0</v>
      </c>
      <c r="C44" s="36" t="s">
        <v>341</v>
      </c>
      <c r="D44" s="36"/>
      <c r="E44" s="36"/>
      <c r="F44" s="36"/>
      <c r="G44" s="36"/>
      <c r="H44" s="33"/>
      <c r="J44" s="8"/>
    </row>
    <row r="45">
      <c r="A45" s="36">
        <v>93.0</v>
      </c>
      <c r="B45" s="36">
        <v>93.0</v>
      </c>
      <c r="C45" s="36" t="s">
        <v>341</v>
      </c>
      <c r="D45" s="36"/>
      <c r="E45" s="36"/>
      <c r="F45" s="36"/>
      <c r="G45" s="36"/>
      <c r="H45" s="33"/>
      <c r="J45" s="8"/>
    </row>
    <row r="46">
      <c r="A46" s="36">
        <v>93.0</v>
      </c>
      <c r="B46" s="36">
        <v>170.0</v>
      </c>
      <c r="C46" s="36" t="s">
        <v>335</v>
      </c>
      <c r="D46" s="36"/>
      <c r="E46" s="36"/>
      <c r="F46" s="36"/>
      <c r="G46" s="36"/>
      <c r="H46" s="33"/>
      <c r="J46" s="8"/>
    </row>
    <row r="47">
      <c r="A47" s="36">
        <v>93.0</v>
      </c>
      <c r="B47" s="36">
        <v>166.0</v>
      </c>
      <c r="C47" s="36" t="s">
        <v>350</v>
      </c>
      <c r="D47" s="36"/>
      <c r="E47" s="36"/>
      <c r="F47" s="36"/>
      <c r="G47" s="36"/>
      <c r="H47" s="33"/>
      <c r="J47" s="8"/>
    </row>
    <row r="48">
      <c r="A48" s="36">
        <v>93.0</v>
      </c>
      <c r="B48" s="36">
        <v>57.0</v>
      </c>
      <c r="C48" s="36" t="s">
        <v>335</v>
      </c>
      <c r="D48" s="36"/>
      <c r="E48" s="36"/>
      <c r="F48" s="36"/>
      <c r="G48" s="36"/>
      <c r="H48" s="33"/>
      <c r="J48" s="8"/>
    </row>
    <row r="49">
      <c r="A49" s="36"/>
      <c r="B49" s="36"/>
      <c r="C49" s="36"/>
      <c r="D49" s="36"/>
      <c r="E49" s="36"/>
      <c r="F49" s="36"/>
      <c r="G49" s="36"/>
      <c r="H49" s="33"/>
      <c r="J49" s="8"/>
    </row>
    <row r="50">
      <c r="A50" s="36"/>
      <c r="B50" s="36"/>
      <c r="C50" s="36"/>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98.16363636</v>
      </c>
      <c r="M1" s="6" t="s">
        <v>334</v>
      </c>
      <c r="N1" s="10">
        <f>AVERAGE(A2:A100)</f>
        <v>94.01818182</v>
      </c>
    </row>
    <row r="2">
      <c r="A2" s="36">
        <v>98.0</v>
      </c>
      <c r="B2" s="36">
        <v>115.0</v>
      </c>
      <c r="C2" s="36" t="s">
        <v>335</v>
      </c>
      <c r="D2" s="36"/>
      <c r="E2" s="36"/>
      <c r="F2" s="36"/>
      <c r="G2" s="36"/>
      <c r="H2" s="33"/>
      <c r="I2" s="34" t="s">
        <v>3</v>
      </c>
      <c r="J2" s="35">
        <f>MEDIAN(B2:B100)</f>
        <v>101</v>
      </c>
      <c r="M2" s="66" t="s">
        <v>337</v>
      </c>
      <c r="N2" s="67">
        <f>count(A2:A103)</f>
        <v>55</v>
      </c>
    </row>
    <row r="3">
      <c r="A3" s="36">
        <v>98.0</v>
      </c>
      <c r="B3" s="36">
        <v>39.0</v>
      </c>
      <c r="C3" s="36" t="s">
        <v>335</v>
      </c>
      <c r="D3" s="36"/>
      <c r="E3" s="36"/>
      <c r="F3" s="36"/>
      <c r="G3" s="36"/>
      <c r="H3" s="33"/>
      <c r="I3" s="34" t="s">
        <v>339</v>
      </c>
      <c r="J3" s="35">
        <f>STDEV(B2:B100)</f>
        <v>25.10847845</v>
      </c>
    </row>
    <row r="4">
      <c r="A4" s="36">
        <v>98.0</v>
      </c>
      <c r="B4" s="36">
        <v>127.0</v>
      </c>
      <c r="C4" s="36" t="s">
        <v>335</v>
      </c>
      <c r="D4" s="36"/>
      <c r="E4" s="36"/>
      <c r="F4" s="36"/>
      <c r="G4" s="36"/>
      <c r="H4" s="33"/>
      <c r="I4" s="34" t="s">
        <v>340</v>
      </c>
      <c r="J4" s="35">
        <f>QUARTILE(B2:B100,1)</f>
        <v>86</v>
      </c>
    </row>
    <row r="5">
      <c r="A5" s="36">
        <v>98.0</v>
      </c>
      <c r="B5" s="36">
        <v>86.0</v>
      </c>
      <c r="C5" s="36" t="s">
        <v>341</v>
      </c>
      <c r="D5" s="36"/>
      <c r="E5" s="36"/>
      <c r="F5" s="36"/>
      <c r="G5" s="36"/>
      <c r="H5" s="33"/>
      <c r="I5" s="34" t="s">
        <v>342</v>
      </c>
      <c r="J5" s="35">
        <f>QUARTILE(B2:B100,2)</f>
        <v>101</v>
      </c>
    </row>
    <row r="6">
      <c r="A6" s="36">
        <v>98.0</v>
      </c>
      <c r="B6" s="36">
        <v>125.0</v>
      </c>
      <c r="C6" s="36" t="s">
        <v>355</v>
      </c>
      <c r="D6" s="36"/>
      <c r="E6" s="36"/>
      <c r="F6" s="36"/>
      <c r="G6" s="36"/>
      <c r="H6" s="33"/>
      <c r="I6" s="34" t="s">
        <v>1</v>
      </c>
      <c r="J6" s="35">
        <f>QUARTILE(B2:B100,3)</f>
        <v>116.5</v>
      </c>
    </row>
    <row r="7">
      <c r="A7" s="36">
        <v>98.0</v>
      </c>
      <c r="B7" s="59">
        <v>125.0</v>
      </c>
      <c r="C7" s="38" t="s">
        <v>341</v>
      </c>
      <c r="D7" s="38"/>
      <c r="E7" s="38"/>
      <c r="F7" s="38"/>
      <c r="G7" s="38"/>
      <c r="H7" s="33"/>
      <c r="I7" s="34" t="s">
        <v>343</v>
      </c>
      <c r="J7" s="35">
        <f>QUARTILE(B2:B100,4)</f>
        <v>146</v>
      </c>
    </row>
    <row r="8">
      <c r="A8" s="36">
        <v>98.0</v>
      </c>
      <c r="B8" s="60">
        <v>93.0</v>
      </c>
      <c r="C8" s="40" t="s">
        <v>341</v>
      </c>
      <c r="D8" s="40"/>
      <c r="E8" s="40"/>
      <c r="F8" s="40"/>
      <c r="G8" s="40"/>
      <c r="H8" s="33"/>
      <c r="I8" s="34" t="s">
        <v>344</v>
      </c>
      <c r="J8" s="35">
        <f>J6-J4</f>
        <v>30.5</v>
      </c>
      <c r="K8" s="34" t="s">
        <v>345</v>
      </c>
      <c r="L8" s="35">
        <f>(3*(J1-J2))/J3</f>
        <v>-0.3388931323</v>
      </c>
      <c r="M8" s="34" t="s">
        <v>346</v>
      </c>
      <c r="N8" s="35">
        <f>SUM(L21:L23)</f>
        <v>0</v>
      </c>
    </row>
    <row r="9">
      <c r="A9" s="36">
        <v>98.0</v>
      </c>
      <c r="B9" s="60">
        <v>101.0</v>
      </c>
      <c r="C9" s="40" t="s">
        <v>341</v>
      </c>
      <c r="D9" s="40"/>
      <c r="E9" s="40"/>
      <c r="F9" s="40"/>
      <c r="G9" s="40"/>
      <c r="H9" s="33"/>
      <c r="J9" s="8"/>
    </row>
    <row r="10">
      <c r="A10" s="36">
        <v>98.0</v>
      </c>
      <c r="B10" s="36">
        <v>127.0</v>
      </c>
      <c r="C10" s="36" t="s">
        <v>341</v>
      </c>
      <c r="D10" s="36"/>
      <c r="E10" s="36"/>
      <c r="F10" s="36"/>
      <c r="G10" s="36"/>
      <c r="H10" s="33"/>
      <c r="I10" s="41" t="s">
        <v>338</v>
      </c>
      <c r="J10" s="42">
        <f>(COUNTIF(C2:C100,"edgeguard"))/(count(A2:A100))</f>
        <v>0.03636363636</v>
      </c>
      <c r="K10" s="43" t="s">
        <v>347</v>
      </c>
      <c r="L10" s="44" t="s">
        <v>348</v>
      </c>
    </row>
    <row r="11">
      <c r="A11" s="36">
        <v>98.0</v>
      </c>
      <c r="B11" s="36">
        <v>89.0</v>
      </c>
      <c r="C11" s="36" t="s">
        <v>353</v>
      </c>
      <c r="D11" s="36"/>
      <c r="E11" s="36"/>
      <c r="F11" s="36"/>
      <c r="G11" s="36"/>
      <c r="H11" s="33"/>
      <c r="I11" s="41" t="s">
        <v>335</v>
      </c>
      <c r="J11" s="42">
        <f>COUNTIF(C2:C100,"ledgeguard")/(count(A2:A100))</f>
        <v>0.2545454545</v>
      </c>
      <c r="K11" s="45" t="s">
        <v>349</v>
      </c>
      <c r="L11" s="46">
        <f>((COUNTIF(B2:B100,"&lt;=15"))/Count(B2:B100))*100</f>
        <v>0</v>
      </c>
    </row>
    <row r="12">
      <c r="A12" s="36">
        <v>98.0</v>
      </c>
      <c r="B12" s="36">
        <v>97.0</v>
      </c>
      <c r="C12" s="36" t="s">
        <v>341</v>
      </c>
      <c r="D12" s="36"/>
      <c r="E12" s="36"/>
      <c r="F12" s="36"/>
      <c r="G12" s="36"/>
      <c r="H12" s="33"/>
      <c r="I12" s="41" t="s">
        <v>350</v>
      </c>
      <c r="J12" s="42">
        <f>COUNTIF(C2:C100,"reversal")/(count(A2:A100))</f>
        <v>0.01818181818</v>
      </c>
      <c r="K12" s="45" t="s">
        <v>351</v>
      </c>
      <c r="L12" s="46">
        <f>((COUNTIF(B2:B100,"&gt;15")-COUNTIF(B2:B100,"&gt;30"))/Count(B2:B100))*100</f>
        <v>0</v>
      </c>
    </row>
    <row r="13">
      <c r="A13" s="36">
        <v>95.0</v>
      </c>
      <c r="B13" s="36">
        <v>104.0</v>
      </c>
      <c r="C13" s="36" t="s">
        <v>353</v>
      </c>
      <c r="D13" s="36"/>
      <c r="E13" s="36"/>
      <c r="F13" s="36"/>
      <c r="G13" s="36"/>
      <c r="H13" s="33"/>
      <c r="I13" s="41" t="s">
        <v>341</v>
      </c>
      <c r="J13" s="42">
        <f>COUNTIF(C2:C100,"raw/whiff")/(count(A2:A100))</f>
        <v>0.6</v>
      </c>
      <c r="K13" s="45" t="s">
        <v>352</v>
      </c>
      <c r="L13" s="47">
        <f>((COUNTIF(B2:B100,"&gt;30")-COUNTIF(B2:B100,"&gt;45"))/Count(B2:B100))*100</f>
        <v>5.454545455</v>
      </c>
    </row>
    <row r="14">
      <c r="A14" s="36">
        <v>95.0</v>
      </c>
      <c r="B14" s="36">
        <v>101.0</v>
      </c>
      <c r="C14" s="36" t="s">
        <v>341</v>
      </c>
      <c r="D14" s="36"/>
      <c r="E14" s="36"/>
      <c r="F14" s="36"/>
      <c r="G14" s="36"/>
      <c r="H14" s="33"/>
      <c r="I14" s="41" t="s">
        <v>353</v>
      </c>
      <c r="J14" s="42">
        <f>COUNTIF(C2:C100,"landing")/(count(A2:A100))</f>
        <v>0.05454545455</v>
      </c>
      <c r="K14" s="45" t="s">
        <v>354</v>
      </c>
      <c r="L14" s="46">
        <f>((COUNTIF(B2:B100,"&gt;45")-COUNTIF(B2:B100,"&gt;60"))/Count(B2:B100))*100</f>
        <v>3.636363636</v>
      </c>
    </row>
    <row r="15">
      <c r="A15" s="36">
        <v>95.0</v>
      </c>
      <c r="B15" s="36">
        <v>74.0</v>
      </c>
      <c r="C15" s="36" t="s">
        <v>338</v>
      </c>
      <c r="D15" s="36"/>
      <c r="E15" s="36"/>
      <c r="F15" s="36"/>
      <c r="G15" s="36"/>
      <c r="H15" s="33"/>
      <c r="I15" s="41" t="s">
        <v>355</v>
      </c>
      <c r="J15" s="42">
        <f>COUNTIF(C2:C100,"shielding")/(count(A2:A100))</f>
        <v>0.03636363636</v>
      </c>
      <c r="K15" s="45" t="s">
        <v>356</v>
      </c>
      <c r="L15" s="46">
        <f>((COUNTIF(B2:B100,"&gt;60")-COUNTIF(B2:B100,"&gt;75"))/Count(B2:B100))*100</f>
        <v>7.272727273</v>
      </c>
    </row>
    <row r="16">
      <c r="A16" s="36">
        <v>95.0</v>
      </c>
      <c r="B16" s="36">
        <v>101.0</v>
      </c>
      <c r="C16" s="36" t="s">
        <v>341</v>
      </c>
      <c r="D16" s="36"/>
      <c r="E16" s="36"/>
      <c r="F16" s="36"/>
      <c r="G16" s="36"/>
      <c r="H16" s="33"/>
      <c r="J16" s="8"/>
      <c r="K16" s="45" t="s">
        <v>357</v>
      </c>
      <c r="L16" s="46">
        <f>((COUNTIF(B2:B100,"&gt;75")-COUNTIF(B2:B100,"&gt;90"))/Count(B2:B100))*100</f>
        <v>21.81818182</v>
      </c>
    </row>
    <row r="17">
      <c r="A17" s="36">
        <v>95.0</v>
      </c>
      <c r="B17" s="36">
        <v>101.0</v>
      </c>
      <c r="C17" s="36" t="s">
        <v>355</v>
      </c>
      <c r="D17" s="36"/>
      <c r="E17" s="36"/>
      <c r="F17" s="36"/>
      <c r="G17" s="36"/>
      <c r="H17" s="33"/>
      <c r="I17" s="41" t="s">
        <v>358</v>
      </c>
      <c r="J17" s="42" t="str">
        <f>SUM(D2:F100)/COUNTA(D2:F100)</f>
        <v>#DIV/0!</v>
      </c>
      <c r="K17" s="45" t="s">
        <v>359</v>
      </c>
      <c r="L17" s="46">
        <f>((COUNTIF(B2:B100,"&gt;90")-COUNTIF(B2:B100,"&gt;105"))/Count(B2:B100))*100</f>
        <v>25.45454545</v>
      </c>
    </row>
    <row r="18">
      <c r="A18" s="36">
        <v>95.0</v>
      </c>
      <c r="B18" s="36">
        <v>83.0</v>
      </c>
      <c r="C18" s="36" t="s">
        <v>341</v>
      </c>
      <c r="D18" s="36"/>
      <c r="E18" s="36"/>
      <c r="F18" s="36"/>
      <c r="G18" s="36"/>
      <c r="H18" s="33"/>
      <c r="J18" s="8"/>
      <c r="K18" s="45" t="s">
        <v>360</v>
      </c>
      <c r="L18" s="46">
        <f>((COUNTIF(B2:B100,"&gt;105")-COUNTIF(B2:B100,"&gt;120"))/Count(B2:B100))*100</f>
        <v>12.72727273</v>
      </c>
    </row>
    <row r="19">
      <c r="A19" s="36">
        <v>95.0</v>
      </c>
      <c r="B19" s="36">
        <v>101.0</v>
      </c>
      <c r="C19" s="36" t="s">
        <v>341</v>
      </c>
      <c r="D19" s="36"/>
      <c r="E19" s="36"/>
      <c r="F19" s="36"/>
      <c r="G19" s="36"/>
      <c r="H19" s="33"/>
      <c r="J19" s="8"/>
      <c r="K19" s="45" t="s">
        <v>361</v>
      </c>
      <c r="L19" s="46">
        <f>((COUNTIF(B2:B100,"&gt;120")-COUNTIF(B2:B100,"&gt;135"))/Count(B2:B100))*100</f>
        <v>18.18181818</v>
      </c>
    </row>
    <row r="20">
      <c r="A20" s="36">
        <v>95.0</v>
      </c>
      <c r="B20" s="36">
        <v>146.0</v>
      </c>
      <c r="C20" s="36" t="s">
        <v>341</v>
      </c>
      <c r="D20" s="36"/>
      <c r="E20" s="36"/>
      <c r="F20" s="36"/>
      <c r="G20" s="36"/>
      <c r="H20" s="33"/>
      <c r="J20" s="8"/>
      <c r="K20" s="48" t="s">
        <v>362</v>
      </c>
      <c r="L20" s="49">
        <f>((COUNTIF(B2:B100,"&gt;135")-COUNTIF(B2:B100,"&gt;150"))/Count(B2:B100))*100</f>
        <v>5.454545455</v>
      </c>
    </row>
    <row r="21">
      <c r="A21" s="36">
        <v>95.0</v>
      </c>
      <c r="B21" s="36">
        <v>125.0</v>
      </c>
      <c r="C21" s="36" t="s">
        <v>335</v>
      </c>
      <c r="D21" s="36"/>
      <c r="E21" s="36"/>
      <c r="F21" s="36"/>
      <c r="G21" s="36"/>
      <c r="H21" s="33"/>
      <c r="J21" s="8"/>
      <c r="K21" s="48" t="s">
        <v>363</v>
      </c>
      <c r="L21" s="49">
        <f>((COUNTIF(B2:B100,"&gt;150")-COUNTIF(B2:B100,"&gt;165"))/Count(B2:B100))*100</f>
        <v>0</v>
      </c>
    </row>
    <row r="22">
      <c r="A22" s="36">
        <v>95.0</v>
      </c>
      <c r="B22" s="36">
        <v>102.0</v>
      </c>
      <c r="C22" s="36" t="s">
        <v>335</v>
      </c>
      <c r="D22" s="36"/>
      <c r="E22" s="36"/>
      <c r="F22" s="36"/>
      <c r="G22" s="36"/>
      <c r="H22" s="33"/>
      <c r="J22" s="8"/>
      <c r="K22" s="48" t="s">
        <v>364</v>
      </c>
      <c r="L22" s="49">
        <f>((COUNTIF(B2:B100,"&gt;165")-COUNTIF(B2:B100,"&gt;180"))/Count(B2:B100))*100</f>
        <v>0</v>
      </c>
    </row>
    <row r="23">
      <c r="A23" s="36">
        <v>95.0</v>
      </c>
      <c r="B23" s="36">
        <v>73.0</v>
      </c>
      <c r="C23" s="36" t="s">
        <v>335</v>
      </c>
      <c r="D23" s="36"/>
      <c r="E23" s="36"/>
      <c r="F23" s="36"/>
      <c r="G23" s="36"/>
      <c r="H23" s="33"/>
      <c r="J23" s="8"/>
      <c r="K23" s="50" t="s">
        <v>365</v>
      </c>
      <c r="L23" s="51">
        <f>((COUNTIF(B2:B100,"&gt;180")-COUNTIF(B2:B100,"&gt;300"))/Count(B2:B100))*100</f>
        <v>0</v>
      </c>
    </row>
    <row r="24">
      <c r="A24" s="36">
        <v>95.0</v>
      </c>
      <c r="B24" s="36">
        <v>107.0</v>
      </c>
      <c r="C24" s="36" t="s">
        <v>335</v>
      </c>
      <c r="D24" s="36"/>
      <c r="E24" s="36"/>
      <c r="F24" s="36"/>
      <c r="G24" s="36"/>
      <c r="H24" s="33"/>
      <c r="J24" s="8"/>
    </row>
    <row r="25">
      <c r="A25" s="36">
        <v>95.0</v>
      </c>
      <c r="B25" s="36">
        <v>101.0</v>
      </c>
      <c r="C25" s="36" t="s">
        <v>341</v>
      </c>
      <c r="D25" s="36"/>
      <c r="E25" s="36"/>
      <c r="F25" s="36"/>
      <c r="G25" s="36"/>
      <c r="H25" s="33"/>
      <c r="J25" s="8"/>
    </row>
    <row r="26">
      <c r="A26" s="36">
        <v>95.0</v>
      </c>
      <c r="B26" s="36">
        <v>121.0</v>
      </c>
      <c r="C26" s="36" t="s">
        <v>341</v>
      </c>
      <c r="D26" s="36"/>
      <c r="E26" s="36"/>
      <c r="F26" s="36"/>
      <c r="G26" s="36"/>
      <c r="H26" s="33"/>
      <c r="J26" s="8"/>
    </row>
    <row r="27">
      <c r="A27" s="36">
        <v>95.0</v>
      </c>
      <c r="B27" s="36">
        <v>88.0</v>
      </c>
      <c r="C27" s="36" t="s">
        <v>341</v>
      </c>
      <c r="D27" s="36"/>
      <c r="E27" s="36"/>
      <c r="F27" s="36"/>
      <c r="G27" s="36"/>
      <c r="H27" s="33"/>
      <c r="J27" s="8"/>
    </row>
    <row r="28">
      <c r="A28" s="36">
        <v>95.0</v>
      </c>
      <c r="B28" s="36">
        <v>127.0</v>
      </c>
      <c r="C28" s="36" t="s">
        <v>341</v>
      </c>
      <c r="D28" s="36"/>
      <c r="E28" s="36"/>
      <c r="F28" s="36"/>
      <c r="G28" s="36"/>
      <c r="H28" s="33"/>
      <c r="J28" s="8"/>
    </row>
    <row r="29">
      <c r="A29" s="36">
        <v>95.0</v>
      </c>
      <c r="B29" s="36">
        <v>59.0</v>
      </c>
      <c r="C29" s="36" t="s">
        <v>338</v>
      </c>
      <c r="D29" s="36"/>
      <c r="E29" s="36"/>
      <c r="F29" s="36"/>
      <c r="G29" s="36"/>
      <c r="H29" s="33"/>
      <c r="J29" s="8"/>
    </row>
    <row r="30">
      <c r="A30" s="36">
        <v>95.0</v>
      </c>
      <c r="B30" s="36">
        <v>146.0</v>
      </c>
      <c r="C30" s="36" t="s">
        <v>341</v>
      </c>
      <c r="D30" s="36"/>
      <c r="E30" s="36"/>
      <c r="F30" s="36"/>
      <c r="G30" s="36"/>
      <c r="H30" s="33"/>
      <c r="J30" s="8"/>
    </row>
    <row r="31">
      <c r="A31" s="36">
        <v>95.0</v>
      </c>
      <c r="B31" s="36">
        <v>82.0</v>
      </c>
      <c r="C31" s="36" t="s">
        <v>341</v>
      </c>
      <c r="D31" s="36"/>
      <c r="E31" s="36"/>
      <c r="F31" s="36"/>
      <c r="G31" s="36"/>
      <c r="H31" s="33"/>
      <c r="J31" s="8"/>
    </row>
    <row r="32">
      <c r="A32" s="36">
        <v>95.0</v>
      </c>
      <c r="B32" s="36">
        <v>111.0</v>
      </c>
      <c r="C32" s="36" t="s">
        <v>335</v>
      </c>
      <c r="D32" s="36"/>
      <c r="E32" s="36"/>
      <c r="F32" s="36"/>
      <c r="G32" s="36"/>
      <c r="H32" s="33"/>
      <c r="J32" s="8"/>
    </row>
    <row r="33">
      <c r="A33" s="36">
        <v>95.0</v>
      </c>
      <c r="B33" s="36">
        <v>88.0</v>
      </c>
      <c r="C33" s="36" t="s">
        <v>341</v>
      </c>
      <c r="D33" s="36"/>
      <c r="E33" s="36"/>
      <c r="F33" s="36"/>
      <c r="G33" s="36"/>
      <c r="H33" s="33"/>
      <c r="J33" s="8"/>
    </row>
    <row r="34">
      <c r="A34" s="36">
        <v>95.0</v>
      </c>
      <c r="B34" s="36">
        <v>36.0</v>
      </c>
      <c r="C34" s="36" t="s">
        <v>341</v>
      </c>
      <c r="D34" s="36"/>
      <c r="E34" s="36"/>
      <c r="F34" s="36"/>
      <c r="G34" s="36"/>
      <c r="H34" s="33"/>
      <c r="J34" s="8"/>
    </row>
    <row r="35">
      <c r="A35" s="36">
        <v>95.0</v>
      </c>
      <c r="B35" s="36">
        <v>121.0</v>
      </c>
      <c r="C35" s="36" t="s">
        <v>341</v>
      </c>
      <c r="D35" s="36"/>
      <c r="E35" s="36"/>
      <c r="F35" s="36"/>
      <c r="G35" s="36"/>
      <c r="H35" s="33"/>
      <c r="J35" s="8"/>
    </row>
    <row r="36">
      <c r="A36" s="36">
        <v>93.0</v>
      </c>
      <c r="B36" s="36">
        <v>115.0</v>
      </c>
      <c r="C36" s="36" t="s">
        <v>350</v>
      </c>
      <c r="D36" s="36"/>
      <c r="E36" s="36"/>
      <c r="F36" s="36"/>
      <c r="G36" s="36"/>
      <c r="H36" s="33"/>
      <c r="J36" s="8"/>
    </row>
    <row r="37">
      <c r="A37" s="36">
        <v>93.0</v>
      </c>
      <c r="B37" s="36">
        <v>67.0</v>
      </c>
      <c r="C37" s="36" t="s">
        <v>335</v>
      </c>
      <c r="D37" s="36"/>
      <c r="E37" s="36"/>
      <c r="F37" s="36"/>
      <c r="G37" s="36"/>
      <c r="H37" s="33"/>
      <c r="J37" s="8"/>
    </row>
    <row r="38">
      <c r="A38" s="36">
        <v>93.0</v>
      </c>
      <c r="B38" s="36">
        <v>86.0</v>
      </c>
      <c r="C38" s="36" t="s">
        <v>341</v>
      </c>
      <c r="D38" s="36"/>
      <c r="E38" s="36"/>
      <c r="F38" s="36"/>
      <c r="G38" s="36"/>
      <c r="H38" s="33"/>
      <c r="J38" s="8"/>
    </row>
    <row r="39">
      <c r="A39" s="36">
        <v>93.0</v>
      </c>
      <c r="B39" s="36">
        <v>124.0</v>
      </c>
      <c r="C39" s="36" t="s">
        <v>353</v>
      </c>
      <c r="D39" s="36"/>
      <c r="E39" s="36"/>
      <c r="F39" s="36"/>
      <c r="G39" s="36"/>
      <c r="H39" s="33"/>
      <c r="J39" s="8"/>
    </row>
    <row r="40">
      <c r="A40" s="36">
        <v>93.0</v>
      </c>
      <c r="B40" s="36">
        <v>40.0</v>
      </c>
      <c r="C40" s="36" t="s">
        <v>341</v>
      </c>
      <c r="D40" s="36"/>
      <c r="E40" s="36"/>
      <c r="F40" s="36"/>
      <c r="G40" s="36"/>
      <c r="H40" s="33"/>
      <c r="J40" s="8"/>
    </row>
    <row r="41">
      <c r="A41" s="36">
        <v>93.0</v>
      </c>
      <c r="B41" s="36">
        <v>84.0</v>
      </c>
      <c r="C41" s="36" t="s">
        <v>335</v>
      </c>
      <c r="D41" s="36"/>
      <c r="E41" s="36"/>
      <c r="F41" s="36"/>
      <c r="G41" s="36"/>
      <c r="H41" s="33"/>
      <c r="J41" s="8"/>
    </row>
    <row r="42">
      <c r="A42" s="36">
        <v>90.0</v>
      </c>
      <c r="B42" s="36">
        <v>109.0</v>
      </c>
      <c r="C42" s="36" t="s">
        <v>341</v>
      </c>
      <c r="D42" s="36"/>
      <c r="E42" s="36"/>
      <c r="F42" s="36"/>
      <c r="G42" s="36"/>
      <c r="H42" s="33"/>
      <c r="J42" s="8"/>
    </row>
    <row r="43">
      <c r="A43" s="36">
        <v>90.0</v>
      </c>
      <c r="B43" s="36">
        <v>88.0</v>
      </c>
      <c r="C43" s="36" t="s">
        <v>341</v>
      </c>
      <c r="D43" s="36"/>
      <c r="E43" s="36"/>
      <c r="F43" s="36"/>
      <c r="G43" s="36"/>
      <c r="H43" s="33"/>
      <c r="J43" s="8"/>
    </row>
    <row r="44">
      <c r="A44" s="36">
        <v>90.0</v>
      </c>
      <c r="B44" s="36">
        <v>52.0</v>
      </c>
      <c r="C44" s="36" t="s">
        <v>335</v>
      </c>
      <c r="D44" s="36"/>
      <c r="E44" s="36"/>
      <c r="F44" s="36"/>
      <c r="G44" s="36"/>
      <c r="H44" s="33"/>
      <c r="J44" s="8"/>
    </row>
    <row r="45">
      <c r="A45" s="36">
        <v>90.0</v>
      </c>
      <c r="B45" s="36">
        <v>86.0</v>
      </c>
      <c r="C45" s="36" t="s">
        <v>341</v>
      </c>
      <c r="D45" s="36"/>
      <c r="E45" s="36"/>
      <c r="F45" s="36"/>
      <c r="G45" s="36"/>
      <c r="H45" s="33"/>
      <c r="J45" s="8"/>
    </row>
    <row r="46">
      <c r="A46" s="36">
        <v>90.0</v>
      </c>
      <c r="B46" s="36">
        <v>100.0</v>
      </c>
      <c r="C46" s="36" t="s">
        <v>335</v>
      </c>
      <c r="D46" s="36"/>
      <c r="E46" s="36"/>
      <c r="F46" s="36"/>
      <c r="G46" s="36"/>
      <c r="H46" s="33"/>
      <c r="J46" s="8"/>
    </row>
    <row r="47">
      <c r="A47" s="36">
        <v>90.0</v>
      </c>
      <c r="B47" s="36">
        <v>89.0</v>
      </c>
      <c r="C47" s="36" t="s">
        <v>335</v>
      </c>
      <c r="D47" s="36"/>
      <c r="E47" s="36"/>
      <c r="F47" s="36"/>
      <c r="G47" s="36"/>
      <c r="H47" s="33"/>
      <c r="J47" s="8"/>
    </row>
    <row r="48">
      <c r="A48" s="36">
        <v>90.0</v>
      </c>
      <c r="B48" s="36">
        <v>108.0</v>
      </c>
      <c r="C48" s="36" t="s">
        <v>341</v>
      </c>
      <c r="D48" s="36"/>
      <c r="E48" s="36"/>
      <c r="F48" s="36"/>
      <c r="G48" s="36"/>
      <c r="H48" s="33"/>
      <c r="J48" s="8"/>
    </row>
    <row r="49">
      <c r="A49" s="36">
        <v>90.0</v>
      </c>
      <c r="B49" s="36">
        <v>93.0</v>
      </c>
      <c r="C49" s="36" t="s">
        <v>341</v>
      </c>
      <c r="D49" s="36"/>
      <c r="E49" s="36"/>
      <c r="F49" s="36"/>
      <c r="G49" s="36"/>
      <c r="H49" s="33"/>
      <c r="J49" s="8"/>
    </row>
    <row r="50">
      <c r="A50" s="36">
        <v>90.0</v>
      </c>
      <c r="B50" s="36">
        <v>100.0</v>
      </c>
      <c r="C50" s="36" t="s">
        <v>341</v>
      </c>
      <c r="D50" s="36"/>
      <c r="E50" s="36"/>
      <c r="F50" s="36"/>
      <c r="G50" s="36"/>
      <c r="H50" s="33"/>
      <c r="J50" s="8"/>
    </row>
    <row r="51">
      <c r="A51" s="36">
        <v>90.0</v>
      </c>
      <c r="B51" s="36">
        <v>101.0</v>
      </c>
      <c r="C51" s="36" t="s">
        <v>341</v>
      </c>
      <c r="D51" s="36"/>
      <c r="E51" s="36"/>
      <c r="F51" s="36"/>
      <c r="G51" s="36"/>
      <c r="H51" s="33"/>
      <c r="J51" s="8"/>
    </row>
    <row r="52">
      <c r="A52" s="36">
        <v>90.0</v>
      </c>
      <c r="B52" s="36">
        <v>118.0</v>
      </c>
      <c r="C52" s="36" t="s">
        <v>341</v>
      </c>
      <c r="D52" s="36"/>
      <c r="E52" s="36"/>
      <c r="F52" s="36"/>
      <c r="G52" s="36"/>
      <c r="H52" s="33"/>
      <c r="J52" s="8"/>
    </row>
    <row r="53">
      <c r="A53" s="36">
        <v>90.0</v>
      </c>
      <c r="B53" s="36">
        <v>83.0</v>
      </c>
      <c r="C53" s="36" t="s">
        <v>341</v>
      </c>
      <c r="D53" s="36"/>
      <c r="E53" s="36"/>
      <c r="F53" s="36"/>
      <c r="G53" s="36"/>
      <c r="H53" s="33"/>
      <c r="J53" s="8"/>
    </row>
    <row r="54">
      <c r="A54" s="36">
        <v>90.0</v>
      </c>
      <c r="B54" s="36">
        <v>139.0</v>
      </c>
      <c r="C54" s="36" t="s">
        <v>335</v>
      </c>
      <c r="D54" s="36"/>
      <c r="E54" s="36"/>
      <c r="F54" s="36"/>
      <c r="G54" s="36"/>
      <c r="H54" s="33"/>
      <c r="J54" s="8"/>
    </row>
    <row r="55">
      <c r="A55" s="36">
        <v>90.0</v>
      </c>
      <c r="B55" s="36">
        <v>71.0</v>
      </c>
      <c r="C55" s="36" t="s">
        <v>341</v>
      </c>
      <c r="D55" s="36"/>
      <c r="E55" s="36"/>
      <c r="F55" s="36"/>
      <c r="G55" s="36"/>
      <c r="H55" s="33"/>
      <c r="J55" s="8"/>
    </row>
    <row r="56">
      <c r="A56" s="36">
        <v>90.0</v>
      </c>
      <c r="B56" s="36">
        <v>124.0</v>
      </c>
      <c r="C56" s="36" t="s">
        <v>341</v>
      </c>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112</v>
      </c>
      <c r="M1" s="6" t="s">
        <v>334</v>
      </c>
      <c r="N1" s="10">
        <f>AVERAGE(A2:A100)</f>
        <v>94.46</v>
      </c>
    </row>
    <row r="2">
      <c r="A2" s="36">
        <v>98.0</v>
      </c>
      <c r="B2" s="36">
        <v>105.0</v>
      </c>
      <c r="C2" s="36" t="s">
        <v>353</v>
      </c>
      <c r="D2" s="36"/>
      <c r="E2" s="36"/>
      <c r="F2" s="36"/>
      <c r="G2" s="36"/>
      <c r="H2" s="33"/>
      <c r="I2" s="34" t="s">
        <v>3</v>
      </c>
      <c r="J2" s="35">
        <f>MEDIAN(B2:B100)</f>
        <v>114.5</v>
      </c>
      <c r="M2" s="66" t="s">
        <v>337</v>
      </c>
      <c r="N2" s="67">
        <f>count(A2:A103)</f>
        <v>50</v>
      </c>
    </row>
    <row r="3">
      <c r="A3" s="36">
        <v>98.0</v>
      </c>
      <c r="B3" s="36">
        <v>75.0</v>
      </c>
      <c r="C3" s="36" t="s">
        <v>341</v>
      </c>
      <c r="D3" s="36"/>
      <c r="E3" s="36"/>
      <c r="F3" s="36"/>
      <c r="G3" s="36"/>
      <c r="H3" s="33"/>
      <c r="I3" s="34" t="s">
        <v>339</v>
      </c>
      <c r="J3" s="35">
        <f>STDEV(B2:B100)</f>
        <v>31.46685979</v>
      </c>
    </row>
    <row r="4">
      <c r="A4" s="36">
        <v>98.0</v>
      </c>
      <c r="B4" s="36">
        <v>113.0</v>
      </c>
      <c r="C4" s="36" t="s">
        <v>341</v>
      </c>
      <c r="D4" s="36"/>
      <c r="E4" s="36"/>
      <c r="F4" s="36"/>
      <c r="G4" s="36"/>
      <c r="H4" s="33"/>
      <c r="I4" s="34" t="s">
        <v>340</v>
      </c>
      <c r="J4" s="35">
        <f>QUARTILE(B2:B100,1)</f>
        <v>93</v>
      </c>
    </row>
    <row r="5">
      <c r="A5" s="36">
        <v>98.0</v>
      </c>
      <c r="B5" s="36">
        <v>80.0</v>
      </c>
      <c r="C5" s="36" t="s">
        <v>341</v>
      </c>
      <c r="D5" s="36"/>
      <c r="E5" s="36"/>
      <c r="F5" s="36"/>
      <c r="G5" s="36"/>
      <c r="H5" s="33"/>
      <c r="I5" s="34" t="s">
        <v>342</v>
      </c>
      <c r="J5" s="35">
        <f>QUARTILE(B2:B100,2)</f>
        <v>114.5</v>
      </c>
    </row>
    <row r="6">
      <c r="A6" s="36">
        <v>98.0</v>
      </c>
      <c r="B6" s="36">
        <v>0.0</v>
      </c>
      <c r="C6" s="36" t="s">
        <v>350</v>
      </c>
      <c r="D6" s="36"/>
      <c r="E6" s="36"/>
      <c r="F6" s="36"/>
      <c r="G6" s="36"/>
      <c r="H6" s="33"/>
      <c r="I6" s="34" t="s">
        <v>1</v>
      </c>
      <c r="J6" s="35">
        <f>QUARTILE(B2:B100,3)</f>
        <v>133.75</v>
      </c>
    </row>
    <row r="7">
      <c r="A7" s="36">
        <v>98.0</v>
      </c>
      <c r="B7" s="59">
        <v>113.0</v>
      </c>
      <c r="C7" s="38" t="s">
        <v>353</v>
      </c>
      <c r="D7" s="38"/>
      <c r="E7" s="38"/>
      <c r="F7" s="38"/>
      <c r="G7" s="38"/>
      <c r="H7" s="33"/>
      <c r="I7" s="34" t="s">
        <v>343</v>
      </c>
      <c r="J7" s="35">
        <f>QUARTILE(B2:B100,4)</f>
        <v>174</v>
      </c>
    </row>
    <row r="8">
      <c r="A8" s="36">
        <v>98.0</v>
      </c>
      <c r="B8" s="60">
        <v>119.0</v>
      </c>
      <c r="C8" s="40" t="s">
        <v>341</v>
      </c>
      <c r="D8" s="40"/>
      <c r="E8" s="40"/>
      <c r="F8" s="40"/>
      <c r="G8" s="40"/>
      <c r="H8" s="33"/>
      <c r="I8" s="34" t="s">
        <v>344</v>
      </c>
      <c r="J8" s="35">
        <f>J6-J4</f>
        <v>40.75</v>
      </c>
      <c r="K8" s="34" t="s">
        <v>345</v>
      </c>
      <c r="L8" s="35">
        <f>(3*(J1-J2))/J3</f>
        <v>-0.2383459948</v>
      </c>
      <c r="M8" s="34" t="s">
        <v>346</v>
      </c>
      <c r="N8" s="35">
        <f>SUM(L21:L23)</f>
        <v>10</v>
      </c>
    </row>
    <row r="9">
      <c r="A9" s="36">
        <v>98.0</v>
      </c>
      <c r="B9" s="60">
        <v>116.0</v>
      </c>
      <c r="C9" s="40" t="s">
        <v>353</v>
      </c>
      <c r="D9" s="40"/>
      <c r="E9" s="40"/>
      <c r="F9" s="40"/>
      <c r="G9" s="40"/>
      <c r="H9" s="33"/>
      <c r="J9" s="8"/>
    </row>
    <row r="10">
      <c r="A10" s="36">
        <v>98.0</v>
      </c>
      <c r="B10" s="36">
        <v>116.0</v>
      </c>
      <c r="C10" s="36" t="s">
        <v>341</v>
      </c>
      <c r="D10" s="36"/>
      <c r="E10" s="36"/>
      <c r="F10" s="36"/>
      <c r="G10" s="36"/>
      <c r="H10" s="33"/>
      <c r="I10" s="41" t="s">
        <v>338</v>
      </c>
      <c r="J10" s="42">
        <f>(COUNTIF(C2:C100,"edgeguard"))/(count(A2:A100))</f>
        <v>0.08</v>
      </c>
      <c r="K10" s="43" t="s">
        <v>347</v>
      </c>
      <c r="L10" s="44" t="s">
        <v>348</v>
      </c>
    </row>
    <row r="11">
      <c r="A11" s="36">
        <v>77.0</v>
      </c>
      <c r="B11" s="36">
        <v>119.0</v>
      </c>
      <c r="C11" s="36" t="s">
        <v>353</v>
      </c>
      <c r="D11" s="36"/>
      <c r="E11" s="36"/>
      <c r="F11" s="36"/>
      <c r="G11" s="36"/>
      <c r="H11" s="33"/>
      <c r="I11" s="41" t="s">
        <v>335</v>
      </c>
      <c r="J11" s="42">
        <f>COUNTIF(C2:C100,"ledgeguard")/(count(A2:A100))</f>
        <v>0.14</v>
      </c>
      <c r="K11" s="45" t="s">
        <v>349</v>
      </c>
      <c r="L11" s="46">
        <f>((COUNTIF(B2:B100,"&lt;=15"))/Count(B2:B100))*100</f>
        <v>2</v>
      </c>
    </row>
    <row r="12">
      <c r="A12" s="36">
        <v>77.0</v>
      </c>
      <c r="B12" s="36">
        <v>85.0</v>
      </c>
      <c r="C12" s="36" t="s">
        <v>341</v>
      </c>
      <c r="D12" s="36"/>
      <c r="E12" s="36"/>
      <c r="F12" s="36"/>
      <c r="G12" s="36"/>
      <c r="H12" s="33"/>
      <c r="I12" s="41" t="s">
        <v>350</v>
      </c>
      <c r="J12" s="42">
        <f>COUNTIF(C2:C100,"reversal")/(count(A2:A100))</f>
        <v>0.04</v>
      </c>
      <c r="K12" s="45" t="s">
        <v>351</v>
      </c>
      <c r="L12" s="46">
        <f>((COUNTIF(B2:B100,"&gt;15")-COUNTIF(B2:B100,"&gt;30"))/Count(B2:B100))*100</f>
        <v>0</v>
      </c>
    </row>
    <row r="13">
      <c r="A13" s="36">
        <v>77.0</v>
      </c>
      <c r="B13" s="36">
        <v>174.0</v>
      </c>
      <c r="C13" s="36" t="s">
        <v>341</v>
      </c>
      <c r="D13" s="36"/>
      <c r="E13" s="36"/>
      <c r="F13" s="36"/>
      <c r="G13" s="36"/>
      <c r="H13" s="33"/>
      <c r="I13" s="41" t="s">
        <v>341</v>
      </c>
      <c r="J13" s="42">
        <f>COUNTIF(C2:C100,"raw/whiff")/(count(A2:A100))</f>
        <v>0.64</v>
      </c>
      <c r="K13" s="45" t="s">
        <v>352</v>
      </c>
      <c r="L13" s="47">
        <f>((COUNTIF(B2:B100,"&gt;30")-COUNTIF(B2:B100,"&gt;45"))/Count(B2:B100))*100</f>
        <v>0</v>
      </c>
    </row>
    <row r="14">
      <c r="A14" s="36">
        <v>77.0</v>
      </c>
      <c r="B14" s="36">
        <v>119.0</v>
      </c>
      <c r="C14" s="36" t="s">
        <v>341</v>
      </c>
      <c r="D14" s="36"/>
      <c r="E14" s="36"/>
      <c r="F14" s="36"/>
      <c r="G14" s="36"/>
      <c r="H14" s="33"/>
      <c r="I14" s="41" t="s">
        <v>353</v>
      </c>
      <c r="J14" s="42">
        <f>COUNTIF(C2:C100,"landing")/(count(A2:A100))</f>
        <v>0.08</v>
      </c>
      <c r="K14" s="45" t="s">
        <v>354</v>
      </c>
      <c r="L14" s="46">
        <f>((COUNTIF(B2:B100,"&gt;45")-COUNTIF(B2:B100,"&gt;60"))/Count(B2:B100))*100</f>
        <v>2</v>
      </c>
    </row>
    <row r="15">
      <c r="A15" s="36">
        <v>77.0</v>
      </c>
      <c r="B15" s="36">
        <v>155.0</v>
      </c>
      <c r="C15" s="36" t="s">
        <v>355</v>
      </c>
      <c r="D15" s="36"/>
      <c r="E15" s="36"/>
      <c r="F15" s="36"/>
      <c r="G15" s="36"/>
      <c r="H15" s="33"/>
      <c r="I15" s="41" t="s">
        <v>355</v>
      </c>
      <c r="J15" s="42">
        <f>COUNTIF(C2:C100,"shielding")/(count(A2:A100))</f>
        <v>0.02</v>
      </c>
      <c r="K15" s="45" t="s">
        <v>356</v>
      </c>
      <c r="L15" s="46">
        <f>((COUNTIF(B2:B100,"&gt;60")-COUNTIF(B2:B100,"&gt;75"))/Count(B2:B100))*100</f>
        <v>2</v>
      </c>
    </row>
    <row r="16">
      <c r="A16" s="36">
        <v>77.0</v>
      </c>
      <c r="B16" s="36">
        <v>102.0</v>
      </c>
      <c r="C16" s="36" t="s">
        <v>341</v>
      </c>
      <c r="D16" s="36"/>
      <c r="E16" s="36"/>
      <c r="F16" s="36"/>
      <c r="G16" s="36"/>
      <c r="H16" s="33"/>
      <c r="J16" s="8"/>
      <c r="K16" s="45" t="s">
        <v>357</v>
      </c>
      <c r="L16" s="46">
        <f>((COUNTIF(B2:B100,"&gt;75")-COUNTIF(B2:B100,"&gt;90"))/Count(B2:B100))*100</f>
        <v>18</v>
      </c>
    </row>
    <row r="17">
      <c r="A17" s="36">
        <v>77.0</v>
      </c>
      <c r="B17" s="36">
        <v>131.0</v>
      </c>
      <c r="C17" s="36" t="s">
        <v>338</v>
      </c>
      <c r="D17" s="36"/>
      <c r="E17" s="36"/>
      <c r="F17" s="36"/>
      <c r="G17" s="36"/>
      <c r="H17" s="33"/>
      <c r="I17" s="41" t="s">
        <v>358</v>
      </c>
      <c r="J17" s="42" t="str">
        <f>SUM(D2:F100)/COUNTA(D2:F100)</f>
        <v>#DIV/0!</v>
      </c>
      <c r="K17" s="45" t="s">
        <v>359</v>
      </c>
      <c r="L17" s="46">
        <f>((COUNTIF(B2:B100,"&gt;90")-COUNTIF(B2:B100,"&gt;105"))/Count(B2:B100))*100</f>
        <v>16</v>
      </c>
    </row>
    <row r="18">
      <c r="A18" s="36">
        <v>80.0</v>
      </c>
      <c r="B18" s="36">
        <v>141.0</v>
      </c>
      <c r="C18" s="36" t="s">
        <v>341</v>
      </c>
      <c r="D18" s="36"/>
      <c r="E18" s="36"/>
      <c r="F18" s="36"/>
      <c r="G18" s="36"/>
      <c r="H18" s="33"/>
      <c r="J18" s="8"/>
      <c r="K18" s="45" t="s">
        <v>360</v>
      </c>
      <c r="L18" s="46">
        <f>((COUNTIF(B2:B100,"&gt;105")-COUNTIF(B2:B100,"&gt;120"))/Count(B2:B100))*100</f>
        <v>22</v>
      </c>
    </row>
    <row r="19">
      <c r="A19" s="36">
        <v>80.0</v>
      </c>
      <c r="B19" s="36">
        <v>93.0</v>
      </c>
      <c r="C19" s="36" t="s">
        <v>341</v>
      </c>
      <c r="D19" s="36"/>
      <c r="E19" s="36"/>
      <c r="F19" s="36"/>
      <c r="G19" s="36"/>
      <c r="H19" s="33"/>
      <c r="J19" s="8"/>
      <c r="K19" s="45" t="s">
        <v>361</v>
      </c>
      <c r="L19" s="46">
        <f>((COUNTIF(B2:B100,"&gt;120")-COUNTIF(B2:B100,"&gt;135"))/Count(B2:B100))*100</f>
        <v>14</v>
      </c>
    </row>
    <row r="20">
      <c r="A20" s="36">
        <v>80.0</v>
      </c>
      <c r="B20" s="36">
        <v>52.0</v>
      </c>
      <c r="C20" s="36" t="s">
        <v>341</v>
      </c>
      <c r="D20" s="36"/>
      <c r="E20" s="36"/>
      <c r="F20" s="36"/>
      <c r="G20" s="36"/>
      <c r="H20" s="33"/>
      <c r="J20" s="8"/>
      <c r="K20" s="48" t="s">
        <v>362</v>
      </c>
      <c r="L20" s="49">
        <f>((COUNTIF(B2:B100,"&gt;135")-COUNTIF(B2:B100,"&gt;150"))/Count(B2:B100))*100</f>
        <v>14</v>
      </c>
    </row>
    <row r="21">
      <c r="A21" s="36">
        <v>91.0</v>
      </c>
      <c r="B21" s="36">
        <v>158.0</v>
      </c>
      <c r="C21" s="36" t="s">
        <v>341</v>
      </c>
      <c r="D21" s="36"/>
      <c r="E21" s="36"/>
      <c r="F21" s="36"/>
      <c r="G21" s="36"/>
      <c r="H21" s="33"/>
      <c r="J21" s="8"/>
      <c r="K21" s="48" t="s">
        <v>363</v>
      </c>
      <c r="L21" s="49">
        <f>((COUNTIF(B2:B100,"&gt;150")-COUNTIF(B2:B100,"&gt;165"))/Count(B2:B100))*100</f>
        <v>8</v>
      </c>
    </row>
    <row r="22">
      <c r="A22" s="36">
        <v>91.0</v>
      </c>
      <c r="B22" s="36">
        <v>144.0</v>
      </c>
      <c r="C22" s="36" t="s">
        <v>341</v>
      </c>
      <c r="D22" s="36"/>
      <c r="E22" s="36"/>
      <c r="F22" s="36"/>
      <c r="G22" s="36"/>
      <c r="H22" s="33"/>
      <c r="J22" s="8"/>
      <c r="K22" s="48" t="s">
        <v>364</v>
      </c>
      <c r="L22" s="49">
        <f>((COUNTIF(B2:B100,"&gt;165")-COUNTIF(B2:B100,"&gt;180"))/Count(B2:B100))*100</f>
        <v>2</v>
      </c>
    </row>
    <row r="23">
      <c r="A23" s="36">
        <v>91.0</v>
      </c>
      <c r="B23" s="36">
        <v>151.0</v>
      </c>
      <c r="C23" s="36" t="s">
        <v>335</v>
      </c>
      <c r="D23" s="36"/>
      <c r="E23" s="36"/>
      <c r="F23" s="36"/>
      <c r="G23" s="36"/>
      <c r="H23" s="33"/>
      <c r="J23" s="8"/>
      <c r="K23" s="50" t="s">
        <v>365</v>
      </c>
      <c r="L23" s="51">
        <f>((COUNTIF(B2:B100,"&gt;180")-COUNTIF(B2:B100,"&gt;300"))/Count(B2:B100))*100</f>
        <v>0</v>
      </c>
    </row>
    <row r="24">
      <c r="A24" s="36">
        <v>91.0</v>
      </c>
      <c r="B24" s="36">
        <v>128.0</v>
      </c>
      <c r="C24" s="36" t="s">
        <v>335</v>
      </c>
      <c r="D24" s="36"/>
      <c r="E24" s="36"/>
      <c r="F24" s="36"/>
      <c r="G24" s="36"/>
      <c r="H24" s="33"/>
      <c r="J24" s="8"/>
    </row>
    <row r="25">
      <c r="A25" s="36">
        <v>101.0</v>
      </c>
      <c r="B25" s="36">
        <v>109.0</v>
      </c>
      <c r="C25" s="36" t="s">
        <v>341</v>
      </c>
      <c r="D25" s="36"/>
      <c r="E25" s="36"/>
      <c r="F25" s="36"/>
      <c r="G25" s="36"/>
      <c r="H25" s="33"/>
      <c r="J25" s="8"/>
    </row>
    <row r="26">
      <c r="A26" s="36">
        <v>101.0</v>
      </c>
      <c r="B26" s="36">
        <v>121.0</v>
      </c>
      <c r="C26" s="36" t="s">
        <v>341</v>
      </c>
      <c r="D26" s="36"/>
      <c r="E26" s="36"/>
      <c r="F26" s="36"/>
      <c r="G26" s="36"/>
      <c r="H26" s="33"/>
      <c r="J26" s="8"/>
    </row>
    <row r="27">
      <c r="A27" s="36">
        <v>101.0</v>
      </c>
      <c r="B27" s="36">
        <v>110.0</v>
      </c>
      <c r="C27" s="36" t="s">
        <v>335</v>
      </c>
      <c r="D27" s="36"/>
      <c r="E27" s="36"/>
      <c r="F27" s="36"/>
      <c r="G27" s="36"/>
      <c r="H27" s="33"/>
      <c r="J27" s="8"/>
    </row>
    <row r="28">
      <c r="A28" s="36">
        <v>101.0</v>
      </c>
      <c r="B28" s="36">
        <v>93.0</v>
      </c>
      <c r="C28" s="36" t="s">
        <v>341</v>
      </c>
      <c r="D28" s="36"/>
      <c r="E28" s="36"/>
      <c r="F28" s="36"/>
      <c r="G28" s="36"/>
      <c r="H28" s="33"/>
      <c r="J28" s="8"/>
    </row>
    <row r="29">
      <c r="A29" s="36">
        <v>101.0</v>
      </c>
      <c r="B29" s="36">
        <v>85.0</v>
      </c>
      <c r="C29" s="36" t="s">
        <v>338</v>
      </c>
      <c r="D29" s="36"/>
      <c r="E29" s="36"/>
      <c r="F29" s="36"/>
      <c r="G29" s="36"/>
      <c r="H29" s="33"/>
      <c r="J29" s="8"/>
    </row>
    <row r="30">
      <c r="A30" s="36">
        <v>101.0</v>
      </c>
      <c r="B30" s="36">
        <v>136.0</v>
      </c>
      <c r="C30" s="36" t="s">
        <v>341</v>
      </c>
      <c r="D30" s="36"/>
      <c r="E30" s="36"/>
      <c r="F30" s="36"/>
      <c r="G30" s="36"/>
      <c r="H30" s="33"/>
      <c r="J30" s="8"/>
    </row>
    <row r="31">
      <c r="A31" s="36">
        <v>101.0</v>
      </c>
      <c r="B31" s="36">
        <v>133.0</v>
      </c>
      <c r="C31" s="36" t="s">
        <v>341</v>
      </c>
      <c r="D31" s="36"/>
      <c r="E31" s="36"/>
      <c r="F31" s="36"/>
      <c r="G31" s="36"/>
      <c r="H31" s="33"/>
      <c r="J31" s="8"/>
    </row>
    <row r="32">
      <c r="A32" s="36">
        <v>101.0</v>
      </c>
      <c r="B32" s="36">
        <v>100.0</v>
      </c>
      <c r="C32" s="36" t="s">
        <v>341</v>
      </c>
      <c r="D32" s="36"/>
      <c r="E32" s="36"/>
      <c r="F32" s="36"/>
      <c r="G32" s="36"/>
      <c r="H32" s="33"/>
      <c r="J32" s="8"/>
    </row>
    <row r="33">
      <c r="A33" s="36">
        <v>101.0</v>
      </c>
      <c r="B33" s="36">
        <v>107.0</v>
      </c>
      <c r="C33" s="36" t="s">
        <v>341</v>
      </c>
      <c r="D33" s="36"/>
      <c r="E33" s="36"/>
      <c r="F33" s="36"/>
      <c r="G33" s="36"/>
      <c r="H33" s="33"/>
      <c r="J33" s="8"/>
    </row>
    <row r="34">
      <c r="A34" s="36">
        <v>101.0</v>
      </c>
      <c r="B34" s="36">
        <v>150.0</v>
      </c>
      <c r="C34" s="36" t="s">
        <v>338</v>
      </c>
      <c r="D34" s="36"/>
      <c r="E34" s="36"/>
      <c r="F34" s="36"/>
      <c r="G34" s="36"/>
      <c r="H34" s="33"/>
      <c r="J34" s="8"/>
    </row>
    <row r="35">
      <c r="A35" s="36">
        <v>101.0</v>
      </c>
      <c r="B35" s="36">
        <v>117.0</v>
      </c>
      <c r="C35" s="36" t="s">
        <v>341</v>
      </c>
      <c r="D35" s="36"/>
      <c r="E35" s="36"/>
      <c r="F35" s="36"/>
      <c r="G35" s="36"/>
      <c r="H35" s="33"/>
      <c r="J35" s="8"/>
    </row>
    <row r="36">
      <c r="A36" s="36">
        <v>101.0</v>
      </c>
      <c r="B36" s="36">
        <v>97.0</v>
      </c>
      <c r="C36" s="36" t="s">
        <v>341</v>
      </c>
      <c r="D36" s="36"/>
      <c r="E36" s="36"/>
      <c r="F36" s="36"/>
      <c r="G36" s="36"/>
      <c r="H36" s="33"/>
      <c r="J36" s="8"/>
    </row>
    <row r="37">
      <c r="A37" s="36">
        <v>80.0</v>
      </c>
      <c r="B37" s="36">
        <v>125.0</v>
      </c>
      <c r="C37" s="36" t="s">
        <v>350</v>
      </c>
      <c r="D37" s="36"/>
      <c r="E37" s="36"/>
      <c r="F37" s="36"/>
      <c r="G37" s="36"/>
      <c r="H37" s="33"/>
      <c r="J37" s="8"/>
    </row>
    <row r="38">
      <c r="A38" s="36">
        <v>80.0</v>
      </c>
      <c r="B38" s="36">
        <v>134.0</v>
      </c>
      <c r="C38" s="36" t="s">
        <v>341</v>
      </c>
      <c r="D38" s="36"/>
      <c r="E38" s="36"/>
      <c r="F38" s="36"/>
      <c r="G38" s="36"/>
      <c r="H38" s="33"/>
      <c r="J38" s="8"/>
    </row>
    <row r="39">
      <c r="A39" s="36">
        <v>80.0</v>
      </c>
      <c r="B39" s="36">
        <v>138.0</v>
      </c>
      <c r="C39" s="36" t="s">
        <v>335</v>
      </c>
      <c r="D39" s="36"/>
      <c r="E39" s="36"/>
      <c r="F39" s="36"/>
      <c r="G39" s="36"/>
      <c r="H39" s="33"/>
      <c r="J39" s="8"/>
    </row>
    <row r="40">
      <c r="A40" s="36">
        <v>80.0</v>
      </c>
      <c r="B40" s="36">
        <v>100.0</v>
      </c>
      <c r="C40" s="36" t="s">
        <v>338</v>
      </c>
      <c r="D40" s="36"/>
      <c r="E40" s="36"/>
      <c r="F40" s="36"/>
      <c r="G40" s="36"/>
      <c r="H40" s="33"/>
      <c r="J40" s="8"/>
    </row>
    <row r="41">
      <c r="A41" s="36">
        <v>106.0</v>
      </c>
      <c r="B41" s="36">
        <v>163.0</v>
      </c>
      <c r="C41" s="36" t="s">
        <v>341</v>
      </c>
      <c r="D41" s="36"/>
      <c r="E41" s="36"/>
      <c r="F41" s="36"/>
      <c r="G41" s="36"/>
      <c r="H41" s="33"/>
      <c r="J41" s="8"/>
    </row>
    <row r="42">
      <c r="A42" s="36">
        <v>106.0</v>
      </c>
      <c r="B42" s="36">
        <v>80.0</v>
      </c>
      <c r="C42" s="36" t="s">
        <v>341</v>
      </c>
      <c r="D42" s="36"/>
      <c r="E42" s="36"/>
      <c r="F42" s="36"/>
      <c r="G42" s="36"/>
      <c r="H42" s="33"/>
      <c r="J42" s="8"/>
    </row>
    <row r="43">
      <c r="A43" s="36">
        <v>106.0</v>
      </c>
      <c r="B43" s="36">
        <v>82.0</v>
      </c>
      <c r="C43" s="36" t="s">
        <v>341</v>
      </c>
      <c r="D43" s="36"/>
      <c r="E43" s="36"/>
      <c r="F43" s="36"/>
      <c r="G43" s="36"/>
      <c r="H43" s="33"/>
      <c r="J43" s="8"/>
    </row>
    <row r="44">
      <c r="A44" s="36">
        <v>106.0</v>
      </c>
      <c r="B44" s="36">
        <v>94.0</v>
      </c>
      <c r="C44" s="36" t="s">
        <v>335</v>
      </c>
      <c r="D44" s="36"/>
      <c r="E44" s="36"/>
      <c r="F44" s="36"/>
      <c r="G44" s="36"/>
      <c r="H44" s="33"/>
      <c r="J44" s="8"/>
    </row>
    <row r="45">
      <c r="A45" s="36">
        <v>106.0</v>
      </c>
      <c r="B45" s="36">
        <v>130.0</v>
      </c>
      <c r="C45" s="36" t="s">
        <v>335</v>
      </c>
      <c r="D45" s="36"/>
      <c r="E45" s="36"/>
      <c r="F45" s="36"/>
      <c r="G45" s="36"/>
      <c r="H45" s="33"/>
      <c r="J45" s="8"/>
    </row>
    <row r="46">
      <c r="A46" s="36">
        <v>106.0</v>
      </c>
      <c r="B46" s="36">
        <v>80.0</v>
      </c>
      <c r="C46" s="36" t="s">
        <v>341</v>
      </c>
      <c r="D46" s="36"/>
      <c r="E46" s="36"/>
      <c r="F46" s="36"/>
      <c r="G46" s="36"/>
      <c r="H46" s="33"/>
      <c r="J46" s="8"/>
    </row>
    <row r="47">
      <c r="A47" s="36">
        <v>106.0</v>
      </c>
      <c r="B47" s="36">
        <v>83.0</v>
      </c>
      <c r="C47" s="36" t="s">
        <v>341</v>
      </c>
      <c r="D47" s="36"/>
      <c r="E47" s="36"/>
      <c r="F47" s="36"/>
      <c r="G47" s="36"/>
      <c r="H47" s="33"/>
      <c r="J47" s="8"/>
    </row>
    <row r="48">
      <c r="A48" s="36">
        <v>106.0</v>
      </c>
      <c r="B48" s="36">
        <v>80.0</v>
      </c>
      <c r="C48" s="36" t="s">
        <v>341</v>
      </c>
      <c r="D48" s="36"/>
      <c r="E48" s="36"/>
      <c r="F48" s="36"/>
      <c r="G48" s="36"/>
      <c r="H48" s="33"/>
      <c r="J48" s="8"/>
    </row>
    <row r="49">
      <c r="A49" s="36">
        <v>106.0</v>
      </c>
      <c r="B49" s="36">
        <v>137.0</v>
      </c>
      <c r="C49" s="36" t="s">
        <v>341</v>
      </c>
      <c r="D49" s="36"/>
      <c r="E49" s="36"/>
      <c r="F49" s="36"/>
      <c r="G49" s="36"/>
      <c r="H49" s="33"/>
      <c r="J49" s="8"/>
    </row>
    <row r="50">
      <c r="A50" s="36">
        <v>106.0</v>
      </c>
      <c r="B50" s="36">
        <v>149.0</v>
      </c>
      <c r="C50" s="36" t="s">
        <v>335</v>
      </c>
      <c r="D50" s="36"/>
      <c r="E50" s="36"/>
      <c r="F50" s="36"/>
      <c r="G50" s="36"/>
      <c r="H50" s="33"/>
      <c r="J50" s="8"/>
    </row>
    <row r="51">
      <c r="A51" s="36">
        <v>106.0</v>
      </c>
      <c r="B51" s="36">
        <v>78.0</v>
      </c>
      <c r="C51" s="36" t="s">
        <v>341</v>
      </c>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115</v>
      </c>
      <c r="M1" s="6" t="s">
        <v>334</v>
      </c>
      <c r="N1" s="10">
        <f>AVERAGE(A2:A100)</f>
        <v>89.94</v>
      </c>
    </row>
    <row r="2">
      <c r="A2" s="36">
        <v>79.0</v>
      </c>
      <c r="B2" s="36">
        <v>187.0</v>
      </c>
      <c r="C2" s="36" t="s">
        <v>341</v>
      </c>
      <c r="D2" s="36"/>
      <c r="E2" s="36"/>
      <c r="F2" s="36"/>
      <c r="G2" s="36"/>
      <c r="H2" s="33"/>
      <c r="I2" s="34" t="s">
        <v>3</v>
      </c>
      <c r="J2" s="35">
        <f>MEDIAN(B2:B100)</f>
        <v>110.5</v>
      </c>
      <c r="M2" s="66" t="s">
        <v>337</v>
      </c>
      <c r="N2" s="67">
        <f>count(A2:A103)</f>
        <v>50</v>
      </c>
    </row>
    <row r="3">
      <c r="A3" s="36">
        <v>79.0</v>
      </c>
      <c r="B3" s="36">
        <v>121.0</v>
      </c>
      <c r="C3" s="36" t="s">
        <v>335</v>
      </c>
      <c r="D3" s="36"/>
      <c r="E3" s="36"/>
      <c r="F3" s="36"/>
      <c r="G3" s="36"/>
      <c r="H3" s="33"/>
      <c r="I3" s="34" t="s">
        <v>339</v>
      </c>
      <c r="J3" s="35">
        <f>STDEV(B2:B100)</f>
        <v>36.70956056</v>
      </c>
    </row>
    <row r="4">
      <c r="A4" s="36">
        <v>79.0</v>
      </c>
      <c r="B4" s="36">
        <v>84.0</v>
      </c>
      <c r="C4" s="36" t="s">
        <v>350</v>
      </c>
      <c r="D4" s="36"/>
      <c r="E4" s="36"/>
      <c r="F4" s="36"/>
      <c r="G4" s="36"/>
      <c r="H4" s="33"/>
      <c r="I4" s="34" t="s">
        <v>340</v>
      </c>
      <c r="J4" s="35">
        <f>QUARTILE(B2:B100,1)</f>
        <v>94.25</v>
      </c>
    </row>
    <row r="5">
      <c r="A5" s="36">
        <v>79.0</v>
      </c>
      <c r="B5" s="36">
        <v>103.0</v>
      </c>
      <c r="C5" s="36" t="s">
        <v>341</v>
      </c>
      <c r="D5" s="36"/>
      <c r="E5" s="36"/>
      <c r="F5" s="36"/>
      <c r="G5" s="36"/>
      <c r="H5" s="33"/>
      <c r="I5" s="34" t="s">
        <v>342</v>
      </c>
      <c r="J5" s="35">
        <f>QUARTILE(B2:B100,2)</f>
        <v>110.5</v>
      </c>
    </row>
    <row r="6">
      <c r="A6" s="36">
        <v>79.0</v>
      </c>
      <c r="B6" s="36">
        <v>56.0</v>
      </c>
      <c r="C6" s="36" t="s">
        <v>338</v>
      </c>
      <c r="D6" s="36"/>
      <c r="E6" s="36"/>
      <c r="F6" s="36"/>
      <c r="G6" s="36"/>
      <c r="H6" s="33"/>
      <c r="I6" s="34" t="s">
        <v>1</v>
      </c>
      <c r="J6" s="35">
        <f>QUARTILE(B2:B100,3)</f>
        <v>138.75</v>
      </c>
    </row>
    <row r="7">
      <c r="A7" s="36">
        <v>79.0</v>
      </c>
      <c r="B7" s="59">
        <v>177.0</v>
      </c>
      <c r="C7" s="38" t="s">
        <v>335</v>
      </c>
      <c r="D7" s="38"/>
      <c r="E7" s="38"/>
      <c r="F7" s="38"/>
      <c r="G7" s="38"/>
      <c r="H7" s="33"/>
      <c r="I7" s="34" t="s">
        <v>343</v>
      </c>
      <c r="J7" s="35">
        <f>QUARTILE(B2:B100,4)</f>
        <v>201</v>
      </c>
    </row>
    <row r="8">
      <c r="A8" s="36">
        <v>79.0</v>
      </c>
      <c r="B8" s="60">
        <v>76.0</v>
      </c>
      <c r="C8" s="40" t="s">
        <v>353</v>
      </c>
      <c r="D8" s="40"/>
      <c r="E8" s="40"/>
      <c r="F8" s="40"/>
      <c r="G8" s="40"/>
      <c r="H8" s="33"/>
      <c r="I8" s="34" t="s">
        <v>344</v>
      </c>
      <c r="J8" s="35">
        <f>J6-J4</f>
        <v>44.5</v>
      </c>
      <c r="K8" s="34" t="s">
        <v>345</v>
      </c>
      <c r="L8" s="35">
        <f>(3*(J1-J2))/J3</f>
        <v>0.36775161</v>
      </c>
      <c r="M8" s="34" t="s">
        <v>346</v>
      </c>
      <c r="N8" s="35">
        <f>SUM(L21:L23)</f>
        <v>16</v>
      </c>
    </row>
    <row r="9">
      <c r="A9" s="36">
        <v>79.0</v>
      </c>
      <c r="B9" s="60">
        <v>96.0</v>
      </c>
      <c r="C9" s="40" t="s">
        <v>341</v>
      </c>
      <c r="D9" s="40"/>
      <c r="E9" s="40"/>
      <c r="F9" s="40"/>
      <c r="G9" s="40"/>
      <c r="H9" s="33"/>
      <c r="J9" s="8"/>
    </row>
    <row r="10">
      <c r="A10" s="36">
        <v>93.0</v>
      </c>
      <c r="B10" s="36">
        <v>74.0</v>
      </c>
      <c r="C10" s="36" t="s">
        <v>338</v>
      </c>
      <c r="D10" s="36"/>
      <c r="E10" s="36"/>
      <c r="F10" s="36"/>
      <c r="G10" s="36"/>
      <c r="H10" s="33"/>
      <c r="I10" s="41" t="s">
        <v>338</v>
      </c>
      <c r="J10" s="42">
        <f>(COUNTIF(C2:C100,"edgeguard"))/(count(A2:A100))</f>
        <v>0.2</v>
      </c>
      <c r="K10" s="43" t="s">
        <v>347</v>
      </c>
      <c r="L10" s="44" t="s">
        <v>348</v>
      </c>
    </row>
    <row r="11">
      <c r="A11" s="36">
        <v>93.0</v>
      </c>
      <c r="B11" s="36">
        <v>91.0</v>
      </c>
      <c r="C11" s="36" t="s">
        <v>338</v>
      </c>
      <c r="D11" s="36"/>
      <c r="E11" s="36"/>
      <c r="F11" s="36"/>
      <c r="G11" s="36"/>
      <c r="H11" s="33"/>
      <c r="I11" s="41" t="s">
        <v>335</v>
      </c>
      <c r="J11" s="42">
        <f>COUNTIF(C2:C100,"ledgeguard")/(count(A2:A100))</f>
        <v>0.18</v>
      </c>
      <c r="K11" s="45" t="s">
        <v>349</v>
      </c>
      <c r="L11" s="46">
        <f>((COUNTIF(B2:B100,"&lt;=15"))/Count(B2:B100))*100</f>
        <v>2</v>
      </c>
    </row>
    <row r="12">
      <c r="A12" s="36">
        <v>93.0</v>
      </c>
      <c r="B12" s="36">
        <v>126.0</v>
      </c>
      <c r="C12" s="36" t="s">
        <v>341</v>
      </c>
      <c r="D12" s="36"/>
      <c r="E12" s="36"/>
      <c r="F12" s="36"/>
      <c r="G12" s="36"/>
      <c r="H12" s="33"/>
      <c r="I12" s="41" t="s">
        <v>350</v>
      </c>
      <c r="J12" s="42">
        <f>COUNTIF(C2:C100,"reversal")/(count(A2:A100))</f>
        <v>0.06</v>
      </c>
      <c r="K12" s="45" t="s">
        <v>351</v>
      </c>
      <c r="L12" s="46">
        <f>((COUNTIF(B2:B100,"&gt;15")-COUNTIF(B2:B100,"&gt;30"))/Count(B2:B100))*100</f>
        <v>0</v>
      </c>
    </row>
    <row r="13">
      <c r="A13" s="36">
        <v>106.0</v>
      </c>
      <c r="B13" s="36">
        <v>139.0</v>
      </c>
      <c r="C13" s="36" t="s">
        <v>335</v>
      </c>
      <c r="D13" s="36"/>
      <c r="E13" s="36"/>
      <c r="F13" s="36"/>
      <c r="G13" s="36"/>
      <c r="H13" s="33"/>
      <c r="I13" s="41" t="s">
        <v>341</v>
      </c>
      <c r="J13" s="42">
        <f>COUNTIF(C2:C100,"raw/whiff")/(count(A2:A100))</f>
        <v>0.5</v>
      </c>
      <c r="K13" s="45" t="s">
        <v>352</v>
      </c>
      <c r="L13" s="47">
        <f>((COUNTIF(B2:B100,"&gt;30")-COUNTIF(B2:B100,"&gt;45"))/Count(B2:B100))*100</f>
        <v>2</v>
      </c>
    </row>
    <row r="14">
      <c r="A14" s="36">
        <v>106.0</v>
      </c>
      <c r="B14" s="36">
        <v>142.0</v>
      </c>
      <c r="C14" s="36" t="s">
        <v>341</v>
      </c>
      <c r="D14" s="36"/>
      <c r="E14" s="36"/>
      <c r="F14" s="36"/>
      <c r="G14" s="36"/>
      <c r="H14" s="33"/>
      <c r="I14" s="41" t="s">
        <v>353</v>
      </c>
      <c r="J14" s="42">
        <f>COUNTIF(C2:C100,"landing")/(count(A2:A100))</f>
        <v>0.04</v>
      </c>
      <c r="K14" s="45" t="s">
        <v>354</v>
      </c>
      <c r="L14" s="46">
        <f>((COUNTIF(B2:B100,"&gt;45")-COUNTIF(B2:B100,"&gt;60"))/Count(B2:B100))*100</f>
        <v>2</v>
      </c>
    </row>
    <row r="15">
      <c r="A15" s="36">
        <v>106.0</v>
      </c>
      <c r="B15" s="36">
        <v>107.0</v>
      </c>
      <c r="C15" s="36" t="s">
        <v>341</v>
      </c>
      <c r="D15" s="36"/>
      <c r="E15" s="36"/>
      <c r="F15" s="36"/>
      <c r="G15" s="36"/>
      <c r="H15" s="33"/>
      <c r="I15" s="41" t="s">
        <v>355</v>
      </c>
      <c r="J15" s="42">
        <f>COUNTIF(C2:C100,"shielding")/(count(A2:A100))</f>
        <v>0.02</v>
      </c>
      <c r="K15" s="45" t="s">
        <v>356</v>
      </c>
      <c r="L15" s="46">
        <f>((COUNTIF(B2:B100,"&gt;60")-COUNTIF(B2:B100,"&gt;75"))/Count(B2:B100))*100</f>
        <v>4</v>
      </c>
    </row>
    <row r="16">
      <c r="A16" s="36">
        <v>106.0</v>
      </c>
      <c r="B16" s="36">
        <v>88.0</v>
      </c>
      <c r="C16" s="36" t="s">
        <v>335</v>
      </c>
      <c r="D16" s="36"/>
      <c r="E16" s="36"/>
      <c r="F16" s="36"/>
      <c r="G16" s="36"/>
      <c r="H16" s="33"/>
      <c r="J16" s="8"/>
      <c r="K16" s="45" t="s">
        <v>357</v>
      </c>
      <c r="L16" s="46">
        <f>((COUNTIF(B2:B100,"&gt;75")-COUNTIF(B2:B100,"&gt;90"))/Count(B2:B100))*100</f>
        <v>10</v>
      </c>
    </row>
    <row r="17">
      <c r="A17" s="36">
        <v>106.0</v>
      </c>
      <c r="B17" s="36">
        <v>111.0</v>
      </c>
      <c r="C17" s="36" t="s">
        <v>335</v>
      </c>
      <c r="D17" s="36"/>
      <c r="E17" s="36"/>
      <c r="F17" s="36"/>
      <c r="G17" s="36"/>
      <c r="H17" s="33"/>
      <c r="I17" s="41" t="s">
        <v>358</v>
      </c>
      <c r="J17" s="42" t="str">
        <f>SUM(D2:F100)/COUNTA(D2:F100)</f>
        <v>#DIV/0!</v>
      </c>
      <c r="K17" s="45" t="s">
        <v>359</v>
      </c>
      <c r="L17" s="46">
        <f>((COUNTIF(B2:B100,"&gt;90")-COUNTIF(B2:B100,"&gt;105"))/Count(B2:B100))*100</f>
        <v>26</v>
      </c>
    </row>
    <row r="18">
      <c r="A18" s="36">
        <v>106.0</v>
      </c>
      <c r="B18" s="36">
        <v>155.0</v>
      </c>
      <c r="C18" s="36" t="s">
        <v>353</v>
      </c>
      <c r="D18" s="36"/>
      <c r="E18" s="36"/>
      <c r="F18" s="36"/>
      <c r="G18" s="36"/>
      <c r="H18" s="33"/>
      <c r="J18" s="8"/>
      <c r="K18" s="45" t="s">
        <v>360</v>
      </c>
      <c r="L18" s="46">
        <f>((COUNTIF(B2:B100,"&gt;105")-COUNTIF(B2:B100,"&gt;120"))/Count(B2:B100))*100</f>
        <v>14</v>
      </c>
    </row>
    <row r="19">
      <c r="A19" s="36">
        <v>95.0</v>
      </c>
      <c r="B19" s="36">
        <v>137.0</v>
      </c>
      <c r="C19" s="36" t="s">
        <v>335</v>
      </c>
      <c r="D19" s="36"/>
      <c r="E19" s="36"/>
      <c r="F19" s="36"/>
      <c r="G19" s="36"/>
      <c r="H19" s="33"/>
      <c r="J19" s="8"/>
      <c r="K19" s="45" t="s">
        <v>361</v>
      </c>
      <c r="L19" s="46">
        <f>((COUNTIF(B2:B100,"&gt;120")-COUNTIF(B2:B100,"&gt;135"))/Count(B2:B100))*100</f>
        <v>8</v>
      </c>
    </row>
    <row r="20">
      <c r="A20" s="36">
        <v>95.0</v>
      </c>
      <c r="B20" s="36">
        <v>117.0</v>
      </c>
      <c r="C20" s="36" t="s">
        <v>341</v>
      </c>
      <c r="D20" s="36"/>
      <c r="E20" s="36"/>
      <c r="F20" s="36"/>
      <c r="G20" s="36"/>
      <c r="H20" s="33"/>
      <c r="J20" s="8"/>
      <c r="K20" s="48" t="s">
        <v>362</v>
      </c>
      <c r="L20" s="49">
        <f>((COUNTIF(B2:B100,"&gt;135")-COUNTIF(B2:B100,"&gt;150"))/Count(B2:B100))*100</f>
        <v>16</v>
      </c>
    </row>
    <row r="21">
      <c r="A21" s="36">
        <v>95.0</v>
      </c>
      <c r="B21" s="36">
        <v>85.0</v>
      </c>
      <c r="C21" s="36" t="s">
        <v>341</v>
      </c>
      <c r="D21" s="36"/>
      <c r="E21" s="36"/>
      <c r="F21" s="36"/>
      <c r="G21" s="36"/>
      <c r="H21" s="33"/>
      <c r="J21" s="8"/>
      <c r="K21" s="48" t="s">
        <v>363</v>
      </c>
      <c r="L21" s="49">
        <f>((COUNTIF(B2:B100,"&gt;150")-COUNTIF(B2:B100,"&gt;165"))/Count(B2:B100))*100</f>
        <v>8</v>
      </c>
    </row>
    <row r="22">
      <c r="A22" s="36">
        <v>95.0</v>
      </c>
      <c r="B22" s="36">
        <v>110.0</v>
      </c>
      <c r="C22" s="36" t="s">
        <v>338</v>
      </c>
      <c r="D22" s="36"/>
      <c r="E22" s="36"/>
      <c r="F22" s="36"/>
      <c r="G22" s="36"/>
      <c r="H22" s="33"/>
      <c r="J22" s="8"/>
      <c r="K22" s="48" t="s">
        <v>364</v>
      </c>
      <c r="L22" s="49">
        <f>((COUNTIF(B2:B100,"&gt;165")-COUNTIF(B2:B100,"&gt;180"))/Count(B2:B100))*100</f>
        <v>4</v>
      </c>
    </row>
    <row r="23">
      <c r="A23" s="36">
        <v>95.0</v>
      </c>
      <c r="B23" s="36">
        <v>120.0</v>
      </c>
      <c r="C23" s="36" t="s">
        <v>338</v>
      </c>
      <c r="D23" s="36"/>
      <c r="E23" s="36"/>
      <c r="F23" s="36"/>
      <c r="G23" s="36"/>
      <c r="H23" s="33"/>
      <c r="J23" s="8"/>
      <c r="K23" s="50" t="s">
        <v>365</v>
      </c>
      <c r="L23" s="51">
        <f>((COUNTIF(B2:B100,"&gt;180")-COUNTIF(B2:B100,"&gt;300"))/Count(B2:B100))*100</f>
        <v>4</v>
      </c>
    </row>
    <row r="24">
      <c r="A24" s="36">
        <v>95.0</v>
      </c>
      <c r="B24" s="36">
        <v>96.0</v>
      </c>
      <c r="C24" s="36" t="s">
        <v>341</v>
      </c>
      <c r="D24" s="36"/>
      <c r="E24" s="36"/>
      <c r="F24" s="36"/>
      <c r="G24" s="36"/>
      <c r="H24" s="33"/>
      <c r="J24" s="8"/>
    </row>
    <row r="25">
      <c r="A25" s="36">
        <v>80.0</v>
      </c>
      <c r="B25" s="36">
        <v>138.0</v>
      </c>
      <c r="C25" s="36" t="s">
        <v>341</v>
      </c>
      <c r="D25" s="36"/>
      <c r="E25" s="36"/>
      <c r="F25" s="36"/>
      <c r="G25" s="36"/>
      <c r="H25" s="33"/>
      <c r="J25" s="8"/>
    </row>
    <row r="26">
      <c r="A26" s="36">
        <v>80.0</v>
      </c>
      <c r="B26" s="36">
        <v>105.0</v>
      </c>
      <c r="C26" s="36" t="s">
        <v>338</v>
      </c>
      <c r="D26" s="36"/>
      <c r="E26" s="36"/>
      <c r="F26" s="36"/>
      <c r="G26" s="36"/>
      <c r="H26" s="33"/>
      <c r="J26" s="8"/>
    </row>
    <row r="27">
      <c r="A27" s="36">
        <v>80.0</v>
      </c>
      <c r="B27" s="36">
        <v>175.0</v>
      </c>
      <c r="C27" s="36" t="s">
        <v>341</v>
      </c>
      <c r="D27" s="36"/>
      <c r="E27" s="36"/>
      <c r="F27" s="36"/>
      <c r="G27" s="36"/>
      <c r="H27" s="33"/>
      <c r="J27" s="8"/>
    </row>
    <row r="28">
      <c r="A28" s="36">
        <v>80.0</v>
      </c>
      <c r="B28" s="36">
        <v>94.0</v>
      </c>
      <c r="C28" s="36" t="s">
        <v>350</v>
      </c>
      <c r="D28" s="36"/>
      <c r="E28" s="36"/>
      <c r="F28" s="36"/>
      <c r="G28" s="36"/>
      <c r="H28" s="33"/>
      <c r="J28" s="8"/>
    </row>
    <row r="29">
      <c r="A29" s="36">
        <v>80.0</v>
      </c>
      <c r="B29" s="36">
        <v>164.0</v>
      </c>
      <c r="C29" s="36" t="s">
        <v>335</v>
      </c>
      <c r="D29" s="36"/>
      <c r="E29" s="36"/>
      <c r="F29" s="36"/>
      <c r="G29" s="36"/>
      <c r="H29" s="33"/>
      <c r="J29" s="8"/>
    </row>
    <row r="30">
      <c r="A30" s="36">
        <v>97.0</v>
      </c>
      <c r="B30" s="36">
        <v>201.0</v>
      </c>
      <c r="C30" s="36" t="s">
        <v>350</v>
      </c>
      <c r="D30" s="36"/>
      <c r="E30" s="36"/>
      <c r="F30" s="36"/>
      <c r="G30" s="36"/>
      <c r="H30" s="33"/>
      <c r="J30" s="8"/>
    </row>
    <row r="31">
      <c r="A31" s="36">
        <v>97.0</v>
      </c>
      <c r="B31" s="36">
        <v>152.0</v>
      </c>
      <c r="C31" s="36" t="s">
        <v>341</v>
      </c>
      <c r="D31" s="36"/>
      <c r="E31" s="36"/>
      <c r="F31" s="36"/>
      <c r="G31" s="36"/>
      <c r="H31" s="33"/>
      <c r="J31" s="8"/>
    </row>
    <row r="32">
      <c r="A32" s="36">
        <v>94.0</v>
      </c>
      <c r="B32" s="36">
        <v>37.0</v>
      </c>
      <c r="C32" s="36" t="s">
        <v>335</v>
      </c>
      <c r="D32" s="36"/>
      <c r="E32" s="36"/>
      <c r="F32" s="36"/>
      <c r="G32" s="36"/>
      <c r="H32" s="33"/>
      <c r="J32" s="8"/>
    </row>
    <row r="33">
      <c r="A33" s="36">
        <v>94.0</v>
      </c>
      <c r="B33" s="36">
        <v>95.0</v>
      </c>
      <c r="C33" s="36" t="s">
        <v>341</v>
      </c>
      <c r="D33" s="36"/>
      <c r="E33" s="36"/>
      <c r="F33" s="36"/>
      <c r="G33" s="36"/>
      <c r="H33" s="33"/>
      <c r="J33" s="8"/>
    </row>
    <row r="34">
      <c r="A34" s="36">
        <v>94.0</v>
      </c>
      <c r="B34" s="36">
        <v>141.0</v>
      </c>
      <c r="C34" s="36" t="s">
        <v>341</v>
      </c>
      <c r="D34" s="36"/>
      <c r="E34" s="36"/>
      <c r="F34" s="36"/>
      <c r="G34" s="36"/>
      <c r="H34" s="33"/>
      <c r="J34" s="8"/>
    </row>
    <row r="35">
      <c r="A35" s="36">
        <v>94.0</v>
      </c>
      <c r="B35" s="36">
        <v>102.0</v>
      </c>
      <c r="C35" s="36" t="s">
        <v>341</v>
      </c>
      <c r="D35" s="36"/>
      <c r="E35" s="36"/>
      <c r="F35" s="36"/>
      <c r="G35" s="36"/>
      <c r="H35" s="33"/>
      <c r="J35" s="8"/>
    </row>
    <row r="36">
      <c r="A36" s="36">
        <v>94.0</v>
      </c>
      <c r="B36" s="36">
        <v>150.0</v>
      </c>
      <c r="C36" s="36" t="s">
        <v>341</v>
      </c>
      <c r="D36" s="36"/>
      <c r="E36" s="36"/>
      <c r="F36" s="36"/>
      <c r="G36" s="36"/>
      <c r="H36" s="33"/>
      <c r="J36" s="8"/>
    </row>
    <row r="37">
      <c r="A37" s="36">
        <v>94.0</v>
      </c>
      <c r="B37" s="36">
        <v>92.0</v>
      </c>
      <c r="C37" s="36" t="s">
        <v>341</v>
      </c>
      <c r="D37" s="36"/>
      <c r="E37" s="36"/>
      <c r="F37" s="36"/>
      <c r="G37" s="36"/>
      <c r="H37" s="33"/>
      <c r="J37" s="8"/>
    </row>
    <row r="38">
      <c r="A38" s="36">
        <v>92.0</v>
      </c>
      <c r="B38" s="36">
        <v>10.0</v>
      </c>
      <c r="C38" s="36" t="s">
        <v>338</v>
      </c>
      <c r="D38" s="36"/>
      <c r="E38" s="36"/>
      <c r="F38" s="36"/>
      <c r="G38" s="36"/>
      <c r="H38" s="33"/>
      <c r="J38" s="8"/>
    </row>
    <row r="39">
      <c r="A39" s="36">
        <v>92.0</v>
      </c>
      <c r="B39" s="36">
        <v>103.0</v>
      </c>
      <c r="C39" s="36" t="s">
        <v>341</v>
      </c>
      <c r="D39" s="36"/>
      <c r="E39" s="36"/>
      <c r="F39" s="36"/>
      <c r="G39" s="36"/>
      <c r="H39" s="33"/>
      <c r="J39" s="8"/>
    </row>
    <row r="40">
      <c r="A40" s="36">
        <v>92.0</v>
      </c>
      <c r="B40" s="36">
        <v>142.0</v>
      </c>
      <c r="C40" s="36" t="s">
        <v>338</v>
      </c>
      <c r="D40" s="36"/>
      <c r="E40" s="36"/>
      <c r="F40" s="36"/>
      <c r="G40" s="36"/>
      <c r="H40" s="33"/>
      <c r="J40" s="8"/>
    </row>
    <row r="41">
      <c r="A41" s="36">
        <v>86.0</v>
      </c>
      <c r="B41" s="36">
        <v>84.0</v>
      </c>
      <c r="C41" s="36" t="s">
        <v>338</v>
      </c>
      <c r="D41" s="36"/>
      <c r="E41" s="36"/>
      <c r="F41" s="36"/>
      <c r="G41" s="36"/>
      <c r="H41" s="33"/>
      <c r="J41" s="8"/>
    </row>
    <row r="42">
      <c r="A42" s="36">
        <v>86.0</v>
      </c>
      <c r="B42" s="36">
        <v>123.0</v>
      </c>
      <c r="C42" s="36" t="s">
        <v>341</v>
      </c>
      <c r="D42" s="36"/>
      <c r="E42" s="36"/>
      <c r="F42" s="36"/>
      <c r="G42" s="36"/>
      <c r="H42" s="33"/>
      <c r="J42" s="8"/>
    </row>
    <row r="43">
      <c r="A43" s="36">
        <v>86.0</v>
      </c>
      <c r="B43" s="36">
        <v>155.0</v>
      </c>
      <c r="C43" s="36" t="s">
        <v>335</v>
      </c>
      <c r="D43" s="36"/>
      <c r="E43" s="36"/>
      <c r="F43" s="36"/>
      <c r="G43" s="36"/>
      <c r="H43" s="33"/>
      <c r="J43" s="8"/>
    </row>
    <row r="44">
      <c r="A44" s="36">
        <v>86.0</v>
      </c>
      <c r="B44" s="36">
        <v>119.0</v>
      </c>
      <c r="C44" s="36" t="s">
        <v>341</v>
      </c>
      <c r="D44" s="36"/>
      <c r="E44" s="36"/>
      <c r="F44" s="36"/>
      <c r="G44" s="36"/>
      <c r="H44" s="33"/>
      <c r="J44" s="8"/>
    </row>
    <row r="45">
      <c r="A45" s="36">
        <v>86.0</v>
      </c>
      <c r="B45" s="36">
        <v>104.0</v>
      </c>
      <c r="C45" s="36" t="s">
        <v>338</v>
      </c>
      <c r="D45" s="36"/>
      <c r="E45" s="36"/>
      <c r="F45" s="36"/>
      <c r="G45" s="36"/>
      <c r="H45" s="33"/>
      <c r="J45" s="8"/>
    </row>
    <row r="46">
      <c r="A46" s="36">
        <v>86.0</v>
      </c>
      <c r="B46" s="36">
        <v>75.0</v>
      </c>
      <c r="C46" s="36" t="s">
        <v>341</v>
      </c>
      <c r="D46" s="36"/>
      <c r="E46" s="36"/>
      <c r="F46" s="36"/>
      <c r="G46" s="36"/>
      <c r="H46" s="33"/>
      <c r="J46" s="8"/>
    </row>
    <row r="47">
      <c r="A47" s="36">
        <v>86.0</v>
      </c>
      <c r="B47" s="36">
        <v>101.0</v>
      </c>
      <c r="C47" s="36" t="s">
        <v>341</v>
      </c>
      <c r="D47" s="36"/>
      <c r="E47" s="36"/>
      <c r="F47" s="36"/>
      <c r="G47" s="36"/>
      <c r="H47" s="33"/>
      <c r="J47" s="8"/>
    </row>
    <row r="48">
      <c r="A48" s="36">
        <v>86.0</v>
      </c>
      <c r="B48" s="36">
        <v>138.0</v>
      </c>
      <c r="C48" s="36" t="s">
        <v>341</v>
      </c>
      <c r="D48" s="36"/>
      <c r="E48" s="36"/>
      <c r="F48" s="36"/>
      <c r="G48" s="36"/>
      <c r="H48" s="33"/>
      <c r="J48" s="8"/>
    </row>
    <row r="49">
      <c r="A49" s="36">
        <v>86.0</v>
      </c>
      <c r="B49" s="36">
        <v>98.0</v>
      </c>
      <c r="C49" s="36" t="s">
        <v>355</v>
      </c>
      <c r="D49" s="36"/>
      <c r="E49" s="36"/>
      <c r="F49" s="36"/>
      <c r="G49" s="36"/>
      <c r="H49" s="33"/>
      <c r="J49" s="8"/>
    </row>
    <row r="50">
      <c r="A50" s="36">
        <v>86.0</v>
      </c>
      <c r="B50" s="36">
        <v>119.0</v>
      </c>
      <c r="C50" s="36" t="s">
        <v>341</v>
      </c>
      <c r="D50" s="36"/>
      <c r="E50" s="36"/>
      <c r="F50" s="36"/>
      <c r="G50" s="36"/>
      <c r="H50" s="33"/>
      <c r="J50" s="8"/>
    </row>
    <row r="51">
      <c r="A51" s="36">
        <v>86.0</v>
      </c>
      <c r="B51" s="36">
        <v>135.0</v>
      </c>
      <c r="C51" s="36" t="s">
        <v>341</v>
      </c>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130.1836735</v>
      </c>
      <c r="M1" s="6" t="s">
        <v>334</v>
      </c>
      <c r="N1" s="10">
        <f>AVERAGE(A2:A100)</f>
        <v>90.14285714</v>
      </c>
    </row>
    <row r="2">
      <c r="A2" s="36">
        <v>104.0</v>
      </c>
      <c r="B2" s="36">
        <v>139.0</v>
      </c>
      <c r="C2" s="36" t="s">
        <v>350</v>
      </c>
      <c r="D2" s="36"/>
      <c r="E2" s="36"/>
      <c r="F2" s="36"/>
      <c r="G2" s="36"/>
      <c r="H2" s="33"/>
      <c r="I2" s="34" t="s">
        <v>3</v>
      </c>
      <c r="J2" s="35">
        <f>MEDIAN(B2:B100)</f>
        <v>130</v>
      </c>
      <c r="M2" s="66" t="s">
        <v>337</v>
      </c>
      <c r="N2" s="67">
        <f>count(A2:A103)</f>
        <v>49</v>
      </c>
    </row>
    <row r="3">
      <c r="A3" s="36">
        <v>104.0</v>
      </c>
      <c r="B3" s="36">
        <v>141.0</v>
      </c>
      <c r="C3" s="36" t="s">
        <v>341</v>
      </c>
      <c r="D3" s="36"/>
      <c r="E3" s="36"/>
      <c r="F3" s="36"/>
      <c r="G3" s="36"/>
      <c r="H3" s="33"/>
      <c r="I3" s="34" t="s">
        <v>339</v>
      </c>
      <c r="J3" s="35">
        <f>STDEV(B2:B100)</f>
        <v>25.1376821</v>
      </c>
    </row>
    <row r="4">
      <c r="A4" s="36">
        <v>104.0</v>
      </c>
      <c r="B4" s="36">
        <v>132.0</v>
      </c>
      <c r="C4" s="36" t="s">
        <v>350</v>
      </c>
      <c r="D4" s="36"/>
      <c r="E4" s="36"/>
      <c r="F4" s="36"/>
      <c r="G4" s="36"/>
      <c r="H4" s="33"/>
      <c r="I4" s="34" t="s">
        <v>340</v>
      </c>
      <c r="J4" s="35">
        <f>QUARTILE(B2:B100,1)</f>
        <v>112</v>
      </c>
    </row>
    <row r="5">
      <c r="A5" s="36">
        <v>104.0</v>
      </c>
      <c r="B5" s="36">
        <v>154.0</v>
      </c>
      <c r="C5" s="36" t="s">
        <v>350</v>
      </c>
      <c r="D5" s="36"/>
      <c r="E5" s="36"/>
      <c r="F5" s="36"/>
      <c r="G5" s="36"/>
      <c r="H5" s="33"/>
      <c r="I5" s="34" t="s">
        <v>342</v>
      </c>
      <c r="J5" s="35">
        <f>QUARTILE(B2:B100,2)</f>
        <v>130</v>
      </c>
    </row>
    <row r="6">
      <c r="A6" s="36">
        <v>93.0</v>
      </c>
      <c r="B6" s="36">
        <v>122.0</v>
      </c>
      <c r="C6" s="36" t="s">
        <v>341</v>
      </c>
      <c r="D6" s="36"/>
      <c r="E6" s="36"/>
      <c r="F6" s="36"/>
      <c r="G6" s="36"/>
      <c r="H6" s="33"/>
      <c r="I6" s="34" t="s">
        <v>1</v>
      </c>
      <c r="J6" s="35">
        <f>QUARTILE(B2:B100,3)</f>
        <v>146</v>
      </c>
    </row>
    <row r="7">
      <c r="A7" s="36">
        <v>93.0</v>
      </c>
      <c r="B7" s="59">
        <v>166.0</v>
      </c>
      <c r="C7" s="38" t="s">
        <v>335</v>
      </c>
      <c r="D7" s="38"/>
      <c r="E7" s="38"/>
      <c r="F7" s="38"/>
      <c r="G7" s="38"/>
      <c r="H7" s="33"/>
      <c r="I7" s="34" t="s">
        <v>343</v>
      </c>
      <c r="J7" s="35">
        <f>QUARTILE(B2:B100,4)</f>
        <v>192</v>
      </c>
    </row>
    <row r="8">
      <c r="A8" s="36">
        <v>93.0</v>
      </c>
      <c r="B8" s="60">
        <v>139.0</v>
      </c>
      <c r="C8" s="40" t="s">
        <v>335</v>
      </c>
      <c r="D8" s="40"/>
      <c r="E8" s="40"/>
      <c r="F8" s="40"/>
      <c r="G8" s="40"/>
      <c r="H8" s="33"/>
      <c r="I8" s="34" t="s">
        <v>344</v>
      </c>
      <c r="J8" s="35">
        <f>J6-J4</f>
        <v>34</v>
      </c>
      <c r="K8" s="34" t="s">
        <v>345</v>
      </c>
      <c r="L8" s="35">
        <f>(3*(J1-J2))/J3</f>
        <v>0.02192009613</v>
      </c>
      <c r="M8" s="34" t="s">
        <v>346</v>
      </c>
      <c r="N8" s="35">
        <f>SUM(L21:L23)</f>
        <v>22.44897959</v>
      </c>
    </row>
    <row r="9">
      <c r="A9" s="36">
        <v>93.0</v>
      </c>
      <c r="B9" s="60">
        <v>105.0</v>
      </c>
      <c r="C9" s="40" t="s">
        <v>341</v>
      </c>
      <c r="D9" s="40"/>
      <c r="E9" s="40"/>
      <c r="F9" s="40"/>
      <c r="G9" s="40"/>
      <c r="H9" s="33"/>
      <c r="J9" s="8"/>
    </row>
    <row r="10">
      <c r="A10" s="36">
        <v>93.0</v>
      </c>
      <c r="B10" s="36">
        <v>124.0</v>
      </c>
      <c r="C10" s="36" t="s">
        <v>341</v>
      </c>
      <c r="D10" s="36"/>
      <c r="E10" s="36"/>
      <c r="F10" s="36"/>
      <c r="G10" s="36"/>
      <c r="H10" s="33"/>
      <c r="I10" s="41" t="s">
        <v>338</v>
      </c>
      <c r="J10" s="42">
        <f>(COUNTIF(C2:C100,"edgeguard"))/(count(A2:A100))</f>
        <v>0.02040816327</v>
      </c>
      <c r="K10" s="43" t="s">
        <v>347</v>
      </c>
      <c r="L10" s="44" t="s">
        <v>348</v>
      </c>
    </row>
    <row r="11">
      <c r="A11" s="36">
        <v>93.0</v>
      </c>
      <c r="B11" s="36">
        <v>134.0</v>
      </c>
      <c r="C11" s="36" t="s">
        <v>335</v>
      </c>
      <c r="D11" s="36"/>
      <c r="E11" s="36"/>
      <c r="F11" s="36"/>
      <c r="G11" s="36"/>
      <c r="H11" s="33"/>
      <c r="I11" s="41" t="s">
        <v>335</v>
      </c>
      <c r="J11" s="42">
        <f>COUNTIF(C2:C100,"ledgeguard")/(count(A2:A100))</f>
        <v>0.2244897959</v>
      </c>
      <c r="K11" s="45" t="s">
        <v>349</v>
      </c>
      <c r="L11" s="46">
        <f>((COUNTIF(B2:B100,"&lt;=15"))/Count(B2:B100))*100</f>
        <v>0</v>
      </c>
    </row>
    <row r="12">
      <c r="A12" s="36">
        <v>93.0</v>
      </c>
      <c r="B12" s="36">
        <v>135.0</v>
      </c>
      <c r="C12" s="36" t="s">
        <v>335</v>
      </c>
      <c r="D12" s="36"/>
      <c r="E12" s="36"/>
      <c r="F12" s="36"/>
      <c r="G12" s="36"/>
      <c r="H12" s="33"/>
      <c r="I12" s="41" t="s">
        <v>350</v>
      </c>
      <c r="J12" s="42">
        <f>COUNTIF(C2:C100,"reversal")/(count(A2:A100))</f>
        <v>0.08163265306</v>
      </c>
      <c r="K12" s="45" t="s">
        <v>351</v>
      </c>
      <c r="L12" s="46">
        <f>((COUNTIF(B2:B100,"&gt;15")-COUNTIF(B2:B100,"&gt;30"))/Count(B2:B100))*100</f>
        <v>0</v>
      </c>
    </row>
    <row r="13">
      <c r="A13" s="36">
        <v>93.0</v>
      </c>
      <c r="B13" s="36">
        <v>138.0</v>
      </c>
      <c r="C13" s="36" t="s">
        <v>353</v>
      </c>
      <c r="D13" s="36"/>
      <c r="E13" s="36"/>
      <c r="F13" s="36"/>
      <c r="G13" s="36"/>
      <c r="H13" s="33"/>
      <c r="I13" s="41" t="s">
        <v>341</v>
      </c>
      <c r="J13" s="42">
        <f>COUNTIF(C2:C100,"raw/whiff")/(count(A2:A100))</f>
        <v>0.5306122449</v>
      </c>
      <c r="K13" s="45" t="s">
        <v>352</v>
      </c>
      <c r="L13" s="47">
        <f>((COUNTIF(B2:B100,"&gt;30")-COUNTIF(B2:B100,"&gt;45"))/Count(B2:B100))*100</f>
        <v>0</v>
      </c>
    </row>
    <row r="14">
      <c r="A14" s="36">
        <v>93.0</v>
      </c>
      <c r="B14" s="36">
        <v>164.0</v>
      </c>
      <c r="C14" s="36" t="s">
        <v>341</v>
      </c>
      <c r="D14" s="36"/>
      <c r="E14" s="36"/>
      <c r="F14" s="36"/>
      <c r="G14" s="36"/>
      <c r="H14" s="33"/>
      <c r="I14" s="41" t="s">
        <v>353</v>
      </c>
      <c r="J14" s="42">
        <f>COUNTIF(C2:C100,"landing")/(count(A2:A100))</f>
        <v>0.1428571429</v>
      </c>
      <c r="K14" s="45" t="s">
        <v>354</v>
      </c>
      <c r="L14" s="46">
        <f>((COUNTIF(B2:B100,"&gt;45")-COUNTIF(B2:B100,"&gt;60"))/Count(B2:B100))*100</f>
        <v>0</v>
      </c>
    </row>
    <row r="15">
      <c r="A15" s="36">
        <v>80.0</v>
      </c>
      <c r="B15" s="36">
        <v>113.0</v>
      </c>
      <c r="C15" s="36" t="s">
        <v>341</v>
      </c>
      <c r="D15" s="36"/>
      <c r="E15" s="36"/>
      <c r="F15" s="36"/>
      <c r="G15" s="36"/>
      <c r="H15" s="33"/>
      <c r="I15" s="41" t="s">
        <v>355</v>
      </c>
      <c r="J15" s="42">
        <f>COUNTIF(C2:C100,"shielding")/(count(A2:A100))</f>
        <v>0</v>
      </c>
      <c r="K15" s="45" t="s">
        <v>356</v>
      </c>
      <c r="L15" s="46">
        <f>((COUNTIF(B2:B100,"&gt;60")-COUNTIF(B2:B100,"&gt;75"))/Count(B2:B100))*100</f>
        <v>0</v>
      </c>
    </row>
    <row r="16">
      <c r="A16" s="36">
        <v>80.0</v>
      </c>
      <c r="B16" s="36">
        <v>79.0</v>
      </c>
      <c r="C16" s="36" t="s">
        <v>341</v>
      </c>
      <c r="D16" s="36"/>
      <c r="E16" s="36"/>
      <c r="F16" s="36"/>
      <c r="G16" s="36"/>
      <c r="H16" s="33"/>
      <c r="J16" s="8"/>
      <c r="K16" s="45" t="s">
        <v>357</v>
      </c>
      <c r="L16" s="46">
        <f>((COUNTIF(B2:B100,"&gt;75")-COUNTIF(B2:B100,"&gt;90"))/Count(B2:B100))*100</f>
        <v>6.12244898</v>
      </c>
    </row>
    <row r="17">
      <c r="A17" s="36">
        <v>80.0</v>
      </c>
      <c r="B17" s="36">
        <v>138.0</v>
      </c>
      <c r="C17" s="36" t="s">
        <v>353</v>
      </c>
      <c r="D17" s="36"/>
      <c r="E17" s="36"/>
      <c r="F17" s="36"/>
      <c r="G17" s="36"/>
      <c r="H17" s="33"/>
      <c r="I17" s="41" t="s">
        <v>358</v>
      </c>
      <c r="J17" s="42" t="str">
        <f>SUM(D2:F100)/COUNTA(D2:F100)</f>
        <v>#DIV/0!</v>
      </c>
      <c r="K17" s="45" t="s">
        <v>359</v>
      </c>
      <c r="L17" s="46">
        <f>((COUNTIF(B2:B100,"&gt;90")-COUNTIF(B2:B100,"&gt;105"))/Count(B2:B100))*100</f>
        <v>12.24489796</v>
      </c>
    </row>
    <row r="18">
      <c r="A18" s="36">
        <v>80.0</v>
      </c>
      <c r="B18" s="36">
        <v>134.0</v>
      </c>
      <c r="C18" s="36" t="s">
        <v>341</v>
      </c>
      <c r="D18" s="36"/>
      <c r="E18" s="36"/>
      <c r="F18" s="36"/>
      <c r="G18" s="36"/>
      <c r="H18" s="33"/>
      <c r="J18" s="8"/>
      <c r="K18" s="45" t="s">
        <v>360</v>
      </c>
      <c r="L18" s="46">
        <f>((COUNTIF(B2:B100,"&gt;105")-COUNTIF(B2:B100,"&gt;120"))/Count(B2:B100))*100</f>
        <v>16.32653061</v>
      </c>
    </row>
    <row r="19">
      <c r="A19" s="36">
        <v>80.0</v>
      </c>
      <c r="B19" s="36">
        <v>121.0</v>
      </c>
      <c r="C19" s="36" t="s">
        <v>341</v>
      </c>
      <c r="D19" s="36"/>
      <c r="E19" s="36"/>
      <c r="F19" s="36"/>
      <c r="G19" s="36"/>
      <c r="H19" s="33"/>
      <c r="J19" s="8"/>
      <c r="K19" s="45" t="s">
        <v>361</v>
      </c>
      <c r="L19" s="46">
        <f>((COUNTIF(B2:B100,"&gt;120")-COUNTIF(B2:B100,"&gt;135"))/Count(B2:B100))*100</f>
        <v>24.48979592</v>
      </c>
    </row>
    <row r="20">
      <c r="A20" s="36">
        <v>80.0</v>
      </c>
      <c r="B20" s="36">
        <v>146.0</v>
      </c>
      <c r="C20" s="36" t="s">
        <v>341</v>
      </c>
      <c r="D20" s="36"/>
      <c r="E20" s="36"/>
      <c r="F20" s="36"/>
      <c r="G20" s="36"/>
      <c r="H20" s="33"/>
      <c r="J20" s="8"/>
      <c r="K20" s="48" t="s">
        <v>362</v>
      </c>
      <c r="L20" s="49">
        <f>((COUNTIF(B2:B100,"&gt;135")-COUNTIF(B2:B100,"&gt;150"))/Count(B2:B100))*100</f>
        <v>18.36734694</v>
      </c>
    </row>
    <row r="21">
      <c r="A21" s="36">
        <v>80.0</v>
      </c>
      <c r="B21" s="36">
        <v>125.0</v>
      </c>
      <c r="C21" s="36" t="s">
        <v>341</v>
      </c>
      <c r="D21" s="36"/>
      <c r="E21" s="36"/>
      <c r="F21" s="36"/>
      <c r="G21" s="36"/>
      <c r="H21" s="33"/>
      <c r="J21" s="8"/>
      <c r="K21" s="48" t="s">
        <v>363</v>
      </c>
      <c r="L21" s="49">
        <f>((COUNTIF(B2:B100,"&gt;150")-COUNTIF(B2:B100,"&gt;165"))/Count(B2:B100))*100</f>
        <v>14.28571429</v>
      </c>
    </row>
    <row r="22">
      <c r="A22" s="36">
        <v>80.0</v>
      </c>
      <c r="B22" s="36">
        <v>104.0</v>
      </c>
      <c r="C22" s="36" t="s">
        <v>341</v>
      </c>
      <c r="D22" s="36"/>
      <c r="E22" s="36"/>
      <c r="F22" s="36"/>
      <c r="G22" s="36"/>
      <c r="H22" s="33"/>
      <c r="J22" s="8"/>
      <c r="K22" s="48" t="s">
        <v>364</v>
      </c>
      <c r="L22" s="49">
        <f>((COUNTIF(B2:B100,"&gt;165")-COUNTIF(B2:B100,"&gt;180"))/Count(B2:B100))*100</f>
        <v>6.12244898</v>
      </c>
    </row>
    <row r="23">
      <c r="A23" s="36">
        <v>85.0</v>
      </c>
      <c r="B23" s="36">
        <v>108.0</v>
      </c>
      <c r="C23" s="36" t="s">
        <v>350</v>
      </c>
      <c r="D23" s="36"/>
      <c r="E23" s="36"/>
      <c r="F23" s="36"/>
      <c r="G23" s="36"/>
      <c r="H23" s="33"/>
      <c r="J23" s="8"/>
      <c r="K23" s="50" t="s">
        <v>365</v>
      </c>
      <c r="L23" s="51">
        <f>((COUNTIF(B2:B100,"&gt;180")-COUNTIF(B2:B100,"&gt;300"))/Count(B2:B100))*100</f>
        <v>2.040816327</v>
      </c>
    </row>
    <row r="24">
      <c r="A24" s="36">
        <v>85.0</v>
      </c>
      <c r="B24" s="36">
        <v>99.0</v>
      </c>
      <c r="C24" s="36" t="s">
        <v>341</v>
      </c>
      <c r="D24" s="36"/>
      <c r="E24" s="36"/>
      <c r="F24" s="36"/>
      <c r="G24" s="36"/>
      <c r="H24" s="33"/>
      <c r="J24" s="8"/>
    </row>
    <row r="25">
      <c r="A25" s="36">
        <v>85.0</v>
      </c>
      <c r="B25" s="36">
        <v>128.0</v>
      </c>
      <c r="C25" s="36" t="s">
        <v>341</v>
      </c>
      <c r="D25" s="36"/>
      <c r="E25" s="36"/>
      <c r="F25" s="36"/>
      <c r="G25" s="36"/>
      <c r="H25" s="33"/>
      <c r="J25" s="8"/>
    </row>
    <row r="26">
      <c r="A26" s="36">
        <v>85.0</v>
      </c>
      <c r="B26" s="36">
        <v>109.0</v>
      </c>
      <c r="C26" s="36" t="s">
        <v>341</v>
      </c>
      <c r="D26" s="36"/>
      <c r="E26" s="36"/>
      <c r="F26" s="36"/>
      <c r="G26" s="36"/>
      <c r="H26" s="33"/>
      <c r="J26" s="8"/>
    </row>
    <row r="27">
      <c r="A27" s="36">
        <v>85.0</v>
      </c>
      <c r="B27" s="36">
        <v>115.0</v>
      </c>
      <c r="C27" s="36" t="s">
        <v>335</v>
      </c>
      <c r="D27" s="36"/>
      <c r="E27" s="36"/>
      <c r="F27" s="36"/>
      <c r="G27" s="36"/>
      <c r="H27" s="33"/>
      <c r="J27" s="8"/>
    </row>
    <row r="28">
      <c r="A28" s="36">
        <v>85.0</v>
      </c>
      <c r="B28" s="36">
        <v>130.0</v>
      </c>
      <c r="C28" s="36" t="s">
        <v>341</v>
      </c>
      <c r="D28" s="36"/>
      <c r="E28" s="36"/>
      <c r="F28" s="36"/>
      <c r="G28" s="36"/>
      <c r="H28" s="33"/>
      <c r="J28" s="8"/>
    </row>
    <row r="29">
      <c r="A29" s="36">
        <v>85.0</v>
      </c>
      <c r="B29" s="36">
        <v>94.0</v>
      </c>
      <c r="C29" s="36" t="s">
        <v>335</v>
      </c>
      <c r="D29" s="36"/>
      <c r="E29" s="36"/>
      <c r="F29" s="36"/>
      <c r="G29" s="36"/>
      <c r="H29" s="33"/>
      <c r="J29" s="8"/>
    </row>
    <row r="30">
      <c r="A30" s="36">
        <v>85.0</v>
      </c>
      <c r="B30" s="36">
        <v>161.0</v>
      </c>
      <c r="C30" s="36" t="s">
        <v>341</v>
      </c>
      <c r="D30" s="36"/>
      <c r="E30" s="36"/>
      <c r="F30" s="36"/>
      <c r="G30" s="36"/>
      <c r="H30" s="33"/>
      <c r="J30" s="8"/>
    </row>
    <row r="31">
      <c r="A31" s="36">
        <v>85.0</v>
      </c>
      <c r="B31" s="36">
        <v>126.0</v>
      </c>
      <c r="C31" s="36" t="s">
        <v>335</v>
      </c>
      <c r="D31" s="36"/>
      <c r="E31" s="36"/>
      <c r="F31" s="36"/>
      <c r="G31" s="36"/>
      <c r="H31" s="33"/>
      <c r="J31" s="8"/>
    </row>
    <row r="32">
      <c r="A32" s="36">
        <v>85.0</v>
      </c>
      <c r="B32" s="36">
        <v>140.0</v>
      </c>
      <c r="C32" s="36" t="s">
        <v>353</v>
      </c>
      <c r="D32" s="36"/>
      <c r="E32" s="36"/>
      <c r="F32" s="36"/>
      <c r="G32" s="36"/>
      <c r="H32" s="33"/>
      <c r="J32" s="8"/>
    </row>
    <row r="33">
      <c r="A33" s="36">
        <v>85.0</v>
      </c>
      <c r="B33" s="36">
        <v>165.0</v>
      </c>
      <c r="C33" s="36" t="s">
        <v>341</v>
      </c>
      <c r="D33" s="36"/>
      <c r="E33" s="36"/>
      <c r="F33" s="36"/>
      <c r="G33" s="36"/>
      <c r="H33" s="33"/>
      <c r="J33" s="8"/>
    </row>
    <row r="34">
      <c r="A34" s="36">
        <v>89.0</v>
      </c>
      <c r="B34" s="36">
        <v>122.0</v>
      </c>
      <c r="C34" s="36" t="s">
        <v>341</v>
      </c>
      <c r="D34" s="36"/>
      <c r="E34" s="36"/>
      <c r="F34" s="36"/>
      <c r="G34" s="36"/>
      <c r="H34" s="33"/>
      <c r="J34" s="8"/>
    </row>
    <row r="35">
      <c r="A35" s="36">
        <v>89.0</v>
      </c>
      <c r="B35" s="36">
        <v>171.0</v>
      </c>
      <c r="C35" s="36" t="s">
        <v>341</v>
      </c>
      <c r="D35" s="36"/>
      <c r="E35" s="36"/>
      <c r="F35" s="36"/>
      <c r="G35" s="36"/>
      <c r="H35" s="33"/>
      <c r="J35" s="8"/>
    </row>
    <row r="36">
      <c r="A36" s="36">
        <v>89.0</v>
      </c>
      <c r="B36" s="36">
        <v>112.0</v>
      </c>
      <c r="C36" s="36" t="s">
        <v>341</v>
      </c>
      <c r="D36" s="36"/>
      <c r="E36" s="36"/>
      <c r="F36" s="36"/>
      <c r="G36" s="36"/>
      <c r="H36" s="33"/>
      <c r="J36" s="8"/>
    </row>
    <row r="37">
      <c r="A37" s="36">
        <v>89.0</v>
      </c>
      <c r="B37" s="36">
        <v>150.0</v>
      </c>
      <c r="C37" s="36" t="s">
        <v>335</v>
      </c>
      <c r="D37" s="36"/>
      <c r="E37" s="36"/>
      <c r="F37" s="36"/>
      <c r="G37" s="36"/>
      <c r="H37" s="33"/>
      <c r="J37" s="8"/>
    </row>
    <row r="38">
      <c r="A38" s="36">
        <v>89.0</v>
      </c>
      <c r="B38" s="36">
        <v>90.0</v>
      </c>
      <c r="C38" s="36" t="s">
        <v>341</v>
      </c>
      <c r="D38" s="36"/>
      <c r="E38" s="36"/>
      <c r="F38" s="36"/>
      <c r="G38" s="36"/>
      <c r="H38" s="33"/>
      <c r="J38" s="8"/>
    </row>
    <row r="39">
      <c r="A39" s="36">
        <v>89.0</v>
      </c>
      <c r="B39" s="36">
        <v>137.0</v>
      </c>
      <c r="C39" s="36" t="s">
        <v>335</v>
      </c>
      <c r="D39" s="36"/>
      <c r="E39" s="36"/>
      <c r="F39" s="36"/>
      <c r="G39" s="36"/>
      <c r="H39" s="33"/>
      <c r="J39" s="8"/>
    </row>
    <row r="40">
      <c r="A40" s="36">
        <v>91.0</v>
      </c>
      <c r="B40" s="36">
        <v>157.0</v>
      </c>
      <c r="C40" s="36" t="s">
        <v>335</v>
      </c>
      <c r="D40" s="36"/>
      <c r="E40" s="36"/>
      <c r="F40" s="36"/>
      <c r="G40" s="36"/>
      <c r="H40" s="33"/>
      <c r="J40" s="8"/>
    </row>
    <row r="41">
      <c r="A41" s="36">
        <v>91.0</v>
      </c>
      <c r="B41" s="36">
        <v>102.0</v>
      </c>
      <c r="C41" s="36" t="s">
        <v>341</v>
      </c>
      <c r="D41" s="36"/>
      <c r="E41" s="36"/>
      <c r="F41" s="36"/>
      <c r="G41" s="36"/>
      <c r="H41" s="33"/>
      <c r="J41" s="8"/>
    </row>
    <row r="42">
      <c r="A42" s="36">
        <v>91.0</v>
      </c>
      <c r="B42" s="36">
        <v>115.0</v>
      </c>
      <c r="C42" s="36" t="s">
        <v>353</v>
      </c>
      <c r="D42" s="36"/>
      <c r="E42" s="36"/>
      <c r="F42" s="36"/>
      <c r="G42" s="36"/>
      <c r="H42" s="33"/>
      <c r="J42" s="8"/>
    </row>
    <row r="43">
      <c r="A43" s="36">
        <v>91.0</v>
      </c>
      <c r="B43" s="36">
        <v>119.0</v>
      </c>
      <c r="C43" s="36" t="s">
        <v>353</v>
      </c>
      <c r="D43" s="36"/>
      <c r="E43" s="36"/>
      <c r="F43" s="36"/>
      <c r="G43" s="36"/>
      <c r="H43" s="33"/>
      <c r="J43" s="8"/>
    </row>
    <row r="44">
      <c r="A44" s="36">
        <v>91.0</v>
      </c>
      <c r="B44" s="36">
        <v>151.0</v>
      </c>
      <c r="C44" s="36" t="s">
        <v>335</v>
      </c>
      <c r="D44" s="36"/>
      <c r="E44" s="36"/>
      <c r="F44" s="36"/>
      <c r="G44" s="36"/>
      <c r="H44" s="33"/>
      <c r="J44" s="8"/>
    </row>
    <row r="45">
      <c r="A45" s="36">
        <v>91.0</v>
      </c>
      <c r="B45" s="36">
        <v>83.0</v>
      </c>
      <c r="C45" s="36" t="s">
        <v>338</v>
      </c>
      <c r="D45" s="36"/>
      <c r="E45" s="36"/>
      <c r="F45" s="36"/>
      <c r="G45" s="36"/>
      <c r="H45" s="33"/>
      <c r="J45" s="8"/>
    </row>
    <row r="46">
      <c r="A46" s="36">
        <v>91.0</v>
      </c>
      <c r="B46" s="36">
        <v>110.0</v>
      </c>
      <c r="C46" s="36" t="s">
        <v>353</v>
      </c>
      <c r="D46" s="36"/>
      <c r="E46" s="36"/>
      <c r="F46" s="36"/>
      <c r="G46" s="36"/>
      <c r="H46" s="33"/>
      <c r="J46" s="8"/>
    </row>
    <row r="47">
      <c r="A47" s="36">
        <v>108.0</v>
      </c>
      <c r="B47" s="36">
        <v>104.0</v>
      </c>
      <c r="C47" s="36" t="s">
        <v>341</v>
      </c>
      <c r="D47" s="36"/>
      <c r="E47" s="36"/>
      <c r="F47" s="36"/>
      <c r="G47" s="36"/>
      <c r="H47" s="33"/>
      <c r="J47" s="8"/>
    </row>
    <row r="48">
      <c r="A48" s="36">
        <v>108.0</v>
      </c>
      <c r="B48" s="36">
        <v>192.0</v>
      </c>
      <c r="C48" s="36" t="s">
        <v>341</v>
      </c>
      <c r="D48" s="36"/>
      <c r="E48" s="36"/>
      <c r="F48" s="36"/>
      <c r="G48" s="36"/>
      <c r="H48" s="33"/>
      <c r="J48" s="8"/>
    </row>
    <row r="49">
      <c r="A49" s="36">
        <v>108.0</v>
      </c>
      <c r="B49" s="36">
        <v>164.0</v>
      </c>
      <c r="C49" s="36" t="s">
        <v>341</v>
      </c>
      <c r="D49" s="36"/>
      <c r="E49" s="36"/>
      <c r="F49" s="36"/>
      <c r="G49" s="36"/>
      <c r="H49" s="33"/>
      <c r="J49" s="8"/>
    </row>
    <row r="50">
      <c r="A50" s="36">
        <v>94.0</v>
      </c>
      <c r="B50" s="36">
        <v>172.0</v>
      </c>
      <c r="C50" s="36" t="s">
        <v>353</v>
      </c>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115.3333333</v>
      </c>
      <c r="M1" s="6" t="s">
        <v>334</v>
      </c>
      <c r="N1" s="10">
        <f>AVERAGE(A2:A100)</f>
        <v>93.47368421</v>
      </c>
    </row>
    <row r="2">
      <c r="A2" s="36">
        <v>101.0</v>
      </c>
      <c r="B2" s="36">
        <v>64.0</v>
      </c>
      <c r="C2" s="36" t="s">
        <v>353</v>
      </c>
      <c r="D2" s="36"/>
      <c r="E2" s="36"/>
      <c r="F2" s="36"/>
      <c r="G2" s="36"/>
      <c r="H2" s="33"/>
      <c r="I2" s="34" t="s">
        <v>3</v>
      </c>
      <c r="J2" s="35">
        <f>MEDIAN(B2:B100)</f>
        <v>115</v>
      </c>
      <c r="M2" s="66" t="s">
        <v>337</v>
      </c>
      <c r="N2" s="67">
        <f>count(A2:A103)</f>
        <v>57</v>
      </c>
    </row>
    <row r="3">
      <c r="A3" s="36">
        <v>101.0</v>
      </c>
      <c r="B3" s="36">
        <v>128.0</v>
      </c>
      <c r="C3" s="36" t="s">
        <v>341</v>
      </c>
      <c r="D3" s="36"/>
      <c r="E3" s="36"/>
      <c r="F3" s="36"/>
      <c r="G3" s="36"/>
      <c r="H3" s="33"/>
      <c r="I3" s="34" t="s">
        <v>339</v>
      </c>
      <c r="J3" s="35">
        <f>STDEV(B2:B100)</f>
        <v>28.18138528</v>
      </c>
    </row>
    <row r="4">
      <c r="A4" s="36">
        <v>101.0</v>
      </c>
      <c r="B4" s="36">
        <v>203.0</v>
      </c>
      <c r="C4" s="36" t="s">
        <v>350</v>
      </c>
      <c r="D4" s="36"/>
      <c r="E4" s="36"/>
      <c r="F4" s="36"/>
      <c r="G4" s="36"/>
      <c r="H4" s="33"/>
      <c r="I4" s="34" t="s">
        <v>340</v>
      </c>
      <c r="J4" s="35">
        <f>QUARTILE(B2:B100,1)</f>
        <v>99</v>
      </c>
    </row>
    <row r="5">
      <c r="A5" s="36">
        <v>101.0</v>
      </c>
      <c r="B5" s="36">
        <v>147.0</v>
      </c>
      <c r="C5" s="36" t="s">
        <v>353</v>
      </c>
      <c r="D5" s="36"/>
      <c r="E5" s="36"/>
      <c r="F5" s="36"/>
      <c r="G5" s="36"/>
      <c r="H5" s="33"/>
      <c r="I5" s="34" t="s">
        <v>342</v>
      </c>
      <c r="J5" s="35">
        <f>QUARTILE(B2:B100,2)</f>
        <v>115</v>
      </c>
    </row>
    <row r="6">
      <c r="A6" s="36">
        <v>101.0</v>
      </c>
      <c r="B6" s="36">
        <v>115.0</v>
      </c>
      <c r="C6" s="36" t="s">
        <v>353</v>
      </c>
      <c r="D6" s="36"/>
      <c r="E6" s="36"/>
      <c r="F6" s="36"/>
      <c r="G6" s="36"/>
      <c r="H6" s="33"/>
      <c r="I6" s="34" t="s">
        <v>1</v>
      </c>
      <c r="J6" s="35">
        <f>QUARTILE(B2:B100,3)</f>
        <v>129</v>
      </c>
    </row>
    <row r="7">
      <c r="A7" s="36">
        <v>89.0</v>
      </c>
      <c r="B7" s="59">
        <v>117.0</v>
      </c>
      <c r="C7" s="38" t="s">
        <v>338</v>
      </c>
      <c r="D7" s="38"/>
      <c r="E7" s="38"/>
      <c r="F7" s="38"/>
      <c r="G7" s="38"/>
      <c r="H7" s="33"/>
      <c r="I7" s="34" t="s">
        <v>343</v>
      </c>
      <c r="J7" s="35">
        <f>QUARTILE(B2:B100,4)</f>
        <v>203</v>
      </c>
    </row>
    <row r="8">
      <c r="A8" s="36">
        <v>89.0</v>
      </c>
      <c r="B8" s="60">
        <v>127.0</v>
      </c>
      <c r="C8" s="40" t="s">
        <v>338</v>
      </c>
      <c r="D8" s="40"/>
      <c r="E8" s="40"/>
      <c r="F8" s="40"/>
      <c r="G8" s="40"/>
      <c r="H8" s="33"/>
      <c r="I8" s="34" t="s">
        <v>344</v>
      </c>
      <c r="J8" s="35">
        <f>J6-J4</f>
        <v>30</v>
      </c>
      <c r="K8" s="34" t="s">
        <v>345</v>
      </c>
      <c r="L8" s="35">
        <f>(3*(J1-J2))/J3</f>
        <v>0.03548441605</v>
      </c>
      <c r="M8" s="34" t="s">
        <v>346</v>
      </c>
      <c r="N8" s="35">
        <f>SUM(L21:L23)</f>
        <v>7.01754386</v>
      </c>
    </row>
    <row r="9">
      <c r="A9" s="36">
        <v>89.0</v>
      </c>
      <c r="B9" s="60">
        <v>99.0</v>
      </c>
      <c r="C9" s="40" t="s">
        <v>338</v>
      </c>
      <c r="D9" s="40"/>
      <c r="E9" s="40"/>
      <c r="F9" s="40"/>
      <c r="G9" s="40"/>
      <c r="H9" s="33"/>
      <c r="J9" s="8"/>
    </row>
    <row r="10">
      <c r="A10" s="36">
        <v>89.0</v>
      </c>
      <c r="B10" s="36">
        <v>93.0</v>
      </c>
      <c r="C10" s="36" t="s">
        <v>338</v>
      </c>
      <c r="D10" s="36"/>
      <c r="E10" s="36"/>
      <c r="F10" s="36"/>
      <c r="G10" s="36"/>
      <c r="H10" s="33"/>
      <c r="I10" s="41" t="s">
        <v>338</v>
      </c>
      <c r="J10" s="42">
        <f>(COUNTIF(C2:C100,"edgeguard"))/(count(A2:A100))</f>
        <v>0.1754385965</v>
      </c>
      <c r="K10" s="43" t="s">
        <v>347</v>
      </c>
      <c r="L10" s="44" t="s">
        <v>348</v>
      </c>
    </row>
    <row r="11">
      <c r="A11" s="36">
        <v>89.0</v>
      </c>
      <c r="B11" s="36">
        <v>92.0</v>
      </c>
      <c r="C11" s="36" t="s">
        <v>353</v>
      </c>
      <c r="D11" s="36"/>
      <c r="E11" s="36"/>
      <c r="F11" s="36"/>
      <c r="G11" s="36"/>
      <c r="H11" s="33"/>
      <c r="I11" s="41" t="s">
        <v>335</v>
      </c>
      <c r="J11" s="42">
        <f>COUNTIF(C2:C100,"ledgeguard")/(count(A2:A100))</f>
        <v>0.1228070175</v>
      </c>
      <c r="K11" s="45" t="s">
        <v>349</v>
      </c>
      <c r="L11" s="46">
        <f>((COUNTIF(B2:B100,"&lt;=15"))/Count(B2:B100))*100</f>
        <v>0</v>
      </c>
    </row>
    <row r="12">
      <c r="A12" s="36">
        <v>89.0</v>
      </c>
      <c r="B12" s="36">
        <v>89.0</v>
      </c>
      <c r="C12" s="36" t="s">
        <v>341</v>
      </c>
      <c r="D12" s="36"/>
      <c r="E12" s="36"/>
      <c r="F12" s="36"/>
      <c r="G12" s="36"/>
      <c r="H12" s="33"/>
      <c r="I12" s="41" t="s">
        <v>350</v>
      </c>
      <c r="J12" s="42">
        <f>COUNTIF(C2:C100,"reversal")/(count(A2:A100))</f>
        <v>0.0701754386</v>
      </c>
      <c r="K12" s="45" t="s">
        <v>351</v>
      </c>
      <c r="L12" s="46">
        <f>((COUNTIF(B2:B100,"&gt;15")-COUNTIF(B2:B100,"&gt;30"))/Count(B2:B100))*100</f>
        <v>0</v>
      </c>
    </row>
    <row r="13">
      <c r="A13" s="36">
        <v>89.0</v>
      </c>
      <c r="B13" s="36">
        <v>80.0</v>
      </c>
      <c r="C13" s="36" t="s">
        <v>355</v>
      </c>
      <c r="D13" s="36"/>
      <c r="E13" s="36"/>
      <c r="F13" s="36"/>
      <c r="G13" s="36"/>
      <c r="H13" s="33"/>
      <c r="I13" s="41" t="s">
        <v>341</v>
      </c>
      <c r="J13" s="42">
        <f>COUNTIF(C2:C100,"raw/whiff")/(count(A2:A100))</f>
        <v>0.4912280702</v>
      </c>
      <c r="K13" s="45" t="s">
        <v>352</v>
      </c>
      <c r="L13" s="47">
        <f>((COUNTIF(B2:B100,"&gt;30")-COUNTIF(B2:B100,"&gt;45"))/Count(B2:B100))*100</f>
        <v>0</v>
      </c>
    </row>
    <row r="14">
      <c r="A14" s="36">
        <v>89.0</v>
      </c>
      <c r="B14" s="36">
        <v>136.0</v>
      </c>
      <c r="C14" s="36" t="s">
        <v>341</v>
      </c>
      <c r="D14" s="36"/>
      <c r="E14" s="36"/>
      <c r="F14" s="36"/>
      <c r="G14" s="36"/>
      <c r="H14" s="33"/>
      <c r="I14" s="41" t="s">
        <v>353</v>
      </c>
      <c r="J14" s="42">
        <f>COUNTIF(C2:C100,"landing")/(count(A2:A100))</f>
        <v>0.1052631579</v>
      </c>
      <c r="K14" s="45" t="s">
        <v>354</v>
      </c>
      <c r="L14" s="46">
        <f>((COUNTIF(B2:B100,"&gt;45")-COUNTIF(B2:B100,"&gt;60"))/Count(B2:B100))*100</f>
        <v>0</v>
      </c>
    </row>
    <row r="15">
      <c r="A15" s="36">
        <v>89.0</v>
      </c>
      <c r="B15" s="36">
        <v>62.0</v>
      </c>
      <c r="C15" s="36" t="s">
        <v>350</v>
      </c>
      <c r="D15" s="36"/>
      <c r="E15" s="36"/>
      <c r="F15" s="36"/>
      <c r="G15" s="36"/>
      <c r="H15" s="33"/>
      <c r="I15" s="41" t="s">
        <v>355</v>
      </c>
      <c r="J15" s="42">
        <f>COUNTIF(C2:C100,"shielding")/(count(A2:A100))</f>
        <v>0.0350877193</v>
      </c>
      <c r="K15" s="45" t="s">
        <v>356</v>
      </c>
      <c r="L15" s="46">
        <f>((COUNTIF(B2:B100,"&gt;60")-COUNTIF(B2:B100,"&gt;75"))/Count(B2:B100))*100</f>
        <v>7.01754386</v>
      </c>
    </row>
    <row r="16">
      <c r="A16" s="36">
        <v>89.0</v>
      </c>
      <c r="B16" s="36">
        <v>118.0</v>
      </c>
      <c r="C16" s="36" t="s">
        <v>338</v>
      </c>
      <c r="D16" s="36"/>
      <c r="E16" s="36"/>
      <c r="F16" s="36"/>
      <c r="G16" s="36"/>
      <c r="H16" s="33"/>
      <c r="J16" s="8"/>
      <c r="K16" s="45" t="s">
        <v>357</v>
      </c>
      <c r="L16" s="46">
        <f>((COUNTIF(B2:B100,"&gt;75")-COUNTIF(B2:B100,"&gt;90"))/Count(B2:B100))*100</f>
        <v>14.03508772</v>
      </c>
    </row>
    <row r="17">
      <c r="A17" s="36">
        <v>104.0</v>
      </c>
      <c r="B17" s="36">
        <v>101.0</v>
      </c>
      <c r="C17" s="36" t="s">
        <v>341</v>
      </c>
      <c r="D17" s="36"/>
      <c r="E17" s="36"/>
      <c r="F17" s="36"/>
      <c r="G17" s="36"/>
      <c r="H17" s="33"/>
      <c r="I17" s="41" t="s">
        <v>378</v>
      </c>
      <c r="J17" s="42" t="str">
        <f>SUM(D2:F100)/COUNTA(D2:F100)</f>
        <v>#DIV/0!</v>
      </c>
      <c r="K17" s="45" t="s">
        <v>359</v>
      </c>
      <c r="L17" s="46">
        <f>((COUNTIF(B2:B100,"&gt;90")-COUNTIF(B2:B100,"&gt;105"))/Count(B2:B100))*100</f>
        <v>14.03508772</v>
      </c>
    </row>
    <row r="18">
      <c r="A18" s="36">
        <v>104.0</v>
      </c>
      <c r="B18" s="36">
        <v>115.0</v>
      </c>
      <c r="C18" s="36" t="s">
        <v>335</v>
      </c>
      <c r="D18" s="36"/>
      <c r="E18" s="36"/>
      <c r="F18" s="36"/>
      <c r="G18" s="36"/>
      <c r="H18" s="33"/>
      <c r="J18" s="8"/>
      <c r="K18" s="45" t="s">
        <v>360</v>
      </c>
      <c r="L18" s="46">
        <f>((COUNTIF(B2:B100,"&gt;105")-COUNTIF(B2:B100,"&gt;120"))/Count(B2:B100))*100</f>
        <v>29.8245614</v>
      </c>
    </row>
    <row r="19">
      <c r="A19" s="36">
        <v>104.0</v>
      </c>
      <c r="B19" s="36">
        <v>120.0</v>
      </c>
      <c r="C19" s="36" t="s">
        <v>341</v>
      </c>
      <c r="D19" s="36"/>
      <c r="E19" s="36"/>
      <c r="F19" s="36"/>
      <c r="G19" s="36"/>
      <c r="H19" s="33"/>
      <c r="J19" s="8"/>
      <c r="K19" s="45" t="s">
        <v>361</v>
      </c>
      <c r="L19" s="46">
        <f>((COUNTIF(B2:B100,"&gt;120")-COUNTIF(B2:B100,"&gt;135"))/Count(B2:B100))*100</f>
        <v>14.03508772</v>
      </c>
    </row>
    <row r="20">
      <c r="A20" s="36">
        <v>104.0</v>
      </c>
      <c r="B20" s="36">
        <v>88.0</v>
      </c>
      <c r="C20" s="36" t="s">
        <v>338</v>
      </c>
      <c r="D20" s="36"/>
      <c r="E20" s="36"/>
      <c r="F20" s="36"/>
      <c r="G20" s="36"/>
      <c r="H20" s="33"/>
      <c r="J20" s="8"/>
      <c r="K20" s="48" t="s">
        <v>362</v>
      </c>
      <c r="L20" s="49">
        <f>((COUNTIF(B2:B100,"&gt;135")-COUNTIF(B2:B100,"&gt;150"))/Count(B2:B100))*100</f>
        <v>14.03508772</v>
      </c>
    </row>
    <row r="21">
      <c r="A21" s="36">
        <v>104.0</v>
      </c>
      <c r="B21" s="36">
        <v>147.0</v>
      </c>
      <c r="C21" s="36" t="s">
        <v>341</v>
      </c>
      <c r="D21" s="36"/>
      <c r="E21" s="36"/>
      <c r="F21" s="36"/>
      <c r="G21" s="36"/>
      <c r="H21" s="33"/>
      <c r="J21" s="8"/>
      <c r="K21" s="48" t="s">
        <v>363</v>
      </c>
      <c r="L21" s="49">
        <f>((COUNTIF(B2:B100,"&gt;150")-COUNTIF(B2:B100,"&gt;165"))/Count(B2:B100))*100</f>
        <v>1.754385965</v>
      </c>
    </row>
    <row r="22">
      <c r="A22" s="36">
        <v>104.0</v>
      </c>
      <c r="B22" s="36">
        <v>116.0</v>
      </c>
      <c r="C22" s="36" t="s">
        <v>338</v>
      </c>
      <c r="D22" s="36"/>
      <c r="E22" s="36"/>
      <c r="F22" s="36"/>
      <c r="G22" s="36"/>
      <c r="H22" s="33"/>
      <c r="J22" s="8"/>
      <c r="K22" s="48" t="s">
        <v>364</v>
      </c>
      <c r="L22" s="49">
        <f>((COUNTIF(B2:B100,"&gt;165")-COUNTIF(B2:B100,"&gt;180"))/Count(B2:B100))*100</f>
        <v>1.754385965</v>
      </c>
    </row>
    <row r="23">
      <c r="A23" s="36">
        <v>104.0</v>
      </c>
      <c r="B23" s="36">
        <v>109.0</v>
      </c>
      <c r="C23" s="36" t="s">
        <v>338</v>
      </c>
      <c r="D23" s="36"/>
      <c r="E23" s="36"/>
      <c r="F23" s="36"/>
      <c r="G23" s="36"/>
      <c r="H23" s="33"/>
      <c r="J23" s="8"/>
      <c r="K23" s="50" t="s">
        <v>365</v>
      </c>
      <c r="L23" s="51">
        <f>((COUNTIF(B2:B100,"&gt;180")-COUNTIF(B2:B100,"&gt;300"))/Count(B2:B100))*100</f>
        <v>3.50877193</v>
      </c>
    </row>
    <row r="24">
      <c r="A24" s="36">
        <v>86.0</v>
      </c>
      <c r="B24" s="36">
        <v>90.0</v>
      </c>
      <c r="C24" s="36" t="s">
        <v>335</v>
      </c>
      <c r="D24" s="36"/>
      <c r="E24" s="36"/>
      <c r="F24" s="36"/>
      <c r="G24" s="36"/>
      <c r="H24" s="33"/>
      <c r="J24" s="8"/>
    </row>
    <row r="25">
      <c r="A25" s="36">
        <v>86.0</v>
      </c>
      <c r="B25" s="36">
        <v>104.0</v>
      </c>
      <c r="C25" s="36" t="s">
        <v>353</v>
      </c>
      <c r="D25" s="36"/>
      <c r="E25" s="36"/>
      <c r="F25" s="36"/>
      <c r="G25" s="36"/>
      <c r="H25" s="33"/>
      <c r="J25" s="8"/>
    </row>
    <row r="26">
      <c r="A26" s="36">
        <v>86.0</v>
      </c>
      <c r="B26" s="36">
        <v>126.0</v>
      </c>
      <c r="C26" s="36" t="s">
        <v>355</v>
      </c>
      <c r="D26" s="36"/>
      <c r="E26" s="36"/>
      <c r="F26" s="36"/>
      <c r="G26" s="36"/>
      <c r="H26" s="33"/>
      <c r="J26" s="8"/>
    </row>
    <row r="27">
      <c r="A27" s="36">
        <v>86.0</v>
      </c>
      <c r="B27" s="36">
        <v>73.0</v>
      </c>
      <c r="C27" s="36" t="s">
        <v>341</v>
      </c>
      <c r="D27" s="36"/>
      <c r="E27" s="36"/>
      <c r="F27" s="36"/>
      <c r="G27" s="36"/>
      <c r="H27" s="33"/>
      <c r="J27" s="8"/>
    </row>
    <row r="28">
      <c r="A28" s="36">
        <v>86.0</v>
      </c>
      <c r="B28" s="36">
        <v>108.0</v>
      </c>
      <c r="C28" s="36" t="s">
        <v>341</v>
      </c>
      <c r="D28" s="36"/>
      <c r="E28" s="36"/>
      <c r="F28" s="36"/>
      <c r="G28" s="36"/>
      <c r="H28" s="33"/>
      <c r="J28" s="8"/>
    </row>
    <row r="29">
      <c r="A29" s="36">
        <v>86.0</v>
      </c>
      <c r="B29" s="36">
        <v>114.0</v>
      </c>
      <c r="C29" s="36" t="s">
        <v>341</v>
      </c>
      <c r="D29" s="36"/>
      <c r="E29" s="36"/>
      <c r="F29" s="36"/>
      <c r="G29" s="36"/>
      <c r="H29" s="33"/>
      <c r="J29" s="8"/>
    </row>
    <row r="30">
      <c r="A30" s="36">
        <v>86.0</v>
      </c>
      <c r="B30" s="36">
        <v>115.0</v>
      </c>
      <c r="C30" s="36" t="s">
        <v>341</v>
      </c>
      <c r="D30" s="36"/>
      <c r="E30" s="36"/>
      <c r="F30" s="36"/>
      <c r="G30" s="36"/>
      <c r="H30" s="33"/>
      <c r="J30" s="8"/>
    </row>
    <row r="31">
      <c r="A31" s="36">
        <v>86.0</v>
      </c>
      <c r="B31" s="36">
        <v>110.0</v>
      </c>
      <c r="C31" s="36" t="s">
        <v>341</v>
      </c>
      <c r="D31" s="36"/>
      <c r="E31" s="36"/>
      <c r="F31" s="36"/>
      <c r="G31" s="36"/>
      <c r="H31" s="33"/>
      <c r="J31" s="8"/>
    </row>
    <row r="32">
      <c r="A32" s="36">
        <v>86.0</v>
      </c>
      <c r="B32" s="36">
        <v>118.0</v>
      </c>
      <c r="C32" s="36" t="s">
        <v>341</v>
      </c>
      <c r="D32" s="36"/>
      <c r="E32" s="36"/>
      <c r="F32" s="36"/>
      <c r="G32" s="36"/>
      <c r="H32" s="33"/>
      <c r="J32" s="8"/>
    </row>
    <row r="33">
      <c r="A33" s="36">
        <v>86.0</v>
      </c>
      <c r="B33" s="36">
        <v>139.0</v>
      </c>
      <c r="C33" s="36" t="s">
        <v>335</v>
      </c>
      <c r="D33" s="36"/>
      <c r="E33" s="36"/>
      <c r="F33" s="36"/>
      <c r="G33" s="36"/>
      <c r="H33" s="33"/>
      <c r="J33" s="8"/>
    </row>
    <row r="34">
      <c r="A34" s="36">
        <v>86.0</v>
      </c>
      <c r="B34" s="36">
        <v>169.0</v>
      </c>
      <c r="C34" s="36" t="s">
        <v>341</v>
      </c>
      <c r="D34" s="36"/>
      <c r="E34" s="36"/>
      <c r="F34" s="36"/>
      <c r="G34" s="36"/>
      <c r="H34" s="33"/>
      <c r="J34" s="8"/>
    </row>
    <row r="35">
      <c r="A35" s="36">
        <v>86.0</v>
      </c>
      <c r="B35" s="36">
        <v>80.0</v>
      </c>
      <c r="C35" s="36" t="s">
        <v>341</v>
      </c>
      <c r="D35" s="36"/>
      <c r="E35" s="36"/>
      <c r="F35" s="36"/>
      <c r="G35" s="36"/>
      <c r="H35" s="33"/>
      <c r="J35" s="8"/>
    </row>
    <row r="36">
      <c r="A36" s="36">
        <v>90.0</v>
      </c>
      <c r="B36" s="36">
        <v>88.0</v>
      </c>
      <c r="C36" s="36" t="s">
        <v>341</v>
      </c>
      <c r="D36" s="36"/>
      <c r="E36" s="36"/>
      <c r="F36" s="36"/>
      <c r="G36" s="36"/>
      <c r="H36" s="33"/>
      <c r="J36" s="8"/>
    </row>
    <row r="37">
      <c r="A37" s="36">
        <v>90.0</v>
      </c>
      <c r="B37" s="36">
        <v>150.0</v>
      </c>
      <c r="C37" s="36" t="s">
        <v>341</v>
      </c>
      <c r="D37" s="36"/>
      <c r="E37" s="36"/>
      <c r="F37" s="36"/>
      <c r="G37" s="36"/>
      <c r="H37" s="33"/>
      <c r="J37" s="8"/>
    </row>
    <row r="38">
      <c r="A38" s="36">
        <v>90.0</v>
      </c>
      <c r="B38" s="36">
        <v>141.0</v>
      </c>
      <c r="C38" s="36" t="s">
        <v>341</v>
      </c>
      <c r="D38" s="36"/>
      <c r="E38" s="36"/>
      <c r="F38" s="36"/>
      <c r="G38" s="36"/>
      <c r="H38" s="33"/>
      <c r="J38" s="8"/>
    </row>
    <row r="39">
      <c r="A39" s="36">
        <v>90.0</v>
      </c>
      <c r="B39" s="36">
        <v>130.0</v>
      </c>
      <c r="C39" s="36" t="s">
        <v>335</v>
      </c>
      <c r="D39" s="36"/>
      <c r="E39" s="36"/>
      <c r="F39" s="36"/>
      <c r="G39" s="36"/>
      <c r="H39" s="33"/>
      <c r="J39" s="8"/>
    </row>
    <row r="40">
      <c r="A40" s="36">
        <v>90.0</v>
      </c>
      <c r="B40" s="36">
        <v>120.0</v>
      </c>
      <c r="C40" s="36" t="s">
        <v>341</v>
      </c>
      <c r="D40" s="36"/>
      <c r="E40" s="36"/>
      <c r="F40" s="36"/>
      <c r="G40" s="36"/>
      <c r="H40" s="33"/>
      <c r="J40" s="8"/>
    </row>
    <row r="41">
      <c r="A41" s="36">
        <v>82.0</v>
      </c>
      <c r="B41" s="36">
        <v>186.0</v>
      </c>
      <c r="C41" s="36" t="s">
        <v>338</v>
      </c>
      <c r="D41" s="36"/>
      <c r="E41" s="36"/>
      <c r="F41" s="36"/>
      <c r="G41" s="36"/>
      <c r="H41" s="33"/>
      <c r="J41" s="8"/>
    </row>
    <row r="42">
      <c r="A42" s="36">
        <v>82.0</v>
      </c>
      <c r="B42" s="36">
        <v>112.0</v>
      </c>
      <c r="C42" s="36" t="s">
        <v>335</v>
      </c>
      <c r="D42" s="36"/>
      <c r="E42" s="36"/>
      <c r="F42" s="36"/>
      <c r="G42" s="36"/>
      <c r="H42" s="33"/>
      <c r="J42" s="8"/>
    </row>
    <row r="43">
      <c r="A43" s="36">
        <v>82.0</v>
      </c>
      <c r="B43" s="36">
        <v>108.0</v>
      </c>
      <c r="C43" s="36" t="s">
        <v>335</v>
      </c>
      <c r="D43" s="36"/>
      <c r="E43" s="36"/>
      <c r="F43" s="36"/>
      <c r="G43" s="36"/>
      <c r="H43" s="33"/>
      <c r="J43" s="8"/>
    </row>
    <row r="44">
      <c r="A44" s="36">
        <v>82.0</v>
      </c>
      <c r="B44" s="36">
        <v>102.0</v>
      </c>
      <c r="C44" s="36" t="s">
        <v>338</v>
      </c>
      <c r="D44" s="36"/>
      <c r="E44" s="36"/>
      <c r="F44" s="36"/>
      <c r="G44" s="36"/>
      <c r="H44" s="33"/>
      <c r="J44" s="8"/>
    </row>
    <row r="45">
      <c r="A45" s="36">
        <v>82.0</v>
      </c>
      <c r="B45" s="36">
        <v>133.0</v>
      </c>
      <c r="C45" s="36" t="s">
        <v>350</v>
      </c>
      <c r="D45" s="36"/>
      <c r="E45" s="36"/>
      <c r="F45" s="36"/>
      <c r="G45" s="36"/>
      <c r="H45" s="33"/>
      <c r="J45" s="8"/>
    </row>
    <row r="46">
      <c r="A46" s="36">
        <v>82.0</v>
      </c>
      <c r="B46" s="36">
        <v>90.0</v>
      </c>
      <c r="C46" s="36" t="s">
        <v>341</v>
      </c>
      <c r="D46" s="36"/>
      <c r="E46" s="36"/>
      <c r="F46" s="36"/>
      <c r="G46" s="36"/>
      <c r="H46" s="33"/>
      <c r="J46" s="8"/>
    </row>
    <row r="47">
      <c r="A47" s="36">
        <v>82.0</v>
      </c>
      <c r="B47" s="36">
        <v>129.0</v>
      </c>
      <c r="C47" s="36" t="s">
        <v>335</v>
      </c>
      <c r="D47" s="36"/>
      <c r="E47" s="36"/>
      <c r="F47" s="36"/>
      <c r="G47" s="36"/>
      <c r="H47" s="33"/>
      <c r="J47" s="8"/>
    </row>
    <row r="48">
      <c r="A48" s="36">
        <v>93.0</v>
      </c>
      <c r="B48" s="36">
        <v>163.0</v>
      </c>
      <c r="C48" s="36" t="s">
        <v>341</v>
      </c>
      <c r="D48" s="36"/>
      <c r="E48" s="36"/>
      <c r="F48" s="36"/>
      <c r="G48" s="36"/>
      <c r="H48" s="33"/>
      <c r="J48" s="8"/>
    </row>
    <row r="49">
      <c r="A49" s="36">
        <v>93.0</v>
      </c>
      <c r="B49" s="36">
        <v>82.0</v>
      </c>
      <c r="C49" s="36" t="s">
        <v>353</v>
      </c>
      <c r="D49" s="36"/>
      <c r="E49" s="36"/>
      <c r="F49" s="36"/>
      <c r="G49" s="36"/>
      <c r="H49" s="33"/>
      <c r="J49" s="8"/>
    </row>
    <row r="50">
      <c r="A50" s="36">
        <v>107.0</v>
      </c>
      <c r="B50" s="36">
        <v>123.0</v>
      </c>
      <c r="C50" s="36" t="s">
        <v>350</v>
      </c>
      <c r="D50" s="36"/>
      <c r="E50" s="36"/>
      <c r="F50" s="36"/>
      <c r="G50" s="36"/>
      <c r="H50" s="33"/>
      <c r="J50" s="8"/>
    </row>
    <row r="51">
      <c r="A51" s="36">
        <v>107.0</v>
      </c>
      <c r="B51" s="36">
        <v>126.0</v>
      </c>
      <c r="C51" s="36" t="s">
        <v>341</v>
      </c>
      <c r="D51" s="36"/>
      <c r="E51" s="36"/>
      <c r="F51" s="36"/>
      <c r="G51" s="36"/>
      <c r="H51" s="33"/>
      <c r="J51" s="8"/>
    </row>
    <row r="52">
      <c r="A52" s="36">
        <v>107.0</v>
      </c>
      <c r="B52" s="36">
        <v>71.0</v>
      </c>
      <c r="C52" s="36" t="s">
        <v>341</v>
      </c>
      <c r="D52" s="36"/>
      <c r="E52" s="36"/>
      <c r="F52" s="36"/>
      <c r="G52" s="36"/>
      <c r="H52" s="33"/>
      <c r="J52" s="8"/>
    </row>
    <row r="53">
      <c r="A53" s="36">
        <v>107.0</v>
      </c>
      <c r="B53" s="36">
        <v>100.0</v>
      </c>
      <c r="C53" s="36" t="s">
        <v>341</v>
      </c>
      <c r="D53" s="36"/>
      <c r="E53" s="36"/>
      <c r="F53" s="36"/>
      <c r="G53" s="36"/>
      <c r="H53" s="33"/>
      <c r="J53" s="8"/>
    </row>
    <row r="54">
      <c r="A54" s="36">
        <v>107.0</v>
      </c>
      <c r="B54" s="36">
        <v>141.0</v>
      </c>
      <c r="C54" s="36" t="s">
        <v>341</v>
      </c>
      <c r="D54" s="36"/>
      <c r="E54" s="36"/>
      <c r="F54" s="36"/>
      <c r="G54" s="36"/>
      <c r="H54" s="33"/>
      <c r="J54" s="8"/>
    </row>
    <row r="55">
      <c r="A55" s="36">
        <v>107.0</v>
      </c>
      <c r="B55" s="36">
        <v>106.0</v>
      </c>
      <c r="C55" s="36" t="s">
        <v>341</v>
      </c>
      <c r="D55" s="36"/>
      <c r="E55" s="36"/>
      <c r="F55" s="36"/>
      <c r="G55" s="36"/>
      <c r="H55" s="33"/>
      <c r="J55" s="8"/>
    </row>
    <row r="56">
      <c r="A56" s="36">
        <v>107.0</v>
      </c>
      <c r="B56" s="36">
        <v>102.0</v>
      </c>
      <c r="C56" s="36" t="s">
        <v>341</v>
      </c>
      <c r="D56" s="36"/>
      <c r="E56" s="36"/>
      <c r="F56" s="36"/>
      <c r="G56" s="36"/>
      <c r="H56" s="33"/>
      <c r="J56" s="8"/>
    </row>
    <row r="57">
      <c r="A57" s="36">
        <v>107.0</v>
      </c>
      <c r="B57" s="36">
        <v>146.0</v>
      </c>
      <c r="C57" s="36" t="s">
        <v>341</v>
      </c>
      <c r="D57" s="36"/>
      <c r="E57" s="36"/>
      <c r="F57" s="36"/>
      <c r="G57" s="36"/>
      <c r="H57" s="33"/>
      <c r="J57" s="8"/>
    </row>
    <row r="58">
      <c r="A58" s="36">
        <v>107.0</v>
      </c>
      <c r="B58" s="36">
        <v>113.0</v>
      </c>
      <c r="C58" s="36" t="s">
        <v>341</v>
      </c>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106.74</v>
      </c>
      <c r="M1" s="6" t="s">
        <v>334</v>
      </c>
      <c r="N1" s="10">
        <f>AVERAGE(A2:A100)</f>
        <v>91.86</v>
      </c>
    </row>
    <row r="2">
      <c r="A2" s="36">
        <v>100.0</v>
      </c>
      <c r="B2" s="36">
        <v>101.0</v>
      </c>
      <c r="C2" s="36" t="s">
        <v>338</v>
      </c>
      <c r="D2" s="36"/>
      <c r="E2" s="36"/>
      <c r="F2" s="36"/>
      <c r="G2" s="36"/>
      <c r="H2" s="33"/>
      <c r="I2" s="34" t="s">
        <v>3</v>
      </c>
      <c r="J2" s="35">
        <f>MEDIAN(B2:B100)</f>
        <v>109</v>
      </c>
      <c r="M2" s="66" t="s">
        <v>337</v>
      </c>
      <c r="N2" s="67">
        <f>count(A2:A103)</f>
        <v>50</v>
      </c>
    </row>
    <row r="3">
      <c r="A3" s="36">
        <v>100.0</v>
      </c>
      <c r="B3" s="36">
        <v>141.0</v>
      </c>
      <c r="C3" s="36" t="s">
        <v>338</v>
      </c>
      <c r="D3" s="36"/>
      <c r="E3" s="36"/>
      <c r="F3" s="36"/>
      <c r="G3" s="36"/>
      <c r="H3" s="33"/>
      <c r="I3" s="34" t="s">
        <v>339</v>
      </c>
      <c r="J3" s="35">
        <f>STDEV(B2:B100)</f>
        <v>22.14959345</v>
      </c>
    </row>
    <row r="4">
      <c r="A4" s="36">
        <v>100.0</v>
      </c>
      <c r="B4" s="36">
        <v>79.0</v>
      </c>
      <c r="C4" s="36" t="s">
        <v>338</v>
      </c>
      <c r="D4" s="36"/>
      <c r="E4" s="36"/>
      <c r="F4" s="36"/>
      <c r="G4" s="36"/>
      <c r="H4" s="33"/>
      <c r="I4" s="34" t="s">
        <v>340</v>
      </c>
      <c r="J4" s="35">
        <f>QUARTILE(B2:B100,1)</f>
        <v>90.5</v>
      </c>
    </row>
    <row r="5">
      <c r="A5" s="36">
        <v>100.0</v>
      </c>
      <c r="B5" s="36">
        <v>102.0</v>
      </c>
      <c r="C5" s="36" t="s">
        <v>341</v>
      </c>
      <c r="D5" s="36"/>
      <c r="E5" s="36"/>
      <c r="F5" s="36"/>
      <c r="G5" s="36"/>
      <c r="H5" s="33"/>
      <c r="I5" s="34" t="s">
        <v>342</v>
      </c>
      <c r="J5" s="35">
        <f>QUARTILE(B2:B100,2)</f>
        <v>109</v>
      </c>
    </row>
    <row r="6">
      <c r="A6" s="36">
        <v>100.0</v>
      </c>
      <c r="B6" s="36">
        <v>92.0</v>
      </c>
      <c r="C6" s="36" t="s">
        <v>341</v>
      </c>
      <c r="D6" s="36"/>
      <c r="E6" s="36"/>
      <c r="F6" s="36"/>
      <c r="G6" s="36"/>
      <c r="H6" s="33"/>
      <c r="I6" s="34" t="s">
        <v>1</v>
      </c>
      <c r="J6" s="35">
        <f>QUARTILE(B2:B100,3)</f>
        <v>121.5</v>
      </c>
    </row>
    <row r="7">
      <c r="A7" s="36">
        <v>100.0</v>
      </c>
      <c r="B7" s="59">
        <v>108.0</v>
      </c>
      <c r="C7" s="38" t="s">
        <v>341</v>
      </c>
      <c r="D7" s="38"/>
      <c r="E7" s="38"/>
      <c r="F7" s="38"/>
      <c r="G7" s="38"/>
      <c r="H7" s="33"/>
      <c r="I7" s="34" t="s">
        <v>343</v>
      </c>
      <c r="J7" s="35">
        <f>QUARTILE(B2:B100,4)</f>
        <v>162</v>
      </c>
    </row>
    <row r="8">
      <c r="A8" s="36">
        <v>100.0</v>
      </c>
      <c r="B8" s="60">
        <v>78.0</v>
      </c>
      <c r="C8" s="40" t="s">
        <v>338</v>
      </c>
      <c r="D8" s="40"/>
      <c r="E8" s="40"/>
      <c r="F8" s="40"/>
      <c r="G8" s="40"/>
      <c r="H8" s="33"/>
      <c r="I8" s="34" t="s">
        <v>344</v>
      </c>
      <c r="J8" s="35">
        <f>J6-J4</f>
        <v>31</v>
      </c>
      <c r="K8" s="34" t="s">
        <v>345</v>
      </c>
      <c r="L8" s="35">
        <f>(3*(J1-J2))/J3</f>
        <v>-0.3061004265</v>
      </c>
      <c r="M8" s="34" t="s">
        <v>346</v>
      </c>
      <c r="N8" s="35">
        <f>SUM(L21:L23)</f>
        <v>2</v>
      </c>
    </row>
    <row r="9">
      <c r="A9" s="36">
        <v>100.0</v>
      </c>
      <c r="B9" s="60">
        <v>130.0</v>
      </c>
      <c r="C9" s="40" t="s">
        <v>335</v>
      </c>
      <c r="D9" s="40"/>
      <c r="E9" s="40"/>
      <c r="F9" s="40"/>
      <c r="G9" s="40"/>
      <c r="H9" s="33"/>
      <c r="J9" s="8"/>
    </row>
    <row r="10">
      <c r="A10" s="36">
        <v>100.0</v>
      </c>
      <c r="B10" s="36">
        <v>114.0</v>
      </c>
      <c r="C10" s="36" t="s">
        <v>338</v>
      </c>
      <c r="D10" s="36"/>
      <c r="E10" s="36"/>
      <c r="F10" s="36"/>
      <c r="G10" s="36"/>
      <c r="H10" s="33"/>
      <c r="I10" s="41" t="s">
        <v>338</v>
      </c>
      <c r="J10" s="42">
        <f>(COUNTIF(C2:C100,"edgeguard"))/(count(A2:A100))</f>
        <v>0.36</v>
      </c>
      <c r="K10" s="43" t="s">
        <v>347</v>
      </c>
      <c r="L10" s="44" t="s">
        <v>348</v>
      </c>
    </row>
    <row r="11">
      <c r="A11" s="36">
        <v>100.0</v>
      </c>
      <c r="B11" s="36">
        <v>90.0</v>
      </c>
      <c r="C11" s="36" t="s">
        <v>350</v>
      </c>
      <c r="D11" s="36"/>
      <c r="E11" s="36"/>
      <c r="F11" s="36"/>
      <c r="G11" s="36"/>
      <c r="H11" s="33"/>
      <c r="I11" s="41" t="s">
        <v>335</v>
      </c>
      <c r="J11" s="42">
        <f>COUNTIF(C2:C100,"ledgeguard")/(count(A2:A100))</f>
        <v>0.12</v>
      </c>
      <c r="K11" s="45" t="s">
        <v>349</v>
      </c>
      <c r="L11" s="46">
        <f>((COUNTIF(B2:B100,"&lt;=15"))/Count(B2:B100))*100</f>
        <v>0</v>
      </c>
    </row>
    <row r="12">
      <c r="A12" s="36">
        <v>91.0</v>
      </c>
      <c r="B12" s="36">
        <v>110.0</v>
      </c>
      <c r="C12" s="36" t="s">
        <v>341</v>
      </c>
      <c r="D12" s="36"/>
      <c r="E12" s="36"/>
      <c r="F12" s="36"/>
      <c r="G12" s="36"/>
      <c r="H12" s="33"/>
      <c r="I12" s="41" t="s">
        <v>350</v>
      </c>
      <c r="J12" s="42">
        <f>COUNTIF(C2:C100,"reversal")/(count(A2:A100))</f>
        <v>0.06</v>
      </c>
      <c r="K12" s="45" t="s">
        <v>351</v>
      </c>
      <c r="L12" s="46">
        <f>((COUNTIF(B2:B100,"&gt;15")-COUNTIF(B2:B100,"&gt;30"))/Count(B2:B100))*100</f>
        <v>0</v>
      </c>
    </row>
    <row r="13">
      <c r="A13" s="36">
        <v>91.0</v>
      </c>
      <c r="B13" s="36">
        <v>84.0</v>
      </c>
      <c r="C13" s="36" t="s">
        <v>341</v>
      </c>
      <c r="D13" s="36"/>
      <c r="E13" s="36"/>
      <c r="F13" s="36"/>
      <c r="G13" s="36"/>
      <c r="H13" s="33"/>
      <c r="I13" s="41" t="s">
        <v>341</v>
      </c>
      <c r="J13" s="42">
        <f>COUNTIF(C2:C100,"raw/whiff")/(count(A2:A100))</f>
        <v>0.46</v>
      </c>
      <c r="K13" s="45" t="s">
        <v>352</v>
      </c>
      <c r="L13" s="47">
        <f>((COUNTIF(B2:B100,"&gt;30")-COUNTIF(B2:B100,"&gt;45"))/Count(B2:B100))*100</f>
        <v>0</v>
      </c>
    </row>
    <row r="14">
      <c r="A14" s="36">
        <v>91.0</v>
      </c>
      <c r="B14" s="36">
        <v>125.0</v>
      </c>
      <c r="C14" s="36" t="s">
        <v>338</v>
      </c>
      <c r="D14" s="36"/>
      <c r="E14" s="36"/>
      <c r="F14" s="36"/>
      <c r="G14" s="36"/>
      <c r="H14" s="33"/>
      <c r="I14" s="41" t="s">
        <v>353</v>
      </c>
      <c r="J14" s="42">
        <f>COUNTIF(C2:C100,"landing")/(count(A2:A100))</f>
        <v>0</v>
      </c>
      <c r="K14" s="45" t="s">
        <v>354</v>
      </c>
      <c r="L14" s="46">
        <f>((COUNTIF(B2:B100,"&gt;45")-COUNTIF(B2:B100,"&gt;60"))/Count(B2:B100))*100</f>
        <v>2</v>
      </c>
    </row>
    <row r="15">
      <c r="A15" s="36">
        <v>91.0</v>
      </c>
      <c r="B15" s="36">
        <v>141.0</v>
      </c>
      <c r="C15" s="36" t="s">
        <v>341</v>
      </c>
      <c r="D15" s="36"/>
      <c r="E15" s="36"/>
      <c r="F15" s="36"/>
      <c r="G15" s="36"/>
      <c r="H15" s="33"/>
      <c r="I15" s="41" t="s">
        <v>355</v>
      </c>
      <c r="J15" s="42">
        <f>COUNTIF(C2:C100,"shielding")/(count(A2:A100))</f>
        <v>0</v>
      </c>
      <c r="K15" s="45" t="s">
        <v>356</v>
      </c>
      <c r="L15" s="46">
        <f>((COUNTIF(B2:B100,"&gt;60")-COUNTIF(B2:B100,"&gt;75"))/Count(B2:B100))*100</f>
        <v>6</v>
      </c>
    </row>
    <row r="16">
      <c r="A16" s="36">
        <v>91.0</v>
      </c>
      <c r="B16" s="36">
        <v>129.0</v>
      </c>
      <c r="C16" s="36" t="s">
        <v>338</v>
      </c>
      <c r="D16" s="36"/>
      <c r="E16" s="36"/>
      <c r="F16" s="36"/>
      <c r="G16" s="36"/>
      <c r="H16" s="33"/>
      <c r="J16" s="8"/>
      <c r="K16" s="45" t="s">
        <v>357</v>
      </c>
      <c r="L16" s="46">
        <f>((COUNTIF(B2:B100,"&gt;75")-COUNTIF(B2:B100,"&gt;90"))/Count(B2:B100))*100</f>
        <v>18</v>
      </c>
    </row>
    <row r="17">
      <c r="A17" s="36">
        <v>91.0</v>
      </c>
      <c r="B17" s="36">
        <v>114.0</v>
      </c>
      <c r="C17" s="36" t="s">
        <v>338</v>
      </c>
      <c r="D17" s="36"/>
      <c r="E17" s="36"/>
      <c r="F17" s="36"/>
      <c r="G17" s="36"/>
      <c r="H17" s="33"/>
      <c r="I17" s="41" t="s">
        <v>378</v>
      </c>
      <c r="J17" s="42" t="str">
        <f>SUM(D2:F100)/COUNTA(D2:F100)</f>
        <v>#DIV/0!</v>
      </c>
      <c r="K17" s="45" t="s">
        <v>359</v>
      </c>
      <c r="L17" s="46">
        <f>((COUNTIF(B2:B100,"&gt;90")-COUNTIF(B2:B100,"&gt;105"))/Count(B2:B100))*100</f>
        <v>18</v>
      </c>
    </row>
    <row r="18">
      <c r="A18" s="36">
        <v>108.0</v>
      </c>
      <c r="B18" s="36">
        <v>110.0</v>
      </c>
      <c r="C18" s="36" t="s">
        <v>335</v>
      </c>
      <c r="D18" s="36"/>
      <c r="E18" s="36"/>
      <c r="F18" s="36"/>
      <c r="G18" s="36"/>
      <c r="H18" s="33"/>
      <c r="J18" s="8"/>
      <c r="K18" s="45" t="s">
        <v>360</v>
      </c>
      <c r="L18" s="46">
        <f>((COUNTIF(B2:B100,"&gt;105")-COUNTIF(B2:B100,"&gt;120"))/Count(B2:B100))*100</f>
        <v>30</v>
      </c>
    </row>
    <row r="19">
      <c r="A19" s="36">
        <v>108.0</v>
      </c>
      <c r="B19" s="36">
        <v>162.0</v>
      </c>
      <c r="C19" s="36" t="s">
        <v>338</v>
      </c>
      <c r="D19" s="36"/>
      <c r="E19" s="36"/>
      <c r="F19" s="36"/>
      <c r="G19" s="36"/>
      <c r="H19" s="33"/>
      <c r="J19" s="8"/>
      <c r="K19" s="45" t="s">
        <v>361</v>
      </c>
      <c r="L19" s="46">
        <f>((COUNTIF(B2:B100,"&gt;120")-COUNTIF(B2:B100,"&gt;135"))/Count(B2:B100))*100</f>
        <v>16</v>
      </c>
    </row>
    <row r="20">
      <c r="A20" s="36">
        <v>78.0</v>
      </c>
      <c r="B20" s="36">
        <v>87.0</v>
      </c>
      <c r="C20" s="36" t="s">
        <v>338</v>
      </c>
      <c r="D20" s="36"/>
      <c r="E20" s="36"/>
      <c r="F20" s="36"/>
      <c r="G20" s="36"/>
      <c r="H20" s="33"/>
      <c r="J20" s="8"/>
      <c r="K20" s="48" t="s">
        <v>362</v>
      </c>
      <c r="L20" s="49">
        <f>((COUNTIF(B2:B100,"&gt;135")-COUNTIF(B2:B100,"&gt;150"))/Count(B2:B100))*100</f>
        <v>8</v>
      </c>
    </row>
    <row r="21">
      <c r="A21" s="36">
        <v>78.0</v>
      </c>
      <c r="B21" s="36">
        <v>115.0</v>
      </c>
      <c r="C21" s="36" t="s">
        <v>341</v>
      </c>
      <c r="D21" s="36"/>
      <c r="E21" s="36"/>
      <c r="F21" s="36"/>
      <c r="G21" s="36"/>
      <c r="H21" s="33"/>
      <c r="J21" s="8"/>
      <c r="K21" s="48" t="s">
        <v>363</v>
      </c>
      <c r="L21" s="49">
        <f>((COUNTIF(B2:B100,"&gt;150")-COUNTIF(B2:B100,"&gt;165"))/Count(B2:B100))*100</f>
        <v>2</v>
      </c>
    </row>
    <row r="22">
      <c r="A22" s="36">
        <v>78.0</v>
      </c>
      <c r="B22" s="36">
        <v>142.0</v>
      </c>
      <c r="C22" s="36" t="s">
        <v>350</v>
      </c>
      <c r="D22" s="36"/>
      <c r="E22" s="36"/>
      <c r="F22" s="36"/>
      <c r="G22" s="36"/>
      <c r="H22" s="33"/>
      <c r="J22" s="8"/>
      <c r="K22" s="48" t="s">
        <v>364</v>
      </c>
      <c r="L22" s="49">
        <f>((COUNTIF(B2:B100,"&gt;165")-COUNTIF(B2:B100,"&gt;180"))/Count(B2:B100))*100</f>
        <v>0</v>
      </c>
    </row>
    <row r="23">
      <c r="A23" s="36">
        <v>78.0</v>
      </c>
      <c r="B23" s="36">
        <v>126.0</v>
      </c>
      <c r="C23" s="36" t="s">
        <v>341</v>
      </c>
      <c r="D23" s="36"/>
      <c r="E23" s="36"/>
      <c r="F23" s="36"/>
      <c r="G23" s="36"/>
      <c r="H23" s="33"/>
      <c r="J23" s="8"/>
      <c r="K23" s="50" t="s">
        <v>365</v>
      </c>
      <c r="L23" s="51">
        <f>((COUNTIF(B2:B100,"&gt;180")-COUNTIF(B2:B100,"&gt;300"))/Count(B2:B100))*100</f>
        <v>0</v>
      </c>
    </row>
    <row r="24">
      <c r="A24" s="36">
        <v>78.0</v>
      </c>
      <c r="B24" s="36">
        <v>111.0</v>
      </c>
      <c r="C24" s="36" t="s">
        <v>335</v>
      </c>
      <c r="D24" s="36"/>
      <c r="E24" s="36"/>
      <c r="F24" s="36"/>
      <c r="G24" s="36"/>
      <c r="H24" s="33"/>
      <c r="J24" s="8"/>
    </row>
    <row r="25">
      <c r="A25" s="36">
        <v>78.0</v>
      </c>
      <c r="B25" s="36">
        <v>118.0</v>
      </c>
      <c r="C25" s="36" t="s">
        <v>338</v>
      </c>
      <c r="D25" s="36"/>
      <c r="E25" s="36"/>
      <c r="F25" s="36"/>
      <c r="G25" s="36"/>
      <c r="H25" s="33"/>
      <c r="J25" s="8"/>
    </row>
    <row r="26">
      <c r="A26" s="36">
        <v>95.0</v>
      </c>
      <c r="B26" s="36">
        <v>122.0</v>
      </c>
      <c r="C26" s="36" t="s">
        <v>341</v>
      </c>
      <c r="D26" s="36"/>
      <c r="E26" s="36"/>
      <c r="F26" s="36"/>
      <c r="G26" s="36"/>
      <c r="H26" s="33"/>
      <c r="J26" s="8"/>
    </row>
    <row r="27">
      <c r="A27" s="36">
        <v>95.0</v>
      </c>
      <c r="B27" s="36">
        <v>122.0</v>
      </c>
      <c r="C27" s="36" t="s">
        <v>341</v>
      </c>
      <c r="D27" s="36"/>
      <c r="E27" s="36"/>
      <c r="F27" s="36"/>
      <c r="G27" s="36"/>
      <c r="H27" s="33"/>
      <c r="J27" s="8"/>
    </row>
    <row r="28">
      <c r="A28" s="36">
        <v>95.0</v>
      </c>
      <c r="B28" s="36">
        <v>114.0</v>
      </c>
      <c r="C28" s="36" t="s">
        <v>341</v>
      </c>
      <c r="D28" s="36"/>
      <c r="E28" s="36"/>
      <c r="F28" s="36"/>
      <c r="G28" s="36"/>
      <c r="H28" s="33"/>
      <c r="J28" s="8"/>
    </row>
    <row r="29">
      <c r="A29" s="36">
        <v>82.0</v>
      </c>
      <c r="B29" s="36">
        <v>108.0</v>
      </c>
      <c r="C29" s="36" t="s">
        <v>341</v>
      </c>
      <c r="D29" s="36"/>
      <c r="E29" s="36"/>
      <c r="F29" s="36"/>
      <c r="G29" s="36"/>
      <c r="H29" s="33"/>
      <c r="J29" s="8"/>
    </row>
    <row r="30">
      <c r="A30" s="36">
        <v>82.0</v>
      </c>
      <c r="B30" s="36">
        <v>67.0</v>
      </c>
      <c r="C30" s="36" t="s">
        <v>350</v>
      </c>
      <c r="D30" s="36"/>
      <c r="E30" s="36"/>
      <c r="F30" s="36"/>
      <c r="G30" s="36"/>
      <c r="H30" s="33"/>
      <c r="J30" s="8"/>
    </row>
    <row r="31">
      <c r="A31" s="36">
        <v>82.0</v>
      </c>
      <c r="B31" s="36">
        <v>102.0</v>
      </c>
      <c r="C31" s="36" t="s">
        <v>338</v>
      </c>
      <c r="D31" s="36"/>
      <c r="E31" s="36"/>
      <c r="F31" s="36"/>
      <c r="G31" s="36"/>
      <c r="H31" s="33"/>
      <c r="J31" s="8"/>
    </row>
    <row r="32">
      <c r="A32" s="36">
        <v>82.0</v>
      </c>
      <c r="B32" s="36">
        <v>117.0</v>
      </c>
      <c r="C32" s="36" t="s">
        <v>335</v>
      </c>
      <c r="D32" s="36"/>
      <c r="E32" s="36"/>
      <c r="F32" s="36"/>
      <c r="G32" s="36"/>
      <c r="H32" s="33"/>
      <c r="J32" s="8"/>
    </row>
    <row r="33">
      <c r="A33" s="36">
        <v>82.0</v>
      </c>
      <c r="B33" s="36">
        <v>103.0</v>
      </c>
      <c r="C33" s="36" t="s">
        <v>338</v>
      </c>
      <c r="D33" s="36"/>
      <c r="E33" s="36"/>
      <c r="F33" s="36"/>
      <c r="G33" s="36"/>
      <c r="H33" s="33"/>
      <c r="J33" s="8"/>
    </row>
    <row r="34">
      <c r="A34" s="36">
        <v>82.0</v>
      </c>
      <c r="B34" s="36">
        <v>89.0</v>
      </c>
      <c r="C34" s="36" t="s">
        <v>341</v>
      </c>
      <c r="D34" s="36"/>
      <c r="E34" s="36"/>
      <c r="F34" s="36"/>
      <c r="G34" s="36"/>
      <c r="H34" s="33"/>
      <c r="J34" s="8"/>
    </row>
    <row r="35">
      <c r="A35" s="36">
        <v>82.0</v>
      </c>
      <c r="B35" s="36">
        <v>95.0</v>
      </c>
      <c r="C35" s="36" t="s">
        <v>338</v>
      </c>
      <c r="D35" s="36"/>
      <c r="E35" s="36"/>
      <c r="F35" s="36"/>
      <c r="G35" s="36"/>
      <c r="H35" s="33"/>
      <c r="J35" s="8"/>
    </row>
    <row r="36">
      <c r="A36" s="36">
        <v>82.0</v>
      </c>
      <c r="B36" s="36">
        <v>82.0</v>
      </c>
      <c r="C36" s="36" t="s">
        <v>338</v>
      </c>
      <c r="D36" s="36"/>
      <c r="E36" s="36"/>
      <c r="F36" s="36"/>
      <c r="G36" s="36"/>
      <c r="H36" s="33"/>
      <c r="J36" s="8"/>
    </row>
    <row r="37">
      <c r="A37" s="36">
        <v>93.0</v>
      </c>
      <c r="B37" s="36">
        <v>69.0</v>
      </c>
      <c r="C37" s="36" t="s">
        <v>341</v>
      </c>
      <c r="D37" s="36"/>
      <c r="E37" s="36"/>
      <c r="F37" s="36"/>
      <c r="G37" s="36"/>
      <c r="H37" s="33"/>
      <c r="J37" s="8"/>
    </row>
    <row r="38">
      <c r="A38" s="36">
        <v>93.0</v>
      </c>
      <c r="B38" s="36">
        <v>80.0</v>
      </c>
      <c r="C38" s="36" t="s">
        <v>335</v>
      </c>
      <c r="D38" s="36"/>
      <c r="E38" s="36"/>
      <c r="F38" s="36"/>
      <c r="G38" s="36"/>
      <c r="H38" s="33"/>
      <c r="J38" s="8"/>
    </row>
    <row r="39">
      <c r="A39" s="36">
        <v>93.0</v>
      </c>
      <c r="B39" s="36">
        <v>101.0</v>
      </c>
      <c r="C39" s="36" t="s">
        <v>341</v>
      </c>
      <c r="D39" s="36"/>
      <c r="E39" s="36"/>
      <c r="F39" s="36"/>
      <c r="G39" s="36"/>
      <c r="H39" s="33"/>
      <c r="J39" s="8"/>
    </row>
    <row r="40">
      <c r="A40" s="36">
        <v>93.0</v>
      </c>
      <c r="B40" s="36">
        <v>120.0</v>
      </c>
      <c r="C40" s="36" t="s">
        <v>341</v>
      </c>
      <c r="D40" s="36"/>
      <c r="E40" s="36"/>
      <c r="F40" s="36"/>
      <c r="G40" s="36"/>
      <c r="H40" s="33"/>
      <c r="J40" s="8"/>
    </row>
    <row r="41">
      <c r="A41" s="36">
        <v>93.0</v>
      </c>
      <c r="B41" s="36">
        <v>104.0</v>
      </c>
      <c r="C41" s="36" t="s">
        <v>341</v>
      </c>
      <c r="D41" s="36"/>
      <c r="E41" s="36"/>
      <c r="F41" s="36"/>
      <c r="G41" s="36"/>
      <c r="H41" s="33"/>
      <c r="J41" s="8"/>
    </row>
    <row r="42">
      <c r="A42" s="36">
        <v>93.0</v>
      </c>
      <c r="B42" s="36">
        <v>118.0</v>
      </c>
      <c r="C42" s="36" t="s">
        <v>335</v>
      </c>
      <c r="D42" s="36"/>
      <c r="E42" s="36"/>
      <c r="F42" s="36"/>
      <c r="G42" s="36"/>
      <c r="H42" s="33"/>
      <c r="J42" s="8"/>
    </row>
    <row r="43">
      <c r="A43" s="36">
        <v>96.0</v>
      </c>
      <c r="B43" s="36">
        <v>59.0</v>
      </c>
      <c r="C43" s="36" t="s">
        <v>338</v>
      </c>
      <c r="D43" s="36"/>
      <c r="E43" s="36"/>
      <c r="F43" s="36"/>
      <c r="G43" s="36"/>
      <c r="H43" s="33"/>
      <c r="J43" s="8"/>
    </row>
    <row r="44">
      <c r="A44" s="36">
        <v>96.0</v>
      </c>
      <c r="B44" s="36">
        <v>127.0</v>
      </c>
      <c r="C44" s="36" t="s">
        <v>341</v>
      </c>
      <c r="D44" s="36"/>
      <c r="E44" s="36"/>
      <c r="F44" s="36"/>
      <c r="G44" s="36"/>
      <c r="H44" s="33"/>
      <c r="J44" s="8"/>
    </row>
    <row r="45">
      <c r="A45" s="36">
        <v>96.0</v>
      </c>
      <c r="B45" s="36">
        <v>111.0</v>
      </c>
      <c r="C45" s="36" t="s">
        <v>341</v>
      </c>
      <c r="D45" s="36"/>
      <c r="E45" s="36"/>
      <c r="F45" s="36"/>
      <c r="G45" s="36"/>
      <c r="H45" s="33"/>
      <c r="J45" s="8"/>
    </row>
    <row r="46">
      <c r="A46" s="36">
        <v>96.0</v>
      </c>
      <c r="B46" s="36">
        <v>107.0</v>
      </c>
      <c r="C46" s="36" t="s">
        <v>341</v>
      </c>
      <c r="D46" s="36"/>
      <c r="E46" s="36"/>
      <c r="F46" s="36"/>
      <c r="G46" s="36"/>
      <c r="H46" s="33"/>
      <c r="J46" s="8"/>
    </row>
    <row r="47">
      <c r="A47" s="36">
        <v>96.0</v>
      </c>
      <c r="B47" s="36">
        <v>66.0</v>
      </c>
      <c r="C47" s="36" t="s">
        <v>338</v>
      </c>
      <c r="D47" s="36"/>
      <c r="E47" s="36"/>
      <c r="F47" s="36"/>
      <c r="G47" s="36"/>
      <c r="H47" s="33"/>
      <c r="J47" s="8"/>
    </row>
    <row r="48">
      <c r="A48" s="36">
        <v>96.0</v>
      </c>
      <c r="B48" s="36">
        <v>101.0</v>
      </c>
      <c r="C48" s="36" t="s">
        <v>341</v>
      </c>
      <c r="D48" s="36"/>
      <c r="E48" s="36"/>
      <c r="F48" s="36"/>
      <c r="G48" s="36"/>
      <c r="H48" s="33"/>
      <c r="J48" s="8"/>
    </row>
    <row r="49">
      <c r="A49" s="36">
        <v>96.0</v>
      </c>
      <c r="B49" s="36">
        <v>141.0</v>
      </c>
      <c r="C49" s="36" t="s">
        <v>341</v>
      </c>
      <c r="D49" s="36"/>
      <c r="E49" s="36"/>
      <c r="F49" s="36"/>
      <c r="G49" s="36"/>
      <c r="H49" s="33"/>
      <c r="J49" s="8"/>
    </row>
    <row r="50">
      <c r="A50" s="36">
        <v>96.0</v>
      </c>
      <c r="B50" s="36">
        <v>81.0</v>
      </c>
      <c r="C50" s="36" t="s">
        <v>338</v>
      </c>
      <c r="D50" s="36"/>
      <c r="E50" s="36"/>
      <c r="F50" s="36"/>
      <c r="G50" s="36"/>
      <c r="H50" s="33"/>
      <c r="J50" s="8"/>
    </row>
    <row r="51">
      <c r="A51" s="36">
        <v>96.0</v>
      </c>
      <c r="B51" s="36">
        <v>122.0</v>
      </c>
      <c r="C51" s="36" t="s">
        <v>341</v>
      </c>
      <c r="D51" s="36"/>
      <c r="E51" s="36"/>
      <c r="F51" s="36"/>
      <c r="G51" s="36"/>
      <c r="H51" s="33"/>
      <c r="J51" s="8"/>
    </row>
    <row r="52">
      <c r="A52" s="36"/>
      <c r="B52" s="36" t="s">
        <v>379</v>
      </c>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111.0238095</v>
      </c>
      <c r="M1" s="6" t="s">
        <v>334</v>
      </c>
      <c r="N1" s="10">
        <f>AVERAGE(A2:A100)</f>
        <v>95.76190476</v>
      </c>
    </row>
    <row r="2">
      <c r="A2" s="36">
        <v>92.0</v>
      </c>
      <c r="B2" s="36">
        <v>130.0</v>
      </c>
      <c r="C2" s="36" t="s">
        <v>341</v>
      </c>
      <c r="D2" s="36"/>
      <c r="E2" s="36"/>
      <c r="F2" s="36"/>
      <c r="G2" s="36"/>
      <c r="H2" s="33"/>
      <c r="I2" s="34" t="s">
        <v>3</v>
      </c>
      <c r="J2" s="35">
        <f>MEDIAN(B2:B100)</f>
        <v>109</v>
      </c>
      <c r="M2" s="66" t="s">
        <v>337</v>
      </c>
      <c r="N2" s="67">
        <f>count(A2:A103)</f>
        <v>42</v>
      </c>
    </row>
    <row r="3">
      <c r="A3" s="36">
        <v>92.0</v>
      </c>
      <c r="B3" s="36">
        <v>169.0</v>
      </c>
      <c r="C3" s="36" t="s">
        <v>335</v>
      </c>
      <c r="D3" s="36"/>
      <c r="E3" s="36"/>
      <c r="F3" s="36"/>
      <c r="G3" s="36"/>
      <c r="H3" s="33"/>
      <c r="I3" s="34" t="s">
        <v>339</v>
      </c>
      <c r="J3" s="35">
        <f>STDEV(B2:B100)</f>
        <v>38.15276616</v>
      </c>
    </row>
    <row r="4">
      <c r="A4" s="36">
        <v>92.0</v>
      </c>
      <c r="B4" s="36">
        <v>102.0</v>
      </c>
      <c r="C4" s="36" t="s">
        <v>355</v>
      </c>
      <c r="D4" s="36"/>
      <c r="E4" s="36"/>
      <c r="F4" s="36"/>
      <c r="G4" s="36"/>
      <c r="H4" s="33"/>
      <c r="I4" s="34" t="s">
        <v>340</v>
      </c>
      <c r="J4" s="35">
        <f>QUARTILE(B2:B100,1)</f>
        <v>89.75</v>
      </c>
    </row>
    <row r="5">
      <c r="A5" s="36">
        <v>92.0</v>
      </c>
      <c r="B5" s="36">
        <v>97.0</v>
      </c>
      <c r="C5" s="36" t="s">
        <v>341</v>
      </c>
      <c r="D5" s="36"/>
      <c r="E5" s="36"/>
      <c r="F5" s="36"/>
      <c r="G5" s="36"/>
      <c r="H5" s="33"/>
      <c r="I5" s="34" t="s">
        <v>342</v>
      </c>
      <c r="J5" s="35">
        <f>QUARTILE(B2:B100,2)</f>
        <v>109</v>
      </c>
    </row>
    <row r="6">
      <c r="A6" s="36">
        <v>92.0</v>
      </c>
      <c r="B6" s="36">
        <v>140.0</v>
      </c>
      <c r="C6" s="36" t="s">
        <v>338</v>
      </c>
      <c r="D6" s="36"/>
      <c r="E6" s="36"/>
      <c r="F6" s="36"/>
      <c r="G6" s="36"/>
      <c r="H6" s="33"/>
      <c r="I6" s="34" t="s">
        <v>1</v>
      </c>
      <c r="J6" s="35">
        <f>QUARTILE(B2:B100,3)</f>
        <v>134</v>
      </c>
    </row>
    <row r="7">
      <c r="A7" s="36">
        <v>92.0</v>
      </c>
      <c r="B7" s="59">
        <v>88.0</v>
      </c>
      <c r="C7" s="38" t="s">
        <v>335</v>
      </c>
      <c r="D7" s="38"/>
      <c r="E7" s="38"/>
      <c r="F7" s="38"/>
      <c r="G7" s="38"/>
      <c r="H7" s="33"/>
      <c r="I7" s="34" t="s">
        <v>343</v>
      </c>
      <c r="J7" s="35">
        <f>QUARTILE(B2:B100,4)</f>
        <v>202</v>
      </c>
    </row>
    <row r="8">
      <c r="A8" s="36">
        <v>92.0</v>
      </c>
      <c r="B8" s="60">
        <v>135.0</v>
      </c>
      <c r="C8" s="40" t="s">
        <v>341</v>
      </c>
      <c r="D8" s="40"/>
      <c r="E8" s="40"/>
      <c r="F8" s="40"/>
      <c r="G8" s="40"/>
      <c r="H8" s="33"/>
      <c r="I8" s="34" t="s">
        <v>344</v>
      </c>
      <c r="J8" s="35">
        <f>J6-J4</f>
        <v>44.25</v>
      </c>
      <c r="K8" s="34" t="s">
        <v>345</v>
      </c>
      <c r="L8" s="35">
        <f>(3*(J1-J2))/J3</f>
        <v>0.1591346888</v>
      </c>
      <c r="M8" s="34" t="s">
        <v>346</v>
      </c>
      <c r="N8" s="35">
        <f>SUM(L21:L23)</f>
        <v>7.142857143</v>
      </c>
    </row>
    <row r="9">
      <c r="A9" s="36">
        <v>92.0</v>
      </c>
      <c r="B9" s="60">
        <v>103.0</v>
      </c>
      <c r="C9" s="40" t="s">
        <v>338</v>
      </c>
      <c r="D9" s="40"/>
      <c r="E9" s="40"/>
      <c r="F9" s="40"/>
      <c r="G9" s="40"/>
      <c r="H9" s="33"/>
      <c r="J9" s="8"/>
    </row>
    <row r="10">
      <c r="A10" s="36">
        <v>92.0</v>
      </c>
      <c r="B10" s="36">
        <v>115.0</v>
      </c>
      <c r="C10" s="36" t="s">
        <v>335</v>
      </c>
      <c r="D10" s="36"/>
      <c r="E10" s="36"/>
      <c r="F10" s="36"/>
      <c r="G10" s="36"/>
      <c r="H10" s="33"/>
      <c r="I10" s="41" t="s">
        <v>338</v>
      </c>
      <c r="J10" s="42">
        <f>(COUNTIF(C2:C100,"edgeguard"))/(count(A2:A100))</f>
        <v>0.2380952381</v>
      </c>
      <c r="K10" s="43" t="s">
        <v>347</v>
      </c>
      <c r="L10" s="44" t="s">
        <v>348</v>
      </c>
    </row>
    <row r="11">
      <c r="A11" s="36">
        <v>92.0</v>
      </c>
      <c r="B11" s="36">
        <v>89.0</v>
      </c>
      <c r="C11" s="36" t="s">
        <v>338</v>
      </c>
      <c r="D11" s="36"/>
      <c r="E11" s="36"/>
      <c r="F11" s="36"/>
      <c r="G11" s="36"/>
      <c r="H11" s="33"/>
      <c r="I11" s="41" t="s">
        <v>335</v>
      </c>
      <c r="J11" s="42">
        <f>COUNTIF(C2:C100,"ledgeguard")/(count(A2:A100))</f>
        <v>0.1428571429</v>
      </c>
      <c r="K11" s="45" t="s">
        <v>349</v>
      </c>
      <c r="L11" s="46">
        <f>((COUNTIF(B2:B100,"&lt;=15"))/Count(B2:B100))*100</f>
        <v>4.761904762</v>
      </c>
    </row>
    <row r="12">
      <c r="A12" s="36">
        <v>92.0</v>
      </c>
      <c r="B12" s="36">
        <v>0.0</v>
      </c>
      <c r="C12" s="36" t="s">
        <v>341</v>
      </c>
      <c r="D12" s="36"/>
      <c r="E12" s="36"/>
      <c r="F12" s="36"/>
      <c r="G12" s="36"/>
      <c r="H12" s="33"/>
      <c r="I12" s="41" t="s">
        <v>350</v>
      </c>
      <c r="J12" s="42">
        <f>COUNTIF(C2:C100,"reversal")/(count(A2:A100))</f>
        <v>0.09523809524</v>
      </c>
      <c r="K12" s="45" t="s">
        <v>351</v>
      </c>
      <c r="L12" s="46">
        <f>((COUNTIF(B2:B100,"&gt;15")-COUNTIF(B2:B100,"&gt;30"))/Count(B2:B100))*100</f>
        <v>0</v>
      </c>
    </row>
    <row r="13">
      <c r="A13" s="36">
        <v>96.0</v>
      </c>
      <c r="B13" s="36">
        <v>104.0</v>
      </c>
      <c r="C13" s="36" t="s">
        <v>338</v>
      </c>
      <c r="D13" s="36"/>
      <c r="E13" s="36"/>
      <c r="F13" s="36"/>
      <c r="G13" s="36"/>
      <c r="H13" s="33"/>
      <c r="I13" s="41" t="s">
        <v>341</v>
      </c>
      <c r="J13" s="42">
        <f>COUNTIF(C2:C100,"raw/whiff")/(count(A2:A100))</f>
        <v>0.4761904762</v>
      </c>
      <c r="K13" s="45" t="s">
        <v>352</v>
      </c>
      <c r="L13" s="47">
        <f>((COUNTIF(B2:B100,"&gt;30")-COUNTIF(B2:B100,"&gt;45"))/Count(B2:B100))*100</f>
        <v>0</v>
      </c>
    </row>
    <row r="14">
      <c r="A14" s="36">
        <v>96.0</v>
      </c>
      <c r="B14" s="36">
        <v>124.0</v>
      </c>
      <c r="C14" s="36" t="s">
        <v>335</v>
      </c>
      <c r="D14" s="36"/>
      <c r="E14" s="36"/>
      <c r="F14" s="36"/>
      <c r="G14" s="36"/>
      <c r="H14" s="33"/>
      <c r="I14" s="41" t="s">
        <v>353</v>
      </c>
      <c r="J14" s="42">
        <f>COUNTIF(C2:C100,"landing")/(count(A2:A100))</f>
        <v>0.02380952381</v>
      </c>
      <c r="K14" s="45" t="s">
        <v>354</v>
      </c>
      <c r="L14" s="46">
        <f>((COUNTIF(B2:B100,"&gt;45")-COUNTIF(B2:B100,"&gt;60"))/Count(B2:B100))*100</f>
        <v>0</v>
      </c>
    </row>
    <row r="15">
      <c r="A15" s="36">
        <v>96.0</v>
      </c>
      <c r="B15" s="36">
        <v>202.0</v>
      </c>
      <c r="C15" s="36" t="s">
        <v>350</v>
      </c>
      <c r="D15" s="36"/>
      <c r="E15" s="36"/>
      <c r="F15" s="36"/>
      <c r="G15" s="36"/>
      <c r="H15" s="33"/>
      <c r="I15" s="41" t="s">
        <v>355</v>
      </c>
      <c r="J15" s="42">
        <f>COUNTIF(C2:C100,"shielding")/(count(A2:A100))</f>
        <v>0.02380952381</v>
      </c>
      <c r="K15" s="45" t="s">
        <v>356</v>
      </c>
      <c r="L15" s="46">
        <f>((COUNTIF(B2:B100,"&gt;60")-COUNTIF(B2:B100,"&gt;75"))/Count(B2:B100))*100</f>
        <v>2.380952381</v>
      </c>
    </row>
    <row r="16">
      <c r="A16" s="36">
        <v>96.0</v>
      </c>
      <c r="B16" s="36">
        <v>101.0</v>
      </c>
      <c r="C16" s="36" t="s">
        <v>338</v>
      </c>
      <c r="D16" s="36"/>
      <c r="E16" s="36"/>
      <c r="F16" s="36"/>
      <c r="G16" s="36"/>
      <c r="H16" s="33"/>
      <c r="J16" s="8"/>
      <c r="K16" s="45" t="s">
        <v>357</v>
      </c>
      <c r="L16" s="46">
        <f>((COUNTIF(B2:B100,"&gt;75")-COUNTIF(B2:B100,"&gt;90"))/Count(B2:B100))*100</f>
        <v>19.04761905</v>
      </c>
    </row>
    <row r="17">
      <c r="A17" s="36">
        <v>96.0</v>
      </c>
      <c r="B17" s="36">
        <v>85.0</v>
      </c>
      <c r="C17" s="36" t="s">
        <v>338</v>
      </c>
      <c r="D17" s="36"/>
      <c r="E17" s="36"/>
      <c r="F17" s="36"/>
      <c r="G17" s="36"/>
      <c r="H17" s="33"/>
      <c r="I17" s="41" t="s">
        <v>378</v>
      </c>
      <c r="J17" s="42" t="str">
        <f>SUM(D2:F100)/COUNTA(D2:F100)</f>
        <v>#DIV/0!</v>
      </c>
      <c r="K17" s="45" t="s">
        <v>359</v>
      </c>
      <c r="L17" s="46">
        <f>((COUNTIF(B2:B100,"&gt;90")-COUNTIF(B2:B100,"&gt;105"))/Count(B2:B100))*100</f>
        <v>19.04761905</v>
      </c>
    </row>
    <row r="18">
      <c r="A18" s="36">
        <v>96.0</v>
      </c>
      <c r="B18" s="36">
        <v>137.0</v>
      </c>
      <c r="C18" s="36" t="s">
        <v>341</v>
      </c>
      <c r="D18" s="36"/>
      <c r="E18" s="36"/>
      <c r="F18" s="36"/>
      <c r="G18" s="36"/>
      <c r="H18" s="33"/>
      <c r="J18" s="8"/>
      <c r="K18" s="45" t="s">
        <v>360</v>
      </c>
      <c r="L18" s="46">
        <f>((COUNTIF(B2:B100,"&gt;105")-COUNTIF(B2:B100,"&gt;120"))/Count(B2:B100))*100</f>
        <v>14.28571429</v>
      </c>
    </row>
    <row r="19">
      <c r="A19" s="36">
        <v>96.0</v>
      </c>
      <c r="B19" s="36">
        <v>89.0</v>
      </c>
      <c r="C19" s="36" t="s">
        <v>338</v>
      </c>
      <c r="D19" s="36"/>
      <c r="E19" s="36"/>
      <c r="F19" s="36"/>
      <c r="G19" s="36"/>
      <c r="H19" s="33"/>
      <c r="J19" s="8"/>
      <c r="K19" s="45" t="s">
        <v>361</v>
      </c>
      <c r="L19" s="46">
        <f>((COUNTIF(B2:B100,"&gt;120")-COUNTIF(B2:B100,"&gt;135"))/Count(B2:B100))*100</f>
        <v>16.66666667</v>
      </c>
    </row>
    <row r="20">
      <c r="A20" s="36">
        <v>96.0</v>
      </c>
      <c r="B20" s="36">
        <v>144.0</v>
      </c>
      <c r="C20" s="36" t="s">
        <v>341</v>
      </c>
      <c r="D20" s="36"/>
      <c r="E20" s="36"/>
      <c r="F20" s="36"/>
      <c r="G20" s="36"/>
      <c r="H20" s="33"/>
      <c r="J20" s="8"/>
      <c r="K20" s="48" t="s">
        <v>362</v>
      </c>
      <c r="L20" s="49">
        <f>((COUNTIF(B2:B100,"&gt;135")-COUNTIF(B2:B100,"&gt;150"))/Count(B2:B100))*100</f>
        <v>16.66666667</v>
      </c>
    </row>
    <row r="21">
      <c r="A21" s="36">
        <v>96.0</v>
      </c>
      <c r="B21" s="36">
        <v>147.0</v>
      </c>
      <c r="C21" s="36" t="s">
        <v>335</v>
      </c>
      <c r="D21" s="36"/>
      <c r="E21" s="36"/>
      <c r="F21" s="36"/>
      <c r="G21" s="36"/>
      <c r="H21" s="33"/>
      <c r="J21" s="8"/>
      <c r="K21" s="48" t="s">
        <v>363</v>
      </c>
      <c r="L21" s="49">
        <f>((COUNTIF(B2:B100,"&gt;150")-COUNTIF(B2:B100,"&gt;165"))/Count(B2:B100))*100</f>
        <v>0</v>
      </c>
    </row>
    <row r="22">
      <c r="A22" s="36">
        <v>96.0</v>
      </c>
      <c r="B22" s="36">
        <v>109.0</v>
      </c>
      <c r="C22" s="36" t="s">
        <v>350</v>
      </c>
      <c r="D22" s="36"/>
      <c r="E22" s="36"/>
      <c r="F22" s="36"/>
      <c r="G22" s="36"/>
      <c r="H22" s="33"/>
      <c r="J22" s="8"/>
      <c r="K22" s="48" t="s">
        <v>364</v>
      </c>
      <c r="L22" s="49">
        <f>((COUNTIF(B2:B100,"&gt;165")-COUNTIF(B2:B100,"&gt;180"))/Count(B2:B100))*100</f>
        <v>2.380952381</v>
      </c>
    </row>
    <row r="23">
      <c r="A23" s="36">
        <v>96.0</v>
      </c>
      <c r="B23" s="36">
        <v>64.0</v>
      </c>
      <c r="C23" s="36" t="s">
        <v>338</v>
      </c>
      <c r="D23" s="36"/>
      <c r="E23" s="36"/>
      <c r="F23" s="36"/>
      <c r="G23" s="36"/>
      <c r="H23" s="33"/>
      <c r="J23" s="8"/>
      <c r="K23" s="50" t="s">
        <v>365</v>
      </c>
      <c r="L23" s="51">
        <f>((COUNTIF(B2:B100,"&gt;180")-COUNTIF(B2:B100,"&gt;300"))/Count(B2:B100))*100</f>
        <v>4.761904762</v>
      </c>
    </row>
    <row r="24">
      <c r="A24" s="36">
        <v>75.0</v>
      </c>
      <c r="B24" s="36">
        <v>127.0</v>
      </c>
      <c r="C24" s="36" t="s">
        <v>350</v>
      </c>
      <c r="D24" s="36"/>
      <c r="E24" s="36"/>
      <c r="F24" s="36"/>
      <c r="G24" s="36"/>
      <c r="H24" s="33"/>
      <c r="J24" s="8"/>
    </row>
    <row r="25">
      <c r="A25" s="36">
        <v>75.0</v>
      </c>
      <c r="B25" s="36">
        <v>82.0</v>
      </c>
      <c r="C25" s="36" t="s">
        <v>341</v>
      </c>
      <c r="D25" s="36"/>
      <c r="E25" s="36"/>
      <c r="F25" s="36"/>
      <c r="G25" s="36"/>
      <c r="H25" s="33"/>
      <c r="J25" s="8"/>
    </row>
    <row r="26">
      <c r="A26" s="36">
        <v>108.0</v>
      </c>
      <c r="B26" s="36">
        <v>131.0</v>
      </c>
      <c r="C26" s="36" t="s">
        <v>341</v>
      </c>
      <c r="D26" s="36"/>
      <c r="E26" s="36"/>
      <c r="F26" s="36"/>
      <c r="G26" s="36"/>
      <c r="H26" s="33"/>
      <c r="J26" s="8"/>
    </row>
    <row r="27">
      <c r="A27" s="36">
        <v>108.0</v>
      </c>
      <c r="B27" s="36">
        <v>139.0</v>
      </c>
      <c r="C27" s="36" t="s">
        <v>341</v>
      </c>
      <c r="D27" s="36"/>
      <c r="E27" s="36"/>
      <c r="F27" s="36"/>
      <c r="G27" s="36"/>
      <c r="H27" s="33"/>
      <c r="J27" s="8"/>
    </row>
    <row r="28">
      <c r="A28" s="36">
        <v>108.0</v>
      </c>
      <c r="B28" s="36">
        <v>96.0</v>
      </c>
      <c r="C28" s="36" t="s">
        <v>341</v>
      </c>
      <c r="D28" s="36"/>
      <c r="E28" s="36"/>
      <c r="F28" s="36"/>
      <c r="G28" s="36"/>
      <c r="H28" s="33"/>
      <c r="J28" s="8"/>
    </row>
    <row r="29">
      <c r="A29" s="36">
        <v>108.0</v>
      </c>
      <c r="B29" s="36">
        <v>144.0</v>
      </c>
      <c r="C29" s="36" t="s">
        <v>338</v>
      </c>
      <c r="D29" s="36"/>
      <c r="E29" s="36"/>
      <c r="F29" s="36"/>
      <c r="G29" s="36"/>
      <c r="H29" s="33"/>
      <c r="J29" s="8"/>
    </row>
    <row r="30">
      <c r="A30" s="36">
        <v>108.0</v>
      </c>
      <c r="B30" s="36">
        <v>0.0</v>
      </c>
      <c r="C30" s="36" t="s">
        <v>341</v>
      </c>
      <c r="D30" s="36"/>
      <c r="E30" s="36"/>
      <c r="F30" s="36"/>
      <c r="G30" s="36"/>
      <c r="H30" s="33"/>
      <c r="J30" s="8"/>
    </row>
    <row r="31">
      <c r="A31" s="36">
        <v>108.0</v>
      </c>
      <c r="B31" s="36">
        <v>86.0</v>
      </c>
      <c r="C31" s="36" t="s">
        <v>341</v>
      </c>
      <c r="D31" s="36"/>
      <c r="E31" s="36"/>
      <c r="F31" s="36"/>
      <c r="G31" s="36"/>
      <c r="H31" s="33"/>
      <c r="J31" s="8"/>
    </row>
    <row r="32">
      <c r="A32" s="36">
        <v>108.0</v>
      </c>
      <c r="B32" s="36">
        <v>128.0</v>
      </c>
      <c r="C32" s="36" t="s">
        <v>350</v>
      </c>
      <c r="D32" s="36"/>
      <c r="E32" s="36"/>
      <c r="F32" s="36"/>
      <c r="G32" s="36"/>
      <c r="H32" s="33"/>
      <c r="J32" s="8"/>
    </row>
    <row r="33">
      <c r="A33" s="36">
        <v>108.0</v>
      </c>
      <c r="B33" s="36">
        <v>137.0</v>
      </c>
      <c r="C33" s="36" t="s">
        <v>335</v>
      </c>
      <c r="D33" s="36"/>
      <c r="E33" s="36"/>
      <c r="F33" s="36"/>
      <c r="G33" s="36"/>
      <c r="H33" s="33"/>
      <c r="J33" s="8"/>
    </row>
    <row r="34">
      <c r="A34" s="36">
        <v>108.0</v>
      </c>
      <c r="B34" s="36">
        <v>109.0</v>
      </c>
      <c r="C34" s="36" t="s">
        <v>341</v>
      </c>
      <c r="D34" s="36"/>
      <c r="E34" s="36"/>
      <c r="F34" s="36"/>
      <c r="G34" s="36"/>
      <c r="H34" s="33"/>
      <c r="J34" s="8"/>
    </row>
    <row r="35">
      <c r="A35" s="36">
        <v>108.0</v>
      </c>
      <c r="B35" s="36">
        <v>118.0</v>
      </c>
      <c r="C35" s="36" t="s">
        <v>353</v>
      </c>
      <c r="D35" s="36"/>
      <c r="E35" s="36"/>
      <c r="F35" s="36"/>
      <c r="G35" s="36"/>
      <c r="H35" s="33"/>
      <c r="J35" s="8"/>
    </row>
    <row r="36">
      <c r="A36" s="36">
        <v>108.0</v>
      </c>
      <c r="B36" s="36">
        <v>81.0</v>
      </c>
      <c r="C36" s="36" t="s">
        <v>341</v>
      </c>
      <c r="D36" s="36"/>
      <c r="E36" s="36"/>
      <c r="F36" s="36"/>
      <c r="G36" s="36"/>
      <c r="H36" s="33"/>
      <c r="J36" s="8"/>
    </row>
    <row r="37">
      <c r="A37" s="36">
        <v>108.0</v>
      </c>
      <c r="B37" s="36">
        <v>104.0</v>
      </c>
      <c r="C37" s="36" t="s">
        <v>341</v>
      </c>
      <c r="D37" s="36"/>
      <c r="E37" s="36"/>
      <c r="F37" s="36"/>
      <c r="G37" s="36"/>
      <c r="H37" s="33"/>
      <c r="J37" s="8"/>
    </row>
    <row r="38">
      <c r="A38" s="36">
        <v>108.0</v>
      </c>
      <c r="B38" s="36">
        <v>107.0</v>
      </c>
      <c r="C38" s="36" t="s">
        <v>338</v>
      </c>
      <c r="D38" s="36"/>
      <c r="E38" s="36"/>
      <c r="F38" s="36"/>
      <c r="G38" s="36"/>
      <c r="H38" s="33"/>
      <c r="J38" s="8"/>
    </row>
    <row r="39">
      <c r="A39" s="36">
        <v>80.0</v>
      </c>
      <c r="B39" s="36">
        <v>123.0</v>
      </c>
      <c r="C39" s="36" t="s">
        <v>341</v>
      </c>
      <c r="D39" s="36"/>
      <c r="E39" s="36"/>
      <c r="F39" s="36"/>
      <c r="G39" s="36"/>
      <c r="H39" s="33"/>
      <c r="J39" s="8"/>
    </row>
    <row r="40">
      <c r="A40" s="36">
        <v>80.0</v>
      </c>
      <c r="B40" s="36">
        <v>92.0</v>
      </c>
      <c r="C40" s="36" t="s">
        <v>341</v>
      </c>
      <c r="D40" s="36"/>
      <c r="E40" s="36"/>
      <c r="F40" s="36"/>
      <c r="G40" s="36"/>
      <c r="H40" s="33"/>
      <c r="J40" s="8"/>
    </row>
    <row r="41">
      <c r="A41" s="36">
        <v>80.0</v>
      </c>
      <c r="B41" s="36">
        <v>82.0</v>
      </c>
      <c r="C41" s="36" t="s">
        <v>341</v>
      </c>
      <c r="D41" s="36"/>
      <c r="E41" s="36"/>
      <c r="F41" s="36"/>
      <c r="G41" s="36"/>
      <c r="H41" s="33"/>
      <c r="J41" s="8"/>
    </row>
    <row r="42">
      <c r="A42" s="36">
        <v>80.0</v>
      </c>
      <c r="B42" s="36">
        <v>115.0</v>
      </c>
      <c r="C42" s="36" t="s">
        <v>341</v>
      </c>
      <c r="D42" s="36"/>
      <c r="E42" s="36"/>
      <c r="F42" s="36"/>
      <c r="G42" s="36"/>
      <c r="H42" s="33"/>
      <c r="J42" s="8"/>
    </row>
    <row r="43">
      <c r="A43" s="36">
        <v>80.0</v>
      </c>
      <c r="B43" s="36">
        <v>188.0</v>
      </c>
      <c r="C43" s="36" t="s">
        <v>341</v>
      </c>
      <c r="D43" s="36"/>
      <c r="E43" s="36"/>
      <c r="F43" s="36"/>
      <c r="G43" s="36"/>
      <c r="H43" s="33"/>
      <c r="J43" s="8"/>
    </row>
    <row r="44">
      <c r="A44" s="36"/>
      <c r="B44" s="36"/>
      <c r="C44" s="36"/>
      <c r="D44" s="36"/>
      <c r="E44" s="36"/>
      <c r="F44" s="36"/>
      <c r="G44" s="36"/>
      <c r="H44" s="33"/>
      <c r="J44" s="8"/>
    </row>
    <row r="45">
      <c r="A45" s="36"/>
      <c r="B45" s="36"/>
      <c r="C45" s="36"/>
      <c r="D45" s="36"/>
      <c r="E45" s="36"/>
      <c r="F45" s="36"/>
      <c r="G45" s="36"/>
      <c r="H45" s="33"/>
      <c r="J45" s="8"/>
    </row>
    <row r="46">
      <c r="A46" s="36"/>
      <c r="B46" s="36"/>
      <c r="C46" s="36"/>
      <c r="D46" s="36"/>
      <c r="E46" s="36"/>
      <c r="F46" s="36"/>
      <c r="G46" s="36"/>
      <c r="H46" s="33"/>
      <c r="J46" s="8"/>
    </row>
    <row r="47">
      <c r="A47" s="36"/>
      <c r="B47" s="36"/>
      <c r="C47" s="36"/>
      <c r="D47" s="36"/>
      <c r="E47" s="36"/>
      <c r="F47" s="36"/>
      <c r="G47" s="36"/>
      <c r="H47" s="33"/>
      <c r="J47" s="8"/>
    </row>
    <row r="48">
      <c r="A48" s="36"/>
      <c r="B48" s="36"/>
      <c r="C48" s="36"/>
      <c r="D48" s="36"/>
      <c r="E48" s="36"/>
      <c r="F48" s="36"/>
      <c r="G48" s="36"/>
      <c r="H48" s="33"/>
      <c r="J48" s="8"/>
    </row>
    <row r="49">
      <c r="A49" s="36"/>
      <c r="B49" s="36"/>
      <c r="C49" s="36"/>
      <c r="D49" s="36"/>
      <c r="E49" s="36"/>
      <c r="F49" s="36"/>
      <c r="G49" s="36"/>
      <c r="H49" s="33"/>
      <c r="J49" s="8"/>
    </row>
    <row r="50">
      <c r="A50" s="36"/>
      <c r="B50" s="36"/>
      <c r="C50" s="36"/>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116.66</v>
      </c>
      <c r="M1" s="6" t="s">
        <v>334</v>
      </c>
      <c r="N1" s="10">
        <f>AVERAGE(A2:A100)</f>
        <v>95.42</v>
      </c>
    </row>
    <row r="2">
      <c r="A2" s="36">
        <v>95.0</v>
      </c>
      <c r="B2" s="36">
        <v>48.0</v>
      </c>
      <c r="C2" s="36" t="s">
        <v>338</v>
      </c>
      <c r="D2" s="36"/>
      <c r="E2" s="36"/>
      <c r="F2" s="36"/>
      <c r="G2" s="36"/>
      <c r="H2" s="33"/>
      <c r="I2" s="34" t="s">
        <v>3</v>
      </c>
      <c r="J2" s="35">
        <f>MEDIAN(B2:B100)</f>
        <v>116.5</v>
      </c>
      <c r="M2" s="66" t="s">
        <v>337</v>
      </c>
      <c r="N2" s="67">
        <f>count(A2:A103)</f>
        <v>50</v>
      </c>
    </row>
    <row r="3">
      <c r="A3" s="36">
        <v>95.0</v>
      </c>
      <c r="B3" s="36">
        <v>91.0</v>
      </c>
      <c r="C3" s="36" t="s">
        <v>350</v>
      </c>
      <c r="D3" s="36"/>
      <c r="E3" s="36"/>
      <c r="F3" s="36"/>
      <c r="G3" s="36"/>
      <c r="H3" s="33"/>
      <c r="I3" s="34" t="s">
        <v>339</v>
      </c>
      <c r="J3" s="35">
        <f>STDEV(B2:B100)</f>
        <v>37.8658265</v>
      </c>
    </row>
    <row r="4">
      <c r="A4" s="36">
        <v>95.0</v>
      </c>
      <c r="B4" s="36">
        <v>103.0</v>
      </c>
      <c r="C4" s="36" t="s">
        <v>338</v>
      </c>
      <c r="D4" s="36"/>
      <c r="E4" s="36"/>
      <c r="F4" s="36"/>
      <c r="G4" s="36"/>
      <c r="H4" s="33"/>
      <c r="I4" s="34" t="s">
        <v>340</v>
      </c>
      <c r="J4" s="35">
        <f>QUARTILE(B2:B100,1)</f>
        <v>95.5</v>
      </c>
    </row>
    <row r="5">
      <c r="A5" s="36">
        <v>95.0</v>
      </c>
      <c r="B5" s="36">
        <v>91.0</v>
      </c>
      <c r="C5" s="36" t="s">
        <v>338</v>
      </c>
      <c r="D5" s="36"/>
      <c r="E5" s="36"/>
      <c r="F5" s="36"/>
      <c r="G5" s="36"/>
      <c r="H5" s="33"/>
      <c r="I5" s="34" t="s">
        <v>342</v>
      </c>
      <c r="J5" s="35">
        <f>QUARTILE(B2:B100,2)</f>
        <v>116.5</v>
      </c>
    </row>
    <row r="6">
      <c r="A6" s="36">
        <v>95.0</v>
      </c>
      <c r="B6" s="36">
        <v>81.0</v>
      </c>
      <c r="C6" s="36" t="s">
        <v>335</v>
      </c>
      <c r="D6" s="36"/>
      <c r="E6" s="36"/>
      <c r="F6" s="36"/>
      <c r="G6" s="36"/>
      <c r="H6" s="33"/>
      <c r="I6" s="34" t="s">
        <v>1</v>
      </c>
      <c r="J6" s="35">
        <f>QUARTILE(B2:B100,3)</f>
        <v>134</v>
      </c>
    </row>
    <row r="7">
      <c r="A7" s="36">
        <v>95.0</v>
      </c>
      <c r="B7" s="59">
        <v>118.0</v>
      </c>
      <c r="C7" s="38" t="s">
        <v>335</v>
      </c>
      <c r="D7" s="38"/>
      <c r="E7" s="38"/>
      <c r="F7" s="38"/>
      <c r="G7" s="38"/>
      <c r="H7" s="33"/>
      <c r="I7" s="34" t="s">
        <v>343</v>
      </c>
      <c r="J7" s="35">
        <f>QUARTILE(B2:B100,4)</f>
        <v>208</v>
      </c>
    </row>
    <row r="8">
      <c r="A8" s="36">
        <v>95.0</v>
      </c>
      <c r="B8" s="60">
        <v>25.0</v>
      </c>
      <c r="C8" s="40" t="s">
        <v>341</v>
      </c>
      <c r="D8" s="40"/>
      <c r="E8" s="40"/>
      <c r="F8" s="40"/>
      <c r="G8" s="40"/>
      <c r="H8" s="33"/>
      <c r="I8" s="34" t="s">
        <v>344</v>
      </c>
      <c r="J8" s="35">
        <f>J6-J4</f>
        <v>38.5</v>
      </c>
      <c r="K8" s="34" t="s">
        <v>345</v>
      </c>
      <c r="L8" s="35">
        <f>(3*(J1-J2))/J3</f>
        <v>0.0126763376</v>
      </c>
      <c r="M8" s="34" t="s">
        <v>346</v>
      </c>
      <c r="N8" s="35">
        <f>SUM(L21:L23)</f>
        <v>16</v>
      </c>
    </row>
    <row r="9">
      <c r="A9" s="36">
        <v>95.0</v>
      </c>
      <c r="B9" s="60">
        <v>208.0</v>
      </c>
      <c r="C9" s="40" t="s">
        <v>335</v>
      </c>
      <c r="D9" s="40"/>
      <c r="E9" s="40"/>
      <c r="F9" s="40"/>
      <c r="G9" s="40"/>
      <c r="H9" s="33"/>
      <c r="J9" s="8"/>
    </row>
    <row r="10">
      <c r="A10" s="36">
        <v>95.0</v>
      </c>
      <c r="B10" s="36">
        <v>51.0</v>
      </c>
      <c r="C10" s="36" t="s">
        <v>338</v>
      </c>
      <c r="D10" s="36"/>
      <c r="E10" s="36"/>
      <c r="F10" s="36"/>
      <c r="G10" s="36"/>
      <c r="H10" s="33"/>
      <c r="I10" s="41" t="s">
        <v>338</v>
      </c>
      <c r="J10" s="42">
        <f>(COUNTIF(C2:C100,"edgeguard"))/(count(A2:A100))</f>
        <v>0.28</v>
      </c>
      <c r="K10" s="43" t="s">
        <v>347</v>
      </c>
      <c r="L10" s="44" t="s">
        <v>348</v>
      </c>
    </row>
    <row r="11">
      <c r="A11" s="36">
        <v>95.0</v>
      </c>
      <c r="B11" s="36">
        <v>134.0</v>
      </c>
      <c r="C11" s="36" t="s">
        <v>338</v>
      </c>
      <c r="D11" s="36"/>
      <c r="E11" s="36"/>
      <c r="F11" s="36"/>
      <c r="G11" s="36"/>
      <c r="H11" s="33"/>
      <c r="I11" s="41" t="s">
        <v>335</v>
      </c>
      <c r="J11" s="42">
        <f>COUNTIF(C2:C100,"ledgeguard")/(count(A2:A100))</f>
        <v>0.42</v>
      </c>
      <c r="K11" s="45" t="s">
        <v>349</v>
      </c>
      <c r="L11" s="46">
        <f>((COUNTIF(B2:B100,"&lt;=15"))/Count(B2:B100))*100</f>
        <v>0</v>
      </c>
    </row>
    <row r="12">
      <c r="A12" s="36">
        <v>95.0</v>
      </c>
      <c r="B12" s="36">
        <v>115.0</v>
      </c>
      <c r="C12" s="36" t="s">
        <v>353</v>
      </c>
      <c r="D12" s="36"/>
      <c r="E12" s="36"/>
      <c r="F12" s="36"/>
      <c r="G12" s="36"/>
      <c r="H12" s="33"/>
      <c r="I12" s="41" t="s">
        <v>350</v>
      </c>
      <c r="J12" s="42">
        <f>COUNTIF(C2:C100,"reversal")/(count(A2:A100))</f>
        <v>0.02</v>
      </c>
      <c r="K12" s="45" t="s">
        <v>351</v>
      </c>
      <c r="L12" s="46">
        <f>((COUNTIF(B2:B100,"&gt;15")-COUNTIF(B2:B100,"&gt;30"))/Count(B2:B100))*100</f>
        <v>2</v>
      </c>
    </row>
    <row r="13">
      <c r="A13" s="36">
        <v>95.0</v>
      </c>
      <c r="B13" s="36">
        <v>134.0</v>
      </c>
      <c r="C13" s="36" t="s">
        <v>341</v>
      </c>
      <c r="D13" s="36"/>
      <c r="E13" s="36"/>
      <c r="F13" s="36"/>
      <c r="G13" s="36"/>
      <c r="H13" s="33"/>
      <c r="I13" s="41" t="s">
        <v>341</v>
      </c>
      <c r="J13" s="42">
        <f>COUNTIF(C2:C100,"raw/whiff")/(count(A2:A100))</f>
        <v>0.2</v>
      </c>
      <c r="K13" s="45" t="s">
        <v>352</v>
      </c>
      <c r="L13" s="47">
        <f>((COUNTIF(B2:B100,"&gt;30")-COUNTIF(B2:B100,"&gt;45"))/Count(B2:B100))*100</f>
        <v>2</v>
      </c>
    </row>
    <row r="14">
      <c r="A14" s="36">
        <v>95.0</v>
      </c>
      <c r="B14" s="36">
        <v>110.0</v>
      </c>
      <c r="C14" s="36" t="s">
        <v>341</v>
      </c>
      <c r="D14" s="36"/>
      <c r="E14" s="36"/>
      <c r="F14" s="36"/>
      <c r="G14" s="36"/>
      <c r="H14" s="33"/>
      <c r="I14" s="41" t="s">
        <v>353</v>
      </c>
      <c r="J14" s="42">
        <f>COUNTIF(C2:C100,"landing")/(count(A2:A100))</f>
        <v>0.06</v>
      </c>
      <c r="K14" s="45" t="s">
        <v>354</v>
      </c>
      <c r="L14" s="46">
        <f>((COUNTIF(B2:B100,"&gt;45")-COUNTIF(B2:B100,"&gt;60"))/Count(B2:B100))*100</f>
        <v>6</v>
      </c>
    </row>
    <row r="15">
      <c r="A15" s="36">
        <v>95.0</v>
      </c>
      <c r="B15" s="36">
        <v>121.0</v>
      </c>
      <c r="C15" s="36" t="s">
        <v>338</v>
      </c>
      <c r="D15" s="36"/>
      <c r="E15" s="36"/>
      <c r="F15" s="36"/>
      <c r="G15" s="36"/>
      <c r="H15" s="33"/>
      <c r="I15" s="41" t="s">
        <v>355</v>
      </c>
      <c r="J15" s="42">
        <f>COUNTIF(C2:C100,"shielding")/(count(A2:A100))</f>
        <v>0.02</v>
      </c>
      <c r="K15" s="45" t="s">
        <v>356</v>
      </c>
      <c r="L15" s="46">
        <f>((COUNTIF(B2:B100,"&gt;60")-COUNTIF(B2:B100,"&gt;75"))/Count(B2:B100))*100</f>
        <v>2</v>
      </c>
    </row>
    <row r="16">
      <c r="A16" s="36">
        <v>93.0</v>
      </c>
      <c r="B16" s="36">
        <v>183.0</v>
      </c>
      <c r="C16" s="36" t="s">
        <v>341</v>
      </c>
      <c r="D16" s="36"/>
      <c r="E16" s="36"/>
      <c r="F16" s="36"/>
      <c r="G16" s="36"/>
      <c r="H16" s="33"/>
      <c r="J16" s="8"/>
      <c r="K16" s="45" t="s">
        <v>357</v>
      </c>
      <c r="L16" s="46">
        <f>((COUNTIF(B2:B100,"&gt;75")-COUNTIF(B2:B100,"&gt;90"))/Count(B2:B100))*100</f>
        <v>4</v>
      </c>
    </row>
    <row r="17">
      <c r="A17" s="36">
        <v>93.0</v>
      </c>
      <c r="B17" s="36">
        <v>105.0</v>
      </c>
      <c r="C17" s="36" t="s">
        <v>338</v>
      </c>
      <c r="D17" s="36"/>
      <c r="E17" s="36"/>
      <c r="F17" s="36"/>
      <c r="G17" s="36"/>
      <c r="H17" s="33"/>
      <c r="I17" s="41" t="s">
        <v>378</v>
      </c>
      <c r="J17" s="42" t="str">
        <f>SUM(D2:F100)/COUNTA(D2:F100)</f>
        <v>#DIV/0!</v>
      </c>
      <c r="K17" s="45" t="s">
        <v>359</v>
      </c>
      <c r="L17" s="46">
        <f>((COUNTIF(B2:B100,"&gt;90")-COUNTIF(B2:B100,"&gt;105"))/Count(B2:B100))*100</f>
        <v>20</v>
      </c>
    </row>
    <row r="18">
      <c r="A18" s="36">
        <v>93.0</v>
      </c>
      <c r="B18" s="36">
        <v>91.0</v>
      </c>
      <c r="C18" s="36" t="s">
        <v>335</v>
      </c>
      <c r="D18" s="36"/>
      <c r="E18" s="36"/>
      <c r="F18" s="36"/>
      <c r="G18" s="36"/>
      <c r="H18" s="33"/>
      <c r="J18" s="8"/>
      <c r="K18" s="45" t="s">
        <v>360</v>
      </c>
      <c r="L18" s="46">
        <f>((COUNTIF(B2:B100,"&gt;105")-COUNTIF(B2:B100,"&gt;120"))/Count(B2:B100))*100</f>
        <v>16</v>
      </c>
    </row>
    <row r="19">
      <c r="A19" s="36">
        <v>93.0</v>
      </c>
      <c r="B19" s="36">
        <v>133.0</v>
      </c>
      <c r="C19" s="36" t="s">
        <v>341</v>
      </c>
      <c r="D19" s="36"/>
      <c r="E19" s="36"/>
      <c r="F19" s="36"/>
      <c r="G19" s="36"/>
      <c r="H19" s="33"/>
      <c r="J19" s="8"/>
      <c r="K19" s="45" t="s">
        <v>361</v>
      </c>
      <c r="L19" s="46">
        <f>((COUNTIF(B2:B100,"&gt;120")-COUNTIF(B2:B100,"&gt;135"))/Count(B2:B100))*100</f>
        <v>26</v>
      </c>
    </row>
    <row r="20">
      <c r="A20" s="36">
        <v>93.0</v>
      </c>
      <c r="B20" s="36">
        <v>108.0</v>
      </c>
      <c r="C20" s="36" t="s">
        <v>335</v>
      </c>
      <c r="D20" s="36"/>
      <c r="E20" s="36"/>
      <c r="F20" s="36"/>
      <c r="G20" s="36"/>
      <c r="H20" s="33"/>
      <c r="J20" s="8"/>
      <c r="K20" s="48" t="s">
        <v>362</v>
      </c>
      <c r="L20" s="49">
        <f>((COUNTIF(B2:B100,"&gt;135")-COUNTIF(B2:B100,"&gt;150"))/Count(B2:B100))*100</f>
        <v>6</v>
      </c>
    </row>
    <row r="21">
      <c r="A21" s="36">
        <v>93.0</v>
      </c>
      <c r="B21" s="36">
        <v>98.0</v>
      </c>
      <c r="C21" s="36" t="s">
        <v>335</v>
      </c>
      <c r="D21" s="36"/>
      <c r="E21" s="36"/>
      <c r="F21" s="36"/>
      <c r="G21" s="36"/>
      <c r="H21" s="33"/>
      <c r="J21" s="8"/>
      <c r="K21" s="48" t="s">
        <v>363</v>
      </c>
      <c r="L21" s="49">
        <f>((COUNTIF(B2:B100,"&gt;150")-COUNTIF(B2:B100,"&gt;165"))/Count(B2:B100))*100</f>
        <v>6</v>
      </c>
    </row>
    <row r="22">
      <c r="A22" s="36">
        <v>93.0</v>
      </c>
      <c r="B22" s="36">
        <v>126.0</v>
      </c>
      <c r="C22" s="36" t="s">
        <v>335</v>
      </c>
      <c r="D22" s="36"/>
      <c r="E22" s="36"/>
      <c r="F22" s="36"/>
      <c r="G22" s="36"/>
      <c r="H22" s="33"/>
      <c r="J22" s="8"/>
      <c r="K22" s="48" t="s">
        <v>364</v>
      </c>
      <c r="L22" s="49">
        <f>((COUNTIF(B2:B100,"&gt;165")-COUNTIF(B2:B100,"&gt;180"))/Count(B2:B100))*100</f>
        <v>4</v>
      </c>
    </row>
    <row r="23">
      <c r="A23" s="36">
        <v>95.0</v>
      </c>
      <c r="B23" s="36">
        <v>125.0</v>
      </c>
      <c r="C23" s="36" t="s">
        <v>335</v>
      </c>
      <c r="D23" s="36"/>
      <c r="E23" s="36"/>
      <c r="F23" s="36"/>
      <c r="G23" s="36"/>
      <c r="H23" s="33"/>
      <c r="J23" s="8"/>
      <c r="K23" s="50" t="s">
        <v>365</v>
      </c>
      <c r="L23" s="51">
        <f>((COUNTIF(B2:B100,"&gt;180")-COUNTIF(B2:B100,"&gt;300"))/Count(B2:B100))*100</f>
        <v>6</v>
      </c>
    </row>
    <row r="24">
      <c r="A24" s="36">
        <v>95.0</v>
      </c>
      <c r="B24" s="36">
        <v>154.0</v>
      </c>
      <c r="C24" s="36" t="s">
        <v>338</v>
      </c>
      <c r="D24" s="36"/>
      <c r="E24" s="36"/>
      <c r="F24" s="36"/>
      <c r="G24" s="36"/>
      <c r="H24" s="33"/>
      <c r="J24" s="8"/>
    </row>
    <row r="25">
      <c r="A25" s="36">
        <v>95.0</v>
      </c>
      <c r="B25" s="36">
        <v>140.0</v>
      </c>
      <c r="C25" s="36" t="s">
        <v>335</v>
      </c>
      <c r="D25" s="36"/>
      <c r="E25" s="36"/>
      <c r="F25" s="36"/>
      <c r="G25" s="36"/>
      <c r="H25" s="33"/>
      <c r="J25" s="8"/>
    </row>
    <row r="26">
      <c r="A26" s="36">
        <v>95.0</v>
      </c>
      <c r="B26" s="36">
        <v>177.0</v>
      </c>
      <c r="C26" s="36" t="s">
        <v>355</v>
      </c>
      <c r="D26" s="36"/>
      <c r="E26" s="36"/>
      <c r="F26" s="36"/>
      <c r="G26" s="36"/>
      <c r="H26" s="33"/>
      <c r="J26" s="8"/>
    </row>
    <row r="27">
      <c r="A27" s="36">
        <v>95.0</v>
      </c>
      <c r="B27" s="36">
        <v>113.0</v>
      </c>
      <c r="C27" s="36" t="s">
        <v>335</v>
      </c>
      <c r="D27" s="36"/>
      <c r="E27" s="36"/>
      <c r="F27" s="36"/>
      <c r="G27" s="36"/>
      <c r="H27" s="33"/>
      <c r="J27" s="8"/>
    </row>
    <row r="28">
      <c r="A28" s="36">
        <v>95.0</v>
      </c>
      <c r="B28" s="36">
        <v>124.0</v>
      </c>
      <c r="C28" s="36" t="s">
        <v>335</v>
      </c>
      <c r="D28" s="36"/>
      <c r="E28" s="36"/>
      <c r="F28" s="36"/>
      <c r="G28" s="36"/>
      <c r="H28" s="33"/>
      <c r="J28" s="8"/>
    </row>
    <row r="29">
      <c r="A29" s="36">
        <v>95.0</v>
      </c>
      <c r="B29" s="36">
        <v>162.0</v>
      </c>
      <c r="C29" s="36" t="s">
        <v>335</v>
      </c>
      <c r="D29" s="36"/>
      <c r="E29" s="36"/>
      <c r="F29" s="36"/>
      <c r="G29" s="36"/>
      <c r="H29" s="33"/>
      <c r="J29" s="8"/>
    </row>
    <row r="30">
      <c r="A30" s="36">
        <v>79.0</v>
      </c>
      <c r="B30" s="36">
        <v>98.0</v>
      </c>
      <c r="C30" s="36" t="s">
        <v>341</v>
      </c>
      <c r="D30" s="36"/>
      <c r="E30" s="36"/>
      <c r="F30" s="36"/>
      <c r="G30" s="36"/>
      <c r="H30" s="33"/>
      <c r="J30" s="8"/>
    </row>
    <row r="31">
      <c r="A31" s="36">
        <v>79.0</v>
      </c>
      <c r="B31" s="36">
        <v>95.0</v>
      </c>
      <c r="C31" s="36" t="s">
        <v>338</v>
      </c>
      <c r="D31" s="36"/>
      <c r="E31" s="36"/>
      <c r="F31" s="36"/>
      <c r="G31" s="36"/>
      <c r="H31" s="33"/>
      <c r="J31" s="8"/>
    </row>
    <row r="32">
      <c r="A32" s="36">
        <v>79.0</v>
      </c>
      <c r="B32" s="36">
        <v>113.0</v>
      </c>
      <c r="C32" s="36" t="s">
        <v>335</v>
      </c>
      <c r="D32" s="36"/>
      <c r="E32" s="36"/>
      <c r="F32" s="36"/>
      <c r="G32" s="36"/>
      <c r="H32" s="33"/>
      <c r="J32" s="8"/>
    </row>
    <row r="33">
      <c r="A33" s="36">
        <v>79.0</v>
      </c>
      <c r="B33" s="36">
        <v>188.0</v>
      </c>
      <c r="C33" s="36" t="s">
        <v>335</v>
      </c>
      <c r="D33" s="36"/>
      <c r="E33" s="36"/>
      <c r="F33" s="36"/>
      <c r="G33" s="36"/>
      <c r="H33" s="33"/>
      <c r="J33" s="8"/>
    </row>
    <row r="34">
      <c r="A34" s="36">
        <v>79.0</v>
      </c>
      <c r="B34" s="36">
        <v>110.0</v>
      </c>
      <c r="C34" s="36" t="s">
        <v>353</v>
      </c>
      <c r="D34" s="36"/>
      <c r="E34" s="36"/>
      <c r="F34" s="36"/>
      <c r="G34" s="36"/>
      <c r="H34" s="33"/>
      <c r="J34" s="8"/>
    </row>
    <row r="35">
      <c r="A35" s="36">
        <v>79.0</v>
      </c>
      <c r="B35" s="36">
        <v>131.0</v>
      </c>
      <c r="C35" s="36" t="s">
        <v>338</v>
      </c>
      <c r="D35" s="36"/>
      <c r="E35" s="36"/>
      <c r="F35" s="36"/>
      <c r="G35" s="36"/>
      <c r="H35" s="33"/>
      <c r="J35" s="8"/>
    </row>
    <row r="36">
      <c r="A36" s="36">
        <v>79.0</v>
      </c>
      <c r="B36" s="36">
        <v>66.0</v>
      </c>
      <c r="C36" s="36" t="s">
        <v>335</v>
      </c>
      <c r="D36" s="36"/>
      <c r="E36" s="36"/>
      <c r="F36" s="36"/>
      <c r="G36" s="36"/>
      <c r="H36" s="33"/>
      <c r="J36" s="8"/>
    </row>
    <row r="37">
      <c r="A37" s="36">
        <v>103.0</v>
      </c>
      <c r="B37" s="36">
        <v>89.0</v>
      </c>
      <c r="C37" s="36" t="s">
        <v>338</v>
      </c>
      <c r="D37" s="36"/>
      <c r="E37" s="36"/>
      <c r="F37" s="36"/>
      <c r="G37" s="36"/>
      <c r="H37" s="33"/>
      <c r="J37" s="8"/>
    </row>
    <row r="38">
      <c r="A38" s="36">
        <v>103.0</v>
      </c>
      <c r="B38" s="36">
        <v>174.0</v>
      </c>
      <c r="C38" s="36" t="s">
        <v>353</v>
      </c>
      <c r="D38" s="36"/>
      <c r="E38" s="36"/>
      <c r="F38" s="36"/>
      <c r="G38" s="36"/>
      <c r="H38" s="33"/>
      <c r="J38" s="8"/>
    </row>
    <row r="39">
      <c r="A39" s="36">
        <v>103.0</v>
      </c>
      <c r="B39" s="36">
        <v>93.0</v>
      </c>
      <c r="C39" s="36" t="s">
        <v>338</v>
      </c>
      <c r="D39" s="36"/>
      <c r="E39" s="36"/>
      <c r="F39" s="36"/>
      <c r="G39" s="36"/>
      <c r="H39" s="33"/>
      <c r="J39" s="8"/>
    </row>
    <row r="40">
      <c r="A40" s="36">
        <v>103.0</v>
      </c>
      <c r="B40" s="36">
        <v>60.0</v>
      </c>
      <c r="C40" s="36" t="s">
        <v>338</v>
      </c>
      <c r="D40" s="36"/>
      <c r="E40" s="36"/>
      <c r="F40" s="36"/>
      <c r="G40" s="36"/>
      <c r="H40" s="33"/>
      <c r="J40" s="8"/>
    </row>
    <row r="41">
      <c r="A41" s="36">
        <v>103.0</v>
      </c>
      <c r="B41" s="36">
        <v>165.0</v>
      </c>
      <c r="C41" s="36" t="s">
        <v>335</v>
      </c>
      <c r="D41" s="36"/>
      <c r="E41" s="36"/>
      <c r="F41" s="36"/>
      <c r="G41" s="36"/>
      <c r="H41" s="33"/>
      <c r="J41" s="8"/>
    </row>
    <row r="42">
      <c r="A42" s="36">
        <v>103.0</v>
      </c>
      <c r="B42" s="36">
        <v>43.0</v>
      </c>
      <c r="C42" s="36" t="s">
        <v>338</v>
      </c>
      <c r="D42" s="36"/>
      <c r="E42" s="36"/>
      <c r="F42" s="36"/>
      <c r="G42" s="36"/>
      <c r="H42" s="33"/>
      <c r="J42" s="8"/>
    </row>
    <row r="43">
      <c r="A43" s="36">
        <v>106.0</v>
      </c>
      <c r="B43" s="36">
        <v>97.0</v>
      </c>
      <c r="C43" s="36" t="s">
        <v>341</v>
      </c>
      <c r="D43" s="36"/>
      <c r="E43" s="36"/>
      <c r="F43" s="36"/>
      <c r="G43" s="36"/>
      <c r="H43" s="33"/>
      <c r="J43" s="8"/>
    </row>
    <row r="44">
      <c r="A44" s="36">
        <v>106.0</v>
      </c>
      <c r="B44" s="36">
        <v>135.0</v>
      </c>
      <c r="C44" s="36" t="s">
        <v>335</v>
      </c>
      <c r="D44" s="36"/>
      <c r="E44" s="36"/>
      <c r="F44" s="36"/>
      <c r="G44" s="36"/>
      <c r="H44" s="33"/>
      <c r="J44" s="8"/>
    </row>
    <row r="45">
      <c r="A45" s="36">
        <v>106.0</v>
      </c>
      <c r="B45" s="36">
        <v>108.0</v>
      </c>
      <c r="C45" s="36" t="s">
        <v>335</v>
      </c>
      <c r="D45" s="36"/>
      <c r="E45" s="36"/>
      <c r="F45" s="36"/>
      <c r="G45" s="36"/>
      <c r="H45" s="33"/>
      <c r="J45" s="8"/>
    </row>
    <row r="46">
      <c r="A46" s="36">
        <v>106.0</v>
      </c>
      <c r="B46" s="36">
        <v>123.0</v>
      </c>
      <c r="C46" s="36" t="s">
        <v>341</v>
      </c>
      <c r="D46" s="36"/>
      <c r="E46" s="36"/>
      <c r="F46" s="36"/>
      <c r="G46" s="36"/>
      <c r="H46" s="33"/>
      <c r="J46" s="8"/>
    </row>
    <row r="47">
      <c r="A47" s="36">
        <v>106.0</v>
      </c>
      <c r="B47" s="36">
        <v>149.0</v>
      </c>
      <c r="C47" s="36" t="s">
        <v>341</v>
      </c>
      <c r="D47" s="36"/>
      <c r="E47" s="36"/>
      <c r="F47" s="36"/>
      <c r="G47" s="36"/>
      <c r="H47" s="33"/>
      <c r="J47" s="8"/>
    </row>
    <row r="48">
      <c r="A48" s="36">
        <v>106.0</v>
      </c>
      <c r="B48" s="36">
        <v>128.0</v>
      </c>
      <c r="C48" s="36" t="s">
        <v>335</v>
      </c>
      <c r="D48" s="36"/>
      <c r="E48" s="36"/>
      <c r="F48" s="36"/>
      <c r="G48" s="36"/>
      <c r="H48" s="33"/>
      <c r="J48" s="8"/>
    </row>
    <row r="49">
      <c r="A49" s="36">
        <v>106.0</v>
      </c>
      <c r="B49" s="36">
        <v>124.0</v>
      </c>
      <c r="C49" s="36" t="s">
        <v>341</v>
      </c>
      <c r="D49" s="36"/>
      <c r="E49" s="36"/>
      <c r="F49" s="36"/>
      <c r="G49" s="36"/>
      <c r="H49" s="33"/>
      <c r="J49" s="8"/>
    </row>
    <row r="50">
      <c r="A50" s="36">
        <v>106.0</v>
      </c>
      <c r="B50" s="36">
        <v>133.0</v>
      </c>
      <c r="C50" s="36" t="s">
        <v>335</v>
      </c>
      <c r="D50" s="36"/>
      <c r="E50" s="36"/>
      <c r="F50" s="36"/>
      <c r="G50" s="36"/>
      <c r="H50" s="33"/>
      <c r="J50" s="8"/>
    </row>
    <row r="51">
      <c r="A51" s="36">
        <v>106.0</v>
      </c>
      <c r="B51" s="36">
        <v>142.0</v>
      </c>
      <c r="C51" s="36" t="s">
        <v>335</v>
      </c>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111.8085106</v>
      </c>
      <c r="M1" s="6" t="s">
        <v>334</v>
      </c>
      <c r="N1" s="10">
        <f>AVERAGE(A2:A100)</f>
        <v>93.91489362</v>
      </c>
    </row>
    <row r="2">
      <c r="A2" s="36">
        <v>101.0</v>
      </c>
      <c r="B2" s="36">
        <v>124.0</v>
      </c>
      <c r="C2" s="36" t="s">
        <v>341</v>
      </c>
      <c r="D2" s="36"/>
      <c r="E2" s="36"/>
      <c r="F2" s="36"/>
      <c r="G2" s="36"/>
      <c r="H2" s="33"/>
      <c r="I2" s="34" t="s">
        <v>3</v>
      </c>
      <c r="J2" s="35">
        <f>MEDIAN(B2:B100)</f>
        <v>112</v>
      </c>
      <c r="M2" s="66" t="s">
        <v>337</v>
      </c>
      <c r="N2" s="67">
        <f>count(A2:A103)</f>
        <v>47</v>
      </c>
    </row>
    <row r="3">
      <c r="A3" s="36">
        <v>101.0</v>
      </c>
      <c r="B3" s="36">
        <v>115.0</v>
      </c>
      <c r="C3" s="36" t="s">
        <v>341</v>
      </c>
      <c r="D3" s="36"/>
      <c r="E3" s="36"/>
      <c r="F3" s="36"/>
      <c r="G3" s="36"/>
      <c r="H3" s="33"/>
      <c r="I3" s="34" t="s">
        <v>339</v>
      </c>
      <c r="J3" s="35">
        <f>STDEV(B2:B100)</f>
        <v>27.73213353</v>
      </c>
    </row>
    <row r="4">
      <c r="A4" s="36">
        <v>101.0</v>
      </c>
      <c r="B4" s="36">
        <v>112.0</v>
      </c>
      <c r="C4" s="36" t="s">
        <v>341</v>
      </c>
      <c r="D4" s="36"/>
      <c r="E4" s="36"/>
      <c r="F4" s="36"/>
      <c r="G4" s="36"/>
      <c r="H4" s="33"/>
      <c r="I4" s="34" t="s">
        <v>340</v>
      </c>
      <c r="J4" s="35">
        <f>QUARTILE(B2:B100,1)</f>
        <v>90.5</v>
      </c>
    </row>
    <row r="5">
      <c r="A5" s="36">
        <v>101.0</v>
      </c>
      <c r="B5" s="36">
        <v>93.0</v>
      </c>
      <c r="C5" s="36" t="s">
        <v>353</v>
      </c>
      <c r="D5" s="36"/>
      <c r="E5" s="36"/>
      <c r="F5" s="36"/>
      <c r="G5" s="36"/>
      <c r="H5" s="33"/>
      <c r="I5" s="34" t="s">
        <v>342</v>
      </c>
      <c r="J5" s="35">
        <f>QUARTILE(B2:B100,2)</f>
        <v>112</v>
      </c>
    </row>
    <row r="6">
      <c r="A6" s="36">
        <v>101.0</v>
      </c>
      <c r="B6" s="36">
        <v>94.0</v>
      </c>
      <c r="C6" s="36" t="s">
        <v>355</v>
      </c>
      <c r="D6" s="36"/>
      <c r="E6" s="36"/>
      <c r="F6" s="36"/>
      <c r="G6" s="36"/>
      <c r="H6" s="33"/>
      <c r="I6" s="34" t="s">
        <v>1</v>
      </c>
      <c r="J6" s="35">
        <f>QUARTILE(B2:B100,3)</f>
        <v>130</v>
      </c>
    </row>
    <row r="7">
      <c r="A7" s="36">
        <v>101.0</v>
      </c>
      <c r="B7" s="59">
        <v>76.0</v>
      </c>
      <c r="C7" s="38" t="s">
        <v>341</v>
      </c>
      <c r="D7" s="38"/>
      <c r="E7" s="38"/>
      <c r="F7" s="38"/>
      <c r="G7" s="38"/>
      <c r="H7" s="33"/>
      <c r="I7" s="34" t="s">
        <v>343</v>
      </c>
      <c r="J7" s="35">
        <f>QUARTILE(B2:B100,4)</f>
        <v>170</v>
      </c>
    </row>
    <row r="8">
      <c r="A8" s="36">
        <v>101.0</v>
      </c>
      <c r="B8" s="60">
        <v>139.0</v>
      </c>
      <c r="C8" s="40" t="s">
        <v>355</v>
      </c>
      <c r="D8" s="40"/>
      <c r="E8" s="40"/>
      <c r="F8" s="40"/>
      <c r="G8" s="40"/>
      <c r="H8" s="33"/>
      <c r="I8" s="34" t="s">
        <v>344</v>
      </c>
      <c r="J8" s="35">
        <f>J6-J4</f>
        <v>39.5</v>
      </c>
      <c r="K8" s="34" t="s">
        <v>345</v>
      </c>
      <c r="L8" s="35">
        <f>(3*(J1-J2))/J3</f>
        <v>-0.02071488962</v>
      </c>
      <c r="M8" s="34" t="s">
        <v>346</v>
      </c>
      <c r="N8" s="35">
        <f>SUM(L21:L23)</f>
        <v>8.510638298</v>
      </c>
    </row>
    <row r="9">
      <c r="A9" s="36">
        <v>104.0</v>
      </c>
      <c r="B9" s="60">
        <v>166.0</v>
      </c>
      <c r="C9" s="40" t="s">
        <v>341</v>
      </c>
      <c r="D9" s="40"/>
      <c r="E9" s="40"/>
      <c r="F9" s="40"/>
      <c r="G9" s="40"/>
      <c r="H9" s="33"/>
      <c r="J9" s="8"/>
    </row>
    <row r="10">
      <c r="A10" s="36">
        <v>104.0</v>
      </c>
      <c r="B10" s="36">
        <v>126.0</v>
      </c>
      <c r="C10" s="36" t="s">
        <v>341</v>
      </c>
      <c r="D10" s="36"/>
      <c r="E10" s="36"/>
      <c r="F10" s="36"/>
      <c r="G10" s="36"/>
      <c r="H10" s="33"/>
      <c r="I10" s="41" t="s">
        <v>338</v>
      </c>
      <c r="J10" s="42">
        <f>(COUNTIF(C2:C100,"edgeguard"))/(count(A2:A100))</f>
        <v>0.1063829787</v>
      </c>
      <c r="K10" s="43" t="s">
        <v>347</v>
      </c>
      <c r="L10" s="44" t="s">
        <v>348</v>
      </c>
    </row>
    <row r="11">
      <c r="A11" s="36">
        <v>96.0</v>
      </c>
      <c r="B11" s="36">
        <v>121.0</v>
      </c>
      <c r="C11" s="36" t="s">
        <v>355</v>
      </c>
      <c r="D11" s="36"/>
      <c r="E11" s="36"/>
      <c r="F11" s="36"/>
      <c r="G11" s="36"/>
      <c r="H11" s="33"/>
      <c r="I11" s="41" t="s">
        <v>335</v>
      </c>
      <c r="J11" s="42">
        <f>COUNTIF(C2:C100,"ledgeguard")/(count(A2:A100))</f>
        <v>0.170212766</v>
      </c>
      <c r="K11" s="45" t="s">
        <v>349</v>
      </c>
      <c r="L11" s="46">
        <f>((COUNTIF(B2:B100,"&lt;=15"))/Count(B2:B100))*100</f>
        <v>0</v>
      </c>
    </row>
    <row r="12">
      <c r="A12" s="36">
        <v>96.0</v>
      </c>
      <c r="B12" s="36">
        <v>147.0</v>
      </c>
      <c r="C12" s="36" t="s">
        <v>341</v>
      </c>
      <c r="D12" s="36"/>
      <c r="E12" s="36"/>
      <c r="F12" s="36"/>
      <c r="G12" s="36"/>
      <c r="H12" s="33"/>
      <c r="I12" s="41" t="s">
        <v>350</v>
      </c>
      <c r="J12" s="42">
        <f>COUNTIF(C2:C100,"reversal")/(count(A2:A100))</f>
        <v>0.04255319149</v>
      </c>
      <c r="K12" s="45" t="s">
        <v>351</v>
      </c>
      <c r="L12" s="46">
        <f>((COUNTIF(B2:B100,"&gt;15")-COUNTIF(B2:B100,"&gt;30"))/Count(B2:B100))*100</f>
        <v>0</v>
      </c>
    </row>
    <row r="13">
      <c r="A13" s="36">
        <v>96.0</v>
      </c>
      <c r="B13" s="36">
        <v>83.0</v>
      </c>
      <c r="C13" s="36" t="s">
        <v>341</v>
      </c>
      <c r="D13" s="36"/>
      <c r="E13" s="36"/>
      <c r="F13" s="36"/>
      <c r="G13" s="36"/>
      <c r="H13" s="33"/>
      <c r="I13" s="41" t="s">
        <v>341</v>
      </c>
      <c r="J13" s="42">
        <f>COUNTIF(C2:C100,"raw/whiff")/(count(A2:A100))</f>
        <v>0.5106382979</v>
      </c>
      <c r="K13" s="45" t="s">
        <v>352</v>
      </c>
      <c r="L13" s="47">
        <f>((COUNTIF(B2:B100,"&gt;30")-COUNTIF(B2:B100,"&gt;45"))/Count(B2:B100))*100</f>
        <v>0</v>
      </c>
    </row>
    <row r="14">
      <c r="A14" s="36">
        <v>96.0</v>
      </c>
      <c r="B14" s="36">
        <v>170.0</v>
      </c>
      <c r="C14" s="36" t="s">
        <v>341</v>
      </c>
      <c r="D14" s="36"/>
      <c r="E14" s="36"/>
      <c r="F14" s="36"/>
      <c r="G14" s="36"/>
      <c r="H14" s="33"/>
      <c r="I14" s="41" t="s">
        <v>353</v>
      </c>
      <c r="J14" s="42">
        <f>COUNTIF(C2:C100,"landing")/(count(A2:A100))</f>
        <v>0.04255319149</v>
      </c>
      <c r="K14" s="45" t="s">
        <v>354</v>
      </c>
      <c r="L14" s="46">
        <f>((COUNTIF(B2:B100,"&gt;45")-COUNTIF(B2:B100,"&gt;60"))/Count(B2:B100))*100</f>
        <v>0</v>
      </c>
    </row>
    <row r="15">
      <c r="A15" s="36">
        <v>96.0</v>
      </c>
      <c r="B15" s="36">
        <v>131.0</v>
      </c>
      <c r="C15" s="36" t="s">
        <v>335</v>
      </c>
      <c r="D15" s="36"/>
      <c r="E15" s="36"/>
      <c r="F15" s="36"/>
      <c r="G15" s="36"/>
      <c r="H15" s="33"/>
      <c r="I15" s="41" t="s">
        <v>355</v>
      </c>
      <c r="J15" s="42">
        <f>COUNTIF(C2:C100,"shielding")/(count(A2:A100))</f>
        <v>0.1276595745</v>
      </c>
      <c r="K15" s="45" t="s">
        <v>356</v>
      </c>
      <c r="L15" s="46">
        <f>((COUNTIF(B2:B100,"&gt;60")-COUNTIF(B2:B100,"&gt;75"))/Count(B2:B100))*100</f>
        <v>6.382978723</v>
      </c>
    </row>
    <row r="16">
      <c r="A16" s="36">
        <v>96.0</v>
      </c>
      <c r="B16" s="36">
        <v>80.0</v>
      </c>
      <c r="C16" s="36" t="s">
        <v>338</v>
      </c>
      <c r="D16" s="36"/>
      <c r="E16" s="36"/>
      <c r="F16" s="36"/>
      <c r="G16" s="36"/>
      <c r="H16" s="33"/>
      <c r="J16" s="8"/>
      <c r="K16" s="45" t="s">
        <v>357</v>
      </c>
      <c r="L16" s="46">
        <f>((COUNTIF(B2:B100,"&gt;75")-COUNTIF(B2:B100,"&gt;90"))/Count(B2:B100))*100</f>
        <v>19.14893617</v>
      </c>
    </row>
    <row r="17">
      <c r="A17" s="36">
        <v>79.0</v>
      </c>
      <c r="B17" s="36">
        <v>99.0</v>
      </c>
      <c r="C17" s="36" t="s">
        <v>341</v>
      </c>
      <c r="D17" s="36"/>
      <c r="E17" s="36"/>
      <c r="F17" s="36"/>
      <c r="G17" s="36"/>
      <c r="H17" s="33"/>
      <c r="I17" s="41" t="s">
        <v>378</v>
      </c>
      <c r="J17" s="42" t="str">
        <f>SUM(D2:F100)/COUNTA(D2:F100)</f>
        <v>#DIV/0!</v>
      </c>
      <c r="K17" s="45" t="s">
        <v>359</v>
      </c>
      <c r="L17" s="46">
        <f>((COUNTIF(B2:B100,"&gt;90")-COUNTIF(B2:B100,"&gt;105"))/Count(B2:B100))*100</f>
        <v>17.0212766</v>
      </c>
    </row>
    <row r="18">
      <c r="A18" s="36">
        <v>79.0</v>
      </c>
      <c r="B18" s="36">
        <v>61.0</v>
      </c>
      <c r="C18" s="36" t="s">
        <v>338</v>
      </c>
      <c r="D18" s="36"/>
      <c r="E18" s="36"/>
      <c r="F18" s="36"/>
      <c r="G18" s="36"/>
      <c r="H18" s="33"/>
      <c r="J18" s="8"/>
      <c r="K18" s="45" t="s">
        <v>360</v>
      </c>
      <c r="L18" s="46">
        <f>((COUNTIF(B2:B100,"&gt;105")-COUNTIF(B2:B100,"&gt;120"))/Count(B2:B100))*100</f>
        <v>19.14893617</v>
      </c>
    </row>
    <row r="19">
      <c r="A19" s="36">
        <v>79.0</v>
      </c>
      <c r="B19" s="36">
        <v>74.0</v>
      </c>
      <c r="C19" s="36" t="s">
        <v>335</v>
      </c>
      <c r="D19" s="36"/>
      <c r="E19" s="36"/>
      <c r="F19" s="36"/>
      <c r="G19" s="36"/>
      <c r="H19" s="33"/>
      <c r="J19" s="8"/>
      <c r="K19" s="45" t="s">
        <v>361</v>
      </c>
      <c r="L19" s="46">
        <f>((COUNTIF(B2:B100,"&gt;120")-COUNTIF(B2:B100,"&gt;135"))/Count(B2:B100))*100</f>
        <v>17.0212766</v>
      </c>
    </row>
    <row r="20">
      <c r="A20" s="36">
        <v>79.0</v>
      </c>
      <c r="B20" s="36">
        <v>119.0</v>
      </c>
      <c r="C20" s="36" t="s">
        <v>335</v>
      </c>
      <c r="D20" s="36"/>
      <c r="E20" s="36"/>
      <c r="F20" s="36"/>
      <c r="G20" s="36"/>
      <c r="H20" s="33"/>
      <c r="J20" s="8"/>
      <c r="K20" s="48" t="s">
        <v>362</v>
      </c>
      <c r="L20" s="49">
        <f>((COUNTIF(B2:B100,"&gt;135")-COUNTIF(B2:B100,"&gt;150"))/Count(B2:B100))*100</f>
        <v>12.76595745</v>
      </c>
    </row>
    <row r="21">
      <c r="A21" s="36">
        <v>79.0</v>
      </c>
      <c r="B21" s="36">
        <v>77.0</v>
      </c>
      <c r="C21" s="36" t="s">
        <v>341</v>
      </c>
      <c r="D21" s="36"/>
      <c r="E21" s="36"/>
      <c r="F21" s="36"/>
      <c r="G21" s="36"/>
      <c r="H21" s="33"/>
      <c r="J21" s="8"/>
      <c r="K21" s="48" t="s">
        <v>363</v>
      </c>
      <c r="L21" s="49">
        <f>((COUNTIF(B2:B100,"&gt;150")-COUNTIF(B2:B100,"&gt;165"))/Count(B2:B100))*100</f>
        <v>2.127659574</v>
      </c>
    </row>
    <row r="22">
      <c r="A22" s="36">
        <v>79.0</v>
      </c>
      <c r="B22" s="36">
        <v>95.0</v>
      </c>
      <c r="C22" s="36" t="s">
        <v>341</v>
      </c>
      <c r="D22" s="36"/>
      <c r="E22" s="36"/>
      <c r="F22" s="36"/>
      <c r="G22" s="36"/>
      <c r="H22" s="33"/>
      <c r="J22" s="8"/>
      <c r="K22" s="48" t="s">
        <v>364</v>
      </c>
      <c r="L22" s="49">
        <f>((COUNTIF(B2:B100,"&gt;165")-COUNTIF(B2:B100,"&gt;180"))/Count(B2:B100))*100</f>
        <v>6.382978723</v>
      </c>
    </row>
    <row r="23">
      <c r="A23" s="36">
        <v>79.0</v>
      </c>
      <c r="B23" s="36">
        <v>129.0</v>
      </c>
      <c r="C23" s="36" t="s">
        <v>335</v>
      </c>
      <c r="D23" s="36"/>
      <c r="E23" s="36"/>
      <c r="F23" s="36"/>
      <c r="G23" s="36"/>
      <c r="H23" s="33"/>
      <c r="J23" s="8"/>
      <c r="K23" s="50" t="s">
        <v>365</v>
      </c>
      <c r="L23" s="51">
        <f>((COUNTIF(B2:B100,"&gt;180")-COUNTIF(B2:B100,"&gt;300"))/Count(B2:B100))*100</f>
        <v>0</v>
      </c>
    </row>
    <row r="24">
      <c r="A24" s="36">
        <v>79.0</v>
      </c>
      <c r="B24" s="36">
        <v>92.0</v>
      </c>
      <c r="C24" s="36" t="s">
        <v>350</v>
      </c>
      <c r="D24" s="36"/>
      <c r="E24" s="36"/>
      <c r="F24" s="36"/>
      <c r="G24" s="36"/>
      <c r="H24" s="33"/>
      <c r="J24" s="8"/>
    </row>
    <row r="25">
      <c r="A25" s="36">
        <v>90.0</v>
      </c>
      <c r="B25" s="36">
        <v>167.0</v>
      </c>
      <c r="C25" s="36" t="s">
        <v>335</v>
      </c>
      <c r="D25" s="36"/>
      <c r="E25" s="36"/>
      <c r="F25" s="36"/>
      <c r="G25" s="36"/>
      <c r="H25" s="33"/>
      <c r="J25" s="8"/>
    </row>
    <row r="26">
      <c r="A26" s="36">
        <v>90.0</v>
      </c>
      <c r="B26" s="36">
        <v>112.0</v>
      </c>
      <c r="C26" s="36" t="s">
        <v>341</v>
      </c>
      <c r="D26" s="36"/>
      <c r="E26" s="36"/>
      <c r="F26" s="36"/>
      <c r="G26" s="36"/>
      <c r="H26" s="33"/>
      <c r="J26" s="8"/>
    </row>
    <row r="27">
      <c r="A27" s="36">
        <v>90.0</v>
      </c>
      <c r="B27" s="36">
        <v>76.0</v>
      </c>
      <c r="C27" s="36" t="s">
        <v>341</v>
      </c>
      <c r="D27" s="36"/>
      <c r="E27" s="36"/>
      <c r="F27" s="36"/>
      <c r="G27" s="36"/>
      <c r="H27" s="33"/>
      <c r="J27" s="8"/>
    </row>
    <row r="28">
      <c r="A28" s="36">
        <v>90.0</v>
      </c>
      <c r="B28" s="36">
        <v>157.0</v>
      </c>
      <c r="C28" s="36" t="s">
        <v>341</v>
      </c>
      <c r="D28" s="36"/>
      <c r="E28" s="36"/>
      <c r="F28" s="36"/>
      <c r="G28" s="36"/>
      <c r="H28" s="33"/>
      <c r="J28" s="8"/>
    </row>
    <row r="29">
      <c r="A29" s="36">
        <v>90.0</v>
      </c>
      <c r="B29" s="36">
        <v>106.0</v>
      </c>
      <c r="C29" s="36" t="s">
        <v>353</v>
      </c>
      <c r="D29" s="36"/>
      <c r="E29" s="36"/>
      <c r="F29" s="36"/>
      <c r="G29" s="36"/>
      <c r="H29" s="33"/>
      <c r="J29" s="8"/>
    </row>
    <row r="30">
      <c r="A30" s="36">
        <v>90.0</v>
      </c>
      <c r="B30" s="36">
        <v>103.0</v>
      </c>
      <c r="C30" s="36" t="s">
        <v>341</v>
      </c>
      <c r="D30" s="36"/>
      <c r="E30" s="36"/>
      <c r="F30" s="36"/>
      <c r="G30" s="36"/>
      <c r="H30" s="33"/>
      <c r="J30" s="8"/>
    </row>
    <row r="31">
      <c r="A31" s="36">
        <v>90.0</v>
      </c>
      <c r="B31" s="36">
        <v>125.0</v>
      </c>
      <c r="C31" s="36" t="s">
        <v>341</v>
      </c>
      <c r="D31" s="36"/>
      <c r="E31" s="36"/>
      <c r="F31" s="36"/>
      <c r="G31" s="36"/>
      <c r="H31" s="33"/>
      <c r="J31" s="8"/>
    </row>
    <row r="32">
      <c r="A32" s="36">
        <v>90.0</v>
      </c>
      <c r="B32" s="36">
        <v>78.0</v>
      </c>
      <c r="C32" s="36" t="s">
        <v>335</v>
      </c>
      <c r="D32" s="36"/>
      <c r="E32" s="36"/>
      <c r="F32" s="36"/>
      <c r="G32" s="36"/>
      <c r="H32" s="33"/>
      <c r="J32" s="8"/>
    </row>
    <row r="33">
      <c r="A33" s="36">
        <v>90.0</v>
      </c>
      <c r="B33" s="36">
        <v>98.0</v>
      </c>
      <c r="C33" s="36" t="s">
        <v>350</v>
      </c>
      <c r="D33" s="36"/>
      <c r="E33" s="36"/>
      <c r="F33" s="36"/>
      <c r="G33" s="36"/>
      <c r="H33" s="33"/>
      <c r="J33" s="8"/>
    </row>
    <row r="34">
      <c r="A34" s="36">
        <v>90.0</v>
      </c>
      <c r="B34" s="36">
        <v>146.0</v>
      </c>
      <c r="C34" s="36" t="s">
        <v>341</v>
      </c>
      <c r="D34" s="36"/>
      <c r="E34" s="36"/>
      <c r="F34" s="36"/>
      <c r="G34" s="36"/>
      <c r="H34" s="33"/>
      <c r="J34" s="8"/>
    </row>
    <row r="35">
      <c r="A35" s="36">
        <v>91.0</v>
      </c>
      <c r="B35" s="36">
        <v>83.0</v>
      </c>
      <c r="C35" s="36" t="s">
        <v>338</v>
      </c>
      <c r="D35" s="36"/>
      <c r="E35" s="36"/>
      <c r="F35" s="36"/>
      <c r="G35" s="36"/>
      <c r="H35" s="33"/>
      <c r="J35" s="8"/>
    </row>
    <row r="36">
      <c r="A36" s="36">
        <v>91.0</v>
      </c>
      <c r="B36" s="36">
        <v>142.0</v>
      </c>
      <c r="C36" s="36" t="s">
        <v>341</v>
      </c>
      <c r="D36" s="36"/>
      <c r="E36" s="36"/>
      <c r="F36" s="36"/>
      <c r="G36" s="36"/>
      <c r="H36" s="33"/>
      <c r="J36" s="8"/>
    </row>
    <row r="37">
      <c r="A37" s="36">
        <v>91.0</v>
      </c>
      <c r="B37" s="36">
        <v>68.0</v>
      </c>
      <c r="C37" s="36" t="s">
        <v>335</v>
      </c>
      <c r="D37" s="36"/>
      <c r="E37" s="36"/>
      <c r="F37" s="36"/>
      <c r="G37" s="36"/>
      <c r="H37" s="33"/>
      <c r="J37" s="8"/>
    </row>
    <row r="38">
      <c r="A38" s="36">
        <v>91.0</v>
      </c>
      <c r="B38" s="36">
        <v>101.0</v>
      </c>
      <c r="C38" s="36" t="s">
        <v>341</v>
      </c>
      <c r="D38" s="36"/>
      <c r="E38" s="36"/>
      <c r="F38" s="36"/>
      <c r="G38" s="36"/>
      <c r="H38" s="33"/>
      <c r="J38" s="8"/>
    </row>
    <row r="39">
      <c r="A39" s="36">
        <v>91.0</v>
      </c>
      <c r="B39" s="36">
        <v>117.0</v>
      </c>
      <c r="C39" s="36" t="s">
        <v>355</v>
      </c>
      <c r="D39" s="36"/>
      <c r="E39" s="36"/>
      <c r="F39" s="36"/>
      <c r="G39" s="36"/>
      <c r="H39" s="33"/>
      <c r="J39" s="8"/>
    </row>
    <row r="40">
      <c r="A40" s="36">
        <v>91.0</v>
      </c>
      <c r="B40" s="36">
        <v>107.0</v>
      </c>
      <c r="C40" s="36" t="s">
        <v>341</v>
      </c>
      <c r="D40" s="36"/>
      <c r="E40" s="36"/>
      <c r="F40" s="36"/>
      <c r="G40" s="36"/>
      <c r="H40" s="33"/>
      <c r="J40" s="8"/>
    </row>
    <row r="41">
      <c r="A41" s="36">
        <v>91.0</v>
      </c>
      <c r="B41" s="36">
        <v>141.0</v>
      </c>
      <c r="C41" s="36" t="s">
        <v>335</v>
      </c>
      <c r="D41" s="36"/>
      <c r="E41" s="36"/>
      <c r="F41" s="36"/>
      <c r="G41" s="36"/>
      <c r="H41" s="33"/>
      <c r="J41" s="8"/>
    </row>
    <row r="42">
      <c r="A42" s="36">
        <v>107.0</v>
      </c>
      <c r="B42" s="36">
        <v>136.0</v>
      </c>
      <c r="C42" s="36" t="s">
        <v>355</v>
      </c>
      <c r="D42" s="36"/>
      <c r="E42" s="36"/>
      <c r="F42" s="36"/>
      <c r="G42" s="36"/>
      <c r="H42" s="33"/>
      <c r="J42" s="8"/>
    </row>
    <row r="43">
      <c r="A43" s="36">
        <v>107.0</v>
      </c>
      <c r="B43" s="36">
        <v>89.0</v>
      </c>
      <c r="C43" s="36" t="s">
        <v>355</v>
      </c>
      <c r="D43" s="36"/>
      <c r="E43" s="36"/>
      <c r="F43" s="36"/>
      <c r="G43" s="36"/>
      <c r="H43" s="33"/>
      <c r="J43" s="8"/>
    </row>
    <row r="44">
      <c r="A44" s="36">
        <v>108.0</v>
      </c>
      <c r="B44" s="36">
        <v>89.0</v>
      </c>
      <c r="C44" s="36" t="s">
        <v>338</v>
      </c>
      <c r="D44" s="36"/>
      <c r="E44" s="36"/>
      <c r="F44" s="36"/>
      <c r="G44" s="36"/>
      <c r="H44" s="33"/>
      <c r="J44" s="8"/>
    </row>
    <row r="45">
      <c r="A45" s="36">
        <v>108.0</v>
      </c>
      <c r="B45" s="36">
        <v>132.0</v>
      </c>
      <c r="C45" s="36" t="s">
        <v>341</v>
      </c>
      <c r="D45" s="36"/>
      <c r="E45" s="36"/>
      <c r="F45" s="36"/>
      <c r="G45" s="36"/>
      <c r="H45" s="33"/>
      <c r="J45" s="8"/>
    </row>
    <row r="46">
      <c r="A46" s="36">
        <v>108.0</v>
      </c>
      <c r="B46" s="36">
        <v>121.0</v>
      </c>
      <c r="C46" s="36" t="s">
        <v>338</v>
      </c>
      <c r="D46" s="36"/>
      <c r="E46" s="36"/>
      <c r="F46" s="36"/>
      <c r="G46" s="36"/>
      <c r="H46" s="33"/>
      <c r="J46" s="8"/>
    </row>
    <row r="47">
      <c r="A47" s="36">
        <v>108.0</v>
      </c>
      <c r="B47" s="36">
        <v>119.0</v>
      </c>
      <c r="C47" s="36" t="s">
        <v>341</v>
      </c>
      <c r="D47" s="36"/>
      <c r="E47" s="36"/>
      <c r="F47" s="36"/>
      <c r="G47" s="36"/>
      <c r="H47" s="33"/>
      <c r="J47" s="8"/>
    </row>
    <row r="48">
      <c r="A48" s="36">
        <v>108.0</v>
      </c>
      <c r="B48" s="36">
        <v>119.0</v>
      </c>
      <c r="C48" s="36" t="s">
        <v>341</v>
      </c>
      <c r="D48" s="36"/>
      <c r="E48" s="36"/>
      <c r="F48" s="36"/>
      <c r="G48" s="36"/>
      <c r="H48" s="33"/>
      <c r="J48" s="8"/>
    </row>
    <row r="49">
      <c r="A49" s="36"/>
      <c r="B49" s="36"/>
      <c r="C49" s="36"/>
      <c r="D49" s="36"/>
      <c r="E49" s="36"/>
      <c r="F49" s="36"/>
      <c r="G49" s="36"/>
      <c r="H49" s="33"/>
      <c r="J49" s="8"/>
    </row>
    <row r="50">
      <c r="A50" s="36"/>
      <c r="B50" s="36"/>
      <c r="C50" s="36"/>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119.3076923</v>
      </c>
      <c r="M1" s="6" t="s">
        <v>334</v>
      </c>
      <c r="N1" s="10">
        <f>AVERAGE(A2:A100)</f>
        <v>91.86538462</v>
      </c>
    </row>
    <row r="2">
      <c r="A2" s="36">
        <v>104.0</v>
      </c>
      <c r="B2" s="36">
        <v>134.0</v>
      </c>
      <c r="C2" s="36" t="s">
        <v>338</v>
      </c>
      <c r="D2" s="36"/>
      <c r="E2" s="36"/>
      <c r="F2" s="36"/>
      <c r="G2" s="36"/>
      <c r="H2" s="33"/>
      <c r="I2" s="34" t="s">
        <v>3</v>
      </c>
      <c r="J2" s="35">
        <f>MEDIAN(B2:B100)</f>
        <v>118</v>
      </c>
      <c r="M2" s="66" t="s">
        <v>337</v>
      </c>
      <c r="N2" s="67">
        <f>count(A2:A103)</f>
        <v>52</v>
      </c>
    </row>
    <row r="3">
      <c r="A3" s="36">
        <v>104.0</v>
      </c>
      <c r="B3" s="36">
        <v>163.0</v>
      </c>
      <c r="C3" s="36" t="s">
        <v>341</v>
      </c>
      <c r="D3" s="36"/>
      <c r="E3" s="36"/>
      <c r="F3" s="36"/>
      <c r="G3" s="36"/>
      <c r="H3" s="33"/>
      <c r="I3" s="34" t="s">
        <v>339</v>
      </c>
      <c r="J3" s="35">
        <f>STDEV(B2:B100)</f>
        <v>27.23790501</v>
      </c>
    </row>
    <row r="4">
      <c r="A4" s="36">
        <v>104.0</v>
      </c>
      <c r="B4" s="36">
        <v>168.0</v>
      </c>
      <c r="C4" s="36" t="s">
        <v>341</v>
      </c>
      <c r="D4" s="36"/>
      <c r="E4" s="36"/>
      <c r="F4" s="36"/>
      <c r="G4" s="36"/>
      <c r="H4" s="33"/>
      <c r="I4" s="34" t="s">
        <v>340</v>
      </c>
      <c r="J4" s="35">
        <f>QUARTILE(B2:B100,1)</f>
        <v>104.25</v>
      </c>
    </row>
    <row r="5">
      <c r="A5" s="36">
        <v>104.0</v>
      </c>
      <c r="B5" s="36">
        <v>108.0</v>
      </c>
      <c r="C5" s="36" t="s">
        <v>341</v>
      </c>
      <c r="D5" s="36"/>
      <c r="E5" s="36"/>
      <c r="F5" s="36"/>
      <c r="G5" s="36"/>
      <c r="H5" s="33"/>
      <c r="I5" s="34" t="s">
        <v>342</v>
      </c>
      <c r="J5" s="35">
        <f>QUARTILE(B2:B100,2)</f>
        <v>118</v>
      </c>
    </row>
    <row r="6">
      <c r="A6" s="36">
        <v>104.0</v>
      </c>
      <c r="B6" s="36">
        <v>179.0</v>
      </c>
      <c r="C6" s="36" t="s">
        <v>341</v>
      </c>
      <c r="D6" s="36"/>
      <c r="E6" s="36"/>
      <c r="F6" s="36"/>
      <c r="G6" s="36"/>
      <c r="H6" s="33"/>
      <c r="I6" s="34" t="s">
        <v>1</v>
      </c>
      <c r="J6" s="35">
        <f>QUARTILE(B2:B100,3)</f>
        <v>134.25</v>
      </c>
    </row>
    <row r="7">
      <c r="A7" s="36">
        <v>104.0</v>
      </c>
      <c r="B7" s="59">
        <v>168.0</v>
      </c>
      <c r="C7" s="38" t="s">
        <v>341</v>
      </c>
      <c r="D7" s="38"/>
      <c r="E7" s="38"/>
      <c r="F7" s="38"/>
      <c r="G7" s="38"/>
      <c r="H7" s="33"/>
      <c r="I7" s="34" t="s">
        <v>343</v>
      </c>
      <c r="J7" s="35">
        <f>QUARTILE(B2:B100,4)</f>
        <v>179</v>
      </c>
    </row>
    <row r="8">
      <c r="A8" s="36">
        <v>104.0</v>
      </c>
      <c r="B8" s="60">
        <v>150.0</v>
      </c>
      <c r="C8" s="40" t="s">
        <v>335</v>
      </c>
      <c r="D8" s="40"/>
      <c r="E8" s="40"/>
      <c r="F8" s="40"/>
      <c r="G8" s="40"/>
      <c r="H8" s="33"/>
      <c r="I8" s="34" t="s">
        <v>344</v>
      </c>
      <c r="J8" s="35">
        <f>J6-J4</f>
        <v>30</v>
      </c>
      <c r="K8" s="34" t="s">
        <v>345</v>
      </c>
      <c r="L8" s="35">
        <f>(3*(J1-J2))/J3</f>
        <v>0.1440300538</v>
      </c>
      <c r="M8" s="34" t="s">
        <v>346</v>
      </c>
      <c r="N8" s="35">
        <f>SUM(L21:L23)</f>
        <v>11.53846154</v>
      </c>
    </row>
    <row r="9">
      <c r="A9" s="36">
        <v>94.0</v>
      </c>
      <c r="B9" s="60">
        <v>116.0</v>
      </c>
      <c r="C9" s="40" t="s">
        <v>338</v>
      </c>
      <c r="D9" s="40"/>
      <c r="E9" s="40"/>
      <c r="F9" s="40"/>
      <c r="G9" s="40"/>
      <c r="H9" s="33"/>
      <c r="J9" s="8"/>
    </row>
    <row r="10">
      <c r="A10" s="36">
        <v>94.0</v>
      </c>
      <c r="B10" s="36">
        <v>145.0</v>
      </c>
      <c r="C10" s="36" t="s">
        <v>335</v>
      </c>
      <c r="D10" s="36"/>
      <c r="E10" s="36"/>
      <c r="F10" s="36"/>
      <c r="G10" s="36"/>
      <c r="H10" s="33"/>
      <c r="I10" s="41" t="s">
        <v>338</v>
      </c>
      <c r="J10" s="42">
        <f>(COUNTIF(C2:C100,"edgeguard"))/(count(A2:A100))</f>
        <v>0.2115384615</v>
      </c>
      <c r="K10" s="43" t="s">
        <v>347</v>
      </c>
      <c r="L10" s="44" t="s">
        <v>348</v>
      </c>
    </row>
    <row r="11">
      <c r="A11" s="36">
        <v>94.0</v>
      </c>
      <c r="B11" s="36">
        <v>93.0</v>
      </c>
      <c r="C11" s="36" t="s">
        <v>353</v>
      </c>
      <c r="D11" s="36"/>
      <c r="E11" s="36"/>
      <c r="F11" s="36"/>
      <c r="G11" s="36"/>
      <c r="H11" s="33"/>
      <c r="I11" s="41" t="s">
        <v>335</v>
      </c>
      <c r="J11" s="42">
        <f>COUNTIF(C2:C100,"ledgeguard")/(count(A2:A100))</f>
        <v>0.2115384615</v>
      </c>
      <c r="K11" s="45" t="s">
        <v>349</v>
      </c>
      <c r="L11" s="46">
        <f>((COUNTIF(B2:B100,"&lt;=15"))/Count(B2:B100))*100</f>
        <v>0</v>
      </c>
    </row>
    <row r="12">
      <c r="A12" s="36">
        <v>94.0</v>
      </c>
      <c r="B12" s="36">
        <v>133.0</v>
      </c>
      <c r="C12" s="36" t="s">
        <v>338</v>
      </c>
      <c r="D12" s="36"/>
      <c r="E12" s="36"/>
      <c r="F12" s="36"/>
      <c r="G12" s="36"/>
      <c r="H12" s="33"/>
      <c r="I12" s="41" t="s">
        <v>350</v>
      </c>
      <c r="J12" s="42">
        <f>COUNTIF(C2:C100,"reversal")/(count(A2:A100))</f>
        <v>0.05769230769</v>
      </c>
      <c r="K12" s="45" t="s">
        <v>351</v>
      </c>
      <c r="L12" s="46">
        <f>((COUNTIF(B2:B100,"&gt;15")-COUNTIF(B2:B100,"&gt;30"))/Count(B2:B100))*100</f>
        <v>1.923076923</v>
      </c>
    </row>
    <row r="13">
      <c r="A13" s="36">
        <v>94.0</v>
      </c>
      <c r="B13" s="36">
        <v>92.0</v>
      </c>
      <c r="C13" s="36" t="s">
        <v>341</v>
      </c>
      <c r="D13" s="36"/>
      <c r="E13" s="36"/>
      <c r="F13" s="36"/>
      <c r="G13" s="36"/>
      <c r="H13" s="33"/>
      <c r="I13" s="41" t="s">
        <v>341</v>
      </c>
      <c r="J13" s="42">
        <f>COUNTIF(C2:C100,"raw/whiff")/(count(A2:A100))</f>
        <v>0.4423076923</v>
      </c>
      <c r="K13" s="45" t="s">
        <v>352</v>
      </c>
      <c r="L13" s="47">
        <f>((COUNTIF(B2:B100,"&gt;30")-COUNTIF(B2:B100,"&gt;45"))/Count(B2:B100))*100</f>
        <v>0</v>
      </c>
    </row>
    <row r="14">
      <c r="A14" s="36">
        <v>94.0</v>
      </c>
      <c r="B14" s="36">
        <v>102.0</v>
      </c>
      <c r="C14" s="36" t="s">
        <v>341</v>
      </c>
      <c r="D14" s="36"/>
      <c r="E14" s="36"/>
      <c r="F14" s="36"/>
      <c r="G14" s="36"/>
      <c r="H14" s="33"/>
      <c r="I14" s="41" t="s">
        <v>353</v>
      </c>
      <c r="J14" s="42">
        <f>COUNTIF(C2:C100,"landing")/(count(A2:A100))</f>
        <v>0.05769230769</v>
      </c>
      <c r="K14" s="45" t="s">
        <v>354</v>
      </c>
      <c r="L14" s="46">
        <f>((COUNTIF(B2:B100,"&gt;45")-COUNTIF(B2:B100,"&gt;60"))/Count(B2:B100))*100</f>
        <v>0</v>
      </c>
    </row>
    <row r="15">
      <c r="A15" s="36">
        <v>94.0</v>
      </c>
      <c r="B15" s="36">
        <v>112.0</v>
      </c>
      <c r="C15" s="36" t="s">
        <v>335</v>
      </c>
      <c r="D15" s="36"/>
      <c r="E15" s="36"/>
      <c r="F15" s="36"/>
      <c r="G15" s="36"/>
      <c r="H15" s="33"/>
      <c r="I15" s="41" t="s">
        <v>355</v>
      </c>
      <c r="J15" s="42">
        <f>COUNTIF(C2:C100,"shielding")/(count(A2:A100))</f>
        <v>0.01923076923</v>
      </c>
      <c r="K15" s="45" t="s">
        <v>356</v>
      </c>
      <c r="L15" s="46">
        <f>((COUNTIF(B2:B100,"&gt;60")-COUNTIF(B2:B100,"&gt;75"))/Count(B2:B100))*100</f>
        <v>0</v>
      </c>
    </row>
    <row r="16">
      <c r="A16" s="36">
        <v>94.0</v>
      </c>
      <c r="B16" s="36">
        <v>158.0</v>
      </c>
      <c r="C16" s="36" t="s">
        <v>335</v>
      </c>
      <c r="D16" s="36"/>
      <c r="E16" s="36"/>
      <c r="F16" s="36"/>
      <c r="G16" s="36"/>
      <c r="H16" s="33"/>
      <c r="J16" s="8"/>
      <c r="K16" s="45" t="s">
        <v>357</v>
      </c>
      <c r="L16" s="46">
        <f>((COUNTIF(B2:B100,"&gt;75")-COUNTIF(B2:B100,"&gt;90"))/Count(B2:B100))*100</f>
        <v>5.769230769</v>
      </c>
    </row>
    <row r="17">
      <c r="A17" s="36">
        <v>94.0</v>
      </c>
      <c r="B17" s="36">
        <v>105.0</v>
      </c>
      <c r="C17" s="36" t="s">
        <v>350</v>
      </c>
      <c r="D17" s="36"/>
      <c r="E17" s="36"/>
      <c r="F17" s="36"/>
      <c r="G17" s="36"/>
      <c r="H17" s="33"/>
      <c r="I17" s="41" t="s">
        <v>378</v>
      </c>
      <c r="J17" s="42" t="str">
        <f>SUM(D2:F100)/COUNTA(D2:F100)</f>
        <v>#DIV/0!</v>
      </c>
      <c r="K17" s="45" t="s">
        <v>359</v>
      </c>
      <c r="L17" s="46">
        <f>((COUNTIF(B2:B100,"&gt;90")-COUNTIF(B2:B100,"&gt;105"))/Count(B2:B100))*100</f>
        <v>23.07692308</v>
      </c>
    </row>
    <row r="18">
      <c r="A18" s="36">
        <v>95.0</v>
      </c>
      <c r="B18" s="36">
        <v>114.0</v>
      </c>
      <c r="C18" s="36" t="s">
        <v>335</v>
      </c>
      <c r="D18" s="36"/>
      <c r="E18" s="36"/>
      <c r="F18" s="36"/>
      <c r="G18" s="36"/>
      <c r="H18" s="33"/>
      <c r="J18" s="8"/>
      <c r="K18" s="45" t="s">
        <v>360</v>
      </c>
      <c r="L18" s="46">
        <f>((COUNTIF(B2:B100,"&gt;105")-COUNTIF(B2:B100,"&gt;120"))/Count(B2:B100))*100</f>
        <v>26.92307692</v>
      </c>
    </row>
    <row r="19">
      <c r="A19" s="36">
        <v>92.0</v>
      </c>
      <c r="B19" s="36">
        <v>119.0</v>
      </c>
      <c r="C19" s="36" t="s">
        <v>338</v>
      </c>
      <c r="D19" s="36"/>
      <c r="E19" s="36"/>
      <c r="F19" s="36"/>
      <c r="G19" s="36"/>
      <c r="H19" s="33"/>
      <c r="J19" s="8"/>
      <c r="K19" s="45" t="s">
        <v>361</v>
      </c>
      <c r="L19" s="46">
        <f>((COUNTIF(B2:B100,"&gt;120")-COUNTIF(B2:B100,"&gt;135"))/Count(B2:B100))*100</f>
        <v>19.23076923</v>
      </c>
    </row>
    <row r="20">
      <c r="A20" s="36">
        <v>92.0</v>
      </c>
      <c r="B20" s="36">
        <v>136.0</v>
      </c>
      <c r="C20" s="36" t="s">
        <v>350</v>
      </c>
      <c r="D20" s="36"/>
      <c r="E20" s="36"/>
      <c r="F20" s="36"/>
      <c r="G20" s="36"/>
      <c r="H20" s="33"/>
      <c r="J20" s="8"/>
      <c r="K20" s="48" t="s">
        <v>362</v>
      </c>
      <c r="L20" s="49">
        <f>((COUNTIF(B2:B100,"&gt;135")-COUNTIF(B2:B100,"&gt;150"))/Count(B2:B100))*100</f>
        <v>11.53846154</v>
      </c>
    </row>
    <row r="21">
      <c r="A21" s="36">
        <v>92.0</v>
      </c>
      <c r="B21" s="36">
        <v>117.0</v>
      </c>
      <c r="C21" s="36" t="s">
        <v>341</v>
      </c>
      <c r="D21" s="36"/>
      <c r="E21" s="36"/>
      <c r="F21" s="36"/>
      <c r="G21" s="36"/>
      <c r="H21" s="33"/>
      <c r="J21" s="8"/>
      <c r="K21" s="48" t="s">
        <v>363</v>
      </c>
      <c r="L21" s="49">
        <f>((COUNTIF(B2:B100,"&gt;150")-COUNTIF(B2:B100,"&gt;165"))/Count(B2:B100))*100</f>
        <v>5.769230769</v>
      </c>
    </row>
    <row r="22">
      <c r="A22" s="36">
        <v>92.0</v>
      </c>
      <c r="B22" s="36">
        <v>127.0</v>
      </c>
      <c r="C22" s="36" t="s">
        <v>341</v>
      </c>
      <c r="D22" s="36"/>
      <c r="E22" s="36"/>
      <c r="F22" s="36"/>
      <c r="G22" s="36"/>
      <c r="H22" s="33"/>
      <c r="J22" s="8"/>
      <c r="K22" s="48" t="s">
        <v>364</v>
      </c>
      <c r="L22" s="49">
        <f>((COUNTIF(B2:B100,"&gt;165")-COUNTIF(B2:B100,"&gt;180"))/Count(B2:B100))*100</f>
        <v>5.769230769</v>
      </c>
    </row>
    <row r="23">
      <c r="A23" s="36">
        <v>92.0</v>
      </c>
      <c r="B23" s="36">
        <v>79.0</v>
      </c>
      <c r="C23" s="36" t="s">
        <v>338</v>
      </c>
      <c r="D23" s="36"/>
      <c r="E23" s="36"/>
      <c r="F23" s="36"/>
      <c r="G23" s="36"/>
      <c r="H23" s="33"/>
      <c r="J23" s="8"/>
      <c r="K23" s="50" t="s">
        <v>365</v>
      </c>
      <c r="L23" s="51">
        <f>((COUNTIF(B2:B100,"&gt;180")-COUNTIF(B2:B100,"&gt;300"))/Count(B2:B100))*100</f>
        <v>0</v>
      </c>
    </row>
    <row r="24">
      <c r="A24" s="36">
        <v>92.0</v>
      </c>
      <c r="B24" s="36">
        <v>99.0</v>
      </c>
      <c r="C24" s="36" t="s">
        <v>341</v>
      </c>
      <c r="D24" s="36"/>
      <c r="E24" s="36"/>
      <c r="F24" s="36"/>
      <c r="G24" s="36"/>
      <c r="H24" s="33"/>
      <c r="J24" s="8"/>
    </row>
    <row r="25">
      <c r="A25" s="36">
        <v>92.0</v>
      </c>
      <c r="B25" s="36">
        <v>92.0</v>
      </c>
      <c r="C25" s="36" t="s">
        <v>341</v>
      </c>
      <c r="D25" s="36"/>
      <c r="E25" s="36"/>
      <c r="F25" s="36"/>
      <c r="G25" s="36"/>
      <c r="H25" s="33"/>
      <c r="J25" s="8"/>
    </row>
    <row r="26">
      <c r="A26" s="36">
        <v>92.0</v>
      </c>
      <c r="B26" s="36">
        <v>95.0</v>
      </c>
      <c r="C26" s="36" t="s">
        <v>341</v>
      </c>
      <c r="D26" s="36"/>
      <c r="E26" s="36"/>
      <c r="F26" s="36"/>
      <c r="G26" s="36"/>
      <c r="H26" s="33"/>
      <c r="J26" s="8"/>
    </row>
    <row r="27">
      <c r="A27" s="36">
        <v>82.0</v>
      </c>
      <c r="B27" s="36">
        <v>145.0</v>
      </c>
      <c r="C27" s="36" t="s">
        <v>338</v>
      </c>
      <c r="D27" s="36"/>
      <c r="E27" s="36"/>
      <c r="F27" s="36"/>
      <c r="G27" s="36"/>
      <c r="H27" s="33"/>
      <c r="J27" s="8"/>
    </row>
    <row r="28">
      <c r="A28" s="36">
        <v>82.0</v>
      </c>
      <c r="B28" s="36">
        <v>116.0</v>
      </c>
      <c r="C28" s="36" t="s">
        <v>341</v>
      </c>
      <c r="D28" s="36"/>
      <c r="E28" s="36"/>
      <c r="F28" s="36"/>
      <c r="G28" s="36"/>
      <c r="H28" s="33"/>
      <c r="J28" s="8"/>
    </row>
    <row r="29">
      <c r="A29" s="36">
        <v>82.0</v>
      </c>
      <c r="B29" s="36">
        <v>98.0</v>
      </c>
      <c r="C29" s="36" t="s">
        <v>338</v>
      </c>
      <c r="D29" s="36"/>
      <c r="E29" s="36"/>
      <c r="F29" s="36"/>
      <c r="G29" s="36"/>
      <c r="H29" s="33"/>
      <c r="J29" s="8"/>
    </row>
    <row r="30">
      <c r="A30" s="36">
        <v>82.0</v>
      </c>
      <c r="B30" s="36">
        <v>105.0</v>
      </c>
      <c r="C30" s="36" t="s">
        <v>341</v>
      </c>
      <c r="D30" s="36"/>
      <c r="E30" s="36"/>
      <c r="F30" s="36"/>
      <c r="G30" s="36"/>
      <c r="H30" s="33"/>
      <c r="J30" s="8"/>
    </row>
    <row r="31">
      <c r="A31" s="36">
        <v>82.0</v>
      </c>
      <c r="B31" s="36">
        <v>118.0</v>
      </c>
      <c r="C31" s="36" t="s">
        <v>341</v>
      </c>
      <c r="D31" s="36"/>
      <c r="E31" s="36"/>
      <c r="F31" s="36"/>
      <c r="G31" s="36"/>
      <c r="H31" s="33"/>
      <c r="J31" s="8"/>
    </row>
    <row r="32">
      <c r="A32" s="36">
        <v>82.0</v>
      </c>
      <c r="B32" s="36">
        <v>118.0</v>
      </c>
      <c r="C32" s="36" t="s">
        <v>341</v>
      </c>
      <c r="D32" s="36"/>
      <c r="E32" s="36"/>
      <c r="F32" s="36"/>
      <c r="G32" s="36"/>
      <c r="H32" s="33"/>
      <c r="J32" s="8"/>
    </row>
    <row r="33">
      <c r="A33" s="36">
        <v>82.0</v>
      </c>
      <c r="B33" s="36">
        <v>92.0</v>
      </c>
      <c r="C33" s="36" t="s">
        <v>338</v>
      </c>
      <c r="D33" s="36"/>
      <c r="E33" s="36"/>
      <c r="F33" s="36"/>
      <c r="G33" s="36"/>
      <c r="H33" s="33"/>
      <c r="J33" s="8"/>
    </row>
    <row r="34">
      <c r="A34" s="36">
        <v>82.0</v>
      </c>
      <c r="B34" s="36">
        <v>146.0</v>
      </c>
      <c r="C34" s="36" t="s">
        <v>335</v>
      </c>
      <c r="D34" s="36"/>
      <c r="E34" s="36"/>
      <c r="F34" s="36"/>
      <c r="G34" s="36"/>
      <c r="H34" s="33"/>
      <c r="J34" s="8"/>
    </row>
    <row r="35">
      <c r="A35" s="36">
        <v>95.0</v>
      </c>
      <c r="B35" s="36">
        <v>119.0</v>
      </c>
      <c r="C35" s="36" t="s">
        <v>338</v>
      </c>
      <c r="D35" s="36"/>
      <c r="E35" s="36"/>
      <c r="F35" s="36"/>
      <c r="G35" s="36"/>
      <c r="H35" s="33"/>
      <c r="J35" s="8"/>
    </row>
    <row r="36">
      <c r="A36" s="36">
        <v>95.0</v>
      </c>
      <c r="B36" s="36">
        <v>110.0</v>
      </c>
      <c r="C36" s="36" t="s">
        <v>338</v>
      </c>
      <c r="D36" s="36"/>
      <c r="E36" s="36"/>
      <c r="F36" s="36"/>
      <c r="G36" s="36"/>
      <c r="H36" s="33"/>
      <c r="J36" s="8"/>
    </row>
    <row r="37">
      <c r="A37" s="36">
        <v>95.0</v>
      </c>
      <c r="B37" s="36">
        <v>81.0</v>
      </c>
      <c r="C37" s="36" t="s">
        <v>338</v>
      </c>
      <c r="D37" s="36"/>
      <c r="E37" s="36"/>
      <c r="F37" s="36"/>
      <c r="G37" s="36"/>
      <c r="H37" s="33"/>
      <c r="J37" s="8"/>
    </row>
    <row r="38">
      <c r="A38" s="36">
        <v>95.0</v>
      </c>
      <c r="B38" s="36">
        <v>105.0</v>
      </c>
      <c r="C38" s="36" t="s">
        <v>341</v>
      </c>
      <c r="D38" s="36"/>
      <c r="E38" s="36"/>
      <c r="F38" s="36"/>
      <c r="G38" s="36"/>
      <c r="H38" s="33"/>
      <c r="J38" s="8"/>
    </row>
    <row r="39">
      <c r="A39" s="36">
        <v>95.0</v>
      </c>
      <c r="B39" s="36">
        <v>131.0</v>
      </c>
      <c r="C39" s="36" t="s">
        <v>335</v>
      </c>
      <c r="D39" s="36"/>
      <c r="E39" s="36"/>
      <c r="F39" s="36"/>
      <c r="G39" s="36"/>
      <c r="H39" s="33"/>
      <c r="J39" s="8"/>
    </row>
    <row r="40">
      <c r="A40" s="36">
        <v>95.0</v>
      </c>
      <c r="B40" s="36">
        <v>140.0</v>
      </c>
      <c r="C40" s="36" t="s">
        <v>335</v>
      </c>
      <c r="D40" s="36"/>
      <c r="E40" s="36"/>
      <c r="F40" s="36"/>
      <c r="G40" s="36"/>
      <c r="H40" s="33"/>
      <c r="J40" s="8"/>
    </row>
    <row r="41">
      <c r="A41" s="36">
        <v>79.0</v>
      </c>
      <c r="B41" s="36">
        <v>117.0</v>
      </c>
      <c r="C41" s="36" t="s">
        <v>341</v>
      </c>
      <c r="D41" s="36"/>
      <c r="E41" s="36"/>
      <c r="F41" s="36"/>
      <c r="G41" s="36"/>
      <c r="H41" s="33"/>
      <c r="J41" s="8"/>
    </row>
    <row r="42">
      <c r="A42" s="36">
        <v>79.0</v>
      </c>
      <c r="B42" s="36">
        <v>135.0</v>
      </c>
      <c r="C42" s="36" t="s">
        <v>341</v>
      </c>
      <c r="D42" s="36"/>
      <c r="E42" s="36"/>
      <c r="F42" s="36"/>
      <c r="G42" s="36"/>
      <c r="H42" s="33"/>
      <c r="J42" s="8"/>
    </row>
    <row r="43">
      <c r="A43" s="36">
        <v>79.0</v>
      </c>
      <c r="B43" s="36">
        <v>94.0</v>
      </c>
      <c r="C43" s="36" t="s">
        <v>341</v>
      </c>
      <c r="D43" s="36"/>
      <c r="E43" s="36"/>
      <c r="F43" s="36"/>
      <c r="G43" s="36"/>
      <c r="H43" s="33"/>
      <c r="J43" s="8"/>
    </row>
    <row r="44">
      <c r="A44" s="36">
        <v>79.0</v>
      </c>
      <c r="B44" s="36">
        <v>123.0</v>
      </c>
      <c r="C44" s="36" t="s">
        <v>335</v>
      </c>
      <c r="D44" s="36"/>
      <c r="E44" s="36"/>
      <c r="F44" s="36"/>
      <c r="G44" s="36"/>
      <c r="H44" s="33"/>
      <c r="J44" s="8"/>
    </row>
    <row r="45">
      <c r="A45" s="36">
        <v>79.0</v>
      </c>
      <c r="B45" s="36">
        <v>86.0</v>
      </c>
      <c r="C45" s="36" t="s">
        <v>341</v>
      </c>
      <c r="D45" s="36"/>
      <c r="E45" s="36"/>
      <c r="F45" s="36"/>
      <c r="G45" s="36"/>
      <c r="H45" s="33"/>
      <c r="J45" s="8"/>
    </row>
    <row r="46">
      <c r="A46" s="36">
        <v>79.0</v>
      </c>
      <c r="B46" s="36">
        <v>26.0</v>
      </c>
      <c r="C46" s="36" t="s">
        <v>350</v>
      </c>
      <c r="D46" s="36"/>
      <c r="E46" s="36"/>
      <c r="F46" s="36"/>
      <c r="G46" s="36"/>
      <c r="H46" s="33"/>
      <c r="J46" s="8"/>
    </row>
    <row r="47">
      <c r="A47" s="36">
        <v>96.0</v>
      </c>
      <c r="B47" s="36">
        <v>109.0</v>
      </c>
      <c r="C47" s="36" t="s">
        <v>353</v>
      </c>
      <c r="D47" s="36"/>
      <c r="E47" s="36"/>
      <c r="F47" s="36"/>
      <c r="G47" s="36"/>
      <c r="H47" s="33"/>
      <c r="J47" s="8"/>
    </row>
    <row r="48">
      <c r="A48" s="36">
        <v>96.0</v>
      </c>
      <c r="B48" s="36">
        <v>121.0</v>
      </c>
      <c r="C48" s="36" t="s">
        <v>335</v>
      </c>
      <c r="D48" s="36"/>
      <c r="E48" s="36"/>
      <c r="F48" s="36"/>
      <c r="G48" s="36"/>
      <c r="H48" s="33"/>
      <c r="J48" s="8"/>
    </row>
    <row r="49">
      <c r="A49" s="36">
        <v>96.0</v>
      </c>
      <c r="B49" s="36">
        <v>118.0</v>
      </c>
      <c r="C49" s="36" t="s">
        <v>341</v>
      </c>
      <c r="D49" s="36"/>
      <c r="E49" s="36"/>
      <c r="F49" s="36"/>
      <c r="G49" s="36"/>
      <c r="H49" s="33"/>
      <c r="J49" s="8"/>
    </row>
    <row r="50">
      <c r="A50" s="36">
        <v>96.0</v>
      </c>
      <c r="B50" s="36">
        <v>125.0</v>
      </c>
      <c r="C50" s="36" t="s">
        <v>335</v>
      </c>
      <c r="D50" s="36"/>
      <c r="E50" s="36"/>
      <c r="F50" s="36"/>
      <c r="G50" s="36"/>
      <c r="H50" s="33"/>
      <c r="J50" s="8"/>
    </row>
    <row r="51">
      <c r="A51" s="36">
        <v>96.0</v>
      </c>
      <c r="B51" s="36">
        <v>127.0</v>
      </c>
      <c r="C51" s="36" t="s">
        <v>353</v>
      </c>
      <c r="D51" s="36"/>
      <c r="E51" s="36"/>
      <c r="F51" s="36"/>
      <c r="G51" s="36"/>
      <c r="H51" s="33"/>
      <c r="J51" s="8"/>
    </row>
    <row r="52">
      <c r="A52" s="36">
        <v>96.0</v>
      </c>
      <c r="B52" s="36">
        <v>130.0</v>
      </c>
      <c r="C52" s="36" t="s">
        <v>341</v>
      </c>
      <c r="D52" s="36"/>
      <c r="E52" s="36"/>
      <c r="F52" s="36"/>
      <c r="G52" s="36"/>
      <c r="H52" s="33"/>
      <c r="J52" s="8"/>
    </row>
    <row r="53">
      <c r="A53" s="36">
        <v>96.0</v>
      </c>
      <c r="B53" s="36">
        <v>165.0</v>
      </c>
      <c r="C53" s="36" t="s">
        <v>355</v>
      </c>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120.8181818</v>
      </c>
      <c r="M1" s="6" t="s">
        <v>334</v>
      </c>
      <c r="N1" s="10">
        <f>AVERAGE(A2:A100)</f>
        <v>94.09090909</v>
      </c>
    </row>
    <row r="2">
      <c r="A2" s="36">
        <v>104.0</v>
      </c>
      <c r="B2" s="36">
        <v>109.0</v>
      </c>
      <c r="C2" s="36" t="s">
        <v>350</v>
      </c>
      <c r="D2" s="36"/>
      <c r="E2" s="36"/>
      <c r="F2" s="36"/>
      <c r="G2" s="36"/>
      <c r="H2" s="33"/>
      <c r="I2" s="34" t="s">
        <v>3</v>
      </c>
      <c r="J2" s="35">
        <f>MEDIAN(B2:B100)</f>
        <v>118.5</v>
      </c>
      <c r="M2" s="66" t="s">
        <v>337</v>
      </c>
      <c r="N2" s="67">
        <f>count(A2:A103)</f>
        <v>44</v>
      </c>
    </row>
    <row r="3">
      <c r="A3" s="36">
        <v>104.0</v>
      </c>
      <c r="B3" s="36">
        <v>177.0</v>
      </c>
      <c r="C3" s="36" t="s">
        <v>350</v>
      </c>
      <c r="D3" s="36"/>
      <c r="E3" s="36"/>
      <c r="F3" s="36"/>
      <c r="G3" s="36"/>
      <c r="H3" s="33"/>
      <c r="I3" s="34" t="s">
        <v>339</v>
      </c>
      <c r="J3" s="35">
        <f>STDEV(B2:B100)</f>
        <v>34.3540206</v>
      </c>
    </row>
    <row r="4">
      <c r="A4" s="36">
        <v>104.0</v>
      </c>
      <c r="B4" s="36">
        <v>136.0</v>
      </c>
      <c r="C4" s="36" t="s">
        <v>341</v>
      </c>
      <c r="D4" s="36"/>
      <c r="E4" s="36"/>
      <c r="F4" s="36"/>
      <c r="G4" s="36"/>
      <c r="H4" s="33"/>
      <c r="I4" s="34" t="s">
        <v>340</v>
      </c>
      <c r="J4" s="35">
        <f>QUARTILE(B2:B100,1)</f>
        <v>107</v>
      </c>
    </row>
    <row r="5">
      <c r="A5" s="36">
        <v>104.0</v>
      </c>
      <c r="B5" s="36">
        <v>170.0</v>
      </c>
      <c r="C5" s="36" t="s">
        <v>338</v>
      </c>
      <c r="D5" s="36"/>
      <c r="E5" s="36"/>
      <c r="F5" s="36"/>
      <c r="G5" s="36"/>
      <c r="H5" s="33"/>
      <c r="I5" s="34" t="s">
        <v>342</v>
      </c>
      <c r="J5" s="35">
        <f>QUARTILE(B2:B100,2)</f>
        <v>118.5</v>
      </c>
    </row>
    <row r="6">
      <c r="A6" s="36">
        <v>104.0</v>
      </c>
      <c r="B6" s="36">
        <v>6.0</v>
      </c>
      <c r="C6" s="36" t="s">
        <v>350</v>
      </c>
      <c r="D6" s="36"/>
      <c r="E6" s="36"/>
      <c r="F6" s="36"/>
      <c r="G6" s="36"/>
      <c r="H6" s="33"/>
      <c r="I6" s="34" t="s">
        <v>1</v>
      </c>
      <c r="J6" s="35">
        <f>QUARTILE(B2:B100,3)</f>
        <v>144</v>
      </c>
    </row>
    <row r="7">
      <c r="A7" s="36">
        <v>104.0</v>
      </c>
      <c r="B7" s="59">
        <v>148.0</v>
      </c>
      <c r="C7" s="38" t="s">
        <v>341</v>
      </c>
      <c r="D7" s="38"/>
      <c r="E7" s="38"/>
      <c r="F7" s="38"/>
      <c r="G7" s="38"/>
      <c r="H7" s="33"/>
      <c r="I7" s="34" t="s">
        <v>343</v>
      </c>
      <c r="J7" s="35">
        <f>QUARTILE(B2:B100,4)</f>
        <v>177</v>
      </c>
    </row>
    <row r="8">
      <c r="A8" s="36">
        <v>104.0</v>
      </c>
      <c r="B8" s="60">
        <v>110.0</v>
      </c>
      <c r="C8" s="40" t="s">
        <v>341</v>
      </c>
      <c r="D8" s="40"/>
      <c r="E8" s="40"/>
      <c r="F8" s="40"/>
      <c r="G8" s="40"/>
      <c r="H8" s="33"/>
      <c r="I8" s="34" t="s">
        <v>344</v>
      </c>
      <c r="J8" s="35">
        <f>J6-J4</f>
        <v>37</v>
      </c>
      <c r="K8" s="34" t="s">
        <v>345</v>
      </c>
      <c r="L8" s="35">
        <f>(3*(J1-J2))/J3</f>
        <v>0.2024375992</v>
      </c>
      <c r="M8" s="34" t="s">
        <v>346</v>
      </c>
      <c r="N8" s="35">
        <f>SUM(L21:L23)</f>
        <v>15.90909091</v>
      </c>
    </row>
    <row r="9">
      <c r="A9" s="36">
        <v>104.0</v>
      </c>
      <c r="B9" s="60">
        <v>118.0</v>
      </c>
      <c r="C9" s="40" t="s">
        <v>341</v>
      </c>
      <c r="D9" s="40"/>
      <c r="E9" s="40"/>
      <c r="F9" s="40"/>
      <c r="G9" s="40"/>
      <c r="H9" s="33"/>
      <c r="J9" s="8"/>
    </row>
    <row r="10">
      <c r="A10" s="36">
        <v>79.0</v>
      </c>
      <c r="B10" s="36">
        <v>139.0</v>
      </c>
      <c r="C10" s="36" t="s">
        <v>335</v>
      </c>
      <c r="D10" s="36"/>
      <c r="E10" s="36"/>
      <c r="F10" s="36"/>
      <c r="G10" s="36"/>
      <c r="H10" s="33"/>
      <c r="I10" s="41" t="s">
        <v>338</v>
      </c>
      <c r="J10" s="42">
        <f>(COUNTIF(C2:C100,"edgeguard"))/(count(A2:A100))</f>
        <v>0.1818181818</v>
      </c>
      <c r="K10" s="43" t="s">
        <v>347</v>
      </c>
      <c r="L10" s="44" t="s">
        <v>348</v>
      </c>
    </row>
    <row r="11">
      <c r="A11" s="36">
        <v>79.0</v>
      </c>
      <c r="B11" s="36">
        <v>111.0</v>
      </c>
      <c r="C11" s="36" t="s">
        <v>335</v>
      </c>
      <c r="D11" s="36"/>
      <c r="E11" s="36"/>
      <c r="F11" s="36"/>
      <c r="G11" s="36"/>
      <c r="H11" s="33"/>
      <c r="I11" s="41" t="s">
        <v>335</v>
      </c>
      <c r="J11" s="42">
        <f>COUNTIF(C2:C100,"ledgeguard")/(count(A2:A100))</f>
        <v>0.1818181818</v>
      </c>
      <c r="K11" s="45" t="s">
        <v>349</v>
      </c>
      <c r="L11" s="46">
        <f>((COUNTIF(B2:B100,"&lt;=15"))/Count(B2:B100))*100</f>
        <v>2.272727273</v>
      </c>
    </row>
    <row r="12">
      <c r="A12" s="36">
        <v>79.0</v>
      </c>
      <c r="B12" s="36">
        <v>139.0</v>
      </c>
      <c r="C12" s="36" t="s">
        <v>338</v>
      </c>
      <c r="D12" s="36"/>
      <c r="E12" s="36"/>
      <c r="F12" s="36"/>
      <c r="G12" s="36"/>
      <c r="H12" s="33"/>
      <c r="I12" s="41" t="s">
        <v>350</v>
      </c>
      <c r="J12" s="42">
        <f>COUNTIF(C2:C100,"reversal")/(count(A2:A100))</f>
        <v>0.06818181818</v>
      </c>
      <c r="K12" s="45" t="s">
        <v>351</v>
      </c>
      <c r="L12" s="46">
        <f>((COUNTIF(B2:B100,"&gt;15")-COUNTIF(B2:B100,"&gt;30"))/Count(B2:B100))*100</f>
        <v>0</v>
      </c>
    </row>
    <row r="13">
      <c r="A13" s="36">
        <v>79.0</v>
      </c>
      <c r="B13" s="36">
        <v>142.0</v>
      </c>
      <c r="C13" s="36" t="s">
        <v>335</v>
      </c>
      <c r="D13" s="36"/>
      <c r="E13" s="36"/>
      <c r="F13" s="36"/>
      <c r="G13" s="36"/>
      <c r="H13" s="33"/>
      <c r="I13" s="41" t="s">
        <v>341</v>
      </c>
      <c r="J13" s="42">
        <f>COUNTIF(C2:C100,"raw/whiff")/(count(A2:A100))</f>
        <v>0.4772727273</v>
      </c>
      <c r="K13" s="45" t="s">
        <v>352</v>
      </c>
      <c r="L13" s="47">
        <f>((COUNTIF(B2:B100,"&gt;30")-COUNTIF(B2:B100,"&gt;45"))/Count(B2:B100))*100</f>
        <v>0</v>
      </c>
    </row>
    <row r="14">
      <c r="A14" s="36">
        <v>79.0</v>
      </c>
      <c r="B14" s="36">
        <v>117.0</v>
      </c>
      <c r="C14" s="36" t="s">
        <v>341</v>
      </c>
      <c r="D14" s="36"/>
      <c r="E14" s="36"/>
      <c r="F14" s="36"/>
      <c r="G14" s="36"/>
      <c r="H14" s="33"/>
      <c r="I14" s="41" t="s">
        <v>353</v>
      </c>
      <c r="J14" s="42">
        <f>COUNTIF(C2:C100,"landing")/(count(A2:A100))</f>
        <v>0.04545454545</v>
      </c>
      <c r="K14" s="45" t="s">
        <v>354</v>
      </c>
      <c r="L14" s="46">
        <f>((COUNTIF(B2:B100,"&gt;45")-COUNTIF(B2:B100,"&gt;60"))/Count(B2:B100))*100</f>
        <v>2.272727273</v>
      </c>
    </row>
    <row r="15">
      <c r="A15" s="36">
        <v>79.0</v>
      </c>
      <c r="B15" s="36">
        <v>98.0</v>
      </c>
      <c r="C15" s="36" t="s">
        <v>335</v>
      </c>
      <c r="D15" s="36"/>
      <c r="E15" s="36"/>
      <c r="F15" s="36"/>
      <c r="G15" s="36"/>
      <c r="H15" s="33"/>
      <c r="I15" s="41" t="s">
        <v>355</v>
      </c>
      <c r="J15" s="42">
        <f>COUNTIF(C2:C100,"shielding")/(count(A2:A100))</f>
        <v>0.04545454545</v>
      </c>
      <c r="K15" s="45" t="s">
        <v>356</v>
      </c>
      <c r="L15" s="46">
        <f>((COUNTIF(B2:B100,"&gt;60")-COUNTIF(B2:B100,"&gt;75"))/Count(B2:B100))*100</f>
        <v>2.272727273</v>
      </c>
    </row>
    <row r="16">
      <c r="A16" s="36">
        <v>79.0</v>
      </c>
      <c r="B16" s="36">
        <v>111.0</v>
      </c>
      <c r="C16" s="36" t="s">
        <v>335</v>
      </c>
      <c r="D16" s="36"/>
      <c r="E16" s="36"/>
      <c r="F16" s="36"/>
      <c r="G16" s="36"/>
      <c r="H16" s="33"/>
      <c r="J16" s="8"/>
      <c r="K16" s="45" t="s">
        <v>357</v>
      </c>
      <c r="L16" s="46">
        <f>((COUNTIF(B2:B100,"&gt;75")-COUNTIF(B2:B100,"&gt;90"))/Count(B2:B100))*100</f>
        <v>9.090909091</v>
      </c>
    </row>
    <row r="17">
      <c r="A17" s="36">
        <v>106.0</v>
      </c>
      <c r="B17" s="36">
        <v>108.0</v>
      </c>
      <c r="C17" s="36" t="s">
        <v>341</v>
      </c>
      <c r="D17" s="36"/>
      <c r="E17" s="36"/>
      <c r="F17" s="36"/>
      <c r="G17" s="36"/>
      <c r="H17" s="33"/>
      <c r="I17" s="41" t="s">
        <v>378</v>
      </c>
      <c r="J17" s="42" t="str">
        <f>SUM(D2:F100)/COUNTA(D2:F100)</f>
        <v>#DIV/0!</v>
      </c>
      <c r="K17" s="45" t="s">
        <v>359</v>
      </c>
      <c r="L17" s="46">
        <f>((COUNTIF(B2:B100,"&gt;90")-COUNTIF(B2:B100,"&gt;105"))/Count(B2:B100))*100</f>
        <v>9.090909091</v>
      </c>
    </row>
    <row r="18">
      <c r="A18" s="36">
        <v>106.0</v>
      </c>
      <c r="B18" s="36">
        <v>162.0</v>
      </c>
      <c r="C18" s="36" t="s">
        <v>341</v>
      </c>
      <c r="D18" s="36"/>
      <c r="E18" s="36"/>
      <c r="F18" s="36"/>
      <c r="G18" s="36"/>
      <c r="H18" s="33"/>
      <c r="J18" s="8"/>
      <c r="K18" s="45" t="s">
        <v>360</v>
      </c>
      <c r="L18" s="46">
        <f>((COUNTIF(B2:B100,"&gt;105")-COUNTIF(B2:B100,"&gt;120"))/Count(B2:B100))*100</f>
        <v>27.27272727</v>
      </c>
    </row>
    <row r="19">
      <c r="A19" s="36">
        <v>106.0</v>
      </c>
      <c r="B19" s="36">
        <v>142.0</v>
      </c>
      <c r="C19" s="36" t="s">
        <v>341</v>
      </c>
      <c r="D19" s="36"/>
      <c r="E19" s="36"/>
      <c r="F19" s="36"/>
      <c r="G19" s="36"/>
      <c r="H19" s="33"/>
      <c r="J19" s="8"/>
      <c r="K19" s="45" t="s">
        <v>361</v>
      </c>
      <c r="L19" s="46">
        <f>((COUNTIF(B2:B100,"&gt;120")-COUNTIF(B2:B100,"&gt;135"))/Count(B2:B100))*100</f>
        <v>4.545454545</v>
      </c>
    </row>
    <row r="20">
      <c r="A20" s="36">
        <v>82.0</v>
      </c>
      <c r="B20" s="36">
        <v>99.0</v>
      </c>
      <c r="C20" s="36" t="s">
        <v>335</v>
      </c>
      <c r="D20" s="36"/>
      <c r="E20" s="36"/>
      <c r="F20" s="36"/>
      <c r="G20" s="36"/>
      <c r="H20" s="33"/>
      <c r="J20" s="8"/>
      <c r="K20" s="48" t="s">
        <v>362</v>
      </c>
      <c r="L20" s="49">
        <f>((COUNTIF(B2:B100,"&gt;135")-COUNTIF(B2:B100,"&gt;150"))/Count(B2:B100))*100</f>
        <v>27.27272727</v>
      </c>
    </row>
    <row r="21">
      <c r="A21" s="36">
        <v>82.0</v>
      </c>
      <c r="B21" s="36">
        <v>155.0</v>
      </c>
      <c r="C21" s="36" t="s">
        <v>341</v>
      </c>
      <c r="D21" s="36"/>
      <c r="E21" s="36"/>
      <c r="F21" s="36"/>
      <c r="G21" s="36"/>
      <c r="H21" s="33"/>
      <c r="J21" s="8"/>
      <c r="K21" s="48" t="s">
        <v>363</v>
      </c>
      <c r="L21" s="49">
        <f>((COUNTIF(B2:B100,"&gt;150")-COUNTIF(B2:B100,"&gt;165"))/Count(B2:B100))*100</f>
        <v>9.090909091</v>
      </c>
    </row>
    <row r="22">
      <c r="A22" s="36">
        <v>82.0</v>
      </c>
      <c r="B22" s="36">
        <v>161.0</v>
      </c>
      <c r="C22" s="36" t="s">
        <v>341</v>
      </c>
      <c r="D22" s="36"/>
      <c r="E22" s="36"/>
      <c r="F22" s="36"/>
      <c r="G22" s="36"/>
      <c r="H22" s="33"/>
      <c r="J22" s="8"/>
      <c r="K22" s="48" t="s">
        <v>364</v>
      </c>
      <c r="L22" s="49">
        <f>((COUNTIF(B2:B100,"&gt;165")-COUNTIF(B2:B100,"&gt;180"))/Count(B2:B100))*100</f>
        <v>6.818181818</v>
      </c>
    </row>
    <row r="23">
      <c r="A23" s="36">
        <v>93.0</v>
      </c>
      <c r="B23" s="36">
        <v>118.0</v>
      </c>
      <c r="C23" s="36" t="s">
        <v>341</v>
      </c>
      <c r="D23" s="36"/>
      <c r="E23" s="36"/>
      <c r="F23" s="36"/>
      <c r="G23" s="36"/>
      <c r="H23" s="33"/>
      <c r="J23" s="8"/>
      <c r="K23" s="50" t="s">
        <v>365</v>
      </c>
      <c r="L23" s="51">
        <f>((COUNTIF(B2:B100,"&gt;180")-COUNTIF(B2:B100,"&gt;300"))/Count(B2:B100))*100</f>
        <v>0</v>
      </c>
    </row>
    <row r="24">
      <c r="A24" s="36">
        <v>93.0</v>
      </c>
      <c r="B24" s="36">
        <v>118.0</v>
      </c>
      <c r="C24" s="36" t="s">
        <v>341</v>
      </c>
      <c r="D24" s="36"/>
      <c r="E24" s="36"/>
      <c r="F24" s="36"/>
      <c r="G24" s="36"/>
      <c r="H24" s="33"/>
      <c r="J24" s="8"/>
    </row>
    <row r="25">
      <c r="A25" s="36">
        <v>93.0</v>
      </c>
      <c r="B25" s="36">
        <v>147.0</v>
      </c>
      <c r="C25" s="36" t="s">
        <v>341</v>
      </c>
      <c r="D25" s="36"/>
      <c r="E25" s="36"/>
      <c r="F25" s="36"/>
      <c r="G25" s="36"/>
      <c r="H25" s="33"/>
      <c r="J25" s="8"/>
    </row>
    <row r="26">
      <c r="A26" s="36">
        <v>101.0</v>
      </c>
      <c r="B26" s="36">
        <v>48.0</v>
      </c>
      <c r="C26" s="36" t="s">
        <v>338</v>
      </c>
      <c r="D26" s="36"/>
      <c r="E26" s="36"/>
      <c r="F26" s="36"/>
      <c r="G26" s="36"/>
      <c r="H26" s="33"/>
      <c r="J26" s="8"/>
    </row>
    <row r="27">
      <c r="A27" s="36">
        <v>101.0</v>
      </c>
      <c r="B27" s="36">
        <v>65.0</v>
      </c>
      <c r="C27" s="36" t="s">
        <v>338</v>
      </c>
      <c r="D27" s="36"/>
      <c r="E27" s="36"/>
      <c r="F27" s="36"/>
      <c r="G27" s="36"/>
      <c r="H27" s="33"/>
      <c r="J27" s="8"/>
    </row>
    <row r="28">
      <c r="A28" s="36">
        <v>101.0</v>
      </c>
      <c r="B28" s="36">
        <v>104.0</v>
      </c>
      <c r="C28" s="36" t="s">
        <v>338</v>
      </c>
      <c r="D28" s="36"/>
      <c r="E28" s="36"/>
      <c r="F28" s="36"/>
      <c r="G28" s="36"/>
      <c r="H28" s="33"/>
      <c r="J28" s="8"/>
    </row>
    <row r="29">
      <c r="A29" s="36">
        <v>101.0</v>
      </c>
      <c r="B29" s="36">
        <v>138.0</v>
      </c>
      <c r="C29" s="36" t="s">
        <v>341</v>
      </c>
      <c r="D29" s="36"/>
      <c r="E29" s="36"/>
      <c r="F29" s="36"/>
      <c r="G29" s="36"/>
      <c r="H29" s="33"/>
      <c r="J29" s="8"/>
    </row>
    <row r="30">
      <c r="A30" s="36">
        <v>101.0</v>
      </c>
      <c r="B30" s="36">
        <v>87.0</v>
      </c>
      <c r="C30" s="36" t="s">
        <v>338</v>
      </c>
      <c r="D30" s="36"/>
      <c r="E30" s="36"/>
      <c r="F30" s="36"/>
      <c r="G30" s="36"/>
      <c r="H30" s="33"/>
      <c r="J30" s="8"/>
    </row>
    <row r="31">
      <c r="A31" s="36">
        <v>101.0</v>
      </c>
      <c r="B31" s="36">
        <v>149.0</v>
      </c>
      <c r="C31" s="36" t="s">
        <v>355</v>
      </c>
      <c r="D31" s="36"/>
      <c r="E31" s="36"/>
      <c r="F31" s="36"/>
      <c r="G31" s="36"/>
      <c r="H31" s="33"/>
      <c r="J31" s="8"/>
    </row>
    <row r="32">
      <c r="A32" s="36">
        <v>104.0</v>
      </c>
      <c r="B32" s="36">
        <v>171.0</v>
      </c>
      <c r="C32" s="36" t="s">
        <v>341</v>
      </c>
      <c r="D32" s="36"/>
      <c r="E32" s="36"/>
      <c r="F32" s="36"/>
      <c r="G32" s="36"/>
      <c r="H32" s="33"/>
      <c r="J32" s="8"/>
    </row>
    <row r="33">
      <c r="A33" s="36">
        <v>104.0</v>
      </c>
      <c r="B33" s="36">
        <v>158.0</v>
      </c>
      <c r="C33" s="36" t="s">
        <v>341</v>
      </c>
      <c r="D33" s="36"/>
      <c r="E33" s="36"/>
      <c r="F33" s="36"/>
      <c r="G33" s="36"/>
      <c r="H33" s="33"/>
      <c r="J33" s="8"/>
    </row>
    <row r="34">
      <c r="A34" s="36">
        <v>104.0</v>
      </c>
      <c r="B34" s="36">
        <v>138.0</v>
      </c>
      <c r="C34" s="36" t="s">
        <v>353</v>
      </c>
      <c r="D34" s="36"/>
      <c r="E34" s="36"/>
      <c r="F34" s="36"/>
      <c r="G34" s="36"/>
      <c r="H34" s="33"/>
      <c r="J34" s="8"/>
    </row>
    <row r="35">
      <c r="A35" s="36">
        <v>104.0</v>
      </c>
      <c r="B35" s="36">
        <v>150.0</v>
      </c>
      <c r="C35" s="36" t="s">
        <v>335</v>
      </c>
      <c r="D35" s="36"/>
      <c r="E35" s="36"/>
      <c r="F35" s="36"/>
      <c r="G35" s="36"/>
      <c r="H35" s="33"/>
      <c r="J35" s="8"/>
    </row>
    <row r="36">
      <c r="A36" s="36">
        <v>104.0</v>
      </c>
      <c r="B36" s="36">
        <v>97.0</v>
      </c>
      <c r="C36" s="36" t="s">
        <v>338</v>
      </c>
      <c r="D36" s="36"/>
      <c r="E36" s="36"/>
      <c r="F36" s="36"/>
      <c r="G36" s="36"/>
      <c r="H36" s="33"/>
      <c r="J36" s="8"/>
    </row>
    <row r="37">
      <c r="A37" s="36">
        <v>104.0</v>
      </c>
      <c r="B37" s="36">
        <v>77.0</v>
      </c>
      <c r="C37" s="36" t="s">
        <v>338</v>
      </c>
      <c r="D37" s="36"/>
      <c r="E37" s="36"/>
      <c r="F37" s="36"/>
      <c r="G37" s="36"/>
      <c r="H37" s="33"/>
      <c r="J37" s="8"/>
    </row>
    <row r="38">
      <c r="A38" s="36">
        <v>104.0</v>
      </c>
      <c r="B38" s="36">
        <v>119.0</v>
      </c>
      <c r="C38" s="36" t="s">
        <v>353</v>
      </c>
      <c r="D38" s="36"/>
      <c r="E38" s="36"/>
      <c r="F38" s="36"/>
      <c r="G38" s="36"/>
      <c r="H38" s="33"/>
      <c r="J38" s="8"/>
    </row>
    <row r="39">
      <c r="A39" s="36">
        <v>104.0</v>
      </c>
      <c r="B39" s="36">
        <v>78.0</v>
      </c>
      <c r="C39" s="36" t="s">
        <v>341</v>
      </c>
      <c r="D39" s="36"/>
      <c r="E39" s="36"/>
      <c r="F39" s="36"/>
      <c r="G39" s="36"/>
      <c r="H39" s="33"/>
      <c r="J39" s="8"/>
    </row>
    <row r="40">
      <c r="A40" s="36">
        <v>79.0</v>
      </c>
      <c r="B40" s="36">
        <v>127.0</v>
      </c>
      <c r="C40" s="36" t="s">
        <v>341</v>
      </c>
      <c r="D40" s="36"/>
      <c r="E40" s="36"/>
      <c r="F40" s="36"/>
      <c r="G40" s="36"/>
      <c r="H40" s="33"/>
      <c r="J40" s="8"/>
    </row>
    <row r="41">
      <c r="A41" s="36">
        <v>79.0</v>
      </c>
      <c r="B41" s="36">
        <v>112.0</v>
      </c>
      <c r="C41" s="36" t="s">
        <v>335</v>
      </c>
      <c r="D41" s="36"/>
      <c r="E41" s="36"/>
      <c r="F41" s="36"/>
      <c r="G41" s="36"/>
      <c r="H41" s="33"/>
      <c r="J41" s="8"/>
    </row>
    <row r="42">
      <c r="A42" s="36">
        <v>79.0</v>
      </c>
      <c r="B42" s="36">
        <v>143.0</v>
      </c>
      <c r="C42" s="36" t="s">
        <v>355</v>
      </c>
      <c r="D42" s="36"/>
      <c r="E42" s="36"/>
      <c r="F42" s="36"/>
      <c r="G42" s="36"/>
      <c r="H42" s="33"/>
      <c r="J42" s="8"/>
    </row>
    <row r="43">
      <c r="A43" s="36">
        <v>79.0</v>
      </c>
      <c r="B43" s="36">
        <v>124.0</v>
      </c>
      <c r="C43" s="36" t="s">
        <v>341</v>
      </c>
      <c r="D43" s="36"/>
      <c r="E43" s="36"/>
      <c r="F43" s="36"/>
      <c r="G43" s="36"/>
      <c r="H43" s="33"/>
      <c r="J43" s="8"/>
    </row>
    <row r="44">
      <c r="A44" s="36">
        <v>79.0</v>
      </c>
      <c r="B44" s="36">
        <v>109.0</v>
      </c>
      <c r="C44" s="36" t="s">
        <v>341</v>
      </c>
      <c r="D44" s="36"/>
      <c r="E44" s="36"/>
      <c r="F44" s="36"/>
      <c r="G44" s="36"/>
      <c r="H44" s="33"/>
      <c r="J44" s="8"/>
    </row>
    <row r="45">
      <c r="A45" s="36">
        <v>79.0</v>
      </c>
      <c r="B45" s="36">
        <v>81.0</v>
      </c>
      <c r="C45" s="36" t="s">
        <v>341</v>
      </c>
      <c r="D45" s="36"/>
      <c r="E45" s="36"/>
      <c r="F45" s="36"/>
      <c r="G45" s="36"/>
      <c r="H45" s="33"/>
      <c r="J45" s="8"/>
    </row>
    <row r="46">
      <c r="A46" s="36"/>
      <c r="B46" s="36"/>
      <c r="C46" s="36"/>
      <c r="D46" s="36"/>
      <c r="E46" s="36"/>
      <c r="F46" s="36"/>
      <c r="G46" s="36"/>
      <c r="H46" s="33"/>
      <c r="J46" s="8"/>
    </row>
    <row r="47">
      <c r="A47" s="36"/>
      <c r="B47" s="36"/>
      <c r="C47" s="36"/>
      <c r="D47" s="36"/>
      <c r="E47" s="36"/>
      <c r="F47" s="36"/>
      <c r="G47" s="36"/>
      <c r="H47" s="33"/>
      <c r="J47" s="8"/>
    </row>
    <row r="48">
      <c r="A48" s="36"/>
      <c r="B48" s="36"/>
      <c r="C48" s="36"/>
      <c r="D48" s="36"/>
      <c r="E48" s="36"/>
      <c r="F48" s="36"/>
      <c r="G48" s="36"/>
      <c r="H48" s="33"/>
      <c r="J48" s="8"/>
    </row>
    <row r="49">
      <c r="A49" s="36"/>
      <c r="B49" s="36"/>
      <c r="C49" s="36"/>
      <c r="D49" s="36"/>
      <c r="E49" s="36"/>
      <c r="F49" s="36"/>
      <c r="G49" s="36"/>
      <c r="H49" s="33"/>
      <c r="J49" s="8"/>
    </row>
    <row r="50">
      <c r="A50" s="36"/>
      <c r="B50" s="36"/>
      <c r="C50" s="36"/>
      <c r="D50" s="36"/>
      <c r="E50" s="36"/>
      <c r="F50" s="36"/>
      <c r="G50" s="36"/>
      <c r="H50" s="33"/>
      <c r="J50" s="8"/>
    </row>
    <row r="51">
      <c r="A51" s="36"/>
      <c r="B51" s="36"/>
      <c r="C51" s="36"/>
      <c r="D51" s="36"/>
      <c r="E51" s="36"/>
      <c r="F51" s="36"/>
      <c r="G51" s="36"/>
      <c r="H51" s="33"/>
      <c r="J51" s="8"/>
    </row>
    <row r="52">
      <c r="A52" s="36"/>
      <c r="B52" s="36"/>
      <c r="C52" s="36"/>
      <c r="D52" s="36"/>
      <c r="E52" s="36"/>
      <c r="F52" s="36"/>
      <c r="G52" s="36"/>
      <c r="H52" s="33"/>
      <c r="J52" s="8"/>
    </row>
    <row r="53">
      <c r="A53" s="36"/>
      <c r="B53" s="36"/>
      <c r="C53" s="36"/>
      <c r="D53" s="36"/>
      <c r="E53" s="36"/>
      <c r="F53" s="36"/>
      <c r="G53" s="36"/>
      <c r="H53" s="33"/>
      <c r="J53" s="8"/>
    </row>
    <row r="54">
      <c r="A54" s="36"/>
      <c r="B54" s="36"/>
      <c r="C54" s="36"/>
      <c r="D54" s="36"/>
      <c r="E54" s="36"/>
      <c r="F54" s="36"/>
      <c r="G54" s="36"/>
      <c r="H54" s="33"/>
      <c r="J54" s="8"/>
    </row>
    <row r="55">
      <c r="A55" s="36"/>
      <c r="B55" s="36"/>
      <c r="C55" s="36"/>
      <c r="D55" s="36"/>
      <c r="E55" s="36"/>
      <c r="F55" s="36"/>
      <c r="G55" s="36"/>
      <c r="H55" s="33"/>
      <c r="J55" s="8"/>
    </row>
    <row r="56">
      <c r="A56" s="36"/>
      <c r="B56" s="36"/>
      <c r="C56" s="36"/>
      <c r="D56" s="36"/>
      <c r="E56" s="36"/>
      <c r="F56" s="36"/>
      <c r="G56" s="36"/>
      <c r="H56" s="33"/>
      <c r="J56" s="8"/>
    </row>
    <row r="57">
      <c r="A57" s="36"/>
      <c r="B57" s="36"/>
      <c r="C57" s="36"/>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8" max="8" width="3.0"/>
    <col customWidth="1" min="9" max="9" width="15.0"/>
  </cols>
  <sheetData>
    <row r="1">
      <c r="A1" s="32" t="s">
        <v>330</v>
      </c>
      <c r="B1" s="32" t="s">
        <v>331</v>
      </c>
      <c r="C1" s="32" t="s">
        <v>332</v>
      </c>
      <c r="D1" s="32"/>
      <c r="E1" s="32"/>
      <c r="F1" s="32"/>
      <c r="G1" s="32"/>
      <c r="H1" s="33"/>
      <c r="I1" s="34" t="s">
        <v>2</v>
      </c>
      <c r="J1" s="35">
        <f>AVERAGE(B2:B100)</f>
        <v>124.9285714</v>
      </c>
      <c r="M1" s="6" t="s">
        <v>334</v>
      </c>
      <c r="N1" s="10">
        <f>AVERAGE(A2:A100)</f>
        <v>94.07142857</v>
      </c>
    </row>
    <row r="2">
      <c r="A2" s="36">
        <v>79.0</v>
      </c>
      <c r="B2" s="36">
        <v>132.0</v>
      </c>
      <c r="C2" s="36" t="s">
        <v>341</v>
      </c>
      <c r="D2" s="36"/>
      <c r="E2" s="36"/>
      <c r="F2" s="36"/>
      <c r="G2" s="36"/>
      <c r="H2" s="33"/>
      <c r="I2" s="34" t="s">
        <v>3</v>
      </c>
      <c r="J2" s="35">
        <f>MEDIAN(B2:B100)</f>
        <v>118</v>
      </c>
      <c r="M2" s="66" t="s">
        <v>337</v>
      </c>
      <c r="N2" s="67">
        <f>count(A2:A103)</f>
        <v>56</v>
      </c>
    </row>
    <row r="3">
      <c r="A3" s="36">
        <v>79.0</v>
      </c>
      <c r="B3" s="36">
        <v>101.0</v>
      </c>
      <c r="C3" s="36" t="s">
        <v>335</v>
      </c>
      <c r="D3" s="36"/>
      <c r="E3" s="36"/>
      <c r="F3" s="36"/>
      <c r="G3" s="36"/>
      <c r="H3" s="33"/>
      <c r="I3" s="34" t="s">
        <v>339</v>
      </c>
      <c r="J3" s="35">
        <f>STDEV(B2:B100)</f>
        <v>28.36826469</v>
      </c>
    </row>
    <row r="4">
      <c r="A4" s="36">
        <v>79.0</v>
      </c>
      <c r="B4" s="36">
        <v>126.0</v>
      </c>
      <c r="C4" s="36" t="s">
        <v>341</v>
      </c>
      <c r="D4" s="36"/>
      <c r="E4" s="36"/>
      <c r="F4" s="36"/>
      <c r="G4" s="36"/>
      <c r="H4" s="33"/>
      <c r="I4" s="34" t="s">
        <v>340</v>
      </c>
      <c r="J4" s="35">
        <f>QUARTILE(B2:B100,1)</f>
        <v>106.5</v>
      </c>
    </row>
    <row r="5">
      <c r="A5" s="36">
        <v>79.0</v>
      </c>
      <c r="B5" s="36">
        <v>107.0</v>
      </c>
      <c r="C5" s="36" t="s">
        <v>341</v>
      </c>
      <c r="D5" s="36"/>
      <c r="E5" s="36"/>
      <c r="F5" s="36"/>
      <c r="G5" s="36"/>
      <c r="H5" s="33"/>
      <c r="I5" s="34" t="s">
        <v>342</v>
      </c>
      <c r="J5" s="35">
        <f>QUARTILE(B2:B100,2)</f>
        <v>118</v>
      </c>
    </row>
    <row r="6">
      <c r="A6" s="36">
        <v>79.0</v>
      </c>
      <c r="B6" s="36">
        <v>108.0</v>
      </c>
      <c r="C6" s="36" t="s">
        <v>341</v>
      </c>
      <c r="D6" s="36"/>
      <c r="E6" s="36"/>
      <c r="F6" s="36"/>
      <c r="G6" s="36"/>
      <c r="H6" s="33"/>
      <c r="I6" s="34" t="s">
        <v>1</v>
      </c>
      <c r="J6" s="35">
        <f>QUARTILE(B2:B100,3)</f>
        <v>142.5</v>
      </c>
    </row>
    <row r="7">
      <c r="A7" s="36">
        <v>79.0</v>
      </c>
      <c r="B7" s="59">
        <v>136.0</v>
      </c>
      <c r="C7" s="38" t="s">
        <v>341</v>
      </c>
      <c r="D7" s="38"/>
      <c r="E7" s="38"/>
      <c r="F7" s="38"/>
      <c r="G7" s="38"/>
      <c r="H7" s="33"/>
      <c r="I7" s="34" t="s">
        <v>343</v>
      </c>
      <c r="J7" s="35">
        <f>QUARTILE(B2:B100,4)</f>
        <v>186</v>
      </c>
    </row>
    <row r="8">
      <c r="A8" s="36">
        <v>79.0</v>
      </c>
      <c r="B8" s="60">
        <v>112.0</v>
      </c>
      <c r="C8" s="40" t="s">
        <v>341</v>
      </c>
      <c r="D8" s="40"/>
      <c r="E8" s="40"/>
      <c r="F8" s="40"/>
      <c r="G8" s="40"/>
      <c r="H8" s="33"/>
      <c r="I8" s="34" t="s">
        <v>344</v>
      </c>
      <c r="J8" s="35">
        <f>J6-J4</f>
        <v>36</v>
      </c>
      <c r="K8" s="34" t="s">
        <v>345</v>
      </c>
      <c r="L8" s="35">
        <f>(3*(J1-J2))/J3</f>
        <v>0.732710108</v>
      </c>
      <c r="M8" s="34" t="s">
        <v>346</v>
      </c>
      <c r="N8" s="35">
        <f>SUM(L21:L23)</f>
        <v>21.42857143</v>
      </c>
    </row>
    <row r="9">
      <c r="A9" s="36">
        <v>79.0</v>
      </c>
      <c r="B9" s="60">
        <v>112.0</v>
      </c>
      <c r="C9" s="40" t="s">
        <v>341</v>
      </c>
      <c r="D9" s="40"/>
      <c r="E9" s="40"/>
      <c r="F9" s="40"/>
      <c r="G9" s="40"/>
      <c r="H9" s="33"/>
      <c r="J9" s="8"/>
    </row>
    <row r="10">
      <c r="A10" s="36">
        <v>79.0</v>
      </c>
      <c r="B10" s="36">
        <v>142.0</v>
      </c>
      <c r="C10" s="36" t="s">
        <v>341</v>
      </c>
      <c r="D10" s="36"/>
      <c r="E10" s="36"/>
      <c r="F10" s="36"/>
      <c r="G10" s="36"/>
      <c r="H10" s="33"/>
      <c r="I10" s="41" t="s">
        <v>338</v>
      </c>
      <c r="J10" s="42">
        <f>(COUNTIF(C2:C100,"edgeguard"))/(count(A2:A100))</f>
        <v>0.1964285714</v>
      </c>
      <c r="K10" s="43" t="s">
        <v>347</v>
      </c>
      <c r="L10" s="44" t="s">
        <v>348</v>
      </c>
    </row>
    <row r="11">
      <c r="A11" s="36">
        <v>79.0</v>
      </c>
      <c r="B11" s="36">
        <v>96.0</v>
      </c>
      <c r="C11" s="36" t="s">
        <v>341</v>
      </c>
      <c r="D11" s="36"/>
      <c r="E11" s="36"/>
      <c r="F11" s="36"/>
      <c r="G11" s="36"/>
      <c r="H11" s="33"/>
      <c r="I11" s="41" t="s">
        <v>335</v>
      </c>
      <c r="J11" s="42">
        <f>COUNTIF(C2:C100,"ledgeguard")/(count(A2:A100))</f>
        <v>0.125</v>
      </c>
      <c r="K11" s="45" t="s">
        <v>349</v>
      </c>
      <c r="L11" s="46">
        <f>((COUNTIF(B2:B100,"&lt;=15"))/Count(B2:B100))*100</f>
        <v>0</v>
      </c>
    </row>
    <row r="12">
      <c r="A12" s="36">
        <v>79.0</v>
      </c>
      <c r="B12" s="36">
        <v>105.0</v>
      </c>
      <c r="C12" s="36" t="s">
        <v>341</v>
      </c>
      <c r="D12" s="36"/>
      <c r="E12" s="36"/>
      <c r="F12" s="36"/>
      <c r="G12" s="36"/>
      <c r="H12" s="33"/>
      <c r="I12" s="41" t="s">
        <v>350</v>
      </c>
      <c r="J12" s="42">
        <f>COUNTIF(C2:C100,"reversal")/(count(A2:A100))</f>
        <v>0.07142857143</v>
      </c>
      <c r="K12" s="45" t="s">
        <v>351</v>
      </c>
      <c r="L12" s="46">
        <f>((COUNTIF(B2:B100,"&gt;15")-COUNTIF(B2:B100,"&gt;30"))/Count(B2:B100))*100</f>
        <v>0</v>
      </c>
    </row>
    <row r="13">
      <c r="A13" s="36">
        <v>79.0</v>
      </c>
      <c r="B13" s="36">
        <v>130.0</v>
      </c>
      <c r="C13" s="36" t="s">
        <v>341</v>
      </c>
      <c r="D13" s="36"/>
      <c r="E13" s="36"/>
      <c r="F13" s="36"/>
      <c r="G13" s="36"/>
      <c r="H13" s="33"/>
      <c r="I13" s="41" t="s">
        <v>341</v>
      </c>
      <c r="J13" s="42">
        <f>COUNTIF(C2:C100,"raw/whiff")/(count(A2:A100))</f>
        <v>0.5178571429</v>
      </c>
      <c r="K13" s="45" t="s">
        <v>352</v>
      </c>
      <c r="L13" s="47">
        <f>((COUNTIF(B2:B100,"&gt;30")-COUNTIF(B2:B100,"&gt;45"))/Count(B2:B100))*100</f>
        <v>0</v>
      </c>
    </row>
    <row r="14">
      <c r="A14" s="36">
        <v>79.0</v>
      </c>
      <c r="B14" s="36">
        <v>127.0</v>
      </c>
      <c r="C14" s="36" t="s">
        <v>341</v>
      </c>
      <c r="D14" s="36"/>
      <c r="E14" s="36"/>
      <c r="F14" s="36"/>
      <c r="G14" s="36"/>
      <c r="H14" s="33"/>
      <c r="I14" s="41" t="s">
        <v>353</v>
      </c>
      <c r="J14" s="42">
        <f>COUNTIF(C2:C100,"landing")/(count(A2:A100))</f>
        <v>0.03571428571</v>
      </c>
      <c r="K14" s="45" t="s">
        <v>354</v>
      </c>
      <c r="L14" s="46">
        <f>((COUNTIF(B2:B100,"&gt;45")-COUNTIF(B2:B100,"&gt;60"))/Count(B2:B100))*100</f>
        <v>0</v>
      </c>
    </row>
    <row r="15">
      <c r="A15" s="36">
        <v>79.0</v>
      </c>
      <c r="B15" s="36">
        <v>155.0</v>
      </c>
      <c r="C15" s="36" t="s">
        <v>341</v>
      </c>
      <c r="D15" s="36"/>
      <c r="E15" s="36"/>
      <c r="F15" s="36"/>
      <c r="G15" s="36"/>
      <c r="H15" s="33"/>
      <c r="I15" s="41" t="s">
        <v>355</v>
      </c>
      <c r="J15" s="42">
        <f>COUNTIF(C2:C100,"shielding")/(count(A2:A100))</f>
        <v>0.05357142857</v>
      </c>
      <c r="K15" s="45" t="s">
        <v>356</v>
      </c>
      <c r="L15" s="46">
        <f>((COUNTIF(B2:B100,"&gt;60")-COUNTIF(B2:B100,"&gt;75"))/Count(B2:B100))*100</f>
        <v>5.357142857</v>
      </c>
    </row>
    <row r="16">
      <c r="A16" s="36">
        <v>107.0</v>
      </c>
      <c r="B16" s="36">
        <v>90.0</v>
      </c>
      <c r="C16" s="36" t="s">
        <v>338</v>
      </c>
      <c r="D16" s="36"/>
      <c r="E16" s="36"/>
      <c r="F16" s="36"/>
      <c r="G16" s="36"/>
      <c r="H16" s="33"/>
      <c r="J16" s="8"/>
      <c r="K16" s="45" t="s">
        <v>357</v>
      </c>
      <c r="L16" s="46">
        <f>((COUNTIF(B2:B100,"&gt;75")-COUNTIF(B2:B100,"&gt;90"))/Count(B2:B100))*100</f>
        <v>3.571428571</v>
      </c>
    </row>
    <row r="17">
      <c r="A17" s="36">
        <v>107.0</v>
      </c>
      <c r="B17" s="36">
        <v>104.0</v>
      </c>
      <c r="C17" s="36" t="s">
        <v>338</v>
      </c>
      <c r="D17" s="36"/>
      <c r="E17" s="36"/>
      <c r="F17" s="36"/>
      <c r="G17" s="36"/>
      <c r="H17" s="33"/>
      <c r="I17" s="41" t="s">
        <v>378</v>
      </c>
      <c r="J17" s="42" t="str">
        <f>SUM(D2:F100)/COUNTA(D2:F100)</f>
        <v>#DIV/0!</v>
      </c>
      <c r="K17" s="45" t="s">
        <v>359</v>
      </c>
      <c r="L17" s="46">
        <f>((COUNTIF(B2:B100,"&gt;90")-COUNTIF(B2:B100,"&gt;105"))/Count(B2:B100))*100</f>
        <v>16.07142857</v>
      </c>
    </row>
    <row r="18">
      <c r="A18" s="36">
        <v>107.0</v>
      </c>
      <c r="B18" s="36">
        <v>141.0</v>
      </c>
      <c r="C18" s="36" t="s">
        <v>341</v>
      </c>
      <c r="D18" s="36"/>
      <c r="E18" s="36"/>
      <c r="F18" s="36"/>
      <c r="G18" s="36"/>
      <c r="H18" s="33"/>
      <c r="J18" s="8"/>
      <c r="K18" s="45" t="s">
        <v>360</v>
      </c>
      <c r="L18" s="46">
        <f>((COUNTIF(B2:B100,"&gt;105")-COUNTIF(B2:B100,"&gt;120"))/Count(B2:B100))*100</f>
        <v>25</v>
      </c>
    </row>
    <row r="19">
      <c r="A19" s="36">
        <v>107.0</v>
      </c>
      <c r="B19" s="36">
        <v>99.0</v>
      </c>
      <c r="C19" s="36" t="s">
        <v>341</v>
      </c>
      <c r="D19" s="36"/>
      <c r="E19" s="36"/>
      <c r="F19" s="36"/>
      <c r="G19" s="36"/>
      <c r="H19" s="33"/>
      <c r="J19" s="8"/>
      <c r="K19" s="45" t="s">
        <v>361</v>
      </c>
      <c r="L19" s="46">
        <f>((COUNTIF(B2:B100,"&gt;120")-COUNTIF(B2:B100,"&gt;135"))/Count(B2:B100))*100</f>
        <v>10.71428571</v>
      </c>
    </row>
    <row r="20">
      <c r="A20" s="36">
        <v>107.0</v>
      </c>
      <c r="B20" s="36">
        <v>152.0</v>
      </c>
      <c r="C20" s="36" t="s">
        <v>350</v>
      </c>
      <c r="D20" s="36"/>
      <c r="E20" s="36"/>
      <c r="F20" s="36"/>
      <c r="G20" s="36"/>
      <c r="H20" s="33"/>
      <c r="J20" s="8"/>
      <c r="K20" s="48" t="s">
        <v>362</v>
      </c>
      <c r="L20" s="49">
        <f>((COUNTIF(B2:B100,"&gt;135")-COUNTIF(B2:B100,"&gt;150"))/Count(B2:B100))*100</f>
        <v>17.85714286</v>
      </c>
    </row>
    <row r="21">
      <c r="A21" s="36">
        <v>107.0</v>
      </c>
      <c r="B21" s="36">
        <v>142.0</v>
      </c>
      <c r="C21" s="36" t="s">
        <v>335</v>
      </c>
      <c r="D21" s="36"/>
      <c r="E21" s="36"/>
      <c r="F21" s="36"/>
      <c r="G21" s="36"/>
      <c r="H21" s="33"/>
      <c r="J21" s="8"/>
      <c r="K21" s="48" t="s">
        <v>363</v>
      </c>
      <c r="L21" s="49">
        <f>((COUNTIF(B2:B100,"&gt;150")-COUNTIF(B2:B100,"&gt;165"))/Count(B2:B100))*100</f>
        <v>10.71428571</v>
      </c>
    </row>
    <row r="22">
      <c r="A22" s="36">
        <v>107.0</v>
      </c>
      <c r="B22" s="36">
        <v>148.0</v>
      </c>
      <c r="C22" s="36" t="s">
        <v>341</v>
      </c>
      <c r="D22" s="36"/>
      <c r="E22" s="36"/>
      <c r="F22" s="36"/>
      <c r="G22" s="36"/>
      <c r="H22" s="33"/>
      <c r="J22" s="8"/>
      <c r="K22" s="48" t="s">
        <v>364</v>
      </c>
      <c r="L22" s="49">
        <f>((COUNTIF(B2:B100,"&gt;165")-COUNTIF(B2:B100,"&gt;180"))/Count(B2:B100))*100</f>
        <v>8.928571429</v>
      </c>
    </row>
    <row r="23">
      <c r="A23" s="36">
        <v>107.0</v>
      </c>
      <c r="B23" s="36">
        <v>136.0</v>
      </c>
      <c r="C23" s="36" t="s">
        <v>350</v>
      </c>
      <c r="D23" s="36"/>
      <c r="E23" s="36"/>
      <c r="F23" s="36"/>
      <c r="G23" s="36"/>
      <c r="H23" s="33"/>
      <c r="J23" s="8"/>
      <c r="K23" s="50" t="s">
        <v>365</v>
      </c>
      <c r="L23" s="51">
        <f>((COUNTIF(B2:B100,"&gt;180")-COUNTIF(B2:B100,"&gt;300"))/Count(B2:B100))*100</f>
        <v>1.785714286</v>
      </c>
    </row>
    <row r="24">
      <c r="A24" s="36">
        <v>107.0</v>
      </c>
      <c r="B24" s="36">
        <v>138.0</v>
      </c>
      <c r="C24" s="36" t="s">
        <v>355</v>
      </c>
      <c r="D24" s="36"/>
      <c r="E24" s="36"/>
      <c r="F24" s="36"/>
      <c r="G24" s="36"/>
      <c r="H24" s="33"/>
      <c r="J24" s="8"/>
    </row>
    <row r="25">
      <c r="A25" s="36">
        <v>108.0</v>
      </c>
      <c r="B25" s="36">
        <v>90.0</v>
      </c>
      <c r="C25" s="36" t="s">
        <v>341</v>
      </c>
      <c r="D25" s="36"/>
      <c r="E25" s="36"/>
      <c r="F25" s="36"/>
      <c r="G25" s="36"/>
      <c r="H25" s="33"/>
      <c r="J25" s="8"/>
    </row>
    <row r="26">
      <c r="A26" s="36">
        <v>108.0</v>
      </c>
      <c r="B26" s="36">
        <v>186.0</v>
      </c>
      <c r="C26" s="36" t="s">
        <v>335</v>
      </c>
      <c r="D26" s="36"/>
      <c r="E26" s="36"/>
      <c r="F26" s="36"/>
      <c r="G26" s="36"/>
      <c r="H26" s="33"/>
      <c r="J26" s="8"/>
    </row>
    <row r="27">
      <c r="A27" s="36">
        <v>108.0</v>
      </c>
      <c r="B27" s="36">
        <v>115.0</v>
      </c>
      <c r="C27" s="36" t="s">
        <v>341</v>
      </c>
      <c r="D27" s="36"/>
      <c r="E27" s="36"/>
      <c r="F27" s="36"/>
      <c r="G27" s="36"/>
      <c r="H27" s="33"/>
      <c r="J27" s="8"/>
    </row>
    <row r="28">
      <c r="A28" s="36">
        <v>108.0</v>
      </c>
      <c r="B28" s="36">
        <v>152.0</v>
      </c>
      <c r="C28" s="36" t="s">
        <v>341</v>
      </c>
      <c r="D28" s="36"/>
      <c r="E28" s="36"/>
      <c r="F28" s="36"/>
      <c r="G28" s="36"/>
      <c r="H28" s="33"/>
      <c r="J28" s="8"/>
    </row>
    <row r="29">
      <c r="A29" s="36">
        <v>108.0</v>
      </c>
      <c r="B29" s="36">
        <v>109.0</v>
      </c>
      <c r="C29" s="36" t="s">
        <v>341</v>
      </c>
      <c r="D29" s="36"/>
      <c r="E29" s="36"/>
      <c r="F29" s="36"/>
      <c r="G29" s="36"/>
      <c r="H29" s="33"/>
      <c r="J29" s="8"/>
    </row>
    <row r="30">
      <c r="A30" s="36">
        <v>108.0</v>
      </c>
      <c r="B30" s="36">
        <v>136.0</v>
      </c>
      <c r="C30" s="36" t="s">
        <v>341</v>
      </c>
      <c r="D30" s="36"/>
      <c r="E30" s="36"/>
      <c r="F30" s="36"/>
      <c r="G30" s="36"/>
      <c r="H30" s="33"/>
      <c r="J30" s="8"/>
    </row>
    <row r="31">
      <c r="A31" s="36">
        <v>108.0</v>
      </c>
      <c r="B31" s="36">
        <v>112.0</v>
      </c>
      <c r="C31" s="36" t="s">
        <v>341</v>
      </c>
      <c r="D31" s="36"/>
      <c r="E31" s="36"/>
      <c r="F31" s="36"/>
      <c r="G31" s="36"/>
      <c r="H31" s="33"/>
      <c r="J31" s="8"/>
    </row>
    <row r="32">
      <c r="A32" s="36">
        <v>108.0</v>
      </c>
      <c r="B32" s="36">
        <v>144.0</v>
      </c>
      <c r="C32" s="36" t="s">
        <v>341</v>
      </c>
      <c r="D32" s="36"/>
      <c r="E32" s="36"/>
      <c r="F32" s="36"/>
      <c r="G32" s="36"/>
      <c r="H32" s="33"/>
      <c r="J32" s="8"/>
    </row>
    <row r="33">
      <c r="A33" s="36">
        <v>85.0</v>
      </c>
      <c r="B33" s="36">
        <v>135.0</v>
      </c>
      <c r="C33" s="36" t="s">
        <v>335</v>
      </c>
      <c r="D33" s="36"/>
      <c r="E33" s="36"/>
      <c r="F33" s="36"/>
      <c r="G33" s="36"/>
      <c r="H33" s="33"/>
      <c r="J33" s="8"/>
    </row>
    <row r="34">
      <c r="A34" s="36">
        <v>85.0</v>
      </c>
      <c r="B34" s="36">
        <v>94.0</v>
      </c>
      <c r="C34" s="36" t="s">
        <v>341</v>
      </c>
      <c r="D34" s="36"/>
      <c r="E34" s="36"/>
      <c r="F34" s="36"/>
      <c r="G34" s="36"/>
      <c r="H34" s="33"/>
      <c r="J34" s="8"/>
    </row>
    <row r="35">
      <c r="A35" s="36">
        <v>85.0</v>
      </c>
      <c r="B35" s="36">
        <v>161.0</v>
      </c>
      <c r="C35" s="36" t="s">
        <v>341</v>
      </c>
      <c r="D35" s="36"/>
      <c r="E35" s="36"/>
      <c r="F35" s="36"/>
      <c r="G35" s="36"/>
      <c r="H35" s="33"/>
      <c r="J35" s="8"/>
    </row>
    <row r="36">
      <c r="A36" s="36">
        <v>85.0</v>
      </c>
      <c r="B36" s="36">
        <v>111.0</v>
      </c>
      <c r="C36" s="36" t="s">
        <v>341</v>
      </c>
      <c r="D36" s="36"/>
      <c r="E36" s="36"/>
      <c r="F36" s="36"/>
      <c r="G36" s="36"/>
      <c r="H36" s="33"/>
      <c r="J36" s="8"/>
    </row>
    <row r="37">
      <c r="A37" s="36">
        <v>85.0</v>
      </c>
      <c r="B37" s="36">
        <v>104.0</v>
      </c>
      <c r="C37" s="36" t="s">
        <v>335</v>
      </c>
      <c r="D37" s="36"/>
      <c r="E37" s="36"/>
      <c r="F37" s="36"/>
      <c r="G37" s="36"/>
      <c r="H37" s="33"/>
      <c r="J37" s="8"/>
    </row>
    <row r="38">
      <c r="A38" s="36">
        <v>100.0</v>
      </c>
      <c r="B38" s="36">
        <v>168.0</v>
      </c>
      <c r="C38" s="36" t="s">
        <v>341</v>
      </c>
      <c r="D38" s="36"/>
      <c r="E38" s="36"/>
      <c r="F38" s="36"/>
      <c r="G38" s="36"/>
      <c r="H38" s="33"/>
      <c r="J38" s="8"/>
    </row>
    <row r="39">
      <c r="A39" s="36">
        <v>100.0</v>
      </c>
      <c r="B39" s="36">
        <v>151.0</v>
      </c>
      <c r="C39" s="36" t="s">
        <v>341</v>
      </c>
      <c r="D39" s="36"/>
      <c r="E39" s="36"/>
      <c r="F39" s="36"/>
      <c r="G39" s="36"/>
      <c r="H39" s="33"/>
      <c r="J39" s="8"/>
    </row>
    <row r="40">
      <c r="A40" s="36">
        <v>100.0</v>
      </c>
      <c r="B40" s="36">
        <v>167.0</v>
      </c>
      <c r="C40" s="36" t="s">
        <v>353</v>
      </c>
      <c r="D40" s="36"/>
      <c r="E40" s="36"/>
      <c r="F40" s="36"/>
      <c r="G40" s="36"/>
      <c r="H40" s="33"/>
      <c r="J40" s="8"/>
    </row>
    <row r="41">
      <c r="A41" s="36">
        <v>100.0</v>
      </c>
      <c r="B41" s="36">
        <v>173.0</v>
      </c>
      <c r="C41" s="36" t="s">
        <v>338</v>
      </c>
      <c r="D41" s="36"/>
      <c r="E41" s="36"/>
      <c r="F41" s="36"/>
      <c r="G41" s="36"/>
      <c r="H41" s="33"/>
      <c r="J41" s="8"/>
    </row>
    <row r="42">
      <c r="A42" s="36">
        <v>100.0</v>
      </c>
      <c r="B42" s="36">
        <v>111.0</v>
      </c>
      <c r="C42" s="36" t="s">
        <v>355</v>
      </c>
      <c r="D42" s="36"/>
      <c r="E42" s="36"/>
      <c r="F42" s="36"/>
      <c r="G42" s="36"/>
      <c r="H42" s="33"/>
      <c r="J42" s="8"/>
    </row>
    <row r="43">
      <c r="A43" s="36">
        <v>100.0</v>
      </c>
      <c r="B43" s="36">
        <v>112.0</v>
      </c>
      <c r="C43" s="36" t="s">
        <v>355</v>
      </c>
      <c r="D43" s="36"/>
      <c r="E43" s="36"/>
      <c r="F43" s="36"/>
      <c r="G43" s="36"/>
      <c r="H43" s="33"/>
      <c r="J43" s="8"/>
    </row>
    <row r="44">
      <c r="A44" s="36">
        <v>100.0</v>
      </c>
      <c r="B44" s="36">
        <v>121.0</v>
      </c>
      <c r="C44" s="36" t="s">
        <v>338</v>
      </c>
      <c r="D44" s="36"/>
      <c r="E44" s="36"/>
      <c r="F44" s="36"/>
      <c r="G44" s="36"/>
      <c r="H44" s="33"/>
      <c r="J44" s="8"/>
    </row>
    <row r="45">
      <c r="A45" s="36">
        <v>100.0</v>
      </c>
      <c r="B45" s="36">
        <v>115.0</v>
      </c>
      <c r="C45" s="36" t="s">
        <v>338</v>
      </c>
      <c r="D45" s="36"/>
      <c r="E45" s="36"/>
      <c r="F45" s="36"/>
      <c r="G45" s="36"/>
      <c r="H45" s="33"/>
      <c r="J45" s="8"/>
    </row>
    <row r="46">
      <c r="A46" s="36">
        <v>100.0</v>
      </c>
      <c r="B46" s="36">
        <v>64.0</v>
      </c>
      <c r="C46" s="36" t="s">
        <v>338</v>
      </c>
      <c r="D46" s="36"/>
      <c r="E46" s="36"/>
      <c r="F46" s="36"/>
      <c r="G46" s="36"/>
      <c r="H46" s="33"/>
      <c r="J46" s="8"/>
    </row>
    <row r="47">
      <c r="A47" s="36">
        <v>100.0</v>
      </c>
      <c r="B47" s="36">
        <v>61.0</v>
      </c>
      <c r="C47" s="36" t="s">
        <v>338</v>
      </c>
      <c r="D47" s="36"/>
      <c r="E47" s="36"/>
      <c r="F47" s="36"/>
      <c r="G47" s="36"/>
      <c r="H47" s="33"/>
      <c r="J47" s="8"/>
    </row>
    <row r="48">
      <c r="A48" s="36">
        <v>100.0</v>
      </c>
      <c r="B48" s="36">
        <v>161.0</v>
      </c>
      <c r="C48" s="36" t="s">
        <v>341</v>
      </c>
      <c r="D48" s="36"/>
      <c r="E48" s="36"/>
      <c r="F48" s="36"/>
      <c r="G48" s="36"/>
      <c r="H48" s="33"/>
      <c r="J48" s="8"/>
    </row>
    <row r="49">
      <c r="A49" s="36">
        <v>100.0</v>
      </c>
      <c r="B49" s="36">
        <v>173.0</v>
      </c>
      <c r="C49" s="36" t="s">
        <v>335</v>
      </c>
      <c r="D49" s="36"/>
      <c r="E49" s="36"/>
      <c r="F49" s="36"/>
      <c r="G49" s="36"/>
      <c r="H49" s="33"/>
      <c r="J49" s="8"/>
    </row>
    <row r="50">
      <c r="A50" s="36">
        <v>100.0</v>
      </c>
      <c r="B50" s="36">
        <v>75.0</v>
      </c>
      <c r="C50" s="36" t="s">
        <v>338</v>
      </c>
      <c r="D50" s="36"/>
      <c r="E50" s="36"/>
      <c r="F50" s="36"/>
      <c r="G50" s="36"/>
      <c r="H50" s="33"/>
      <c r="J50" s="8"/>
    </row>
    <row r="51">
      <c r="A51" s="36">
        <v>100.0</v>
      </c>
      <c r="B51" s="36">
        <v>107.0</v>
      </c>
      <c r="C51" s="36" t="s">
        <v>335</v>
      </c>
      <c r="D51" s="36"/>
      <c r="E51" s="36"/>
      <c r="F51" s="36"/>
      <c r="G51" s="36"/>
      <c r="H51" s="33"/>
      <c r="J51" s="8"/>
    </row>
    <row r="52">
      <c r="A52" s="36">
        <v>85.0</v>
      </c>
      <c r="B52" s="36">
        <v>99.0</v>
      </c>
      <c r="C52" s="36" t="s">
        <v>338</v>
      </c>
      <c r="D52" s="36"/>
      <c r="E52" s="36"/>
      <c r="F52" s="36"/>
      <c r="G52" s="36"/>
      <c r="H52" s="33"/>
      <c r="J52" s="8"/>
    </row>
    <row r="53">
      <c r="A53" s="36">
        <v>85.0</v>
      </c>
      <c r="B53" s="36">
        <v>112.0</v>
      </c>
      <c r="C53" s="36" t="s">
        <v>350</v>
      </c>
      <c r="D53" s="36"/>
      <c r="E53" s="36"/>
      <c r="F53" s="36"/>
      <c r="G53" s="36"/>
      <c r="H53" s="33"/>
      <c r="J53" s="8"/>
    </row>
    <row r="54">
      <c r="A54" s="36">
        <v>85.0</v>
      </c>
      <c r="B54" s="36">
        <v>115.0</v>
      </c>
      <c r="C54" s="36" t="s">
        <v>338</v>
      </c>
      <c r="D54" s="36"/>
      <c r="E54" s="36"/>
      <c r="F54" s="36"/>
      <c r="G54" s="36"/>
      <c r="H54" s="33"/>
      <c r="J54" s="8"/>
    </row>
    <row r="55">
      <c r="A55" s="36">
        <v>85.0</v>
      </c>
      <c r="B55" s="36">
        <v>180.0</v>
      </c>
      <c r="C55" s="36" t="s">
        <v>350</v>
      </c>
      <c r="D55" s="36"/>
      <c r="E55" s="36"/>
      <c r="F55" s="36"/>
      <c r="G55" s="36"/>
      <c r="H55" s="33"/>
      <c r="J55" s="8"/>
    </row>
    <row r="56">
      <c r="A56" s="36">
        <v>85.0</v>
      </c>
      <c r="B56" s="36">
        <v>140.0</v>
      </c>
      <c r="C56" s="36" t="s">
        <v>338</v>
      </c>
      <c r="D56" s="36"/>
      <c r="E56" s="36"/>
      <c r="F56" s="36"/>
      <c r="G56" s="36"/>
      <c r="H56" s="33"/>
      <c r="J56" s="8"/>
    </row>
    <row r="57">
      <c r="A57" s="36">
        <v>85.0</v>
      </c>
      <c r="B57" s="36">
        <v>103.0</v>
      </c>
      <c r="C57" s="36" t="s">
        <v>353</v>
      </c>
      <c r="D57" s="36"/>
      <c r="E57" s="36"/>
      <c r="F57" s="36"/>
      <c r="G57" s="36"/>
      <c r="H57" s="33"/>
      <c r="J57" s="8"/>
    </row>
    <row r="58">
      <c r="A58" s="36"/>
      <c r="B58" s="36"/>
      <c r="C58" s="36"/>
      <c r="D58" s="36"/>
      <c r="E58" s="36"/>
      <c r="F58" s="36"/>
      <c r="G58" s="36"/>
      <c r="H58" s="33"/>
      <c r="J58" s="8"/>
    </row>
    <row r="59">
      <c r="A59" s="36"/>
      <c r="B59" s="36"/>
      <c r="C59" s="36"/>
      <c r="D59" s="36"/>
      <c r="E59" s="36"/>
      <c r="F59" s="36"/>
      <c r="G59" s="36"/>
      <c r="H59" s="33"/>
      <c r="J59" s="8"/>
    </row>
    <row r="60">
      <c r="A60" s="36"/>
      <c r="B60" s="36"/>
      <c r="C60" s="36"/>
      <c r="D60" s="36"/>
      <c r="E60" s="36"/>
      <c r="F60" s="36"/>
      <c r="G60" s="36"/>
      <c r="H60" s="33"/>
      <c r="J60" s="8"/>
    </row>
    <row r="61">
      <c r="A61" s="36"/>
      <c r="B61" s="36"/>
      <c r="C61" s="36"/>
      <c r="D61" s="36"/>
      <c r="E61" s="36"/>
      <c r="F61" s="36"/>
      <c r="G61" s="36"/>
      <c r="H61" s="33"/>
      <c r="J61" s="8"/>
    </row>
    <row r="62">
      <c r="A62" s="36"/>
      <c r="B62" s="36"/>
      <c r="C62" s="36"/>
      <c r="D62" s="36"/>
      <c r="E62" s="36"/>
      <c r="F62" s="36"/>
      <c r="G62" s="36"/>
      <c r="H62" s="33"/>
      <c r="J62" s="8"/>
    </row>
    <row r="63">
      <c r="A63" s="36"/>
      <c r="B63" s="36"/>
      <c r="C63" s="36"/>
      <c r="D63" s="53"/>
      <c r="E63" s="53"/>
      <c r="F63" s="53"/>
      <c r="G63" s="53"/>
      <c r="H63" s="33"/>
      <c r="J63" s="8"/>
    </row>
    <row r="64">
      <c r="A64" s="36"/>
      <c r="B64" s="36"/>
      <c r="C64" s="36"/>
      <c r="D64" s="36"/>
      <c r="E64" s="36"/>
      <c r="F64" s="36"/>
      <c r="G64" s="36"/>
      <c r="H64" s="33"/>
      <c r="J64" s="8"/>
    </row>
    <row r="65">
      <c r="A65" s="36"/>
      <c r="B65" s="36"/>
      <c r="C65" s="36"/>
      <c r="D65" s="36"/>
      <c r="E65" s="36"/>
      <c r="F65" s="36"/>
      <c r="G65" s="36"/>
      <c r="H65" s="33"/>
      <c r="J65" s="8"/>
    </row>
    <row r="66">
      <c r="A66" s="36"/>
      <c r="B66" s="36"/>
      <c r="C66" s="36"/>
      <c r="D66" s="36"/>
      <c r="E66" s="36"/>
      <c r="F66" s="36"/>
      <c r="G66" s="36"/>
      <c r="H66" s="33"/>
      <c r="J66" s="8"/>
    </row>
    <row r="67">
      <c r="A67" s="36"/>
      <c r="B67" s="36"/>
      <c r="C67" s="36"/>
      <c r="D67" s="36"/>
      <c r="E67" s="36"/>
      <c r="F67" s="36"/>
      <c r="G67" s="36"/>
      <c r="H67" s="33"/>
      <c r="J67" s="8"/>
    </row>
    <row r="68">
      <c r="A68" s="36"/>
      <c r="B68" s="36"/>
      <c r="C68" s="36"/>
      <c r="D68" s="36"/>
      <c r="E68" s="36"/>
      <c r="F68" s="36"/>
      <c r="G68" s="36"/>
      <c r="H68" s="33"/>
      <c r="J68" s="8"/>
    </row>
    <row r="69">
      <c r="A69" s="36"/>
      <c r="B69" s="36"/>
      <c r="C69" s="36"/>
      <c r="D69" s="36"/>
      <c r="E69" s="36"/>
      <c r="F69" s="36"/>
      <c r="G69" s="36"/>
      <c r="H69" s="33"/>
      <c r="J69" s="8"/>
    </row>
    <row r="70">
      <c r="A70" s="36"/>
      <c r="B70" s="36"/>
      <c r="C70" s="36"/>
      <c r="D70" s="36"/>
      <c r="E70" s="36"/>
      <c r="F70" s="36"/>
      <c r="G70" s="36"/>
      <c r="H70" s="33"/>
      <c r="J70" s="8"/>
    </row>
    <row r="71">
      <c r="A71" s="36"/>
      <c r="B71" s="36"/>
      <c r="C71" s="36"/>
      <c r="D71" s="36"/>
      <c r="E71" s="36"/>
      <c r="F71" s="36"/>
      <c r="G71" s="36"/>
      <c r="H71" s="33"/>
      <c r="J71" s="8"/>
    </row>
    <row r="72">
      <c r="A72" s="36"/>
      <c r="B72" s="36"/>
      <c r="C72" s="36"/>
      <c r="D72" s="36"/>
      <c r="E72" s="36"/>
      <c r="F72" s="36"/>
      <c r="G72" s="36"/>
      <c r="H72" s="33"/>
      <c r="J72" s="8"/>
    </row>
    <row r="73">
      <c r="A73" s="36"/>
      <c r="B73" s="36"/>
      <c r="C73" s="36"/>
      <c r="D73" s="36"/>
      <c r="E73" s="36"/>
      <c r="F73" s="36"/>
      <c r="G73" s="36"/>
      <c r="H73" s="33"/>
      <c r="J73" s="8"/>
    </row>
    <row r="74">
      <c r="A74" s="36"/>
      <c r="B74" s="36"/>
      <c r="C74" s="36"/>
      <c r="D74" s="36"/>
      <c r="E74" s="36"/>
      <c r="F74" s="36"/>
      <c r="G74" s="36"/>
      <c r="H74" s="33"/>
      <c r="J74" s="8"/>
    </row>
    <row r="75">
      <c r="A75" s="36"/>
      <c r="B75" s="36"/>
      <c r="C75" s="36"/>
      <c r="D75" s="36"/>
      <c r="E75" s="36"/>
      <c r="F75" s="36"/>
      <c r="G75" s="36"/>
      <c r="H75" s="33"/>
      <c r="J75" s="8"/>
    </row>
    <row r="76">
      <c r="A76" s="36"/>
      <c r="B76" s="36"/>
      <c r="C76" s="36"/>
      <c r="D76" s="53"/>
      <c r="E76" s="53"/>
      <c r="F76" s="53"/>
      <c r="G76" s="53"/>
      <c r="H76" s="33"/>
      <c r="J76" s="8"/>
    </row>
    <row r="77">
      <c r="A77" s="36"/>
      <c r="B77" s="36"/>
      <c r="C77" s="36"/>
      <c r="D77" s="36"/>
      <c r="E77" s="36"/>
      <c r="F77" s="36"/>
      <c r="G77" s="36"/>
      <c r="H77" s="33"/>
      <c r="J77" s="8"/>
    </row>
    <row r="78">
      <c r="A78" s="36"/>
      <c r="B78" s="36"/>
      <c r="C78" s="36"/>
      <c r="D78" s="36"/>
      <c r="E78" s="36"/>
      <c r="F78" s="36"/>
      <c r="G78" s="36"/>
      <c r="H78" s="33"/>
      <c r="J78" s="8"/>
    </row>
    <row r="79">
      <c r="A79" s="36"/>
      <c r="B79" s="36"/>
      <c r="C79" s="36"/>
      <c r="D79" s="36"/>
      <c r="E79" s="36"/>
      <c r="F79" s="36"/>
      <c r="G79" s="36"/>
      <c r="H79" s="33"/>
      <c r="J79" s="8"/>
    </row>
    <row r="80">
      <c r="A80" s="36"/>
      <c r="B80" s="36"/>
      <c r="C80" s="36"/>
      <c r="D80" s="36"/>
      <c r="E80" s="36"/>
      <c r="F80" s="36"/>
      <c r="G80" s="36"/>
      <c r="H80" s="33"/>
      <c r="J80" s="8"/>
    </row>
    <row r="81">
      <c r="A81" s="36"/>
      <c r="B81" s="36"/>
      <c r="C81" s="36"/>
      <c r="D81" s="36"/>
      <c r="E81" s="36"/>
      <c r="F81" s="36"/>
      <c r="G81" s="36"/>
      <c r="H81" s="33"/>
      <c r="J81" s="8"/>
    </row>
    <row r="82">
      <c r="A82" s="36"/>
      <c r="B82" s="36"/>
      <c r="C82" s="36"/>
      <c r="D82" s="36"/>
      <c r="E82" s="36"/>
      <c r="F82" s="36"/>
      <c r="G82" s="36"/>
      <c r="H82" s="33"/>
      <c r="J82" s="8"/>
    </row>
    <row r="83">
      <c r="A83" s="36"/>
      <c r="B83" s="36"/>
      <c r="C83" s="36"/>
      <c r="D83" s="36"/>
      <c r="E83" s="36"/>
      <c r="F83" s="36"/>
      <c r="G83" s="36"/>
      <c r="H83" s="33"/>
      <c r="J83" s="8"/>
    </row>
    <row r="84">
      <c r="A84" s="36"/>
      <c r="B84" s="36"/>
      <c r="C84" s="36"/>
      <c r="D84" s="36"/>
      <c r="E84" s="36"/>
      <c r="F84" s="36"/>
      <c r="G84" s="36"/>
      <c r="H84" s="33"/>
      <c r="J84" s="8"/>
    </row>
    <row r="85">
      <c r="A85" s="36"/>
      <c r="B85" s="36"/>
      <c r="C85" s="36"/>
      <c r="D85" s="36"/>
      <c r="E85" s="36"/>
      <c r="F85" s="36"/>
      <c r="G85" s="36"/>
      <c r="H85" s="33"/>
      <c r="J85" s="8"/>
    </row>
    <row r="86">
      <c r="A86" s="36"/>
      <c r="B86" s="36"/>
      <c r="C86" s="36"/>
      <c r="D86" s="36"/>
      <c r="E86" s="36"/>
      <c r="F86" s="36"/>
      <c r="G86" s="36"/>
      <c r="H86" s="33"/>
      <c r="J86" s="8"/>
    </row>
    <row r="87">
      <c r="A87" s="36"/>
      <c r="B87" s="36"/>
      <c r="C87" s="36"/>
      <c r="D87" s="36"/>
      <c r="E87" s="36"/>
      <c r="F87" s="36"/>
      <c r="G87" s="36"/>
      <c r="H87" s="33"/>
      <c r="J87" s="8"/>
    </row>
    <row r="88">
      <c r="A88" s="53"/>
      <c r="B88" s="53"/>
      <c r="C88" s="53"/>
      <c r="D88" s="53"/>
      <c r="E88" s="53"/>
      <c r="F88" s="53"/>
      <c r="G88" s="53"/>
      <c r="H88" s="33"/>
      <c r="J88" s="8"/>
    </row>
    <row r="89">
      <c r="A89" s="53"/>
      <c r="B89" s="53"/>
      <c r="C89" s="53"/>
      <c r="D89" s="53"/>
      <c r="E89" s="53"/>
      <c r="F89" s="53"/>
      <c r="G89" s="53"/>
      <c r="H89" s="33"/>
      <c r="J89" s="8"/>
    </row>
    <row r="90">
      <c r="A90" s="53"/>
      <c r="B90" s="53"/>
      <c r="C90" s="53"/>
      <c r="D90" s="53"/>
      <c r="E90" s="53"/>
      <c r="F90" s="53"/>
      <c r="G90" s="53"/>
      <c r="H90" s="33"/>
      <c r="J90" s="8"/>
    </row>
    <row r="91">
      <c r="A91" s="53"/>
      <c r="B91" s="53"/>
      <c r="C91" s="53"/>
      <c r="D91" s="53"/>
      <c r="E91" s="53"/>
      <c r="F91" s="53"/>
      <c r="G91" s="53"/>
      <c r="H91" s="33"/>
      <c r="J91" s="8"/>
    </row>
    <row r="92">
      <c r="A92" s="53"/>
      <c r="B92" s="53"/>
      <c r="C92" s="53"/>
      <c r="D92" s="53"/>
      <c r="E92" s="53"/>
      <c r="F92" s="53"/>
      <c r="G92" s="53"/>
      <c r="H92" s="33"/>
      <c r="J92" s="8"/>
    </row>
    <row r="93">
      <c r="A93" s="53"/>
      <c r="B93" s="53"/>
      <c r="C93" s="53"/>
      <c r="D93" s="53"/>
      <c r="E93" s="53"/>
      <c r="F93" s="53"/>
      <c r="G93" s="53"/>
      <c r="H93" s="33"/>
      <c r="J93" s="8"/>
    </row>
    <row r="94">
      <c r="A94" s="53"/>
      <c r="B94" s="53"/>
      <c r="C94" s="53"/>
      <c r="D94" s="53"/>
      <c r="E94" s="53"/>
      <c r="F94" s="53"/>
      <c r="G94" s="53"/>
      <c r="H94" s="33"/>
      <c r="J94" s="8"/>
    </row>
    <row r="95">
      <c r="A95" s="53"/>
      <c r="B95" s="53"/>
      <c r="C95" s="53"/>
      <c r="D95" s="53"/>
      <c r="E95" s="53"/>
      <c r="F95" s="53"/>
      <c r="G95" s="53"/>
      <c r="H95" s="33"/>
      <c r="J95" s="8"/>
    </row>
    <row r="96">
      <c r="A96" s="53"/>
      <c r="B96" s="53"/>
      <c r="C96" s="53"/>
      <c r="D96" s="53"/>
      <c r="E96" s="53"/>
      <c r="F96" s="53"/>
      <c r="G96" s="53"/>
      <c r="H96" s="33"/>
      <c r="J96" s="8"/>
    </row>
    <row r="97">
      <c r="A97" s="53"/>
      <c r="B97" s="53"/>
      <c r="C97" s="53"/>
      <c r="D97" s="53"/>
      <c r="E97" s="53"/>
      <c r="F97" s="53"/>
      <c r="G97" s="53"/>
      <c r="H97" s="33"/>
      <c r="J97" s="8"/>
    </row>
    <row r="98">
      <c r="A98" s="53"/>
      <c r="B98" s="53"/>
      <c r="C98" s="53"/>
      <c r="D98" s="53"/>
      <c r="E98" s="53"/>
      <c r="F98" s="53"/>
      <c r="G98" s="53"/>
      <c r="H98" s="33"/>
      <c r="J98" s="8"/>
    </row>
    <row r="99">
      <c r="A99" s="53"/>
      <c r="B99" s="53"/>
      <c r="C99" s="53"/>
      <c r="D99" s="53"/>
      <c r="E99" s="53"/>
      <c r="F99" s="53"/>
      <c r="G99" s="53"/>
      <c r="H99" s="33"/>
      <c r="J99" s="8"/>
    </row>
    <row r="100">
      <c r="A100" s="53"/>
      <c r="B100" s="53"/>
      <c r="C100" s="53"/>
      <c r="D100" s="53"/>
      <c r="E100" s="53"/>
      <c r="F100" s="53"/>
      <c r="G100" s="53"/>
      <c r="H100" s="33"/>
      <c r="J100" s="8"/>
    </row>
    <row r="101">
      <c r="A101" s="53"/>
      <c r="B101" s="53"/>
      <c r="C101" s="53"/>
      <c r="D101" s="53"/>
      <c r="E101" s="53"/>
      <c r="F101" s="53"/>
      <c r="G101" s="53"/>
      <c r="H101" s="33"/>
      <c r="J101" s="8"/>
    </row>
    <row r="102">
      <c r="A102" s="53"/>
      <c r="B102" s="53"/>
      <c r="C102" s="53"/>
      <c r="D102" s="53"/>
      <c r="E102" s="53"/>
      <c r="F102" s="53"/>
      <c r="G102" s="53"/>
      <c r="H102" s="33"/>
      <c r="J102" s="8"/>
    </row>
    <row r="103">
      <c r="A103" s="53"/>
      <c r="B103" s="53"/>
      <c r="C103" s="53"/>
      <c r="D103" s="53"/>
      <c r="E103" s="53"/>
      <c r="F103" s="53"/>
      <c r="G103" s="53"/>
      <c r="H103" s="33"/>
      <c r="J103" s="8"/>
    </row>
    <row r="104">
      <c r="A104" s="53"/>
      <c r="B104" s="53"/>
      <c r="C104" s="53"/>
      <c r="D104" s="53"/>
      <c r="E104" s="53"/>
      <c r="F104" s="53"/>
      <c r="G104" s="53"/>
      <c r="H104" s="33"/>
      <c r="J104" s="8"/>
    </row>
    <row r="105">
      <c r="A105" s="53"/>
      <c r="B105" s="53"/>
      <c r="C105" s="53"/>
      <c r="D105" s="53"/>
      <c r="E105" s="53"/>
      <c r="F105" s="53"/>
      <c r="G105" s="53"/>
      <c r="H105" s="33"/>
      <c r="J105" s="8"/>
    </row>
    <row r="106">
      <c r="A106" s="53"/>
      <c r="B106" s="53"/>
      <c r="C106" s="53"/>
      <c r="D106" s="53"/>
      <c r="E106" s="53"/>
      <c r="F106" s="53"/>
      <c r="G106" s="53"/>
      <c r="H106" s="33"/>
      <c r="J106" s="8"/>
    </row>
    <row r="107">
      <c r="A107" s="53"/>
      <c r="B107" s="53"/>
      <c r="C107" s="53"/>
      <c r="D107" s="53"/>
      <c r="E107" s="53"/>
      <c r="F107" s="53"/>
      <c r="G107" s="53"/>
      <c r="H107" s="33"/>
      <c r="J107" s="8"/>
    </row>
    <row r="108">
      <c r="A108" s="53"/>
      <c r="B108" s="53"/>
      <c r="C108" s="53"/>
      <c r="D108" s="53"/>
      <c r="E108" s="53"/>
      <c r="F108" s="53"/>
      <c r="G108" s="53"/>
      <c r="H108" s="33"/>
      <c r="J108" s="8"/>
    </row>
    <row r="109">
      <c r="A109" s="53"/>
      <c r="B109" s="53"/>
      <c r="C109" s="53"/>
      <c r="D109" s="53"/>
      <c r="E109" s="53"/>
      <c r="F109" s="53"/>
      <c r="G109" s="53"/>
      <c r="H109" s="33"/>
      <c r="J109" s="8"/>
    </row>
    <row r="110">
      <c r="A110" s="53"/>
      <c r="B110" s="53"/>
      <c r="C110" s="53"/>
      <c r="D110" s="53"/>
      <c r="E110" s="53"/>
      <c r="F110" s="53"/>
      <c r="G110" s="53"/>
      <c r="H110" s="33"/>
      <c r="J110" s="8"/>
    </row>
    <row r="111">
      <c r="A111" s="53"/>
      <c r="B111" s="53"/>
      <c r="C111" s="53"/>
      <c r="D111" s="53"/>
      <c r="E111" s="53"/>
      <c r="F111" s="53"/>
      <c r="G111" s="53"/>
      <c r="H111" s="33"/>
      <c r="J111" s="8"/>
    </row>
    <row r="112">
      <c r="A112" s="53"/>
      <c r="B112" s="53"/>
      <c r="C112" s="53"/>
      <c r="D112" s="53"/>
      <c r="E112" s="53"/>
      <c r="F112" s="53"/>
      <c r="G112" s="53"/>
      <c r="H112" s="33"/>
      <c r="J112" s="8"/>
    </row>
    <row r="113">
      <c r="A113" s="53"/>
      <c r="B113" s="53"/>
      <c r="C113" s="53"/>
      <c r="D113" s="53"/>
      <c r="E113" s="53"/>
      <c r="F113" s="53"/>
      <c r="G113" s="53"/>
      <c r="H113" s="33"/>
      <c r="J113" s="8"/>
    </row>
    <row r="114">
      <c r="A114" s="53"/>
      <c r="B114" s="53"/>
      <c r="C114" s="53"/>
      <c r="D114" s="53"/>
      <c r="E114" s="53"/>
      <c r="F114" s="53"/>
      <c r="G114" s="53"/>
      <c r="H114" s="33"/>
      <c r="J114" s="8"/>
    </row>
    <row r="115">
      <c r="A115" s="53"/>
      <c r="B115" s="53"/>
      <c r="C115" s="53"/>
      <c r="D115" s="53"/>
      <c r="E115" s="53"/>
      <c r="F115" s="53"/>
      <c r="G115" s="53"/>
      <c r="H115" s="33"/>
      <c r="J115" s="8"/>
    </row>
    <row r="116">
      <c r="A116" s="53"/>
      <c r="B116" s="53"/>
      <c r="C116" s="53"/>
      <c r="D116" s="53"/>
      <c r="E116" s="53"/>
      <c r="F116" s="53"/>
      <c r="G116" s="53"/>
      <c r="H116" s="33"/>
      <c r="J116" s="8"/>
    </row>
    <row r="117">
      <c r="A117" s="53"/>
      <c r="B117" s="53"/>
      <c r="C117" s="53"/>
      <c r="D117" s="53"/>
      <c r="E117" s="53"/>
      <c r="F117" s="53"/>
      <c r="G117" s="53"/>
      <c r="H117" s="33"/>
      <c r="J117" s="8"/>
    </row>
    <row r="118">
      <c r="A118" s="53"/>
      <c r="B118" s="53"/>
      <c r="C118" s="53"/>
      <c r="D118" s="53"/>
      <c r="E118" s="53"/>
      <c r="F118" s="53"/>
      <c r="G118" s="53"/>
      <c r="H118" s="33"/>
      <c r="J118" s="8"/>
    </row>
    <row r="119">
      <c r="A119" s="53"/>
      <c r="B119" s="53"/>
      <c r="C119" s="53"/>
      <c r="D119" s="53"/>
      <c r="E119" s="53"/>
      <c r="F119" s="53"/>
      <c r="G119" s="53"/>
      <c r="H119" s="33"/>
      <c r="J119" s="8"/>
    </row>
    <row r="120">
      <c r="A120" s="53"/>
      <c r="B120" s="53"/>
      <c r="C120" s="53"/>
      <c r="D120" s="53"/>
      <c r="E120" s="53"/>
      <c r="F120" s="53"/>
      <c r="G120" s="53"/>
      <c r="H120" s="33"/>
      <c r="J120" s="8"/>
    </row>
    <row r="121">
      <c r="A121" s="53"/>
      <c r="B121" s="53"/>
      <c r="C121" s="53"/>
      <c r="D121" s="53"/>
      <c r="E121" s="53"/>
      <c r="F121" s="53"/>
      <c r="G121" s="53"/>
      <c r="H121" s="33"/>
      <c r="J121" s="8"/>
    </row>
    <row r="122">
      <c r="A122" s="53"/>
      <c r="B122" s="53"/>
      <c r="C122" s="53"/>
      <c r="D122" s="53"/>
      <c r="E122" s="53"/>
      <c r="F122" s="53"/>
      <c r="G122" s="53"/>
      <c r="H122" s="33"/>
      <c r="J122" s="8"/>
    </row>
    <row r="123">
      <c r="A123" s="53"/>
      <c r="B123" s="53"/>
      <c r="C123" s="53"/>
      <c r="D123" s="53"/>
      <c r="E123" s="53"/>
      <c r="F123" s="53"/>
      <c r="G123" s="53"/>
      <c r="H123" s="33"/>
      <c r="J123" s="8"/>
    </row>
    <row r="124">
      <c r="A124" s="53"/>
      <c r="B124" s="53"/>
      <c r="C124" s="53"/>
      <c r="D124" s="53"/>
      <c r="E124" s="53"/>
      <c r="F124" s="53"/>
      <c r="G124" s="53"/>
      <c r="H124" s="33"/>
      <c r="J124" s="8"/>
    </row>
    <row r="125">
      <c r="A125" s="53"/>
      <c r="B125" s="53"/>
      <c r="C125" s="53"/>
      <c r="D125" s="53"/>
      <c r="E125" s="53"/>
      <c r="F125" s="53"/>
      <c r="G125" s="53"/>
      <c r="H125" s="33"/>
      <c r="J125" s="8"/>
    </row>
    <row r="126">
      <c r="A126" s="53"/>
      <c r="B126" s="53"/>
      <c r="C126" s="53"/>
      <c r="D126" s="53"/>
      <c r="E126" s="53"/>
      <c r="F126" s="53"/>
      <c r="G126" s="53"/>
      <c r="H126" s="33"/>
      <c r="J126" s="8"/>
    </row>
    <row r="127">
      <c r="A127" s="53"/>
      <c r="B127" s="53"/>
      <c r="C127" s="53"/>
      <c r="D127" s="53"/>
      <c r="E127" s="53"/>
      <c r="F127" s="53"/>
      <c r="G127" s="53"/>
      <c r="H127" s="33"/>
      <c r="J127" s="8"/>
    </row>
    <row r="128">
      <c r="A128" s="53"/>
      <c r="B128" s="53"/>
      <c r="C128" s="53"/>
      <c r="D128" s="53"/>
      <c r="E128" s="53"/>
      <c r="F128" s="53"/>
      <c r="G128" s="53"/>
      <c r="H128" s="33"/>
      <c r="J128" s="8"/>
    </row>
    <row r="129">
      <c r="A129" s="53"/>
      <c r="B129" s="53"/>
      <c r="C129" s="53"/>
      <c r="D129" s="53"/>
      <c r="E129" s="53"/>
      <c r="F129" s="53"/>
      <c r="G129" s="53"/>
      <c r="H129" s="33"/>
      <c r="J129" s="8"/>
    </row>
    <row r="130">
      <c r="A130" s="53"/>
      <c r="B130" s="53"/>
      <c r="C130" s="53"/>
      <c r="D130" s="53"/>
      <c r="E130" s="53"/>
      <c r="F130" s="53"/>
      <c r="G130" s="53"/>
      <c r="H130" s="33"/>
      <c r="J130" s="8"/>
    </row>
    <row r="131">
      <c r="A131" s="53"/>
      <c r="B131" s="53"/>
      <c r="C131" s="53"/>
      <c r="D131" s="53"/>
      <c r="E131" s="53"/>
      <c r="F131" s="53"/>
      <c r="G131" s="53"/>
      <c r="H131" s="33"/>
      <c r="J131" s="8"/>
    </row>
    <row r="132">
      <c r="A132" s="53"/>
      <c r="B132" s="53"/>
      <c r="C132" s="53"/>
      <c r="D132" s="53"/>
      <c r="E132" s="53"/>
      <c r="F132" s="53"/>
      <c r="G132" s="53"/>
      <c r="H132" s="33"/>
      <c r="J132" s="8"/>
    </row>
    <row r="133">
      <c r="A133" s="53"/>
      <c r="B133" s="53"/>
      <c r="C133" s="53"/>
      <c r="D133" s="53"/>
      <c r="E133" s="53"/>
      <c r="F133" s="53"/>
      <c r="G133" s="53"/>
      <c r="H133" s="33"/>
      <c r="J133" s="8"/>
    </row>
    <row r="134">
      <c r="A134" s="53"/>
      <c r="B134" s="53"/>
      <c r="C134" s="53"/>
      <c r="D134" s="53"/>
      <c r="E134" s="53"/>
      <c r="F134" s="53"/>
      <c r="G134" s="53"/>
      <c r="H134" s="33"/>
      <c r="J134" s="8"/>
    </row>
    <row r="135">
      <c r="A135" s="53"/>
      <c r="B135" s="53"/>
      <c r="C135" s="53"/>
      <c r="D135" s="53"/>
      <c r="E135" s="53"/>
      <c r="F135" s="53"/>
      <c r="G135" s="53"/>
      <c r="H135" s="33"/>
      <c r="J135" s="8"/>
    </row>
    <row r="136">
      <c r="A136" s="53"/>
      <c r="B136" s="53"/>
      <c r="C136" s="53"/>
      <c r="D136" s="53"/>
      <c r="E136" s="53"/>
      <c r="F136" s="53"/>
      <c r="G136" s="53"/>
      <c r="H136" s="33"/>
      <c r="J136" s="8"/>
    </row>
    <row r="137">
      <c r="A137" s="53"/>
      <c r="B137" s="53"/>
      <c r="C137" s="53"/>
      <c r="D137" s="53"/>
      <c r="E137" s="53"/>
      <c r="F137" s="53"/>
      <c r="G137" s="53"/>
      <c r="H137" s="33"/>
      <c r="J137" s="8"/>
    </row>
    <row r="138">
      <c r="A138" s="53"/>
      <c r="B138" s="53"/>
      <c r="C138" s="53"/>
      <c r="D138" s="53"/>
      <c r="E138" s="53"/>
      <c r="F138" s="53"/>
      <c r="G138" s="53"/>
      <c r="H138" s="33"/>
      <c r="J138" s="8"/>
    </row>
    <row r="139">
      <c r="A139" s="53"/>
      <c r="B139" s="53"/>
      <c r="C139" s="53"/>
      <c r="D139" s="53"/>
      <c r="E139" s="53"/>
      <c r="F139" s="53"/>
      <c r="G139" s="53"/>
      <c r="H139" s="33"/>
      <c r="J139" s="8"/>
    </row>
    <row r="140">
      <c r="G140" s="54"/>
      <c r="H140" s="33"/>
      <c r="J140" s="8"/>
    </row>
    <row r="141">
      <c r="G141" s="54"/>
      <c r="H141" s="33"/>
      <c r="J141" s="8"/>
    </row>
    <row r="142">
      <c r="G142" s="54"/>
      <c r="H142" s="33"/>
      <c r="J142" s="8"/>
    </row>
    <row r="143">
      <c r="G143" s="54"/>
      <c r="H143" s="33"/>
      <c r="J143" s="8"/>
    </row>
    <row r="144">
      <c r="G144" s="54"/>
      <c r="H144" s="33"/>
      <c r="J144" s="8"/>
    </row>
    <row r="145">
      <c r="G145" s="54"/>
      <c r="H145" s="33"/>
      <c r="J145" s="8"/>
    </row>
    <row r="146">
      <c r="G146" s="54"/>
      <c r="H146" s="33"/>
      <c r="J146" s="8"/>
    </row>
    <row r="147">
      <c r="G147" s="54"/>
      <c r="H147" s="33"/>
      <c r="J147" s="8"/>
    </row>
    <row r="148">
      <c r="G148" s="54"/>
      <c r="H148" s="33"/>
      <c r="J148" s="8"/>
    </row>
    <row r="149">
      <c r="G149" s="54"/>
      <c r="H149" s="33"/>
      <c r="J149" s="8"/>
    </row>
    <row r="150">
      <c r="G150" s="54"/>
      <c r="H150" s="33"/>
      <c r="J150" s="8"/>
    </row>
    <row r="151">
      <c r="G151" s="54"/>
      <c r="H151" s="33"/>
      <c r="J151" s="8"/>
    </row>
    <row r="152">
      <c r="G152" s="54"/>
      <c r="H152" s="33"/>
      <c r="J152" s="8"/>
    </row>
    <row r="153">
      <c r="G153" s="54"/>
      <c r="H153" s="33"/>
      <c r="J153" s="8"/>
    </row>
    <row r="154">
      <c r="G154" s="54"/>
      <c r="H154" s="33"/>
      <c r="J154" s="8"/>
    </row>
    <row r="155">
      <c r="G155" s="54"/>
      <c r="H155" s="33"/>
      <c r="J155" s="8"/>
    </row>
    <row r="156">
      <c r="G156" s="54"/>
      <c r="H156" s="33"/>
      <c r="J156" s="8"/>
    </row>
    <row r="157">
      <c r="G157" s="54"/>
      <c r="H157" s="33"/>
      <c r="J157" s="8"/>
    </row>
    <row r="158">
      <c r="G158" s="54"/>
      <c r="H158" s="33"/>
      <c r="J158" s="8"/>
    </row>
    <row r="159">
      <c r="G159" s="54"/>
      <c r="H159" s="33"/>
      <c r="J159" s="8"/>
    </row>
    <row r="160">
      <c r="G160" s="54"/>
      <c r="H160" s="33"/>
      <c r="J160" s="8"/>
    </row>
    <row r="161">
      <c r="G161" s="54"/>
      <c r="H161" s="33"/>
      <c r="J161" s="8"/>
    </row>
    <row r="162">
      <c r="G162" s="54"/>
      <c r="H162" s="33"/>
      <c r="J162" s="8"/>
    </row>
    <row r="163">
      <c r="G163" s="54"/>
      <c r="H163" s="33"/>
      <c r="J163" s="8"/>
    </row>
    <row r="164">
      <c r="G164" s="54"/>
      <c r="H164" s="33"/>
      <c r="J164" s="8"/>
    </row>
    <row r="165">
      <c r="G165" s="54"/>
      <c r="H165" s="33"/>
      <c r="J165" s="8"/>
    </row>
    <row r="166">
      <c r="G166" s="54"/>
      <c r="H166" s="33"/>
      <c r="J166" s="8"/>
    </row>
    <row r="167">
      <c r="G167" s="54"/>
      <c r="H167" s="33"/>
      <c r="J167" s="8"/>
    </row>
    <row r="168">
      <c r="G168" s="54"/>
      <c r="H168" s="33"/>
      <c r="J168" s="8"/>
    </row>
    <row r="169">
      <c r="G169" s="54"/>
      <c r="H169" s="33"/>
      <c r="J169" s="8"/>
    </row>
    <row r="170">
      <c r="G170" s="54"/>
      <c r="H170" s="33"/>
      <c r="J170" s="8"/>
    </row>
    <row r="171">
      <c r="G171" s="54"/>
      <c r="H171" s="33"/>
      <c r="J171" s="8"/>
    </row>
    <row r="172">
      <c r="G172" s="54"/>
      <c r="H172" s="33"/>
      <c r="J172" s="8"/>
    </row>
    <row r="173">
      <c r="G173" s="54"/>
      <c r="H173" s="33"/>
      <c r="J173" s="8"/>
    </row>
    <row r="174">
      <c r="G174" s="54"/>
      <c r="H174" s="33"/>
      <c r="J174" s="8"/>
    </row>
    <row r="175">
      <c r="G175" s="54"/>
      <c r="H175" s="33"/>
      <c r="J175" s="8"/>
    </row>
    <row r="176">
      <c r="G176" s="54"/>
      <c r="H176" s="33"/>
      <c r="J176" s="8"/>
    </row>
    <row r="177">
      <c r="G177" s="54"/>
      <c r="H177" s="33"/>
      <c r="J177" s="8"/>
    </row>
    <row r="178">
      <c r="G178" s="54"/>
      <c r="H178" s="33"/>
      <c r="J178" s="8"/>
    </row>
    <row r="179">
      <c r="G179" s="54"/>
      <c r="H179" s="33"/>
      <c r="J179" s="8"/>
    </row>
    <row r="180">
      <c r="G180" s="54"/>
      <c r="H180" s="33"/>
      <c r="J180" s="8"/>
    </row>
    <row r="181">
      <c r="G181" s="54"/>
      <c r="H181" s="33"/>
      <c r="J181" s="8"/>
    </row>
    <row r="182">
      <c r="G182" s="54"/>
      <c r="H182" s="33"/>
      <c r="J182" s="8"/>
    </row>
    <row r="183">
      <c r="G183" s="54"/>
      <c r="H183" s="33"/>
      <c r="J183" s="8"/>
    </row>
    <row r="184">
      <c r="G184" s="54"/>
      <c r="H184" s="33"/>
      <c r="J184" s="8"/>
    </row>
    <row r="185">
      <c r="G185" s="54"/>
      <c r="H185" s="33"/>
      <c r="J185" s="8"/>
    </row>
    <row r="186">
      <c r="G186" s="54"/>
      <c r="H186" s="33"/>
      <c r="J186" s="8"/>
    </row>
    <row r="187">
      <c r="G187" s="54"/>
      <c r="H187" s="33"/>
      <c r="J187" s="8"/>
    </row>
    <row r="188">
      <c r="G188" s="54"/>
      <c r="H188" s="33"/>
      <c r="J188" s="8"/>
    </row>
    <row r="189">
      <c r="G189" s="54"/>
      <c r="H189" s="33"/>
      <c r="J189" s="8"/>
    </row>
    <row r="190">
      <c r="G190" s="54"/>
      <c r="H190" s="33"/>
      <c r="J190" s="8"/>
    </row>
    <row r="191">
      <c r="G191" s="54"/>
      <c r="H191" s="33"/>
      <c r="J191" s="8"/>
    </row>
    <row r="192">
      <c r="G192" s="54"/>
      <c r="H192" s="33"/>
      <c r="J192" s="8"/>
    </row>
    <row r="193">
      <c r="G193" s="54"/>
      <c r="H193" s="33"/>
      <c r="J193" s="8"/>
    </row>
    <row r="194">
      <c r="G194" s="54"/>
      <c r="H194" s="33"/>
      <c r="J194" s="8"/>
    </row>
    <row r="195">
      <c r="G195" s="54"/>
      <c r="H195" s="33"/>
      <c r="J195" s="8"/>
    </row>
    <row r="196">
      <c r="G196" s="54"/>
      <c r="H196" s="33"/>
      <c r="J196" s="8"/>
    </row>
    <row r="197">
      <c r="G197" s="54"/>
      <c r="H197" s="33"/>
      <c r="J197" s="8"/>
    </row>
    <row r="198">
      <c r="G198" s="54"/>
      <c r="H198" s="33"/>
      <c r="J198" s="8"/>
    </row>
    <row r="199">
      <c r="G199" s="54"/>
      <c r="H199" s="33"/>
      <c r="J199" s="8"/>
    </row>
    <row r="200">
      <c r="G200" s="54"/>
      <c r="H200" s="33"/>
      <c r="J200" s="8"/>
    </row>
    <row r="201">
      <c r="G201" s="54"/>
      <c r="H201" s="33"/>
      <c r="J201" s="8"/>
    </row>
    <row r="202">
      <c r="G202" s="54"/>
      <c r="H202" s="33"/>
      <c r="J202" s="8"/>
    </row>
    <row r="203">
      <c r="G203" s="54"/>
      <c r="H203" s="33"/>
      <c r="J203" s="8"/>
    </row>
    <row r="204">
      <c r="G204" s="54"/>
      <c r="H204" s="33"/>
      <c r="J204" s="8"/>
    </row>
    <row r="205">
      <c r="G205" s="54"/>
      <c r="H205" s="33"/>
      <c r="J205" s="8"/>
    </row>
    <row r="206">
      <c r="G206" s="54"/>
      <c r="H206" s="33"/>
      <c r="J206" s="8"/>
    </row>
    <row r="207">
      <c r="G207" s="54"/>
      <c r="H207" s="33"/>
      <c r="J207" s="8"/>
    </row>
    <row r="208">
      <c r="G208" s="54"/>
      <c r="H208" s="33"/>
      <c r="J208" s="8"/>
    </row>
    <row r="209">
      <c r="G209" s="54"/>
      <c r="H209" s="33"/>
      <c r="J209" s="8"/>
    </row>
    <row r="210">
      <c r="G210" s="54"/>
      <c r="H210" s="33"/>
      <c r="J210" s="8"/>
    </row>
    <row r="211">
      <c r="G211" s="54"/>
      <c r="H211" s="33"/>
      <c r="J211" s="8"/>
    </row>
    <row r="212">
      <c r="G212" s="54"/>
      <c r="H212" s="33"/>
      <c r="J212" s="8"/>
    </row>
    <row r="213">
      <c r="G213" s="54"/>
      <c r="H213" s="33"/>
      <c r="J213" s="8"/>
    </row>
    <row r="214">
      <c r="G214" s="54"/>
      <c r="H214" s="33"/>
      <c r="J214" s="8"/>
    </row>
    <row r="215">
      <c r="G215" s="54"/>
      <c r="H215" s="33"/>
      <c r="J215" s="8"/>
    </row>
    <row r="216">
      <c r="G216" s="54"/>
      <c r="H216" s="33"/>
      <c r="J216" s="8"/>
    </row>
    <row r="217">
      <c r="G217" s="54"/>
      <c r="H217" s="33"/>
      <c r="J217" s="8"/>
    </row>
    <row r="218">
      <c r="G218" s="54"/>
      <c r="H218" s="33"/>
      <c r="J218" s="8"/>
    </row>
    <row r="219">
      <c r="G219" s="54"/>
      <c r="H219" s="33"/>
      <c r="J219" s="8"/>
    </row>
    <row r="220">
      <c r="G220" s="54"/>
      <c r="H220" s="33"/>
      <c r="J220" s="8"/>
    </row>
    <row r="221">
      <c r="G221" s="54"/>
      <c r="H221" s="33"/>
      <c r="J221" s="8"/>
    </row>
    <row r="222">
      <c r="G222" s="54"/>
      <c r="H222" s="33"/>
      <c r="J222" s="8"/>
    </row>
    <row r="223">
      <c r="G223" s="54"/>
      <c r="H223" s="33"/>
      <c r="J223" s="8"/>
    </row>
    <row r="224">
      <c r="G224" s="54"/>
      <c r="H224" s="33"/>
      <c r="J224" s="8"/>
    </row>
    <row r="225">
      <c r="G225" s="54"/>
      <c r="H225" s="33"/>
      <c r="J225" s="8"/>
    </row>
    <row r="226">
      <c r="G226" s="54"/>
      <c r="H226" s="33"/>
      <c r="J226" s="8"/>
    </row>
    <row r="227">
      <c r="G227" s="54"/>
      <c r="H227" s="33"/>
      <c r="J227" s="8"/>
    </row>
    <row r="228">
      <c r="G228" s="54"/>
      <c r="H228" s="33"/>
      <c r="J228" s="8"/>
    </row>
    <row r="229">
      <c r="G229" s="54"/>
      <c r="H229" s="33"/>
      <c r="J229" s="8"/>
    </row>
    <row r="230">
      <c r="G230" s="54"/>
      <c r="H230" s="33"/>
      <c r="J230" s="8"/>
    </row>
    <row r="231">
      <c r="G231" s="54"/>
      <c r="H231" s="33"/>
      <c r="J231" s="8"/>
    </row>
    <row r="232">
      <c r="G232" s="54"/>
      <c r="H232" s="33"/>
      <c r="J232" s="8"/>
    </row>
    <row r="233">
      <c r="G233" s="54"/>
      <c r="H233" s="33"/>
      <c r="J233" s="8"/>
    </row>
    <row r="234">
      <c r="G234" s="54"/>
      <c r="H234" s="33"/>
      <c r="J234" s="8"/>
    </row>
    <row r="235">
      <c r="G235" s="54"/>
      <c r="H235" s="33"/>
      <c r="J235" s="8"/>
    </row>
    <row r="236">
      <c r="G236" s="54"/>
      <c r="H236" s="33"/>
      <c r="J236" s="8"/>
    </row>
    <row r="237">
      <c r="G237" s="54"/>
      <c r="H237" s="33"/>
      <c r="J237" s="8"/>
    </row>
    <row r="238">
      <c r="G238" s="54"/>
      <c r="H238" s="33"/>
      <c r="J238" s="8"/>
    </row>
    <row r="239">
      <c r="G239" s="54"/>
      <c r="H239" s="33"/>
      <c r="J239" s="8"/>
    </row>
    <row r="240">
      <c r="G240" s="54"/>
      <c r="H240" s="33"/>
      <c r="J240" s="8"/>
    </row>
    <row r="241">
      <c r="G241" s="54"/>
      <c r="H241" s="33"/>
      <c r="J241" s="8"/>
    </row>
    <row r="242">
      <c r="G242" s="54"/>
      <c r="H242" s="33"/>
      <c r="J242" s="8"/>
    </row>
    <row r="243">
      <c r="G243" s="54"/>
      <c r="H243" s="33"/>
      <c r="J243" s="8"/>
    </row>
    <row r="244">
      <c r="G244" s="54"/>
      <c r="H244" s="33"/>
      <c r="J244" s="8"/>
    </row>
    <row r="245">
      <c r="G245" s="54"/>
      <c r="H245" s="33"/>
      <c r="J245" s="8"/>
    </row>
    <row r="246">
      <c r="G246" s="54"/>
      <c r="H246" s="33"/>
      <c r="J246" s="8"/>
    </row>
    <row r="247">
      <c r="G247" s="54"/>
      <c r="H247" s="33"/>
      <c r="J247" s="8"/>
    </row>
    <row r="248">
      <c r="G248" s="54"/>
      <c r="H248" s="33"/>
      <c r="J248" s="8"/>
    </row>
    <row r="249">
      <c r="G249" s="54"/>
      <c r="H249" s="33"/>
      <c r="J249" s="8"/>
    </row>
    <row r="250">
      <c r="G250" s="54"/>
      <c r="H250" s="33"/>
      <c r="J250" s="8"/>
    </row>
    <row r="251">
      <c r="G251" s="54"/>
      <c r="H251" s="33"/>
      <c r="J251" s="8"/>
    </row>
    <row r="252">
      <c r="G252" s="54"/>
      <c r="H252" s="33"/>
      <c r="J252" s="8"/>
    </row>
    <row r="253">
      <c r="G253" s="54"/>
      <c r="H253" s="33"/>
      <c r="J253" s="8"/>
    </row>
    <row r="254">
      <c r="G254" s="54"/>
      <c r="H254" s="33"/>
      <c r="J254" s="8"/>
    </row>
    <row r="255">
      <c r="G255" s="54"/>
      <c r="H255" s="33"/>
      <c r="J255" s="8"/>
    </row>
    <row r="256">
      <c r="G256" s="54"/>
      <c r="H256" s="33"/>
      <c r="J256" s="8"/>
    </row>
    <row r="257">
      <c r="G257" s="54"/>
      <c r="H257" s="33"/>
      <c r="J257" s="8"/>
    </row>
    <row r="258">
      <c r="G258" s="54"/>
      <c r="H258" s="33"/>
      <c r="J258" s="8"/>
    </row>
    <row r="259">
      <c r="G259" s="54"/>
      <c r="H259" s="33"/>
      <c r="J259" s="8"/>
    </row>
    <row r="260">
      <c r="G260" s="54"/>
      <c r="H260" s="33"/>
      <c r="J260" s="8"/>
    </row>
    <row r="261">
      <c r="G261" s="54"/>
      <c r="H261" s="33"/>
      <c r="J261" s="8"/>
    </row>
    <row r="262">
      <c r="G262" s="54"/>
      <c r="H262" s="33"/>
      <c r="J262" s="8"/>
    </row>
    <row r="263">
      <c r="G263" s="54"/>
      <c r="H263" s="33"/>
      <c r="J263" s="8"/>
    </row>
    <row r="264">
      <c r="G264" s="54"/>
      <c r="H264" s="33"/>
      <c r="J264" s="8"/>
    </row>
    <row r="265">
      <c r="G265" s="54"/>
      <c r="H265" s="33"/>
      <c r="J265" s="8"/>
    </row>
    <row r="266">
      <c r="G266" s="54"/>
      <c r="H266" s="33"/>
      <c r="J266" s="8"/>
    </row>
    <row r="267">
      <c r="G267" s="54"/>
      <c r="H267" s="33"/>
      <c r="J267" s="8"/>
    </row>
    <row r="268">
      <c r="G268" s="54"/>
      <c r="H268" s="33"/>
      <c r="J268" s="8"/>
    </row>
    <row r="269">
      <c r="G269" s="54"/>
      <c r="H269" s="33"/>
      <c r="J269" s="8"/>
    </row>
    <row r="270">
      <c r="G270" s="54"/>
      <c r="H270" s="33"/>
      <c r="J270" s="8"/>
    </row>
    <row r="271">
      <c r="G271" s="54"/>
      <c r="H271" s="33"/>
      <c r="J271" s="8"/>
    </row>
    <row r="272">
      <c r="G272" s="54"/>
      <c r="H272" s="33"/>
      <c r="J272" s="8"/>
    </row>
    <row r="273">
      <c r="G273" s="54"/>
      <c r="H273" s="33"/>
      <c r="J273" s="8"/>
    </row>
    <row r="274">
      <c r="G274" s="54"/>
      <c r="H274" s="33"/>
      <c r="J274" s="8"/>
    </row>
    <row r="275">
      <c r="G275" s="54"/>
      <c r="H275" s="33"/>
      <c r="J275" s="8"/>
    </row>
    <row r="276">
      <c r="G276" s="54"/>
      <c r="H276" s="33"/>
      <c r="J276" s="8"/>
    </row>
    <row r="277">
      <c r="G277" s="54"/>
      <c r="H277" s="33"/>
      <c r="J277" s="8"/>
    </row>
    <row r="278">
      <c r="G278" s="54"/>
      <c r="H278" s="33"/>
      <c r="J278" s="8"/>
    </row>
    <row r="279">
      <c r="G279" s="54"/>
      <c r="H279" s="33"/>
      <c r="J279" s="8"/>
    </row>
    <row r="280">
      <c r="G280" s="54"/>
      <c r="H280" s="33"/>
      <c r="J280" s="8"/>
    </row>
    <row r="281">
      <c r="G281" s="54"/>
      <c r="H281" s="33"/>
      <c r="J281" s="8"/>
    </row>
    <row r="282">
      <c r="G282" s="54"/>
      <c r="H282" s="33"/>
      <c r="J282" s="8"/>
    </row>
    <row r="283">
      <c r="G283" s="54"/>
      <c r="H283" s="33"/>
      <c r="J283" s="8"/>
    </row>
    <row r="284">
      <c r="G284" s="54"/>
      <c r="H284" s="33"/>
      <c r="J284" s="8"/>
    </row>
    <row r="285">
      <c r="G285" s="54"/>
      <c r="H285" s="33"/>
      <c r="J285" s="8"/>
    </row>
    <row r="286">
      <c r="G286" s="54"/>
      <c r="H286" s="33"/>
      <c r="J286" s="8"/>
    </row>
    <row r="287">
      <c r="G287" s="54"/>
      <c r="H287" s="33"/>
      <c r="J287" s="8"/>
    </row>
    <row r="288">
      <c r="G288" s="54"/>
      <c r="H288" s="33"/>
      <c r="J288" s="8"/>
    </row>
    <row r="289">
      <c r="G289" s="54"/>
      <c r="H289" s="33"/>
      <c r="J289" s="8"/>
    </row>
    <row r="290">
      <c r="G290" s="54"/>
      <c r="H290" s="33"/>
      <c r="J290" s="8"/>
    </row>
    <row r="291">
      <c r="G291" s="54"/>
      <c r="H291" s="33"/>
      <c r="J291" s="8"/>
    </row>
    <row r="292">
      <c r="G292" s="54"/>
      <c r="H292" s="33"/>
      <c r="J292" s="8"/>
    </row>
    <row r="293">
      <c r="G293" s="54"/>
      <c r="H293" s="33"/>
      <c r="J293" s="8"/>
    </row>
    <row r="294">
      <c r="G294" s="54"/>
      <c r="H294" s="33"/>
      <c r="J294" s="8"/>
    </row>
    <row r="295">
      <c r="G295" s="54"/>
      <c r="H295" s="33"/>
      <c r="J295" s="8"/>
    </row>
    <row r="296">
      <c r="G296" s="54"/>
      <c r="H296" s="33"/>
      <c r="J296" s="8"/>
    </row>
    <row r="297">
      <c r="G297" s="54"/>
      <c r="H297" s="33"/>
      <c r="J297" s="8"/>
    </row>
    <row r="298">
      <c r="G298" s="54"/>
      <c r="H298" s="33"/>
      <c r="J298" s="8"/>
    </row>
    <row r="299">
      <c r="G299" s="54"/>
      <c r="H299" s="33"/>
      <c r="J299" s="8"/>
    </row>
    <row r="300">
      <c r="G300" s="54"/>
      <c r="H300" s="33"/>
      <c r="J300" s="8"/>
    </row>
    <row r="301">
      <c r="G301" s="54"/>
      <c r="H301" s="33"/>
      <c r="J301" s="8"/>
    </row>
    <row r="302">
      <c r="G302" s="54"/>
      <c r="H302" s="33"/>
      <c r="J302" s="8"/>
    </row>
    <row r="303">
      <c r="G303" s="54"/>
      <c r="H303" s="33"/>
      <c r="J303" s="8"/>
    </row>
    <row r="304">
      <c r="G304" s="54"/>
      <c r="H304" s="33"/>
      <c r="J304" s="8"/>
    </row>
    <row r="305">
      <c r="G305" s="54"/>
      <c r="H305" s="33"/>
      <c r="J305" s="8"/>
    </row>
    <row r="306">
      <c r="G306" s="54"/>
      <c r="H306" s="33"/>
      <c r="J306" s="8"/>
    </row>
    <row r="307">
      <c r="G307" s="54"/>
      <c r="H307" s="33"/>
      <c r="J307" s="8"/>
    </row>
    <row r="308">
      <c r="G308" s="54"/>
      <c r="H308" s="33"/>
      <c r="J308" s="8"/>
    </row>
    <row r="309">
      <c r="G309" s="54"/>
      <c r="H309" s="33"/>
      <c r="J309" s="8"/>
    </row>
    <row r="310">
      <c r="G310" s="54"/>
      <c r="H310" s="33"/>
      <c r="J310" s="8"/>
    </row>
    <row r="311">
      <c r="G311" s="54"/>
      <c r="H311" s="33"/>
      <c r="J311" s="8"/>
    </row>
    <row r="312">
      <c r="G312" s="54"/>
      <c r="H312" s="33"/>
      <c r="J312" s="8"/>
    </row>
    <row r="313">
      <c r="G313" s="54"/>
      <c r="H313" s="33"/>
      <c r="J313" s="8"/>
    </row>
    <row r="314">
      <c r="G314" s="54"/>
      <c r="H314" s="33"/>
      <c r="J314" s="8"/>
    </row>
    <row r="315">
      <c r="G315" s="54"/>
      <c r="H315" s="33"/>
      <c r="J315" s="8"/>
    </row>
    <row r="316">
      <c r="G316" s="54"/>
      <c r="H316" s="33"/>
      <c r="J316" s="8"/>
    </row>
    <row r="317">
      <c r="G317" s="54"/>
      <c r="H317" s="33"/>
      <c r="J317" s="8"/>
    </row>
    <row r="318">
      <c r="G318" s="54"/>
      <c r="H318" s="33"/>
      <c r="J318" s="8"/>
    </row>
    <row r="319">
      <c r="G319" s="54"/>
      <c r="H319" s="33"/>
      <c r="J319" s="8"/>
    </row>
    <row r="320">
      <c r="G320" s="54"/>
      <c r="H320" s="33"/>
      <c r="J320" s="8"/>
    </row>
    <row r="321">
      <c r="G321" s="54"/>
      <c r="H321" s="33"/>
      <c r="J321" s="8"/>
    </row>
    <row r="322">
      <c r="G322" s="54"/>
      <c r="H322" s="33"/>
      <c r="J322" s="8"/>
    </row>
    <row r="323">
      <c r="G323" s="54"/>
      <c r="H323" s="33"/>
      <c r="J323" s="8"/>
    </row>
    <row r="324">
      <c r="G324" s="54"/>
      <c r="H324" s="33"/>
      <c r="J324" s="8"/>
    </row>
    <row r="325">
      <c r="G325" s="54"/>
      <c r="H325" s="33"/>
      <c r="J325" s="8"/>
    </row>
    <row r="326">
      <c r="G326" s="54"/>
      <c r="H326" s="33"/>
      <c r="J326" s="8"/>
    </row>
    <row r="327">
      <c r="G327" s="54"/>
      <c r="H327" s="33"/>
      <c r="J327" s="8"/>
    </row>
    <row r="328">
      <c r="G328" s="54"/>
      <c r="H328" s="33"/>
      <c r="J328" s="8"/>
    </row>
    <row r="329">
      <c r="G329" s="54"/>
      <c r="H329" s="33"/>
      <c r="J329" s="8"/>
    </row>
    <row r="330">
      <c r="G330" s="54"/>
      <c r="H330" s="33"/>
      <c r="J330" s="8"/>
    </row>
    <row r="331">
      <c r="G331" s="54"/>
      <c r="H331" s="33"/>
      <c r="J331" s="8"/>
    </row>
    <row r="332">
      <c r="G332" s="54"/>
      <c r="H332" s="33"/>
      <c r="J332" s="8"/>
    </row>
    <row r="333">
      <c r="G333" s="54"/>
      <c r="H333" s="33"/>
      <c r="J333" s="8"/>
    </row>
    <row r="334">
      <c r="G334" s="54"/>
      <c r="H334" s="33"/>
      <c r="J334" s="8"/>
    </row>
    <row r="335">
      <c r="G335" s="54"/>
      <c r="H335" s="33"/>
      <c r="J335" s="8"/>
    </row>
    <row r="336">
      <c r="G336" s="54"/>
      <c r="H336" s="33"/>
      <c r="J336" s="8"/>
    </row>
    <row r="337">
      <c r="G337" s="54"/>
      <c r="H337" s="33"/>
      <c r="J337" s="8"/>
    </row>
    <row r="338">
      <c r="G338" s="54"/>
      <c r="H338" s="33"/>
      <c r="J338" s="8"/>
    </row>
    <row r="339">
      <c r="G339" s="54"/>
      <c r="H339" s="33"/>
      <c r="J339" s="8"/>
    </row>
    <row r="340">
      <c r="G340" s="54"/>
      <c r="H340" s="33"/>
      <c r="J340" s="8"/>
    </row>
    <row r="341">
      <c r="G341" s="54"/>
      <c r="H341" s="33"/>
      <c r="J341" s="8"/>
    </row>
    <row r="342">
      <c r="G342" s="54"/>
      <c r="H342" s="33"/>
      <c r="J342" s="8"/>
    </row>
    <row r="343">
      <c r="G343" s="54"/>
      <c r="H343" s="33"/>
      <c r="J343" s="8"/>
    </row>
    <row r="344">
      <c r="G344" s="54"/>
      <c r="H344" s="33"/>
      <c r="J344" s="8"/>
    </row>
    <row r="345">
      <c r="G345" s="54"/>
      <c r="H345" s="33"/>
      <c r="J345" s="8"/>
    </row>
    <row r="346">
      <c r="G346" s="54"/>
      <c r="H346" s="33"/>
      <c r="J346" s="8"/>
    </row>
    <row r="347">
      <c r="G347" s="54"/>
      <c r="H347" s="33"/>
      <c r="J347" s="8"/>
    </row>
    <row r="348">
      <c r="G348" s="54"/>
      <c r="H348" s="33"/>
      <c r="J348" s="8"/>
    </row>
    <row r="349">
      <c r="G349" s="54"/>
      <c r="H349" s="33"/>
      <c r="J349" s="8"/>
    </row>
    <row r="350">
      <c r="G350" s="54"/>
      <c r="H350" s="33"/>
      <c r="J350" s="8"/>
    </row>
    <row r="351">
      <c r="G351" s="54"/>
      <c r="H351" s="33"/>
      <c r="J351" s="8"/>
    </row>
    <row r="352">
      <c r="G352" s="54"/>
      <c r="H352" s="33"/>
      <c r="J352" s="8"/>
    </row>
    <row r="353">
      <c r="G353" s="54"/>
      <c r="H353" s="33"/>
      <c r="J353" s="8"/>
    </row>
    <row r="354">
      <c r="G354" s="54"/>
      <c r="H354" s="33"/>
      <c r="J354" s="8"/>
    </row>
    <row r="355">
      <c r="G355" s="54"/>
      <c r="H355" s="33"/>
      <c r="J355" s="8"/>
    </row>
    <row r="356">
      <c r="G356" s="54"/>
      <c r="H356" s="33"/>
      <c r="J356" s="8"/>
    </row>
    <row r="357">
      <c r="G357" s="54"/>
      <c r="H357" s="33"/>
      <c r="J357" s="8"/>
    </row>
    <row r="358">
      <c r="G358" s="54"/>
      <c r="H358" s="33"/>
      <c r="J358" s="8"/>
    </row>
    <row r="359">
      <c r="G359" s="54"/>
      <c r="H359" s="33"/>
      <c r="J359" s="8"/>
    </row>
    <row r="360">
      <c r="G360" s="54"/>
      <c r="H360" s="33"/>
      <c r="J360" s="8"/>
    </row>
    <row r="361">
      <c r="G361" s="54"/>
      <c r="H361" s="33"/>
      <c r="J361" s="8"/>
    </row>
    <row r="362">
      <c r="G362" s="54"/>
      <c r="H362" s="33"/>
      <c r="J362" s="8"/>
    </row>
    <row r="363">
      <c r="G363" s="54"/>
      <c r="H363" s="33"/>
      <c r="J363" s="8"/>
    </row>
    <row r="364">
      <c r="G364" s="54"/>
      <c r="H364" s="33"/>
      <c r="J364" s="8"/>
    </row>
    <row r="365">
      <c r="G365" s="54"/>
      <c r="H365" s="33"/>
      <c r="J365" s="8"/>
    </row>
    <row r="366">
      <c r="G366" s="54"/>
      <c r="H366" s="33"/>
      <c r="J366" s="8"/>
    </row>
    <row r="367">
      <c r="G367" s="54"/>
      <c r="H367" s="33"/>
      <c r="J367" s="8"/>
    </row>
    <row r="368">
      <c r="G368" s="54"/>
      <c r="H368" s="33"/>
      <c r="J368" s="8"/>
    </row>
    <row r="369">
      <c r="G369" s="54"/>
      <c r="H369" s="33"/>
      <c r="J369" s="8"/>
    </row>
    <row r="370">
      <c r="G370" s="54"/>
      <c r="H370" s="33"/>
      <c r="J370" s="8"/>
    </row>
    <row r="371">
      <c r="G371" s="54"/>
      <c r="H371" s="33"/>
      <c r="J371" s="8"/>
    </row>
    <row r="372">
      <c r="G372" s="54"/>
      <c r="H372" s="33"/>
      <c r="J372" s="8"/>
    </row>
    <row r="373">
      <c r="G373" s="54"/>
      <c r="H373" s="33"/>
      <c r="J373" s="8"/>
    </row>
    <row r="374">
      <c r="G374" s="54"/>
      <c r="H374" s="33"/>
      <c r="J374" s="8"/>
    </row>
    <row r="375">
      <c r="G375" s="54"/>
      <c r="H375" s="33"/>
      <c r="J375" s="8"/>
    </row>
    <row r="376">
      <c r="G376" s="54"/>
      <c r="H376" s="33"/>
      <c r="J376" s="8"/>
    </row>
    <row r="377">
      <c r="G377" s="54"/>
      <c r="H377" s="33"/>
      <c r="J377" s="8"/>
    </row>
    <row r="378">
      <c r="G378" s="54"/>
      <c r="H378" s="33"/>
      <c r="J378" s="8"/>
    </row>
    <row r="379">
      <c r="G379" s="54"/>
      <c r="H379" s="33"/>
      <c r="J379" s="8"/>
    </row>
    <row r="380">
      <c r="G380" s="54"/>
      <c r="H380" s="33"/>
      <c r="J380" s="8"/>
    </row>
    <row r="381">
      <c r="G381" s="54"/>
      <c r="H381" s="33"/>
      <c r="J381" s="8"/>
    </row>
    <row r="382">
      <c r="G382" s="54"/>
      <c r="H382" s="33"/>
      <c r="J382" s="8"/>
    </row>
    <row r="383">
      <c r="G383" s="54"/>
      <c r="H383" s="33"/>
      <c r="J383" s="8"/>
    </row>
    <row r="384">
      <c r="G384" s="54"/>
      <c r="H384" s="33"/>
      <c r="J384" s="8"/>
    </row>
    <row r="385">
      <c r="G385" s="54"/>
      <c r="H385" s="33"/>
      <c r="J385" s="8"/>
    </row>
    <row r="386">
      <c r="G386" s="54"/>
      <c r="H386" s="33"/>
      <c r="J386" s="8"/>
    </row>
    <row r="387">
      <c r="G387" s="54"/>
      <c r="H387" s="33"/>
      <c r="J387" s="8"/>
    </row>
    <row r="388">
      <c r="G388" s="54"/>
      <c r="H388" s="33"/>
      <c r="J388" s="8"/>
    </row>
    <row r="389">
      <c r="G389" s="54"/>
      <c r="H389" s="33"/>
      <c r="J389" s="8"/>
    </row>
    <row r="390">
      <c r="G390" s="54"/>
      <c r="H390" s="33"/>
      <c r="J390" s="8"/>
    </row>
    <row r="391">
      <c r="G391" s="54"/>
      <c r="H391" s="33"/>
      <c r="J391" s="8"/>
    </row>
    <row r="392">
      <c r="G392" s="54"/>
      <c r="H392" s="33"/>
      <c r="J392" s="8"/>
    </row>
    <row r="393">
      <c r="G393" s="54"/>
      <c r="H393" s="33"/>
      <c r="J393" s="8"/>
    </row>
    <row r="394">
      <c r="G394" s="54"/>
      <c r="H394" s="33"/>
      <c r="J394" s="8"/>
    </row>
    <row r="395">
      <c r="G395" s="54"/>
      <c r="H395" s="33"/>
      <c r="J395" s="8"/>
    </row>
    <row r="396">
      <c r="G396" s="54"/>
      <c r="H396" s="33"/>
      <c r="J396" s="8"/>
    </row>
    <row r="397">
      <c r="G397" s="54"/>
      <c r="H397" s="33"/>
      <c r="J397" s="8"/>
    </row>
    <row r="398">
      <c r="G398" s="54"/>
      <c r="H398" s="33"/>
      <c r="J398" s="8"/>
    </row>
    <row r="399">
      <c r="G399" s="54"/>
      <c r="H399" s="33"/>
      <c r="J399" s="8"/>
    </row>
    <row r="400">
      <c r="G400" s="54"/>
      <c r="H400" s="33"/>
      <c r="J400" s="8"/>
    </row>
    <row r="401">
      <c r="G401" s="54"/>
      <c r="H401" s="33"/>
      <c r="J401" s="8"/>
    </row>
    <row r="402">
      <c r="G402" s="54"/>
      <c r="H402" s="33"/>
      <c r="J402" s="8"/>
    </row>
    <row r="403">
      <c r="G403" s="54"/>
      <c r="H403" s="33"/>
      <c r="J403" s="8"/>
    </row>
    <row r="404">
      <c r="G404" s="54"/>
      <c r="H404" s="33"/>
      <c r="J404" s="8"/>
    </row>
    <row r="405">
      <c r="G405" s="54"/>
      <c r="H405" s="33"/>
      <c r="J405" s="8"/>
    </row>
    <row r="406">
      <c r="G406" s="54"/>
      <c r="H406" s="33"/>
      <c r="J406" s="8"/>
    </row>
    <row r="407">
      <c r="G407" s="54"/>
      <c r="H407" s="33"/>
      <c r="J407" s="8"/>
    </row>
    <row r="408">
      <c r="G408" s="54"/>
      <c r="H408" s="33"/>
      <c r="J408" s="8"/>
    </row>
    <row r="409">
      <c r="G409" s="54"/>
      <c r="H409" s="33"/>
      <c r="J409" s="8"/>
    </row>
    <row r="410">
      <c r="G410" s="54"/>
      <c r="H410" s="33"/>
      <c r="J410" s="8"/>
    </row>
    <row r="411">
      <c r="G411" s="54"/>
      <c r="H411" s="33"/>
      <c r="J411" s="8"/>
    </row>
    <row r="412">
      <c r="G412" s="54"/>
      <c r="H412" s="33"/>
      <c r="J412" s="8"/>
    </row>
    <row r="413">
      <c r="G413" s="54"/>
      <c r="H413" s="33"/>
      <c r="J413" s="8"/>
    </row>
    <row r="414">
      <c r="G414" s="54"/>
      <c r="H414" s="33"/>
      <c r="J414" s="8"/>
    </row>
    <row r="415">
      <c r="G415" s="54"/>
      <c r="H415" s="33"/>
      <c r="J415" s="8"/>
    </row>
    <row r="416">
      <c r="G416" s="54"/>
      <c r="H416" s="33"/>
      <c r="J416" s="8"/>
    </row>
    <row r="417">
      <c r="G417" s="54"/>
      <c r="H417" s="33"/>
      <c r="J417" s="8"/>
    </row>
    <row r="418">
      <c r="G418" s="54"/>
      <c r="H418" s="33"/>
      <c r="J418" s="8"/>
    </row>
    <row r="419">
      <c r="G419" s="54"/>
      <c r="H419" s="33"/>
      <c r="J419" s="8"/>
    </row>
    <row r="420">
      <c r="G420" s="54"/>
      <c r="H420" s="33"/>
      <c r="J420" s="8"/>
    </row>
    <row r="421">
      <c r="G421" s="54"/>
      <c r="H421" s="33"/>
      <c r="J421" s="8"/>
    </row>
    <row r="422">
      <c r="G422" s="54"/>
      <c r="H422" s="33"/>
      <c r="J422" s="8"/>
    </row>
    <row r="423">
      <c r="G423" s="54"/>
      <c r="H423" s="33"/>
      <c r="J423" s="8"/>
    </row>
    <row r="424">
      <c r="G424" s="54"/>
      <c r="H424" s="33"/>
      <c r="J424" s="8"/>
    </row>
    <row r="425">
      <c r="G425" s="54"/>
      <c r="H425" s="33"/>
      <c r="J425" s="8"/>
    </row>
    <row r="426">
      <c r="G426" s="54"/>
      <c r="H426" s="33"/>
      <c r="J426" s="8"/>
    </row>
    <row r="427">
      <c r="G427" s="54"/>
      <c r="H427" s="33"/>
      <c r="J427" s="8"/>
    </row>
    <row r="428">
      <c r="G428" s="54"/>
      <c r="H428" s="33"/>
      <c r="J428" s="8"/>
    </row>
    <row r="429">
      <c r="G429" s="54"/>
      <c r="H429" s="33"/>
      <c r="J429" s="8"/>
    </row>
    <row r="430">
      <c r="G430" s="54"/>
      <c r="H430" s="33"/>
      <c r="J430" s="8"/>
    </row>
    <row r="431">
      <c r="G431" s="54"/>
      <c r="H431" s="33"/>
      <c r="J431" s="8"/>
    </row>
    <row r="432">
      <c r="G432" s="54"/>
      <c r="H432" s="33"/>
      <c r="J432" s="8"/>
    </row>
    <row r="433">
      <c r="G433" s="54"/>
      <c r="H433" s="33"/>
      <c r="J433" s="8"/>
    </row>
    <row r="434">
      <c r="G434" s="54"/>
      <c r="H434" s="33"/>
      <c r="J434" s="8"/>
    </row>
    <row r="435">
      <c r="G435" s="54"/>
      <c r="H435" s="33"/>
      <c r="J435" s="8"/>
    </row>
    <row r="436">
      <c r="G436" s="54"/>
      <c r="H436" s="33"/>
      <c r="J436" s="8"/>
    </row>
    <row r="437">
      <c r="G437" s="54"/>
      <c r="H437" s="33"/>
      <c r="J437" s="8"/>
    </row>
    <row r="438">
      <c r="G438" s="54"/>
      <c r="H438" s="33"/>
      <c r="J438" s="8"/>
    </row>
    <row r="439">
      <c r="G439" s="54"/>
      <c r="H439" s="33"/>
      <c r="J439" s="8"/>
    </row>
    <row r="440">
      <c r="G440" s="54"/>
      <c r="H440" s="33"/>
      <c r="J440" s="8"/>
    </row>
    <row r="441">
      <c r="G441" s="54"/>
      <c r="H441" s="33"/>
      <c r="J441" s="8"/>
    </row>
    <row r="442">
      <c r="G442" s="54"/>
      <c r="H442" s="33"/>
      <c r="J442" s="8"/>
    </row>
    <row r="443">
      <c r="G443" s="54"/>
      <c r="H443" s="33"/>
      <c r="J443" s="8"/>
    </row>
    <row r="444">
      <c r="G444" s="54"/>
      <c r="H444" s="33"/>
      <c r="J444" s="8"/>
    </row>
    <row r="445">
      <c r="G445" s="54"/>
      <c r="H445" s="33"/>
      <c r="J445" s="8"/>
    </row>
    <row r="446">
      <c r="G446" s="54"/>
      <c r="H446" s="33"/>
      <c r="J446" s="8"/>
    </row>
    <row r="447">
      <c r="G447" s="54"/>
      <c r="H447" s="33"/>
      <c r="J447" s="8"/>
    </row>
    <row r="448">
      <c r="G448" s="54"/>
      <c r="H448" s="33"/>
      <c r="J448" s="8"/>
    </row>
    <row r="449">
      <c r="G449" s="54"/>
      <c r="H449" s="33"/>
      <c r="J449" s="8"/>
    </row>
    <row r="450">
      <c r="G450" s="54"/>
      <c r="H450" s="33"/>
      <c r="J450" s="8"/>
    </row>
    <row r="451">
      <c r="G451" s="54"/>
      <c r="H451" s="33"/>
      <c r="J451" s="8"/>
    </row>
    <row r="452">
      <c r="G452" s="54"/>
      <c r="H452" s="33"/>
      <c r="J452" s="8"/>
    </row>
    <row r="453">
      <c r="G453" s="54"/>
      <c r="H453" s="33"/>
      <c r="J453" s="8"/>
    </row>
    <row r="454">
      <c r="G454" s="54"/>
      <c r="H454" s="33"/>
      <c r="J454" s="8"/>
    </row>
    <row r="455">
      <c r="G455" s="54"/>
      <c r="H455" s="33"/>
      <c r="J455" s="8"/>
    </row>
    <row r="456">
      <c r="G456" s="54"/>
      <c r="H456" s="33"/>
      <c r="J456" s="8"/>
    </row>
    <row r="457">
      <c r="G457" s="54"/>
      <c r="H457" s="33"/>
      <c r="J457" s="8"/>
    </row>
    <row r="458">
      <c r="G458" s="54"/>
      <c r="H458" s="33"/>
      <c r="J458" s="8"/>
    </row>
    <row r="459">
      <c r="G459" s="54"/>
      <c r="H459" s="33"/>
      <c r="J459" s="8"/>
    </row>
    <row r="460">
      <c r="G460" s="54"/>
      <c r="H460" s="33"/>
      <c r="J460" s="8"/>
    </row>
    <row r="461">
      <c r="G461" s="54"/>
      <c r="H461" s="33"/>
      <c r="J461" s="8"/>
    </row>
    <row r="462">
      <c r="G462" s="54"/>
      <c r="H462" s="33"/>
      <c r="J462" s="8"/>
    </row>
    <row r="463">
      <c r="G463" s="54"/>
      <c r="H463" s="33"/>
      <c r="J463" s="8"/>
    </row>
    <row r="464">
      <c r="G464" s="54"/>
      <c r="H464" s="33"/>
      <c r="J464" s="8"/>
    </row>
    <row r="465">
      <c r="G465" s="54"/>
      <c r="H465" s="33"/>
      <c r="J465" s="8"/>
    </row>
    <row r="466">
      <c r="G466" s="54"/>
      <c r="H466" s="33"/>
      <c r="J466" s="8"/>
    </row>
    <row r="467">
      <c r="G467" s="54"/>
      <c r="H467" s="33"/>
      <c r="J467" s="8"/>
    </row>
    <row r="468">
      <c r="G468" s="54"/>
      <c r="H468" s="33"/>
      <c r="J468" s="8"/>
    </row>
    <row r="469">
      <c r="G469" s="54"/>
      <c r="H469" s="33"/>
      <c r="J469" s="8"/>
    </row>
    <row r="470">
      <c r="G470" s="54"/>
      <c r="H470" s="33"/>
      <c r="J470" s="8"/>
    </row>
    <row r="471">
      <c r="G471" s="54"/>
      <c r="H471" s="33"/>
      <c r="J471" s="8"/>
    </row>
    <row r="472">
      <c r="G472" s="54"/>
      <c r="H472" s="33"/>
      <c r="J472" s="8"/>
    </row>
    <row r="473">
      <c r="G473" s="54"/>
      <c r="H473" s="33"/>
      <c r="J473" s="8"/>
    </row>
    <row r="474">
      <c r="G474" s="54"/>
      <c r="H474" s="33"/>
      <c r="J474" s="8"/>
    </row>
    <row r="475">
      <c r="G475" s="54"/>
      <c r="H475" s="33"/>
      <c r="J475" s="8"/>
    </row>
    <row r="476">
      <c r="G476" s="54"/>
      <c r="H476" s="33"/>
      <c r="J476" s="8"/>
    </row>
    <row r="477">
      <c r="G477" s="54"/>
      <c r="H477" s="33"/>
      <c r="J477" s="8"/>
    </row>
    <row r="478">
      <c r="G478" s="54"/>
      <c r="H478" s="33"/>
      <c r="J478" s="8"/>
    </row>
    <row r="479">
      <c r="G479" s="54"/>
      <c r="H479" s="33"/>
      <c r="J479" s="8"/>
    </row>
    <row r="480">
      <c r="G480" s="54"/>
      <c r="H480" s="33"/>
      <c r="J480" s="8"/>
    </row>
    <row r="481">
      <c r="G481" s="54"/>
      <c r="H481" s="33"/>
      <c r="J481" s="8"/>
    </row>
    <row r="482">
      <c r="G482" s="54"/>
      <c r="H482" s="33"/>
      <c r="J482" s="8"/>
    </row>
    <row r="483">
      <c r="G483" s="54"/>
      <c r="H483" s="33"/>
      <c r="J483" s="8"/>
    </row>
    <row r="484">
      <c r="G484" s="54"/>
      <c r="H484" s="33"/>
      <c r="J484" s="8"/>
    </row>
    <row r="485">
      <c r="G485" s="54"/>
      <c r="H485" s="33"/>
      <c r="J485" s="8"/>
    </row>
    <row r="486">
      <c r="G486" s="54"/>
      <c r="H486" s="33"/>
      <c r="J486" s="8"/>
    </row>
    <row r="487">
      <c r="G487" s="54"/>
      <c r="H487" s="33"/>
      <c r="J487" s="8"/>
    </row>
    <row r="488">
      <c r="G488" s="54"/>
      <c r="H488" s="33"/>
      <c r="J488" s="8"/>
    </row>
    <row r="489">
      <c r="G489" s="54"/>
      <c r="H489" s="33"/>
      <c r="J489" s="8"/>
    </row>
    <row r="490">
      <c r="G490" s="54"/>
      <c r="H490" s="33"/>
      <c r="J490" s="8"/>
    </row>
    <row r="491">
      <c r="G491" s="54"/>
      <c r="H491" s="33"/>
      <c r="J491" s="8"/>
    </row>
    <row r="492">
      <c r="G492" s="54"/>
      <c r="H492" s="33"/>
      <c r="J492" s="8"/>
    </row>
    <row r="493">
      <c r="G493" s="54"/>
      <c r="H493" s="33"/>
      <c r="J493" s="8"/>
    </row>
    <row r="494">
      <c r="G494" s="54"/>
      <c r="H494" s="33"/>
      <c r="J494" s="8"/>
    </row>
    <row r="495">
      <c r="G495" s="54"/>
      <c r="H495" s="33"/>
      <c r="J495" s="8"/>
    </row>
    <row r="496">
      <c r="G496" s="54"/>
      <c r="H496" s="33"/>
      <c r="J496" s="8"/>
    </row>
    <row r="497">
      <c r="G497" s="54"/>
      <c r="H497" s="33"/>
      <c r="J497" s="8"/>
    </row>
    <row r="498">
      <c r="G498" s="54"/>
      <c r="H498" s="33"/>
      <c r="J498" s="8"/>
    </row>
    <row r="499">
      <c r="G499" s="54"/>
      <c r="H499" s="33"/>
      <c r="J499" s="8"/>
    </row>
    <row r="500">
      <c r="G500" s="54"/>
      <c r="H500" s="33"/>
      <c r="J500" s="8"/>
    </row>
    <row r="501">
      <c r="G501" s="54"/>
      <c r="H501" s="33"/>
      <c r="J501" s="8"/>
    </row>
    <row r="502">
      <c r="G502" s="54"/>
      <c r="H502" s="33"/>
      <c r="J502" s="8"/>
    </row>
    <row r="503">
      <c r="G503" s="54"/>
      <c r="H503" s="33"/>
      <c r="J503" s="8"/>
    </row>
    <row r="504">
      <c r="G504" s="54"/>
      <c r="H504" s="33"/>
      <c r="J504" s="8"/>
    </row>
    <row r="505">
      <c r="G505" s="54"/>
      <c r="H505" s="33"/>
      <c r="J505" s="8"/>
    </row>
    <row r="506">
      <c r="G506" s="54"/>
      <c r="H506" s="33"/>
      <c r="J506" s="8"/>
    </row>
    <row r="507">
      <c r="G507" s="54"/>
      <c r="H507" s="33"/>
      <c r="J507" s="8"/>
    </row>
    <row r="508">
      <c r="G508" s="54"/>
      <c r="H508" s="33"/>
      <c r="J508" s="8"/>
    </row>
    <row r="509">
      <c r="G509" s="54"/>
      <c r="H509" s="33"/>
      <c r="J509" s="8"/>
    </row>
    <row r="510">
      <c r="G510" s="54"/>
      <c r="H510" s="33"/>
      <c r="J510" s="8"/>
    </row>
    <row r="511">
      <c r="G511" s="54"/>
      <c r="H511" s="33"/>
      <c r="J511" s="8"/>
    </row>
    <row r="512">
      <c r="G512" s="54"/>
      <c r="H512" s="33"/>
      <c r="J512" s="8"/>
    </row>
    <row r="513">
      <c r="G513" s="54"/>
      <c r="H513" s="33"/>
      <c r="J513" s="8"/>
    </row>
    <row r="514">
      <c r="G514" s="54"/>
      <c r="H514" s="33"/>
      <c r="J514" s="8"/>
    </row>
    <row r="515">
      <c r="G515" s="54"/>
      <c r="H515" s="33"/>
      <c r="J515" s="8"/>
    </row>
    <row r="516">
      <c r="G516" s="54"/>
      <c r="H516" s="33"/>
      <c r="J516" s="8"/>
    </row>
    <row r="517">
      <c r="G517" s="54"/>
      <c r="H517" s="33"/>
      <c r="J517" s="8"/>
    </row>
    <row r="518">
      <c r="G518" s="54"/>
      <c r="H518" s="33"/>
      <c r="J518" s="8"/>
    </row>
    <row r="519">
      <c r="G519" s="54"/>
      <c r="H519" s="33"/>
      <c r="J519" s="8"/>
    </row>
    <row r="520">
      <c r="G520" s="54"/>
      <c r="H520" s="33"/>
      <c r="J520" s="8"/>
    </row>
    <row r="521">
      <c r="G521" s="54"/>
      <c r="H521" s="33"/>
      <c r="J521" s="8"/>
    </row>
    <row r="522">
      <c r="G522" s="54"/>
      <c r="H522" s="33"/>
      <c r="J522" s="8"/>
    </row>
    <row r="523">
      <c r="G523" s="54"/>
      <c r="H523" s="33"/>
      <c r="J523" s="8"/>
    </row>
    <row r="524">
      <c r="G524" s="54"/>
      <c r="H524" s="33"/>
      <c r="J524" s="8"/>
    </row>
    <row r="525">
      <c r="G525" s="54"/>
      <c r="H525" s="33"/>
      <c r="J525" s="8"/>
    </row>
    <row r="526">
      <c r="G526" s="54"/>
      <c r="H526" s="33"/>
      <c r="J526" s="8"/>
    </row>
    <row r="527">
      <c r="G527" s="54"/>
      <c r="H527" s="33"/>
      <c r="J527" s="8"/>
    </row>
    <row r="528">
      <c r="G528" s="54"/>
      <c r="H528" s="33"/>
      <c r="J528" s="8"/>
    </row>
    <row r="529">
      <c r="G529" s="54"/>
      <c r="H529" s="33"/>
      <c r="J529" s="8"/>
    </row>
    <row r="530">
      <c r="G530" s="54"/>
      <c r="H530" s="33"/>
      <c r="J530" s="8"/>
    </row>
    <row r="531">
      <c r="G531" s="54"/>
      <c r="H531" s="33"/>
      <c r="J531" s="8"/>
    </row>
    <row r="532">
      <c r="G532" s="54"/>
      <c r="H532" s="33"/>
      <c r="J532" s="8"/>
    </row>
    <row r="533">
      <c r="G533" s="54"/>
      <c r="H533" s="33"/>
      <c r="J533" s="8"/>
    </row>
    <row r="534">
      <c r="G534" s="54"/>
      <c r="H534" s="33"/>
      <c r="J534" s="8"/>
    </row>
    <row r="535">
      <c r="G535" s="54"/>
      <c r="H535" s="33"/>
      <c r="J535" s="8"/>
    </row>
    <row r="536">
      <c r="G536" s="54"/>
      <c r="H536" s="33"/>
      <c r="J536" s="8"/>
    </row>
    <row r="537">
      <c r="G537" s="54"/>
      <c r="H537" s="33"/>
      <c r="J537" s="8"/>
    </row>
    <row r="538">
      <c r="G538" s="54"/>
      <c r="H538" s="33"/>
      <c r="J538" s="8"/>
    </row>
    <row r="539">
      <c r="G539" s="54"/>
      <c r="H539" s="33"/>
      <c r="J539" s="8"/>
    </row>
    <row r="540">
      <c r="G540" s="54"/>
      <c r="H540" s="33"/>
      <c r="J540" s="8"/>
    </row>
    <row r="541">
      <c r="G541" s="54"/>
      <c r="H541" s="33"/>
      <c r="J541" s="8"/>
    </row>
    <row r="542">
      <c r="G542" s="54"/>
      <c r="H542" s="33"/>
      <c r="J542" s="8"/>
    </row>
    <row r="543">
      <c r="G543" s="54"/>
      <c r="H543" s="33"/>
      <c r="J543" s="8"/>
    </row>
    <row r="544">
      <c r="G544" s="54"/>
      <c r="H544" s="33"/>
      <c r="J544" s="8"/>
    </row>
    <row r="545">
      <c r="G545" s="54"/>
      <c r="H545" s="33"/>
      <c r="J545" s="8"/>
    </row>
    <row r="546">
      <c r="G546" s="54"/>
      <c r="H546" s="33"/>
      <c r="J546" s="8"/>
    </row>
    <row r="547">
      <c r="G547" s="54"/>
      <c r="H547" s="33"/>
      <c r="J547" s="8"/>
    </row>
    <row r="548">
      <c r="G548" s="54"/>
      <c r="H548" s="33"/>
      <c r="J548" s="8"/>
    </row>
    <row r="549">
      <c r="G549" s="54"/>
      <c r="H549" s="33"/>
      <c r="J549" s="8"/>
    </row>
    <row r="550">
      <c r="G550" s="54"/>
      <c r="H550" s="33"/>
      <c r="J550" s="8"/>
    </row>
    <row r="551">
      <c r="G551" s="54"/>
      <c r="H551" s="33"/>
      <c r="J551" s="8"/>
    </row>
    <row r="552">
      <c r="G552" s="54"/>
      <c r="H552" s="33"/>
      <c r="J552" s="8"/>
    </row>
    <row r="553">
      <c r="G553" s="54"/>
      <c r="H553" s="33"/>
      <c r="J553" s="8"/>
    </row>
    <row r="554">
      <c r="G554" s="54"/>
      <c r="H554" s="33"/>
      <c r="J554" s="8"/>
    </row>
    <row r="555">
      <c r="G555" s="54"/>
      <c r="H555" s="33"/>
      <c r="J555" s="8"/>
    </row>
    <row r="556">
      <c r="G556" s="54"/>
      <c r="H556" s="33"/>
      <c r="J556" s="8"/>
    </row>
    <row r="557">
      <c r="G557" s="54"/>
      <c r="H557" s="33"/>
      <c r="J557" s="8"/>
    </row>
    <row r="558">
      <c r="G558" s="54"/>
      <c r="H558" s="33"/>
      <c r="J558" s="8"/>
    </row>
    <row r="559">
      <c r="G559" s="54"/>
      <c r="H559" s="33"/>
      <c r="J559" s="8"/>
    </row>
    <row r="560">
      <c r="G560" s="54"/>
      <c r="H560" s="33"/>
      <c r="J560" s="8"/>
    </row>
    <row r="561">
      <c r="G561" s="54"/>
      <c r="H561" s="33"/>
      <c r="J561" s="8"/>
    </row>
    <row r="562">
      <c r="G562" s="54"/>
      <c r="H562" s="33"/>
      <c r="J562" s="8"/>
    </row>
    <row r="563">
      <c r="G563" s="54"/>
      <c r="H563" s="33"/>
      <c r="J563" s="8"/>
    </row>
    <row r="564">
      <c r="G564" s="54"/>
      <c r="H564" s="33"/>
      <c r="J564" s="8"/>
    </row>
    <row r="565">
      <c r="G565" s="54"/>
      <c r="H565" s="33"/>
      <c r="J565" s="8"/>
    </row>
    <row r="566">
      <c r="G566" s="54"/>
      <c r="H566" s="33"/>
      <c r="J566" s="8"/>
    </row>
    <row r="567">
      <c r="G567" s="54"/>
      <c r="H567" s="33"/>
      <c r="J567" s="8"/>
    </row>
    <row r="568">
      <c r="G568" s="54"/>
      <c r="H568" s="33"/>
      <c r="J568" s="8"/>
    </row>
    <row r="569">
      <c r="G569" s="54"/>
      <c r="H569" s="33"/>
      <c r="J569" s="8"/>
    </row>
    <row r="570">
      <c r="G570" s="54"/>
      <c r="H570" s="33"/>
      <c r="J570" s="8"/>
    </row>
    <row r="571">
      <c r="G571" s="54"/>
      <c r="H571" s="33"/>
      <c r="J571" s="8"/>
    </row>
    <row r="572">
      <c r="G572" s="54"/>
      <c r="H572" s="33"/>
      <c r="J572" s="8"/>
    </row>
    <row r="573">
      <c r="G573" s="54"/>
      <c r="H573" s="33"/>
      <c r="J573" s="8"/>
    </row>
    <row r="574">
      <c r="G574" s="54"/>
      <c r="H574" s="33"/>
      <c r="J574" s="8"/>
    </row>
    <row r="575">
      <c r="G575" s="54"/>
      <c r="H575" s="33"/>
      <c r="J575" s="8"/>
    </row>
    <row r="576">
      <c r="G576" s="54"/>
      <c r="H576" s="33"/>
      <c r="J576" s="8"/>
    </row>
    <row r="577">
      <c r="G577" s="54"/>
      <c r="H577" s="33"/>
      <c r="J577" s="8"/>
    </row>
    <row r="578">
      <c r="G578" s="54"/>
      <c r="H578" s="33"/>
      <c r="J578" s="8"/>
    </row>
    <row r="579">
      <c r="G579" s="54"/>
      <c r="H579" s="33"/>
      <c r="J579" s="8"/>
    </row>
    <row r="580">
      <c r="G580" s="54"/>
      <c r="H580" s="33"/>
      <c r="J580" s="8"/>
    </row>
    <row r="581">
      <c r="G581" s="54"/>
      <c r="H581" s="33"/>
      <c r="J581" s="8"/>
    </row>
    <row r="582">
      <c r="G582" s="54"/>
      <c r="H582" s="33"/>
      <c r="J582" s="8"/>
    </row>
    <row r="583">
      <c r="G583" s="54"/>
      <c r="H583" s="33"/>
      <c r="J583" s="8"/>
    </row>
    <row r="584">
      <c r="G584" s="54"/>
      <c r="H584" s="33"/>
      <c r="J584" s="8"/>
    </row>
    <row r="585">
      <c r="G585" s="54"/>
      <c r="H585" s="33"/>
      <c r="J585" s="8"/>
    </row>
    <row r="586">
      <c r="G586" s="54"/>
      <c r="H586" s="33"/>
      <c r="J586" s="8"/>
    </row>
    <row r="587">
      <c r="G587" s="54"/>
      <c r="H587" s="33"/>
      <c r="J587" s="8"/>
    </row>
    <row r="588">
      <c r="G588" s="54"/>
      <c r="H588" s="33"/>
      <c r="J588" s="8"/>
    </row>
    <row r="589">
      <c r="G589" s="54"/>
      <c r="H589" s="33"/>
      <c r="J589" s="8"/>
    </row>
    <row r="590">
      <c r="G590" s="54"/>
      <c r="H590" s="33"/>
      <c r="J590" s="8"/>
    </row>
    <row r="591">
      <c r="G591" s="54"/>
      <c r="H591" s="33"/>
      <c r="J591" s="8"/>
    </row>
    <row r="592">
      <c r="G592" s="54"/>
      <c r="H592" s="33"/>
      <c r="J592" s="8"/>
    </row>
    <row r="593">
      <c r="G593" s="54"/>
      <c r="H593" s="33"/>
      <c r="J593" s="8"/>
    </row>
    <row r="594">
      <c r="G594" s="54"/>
      <c r="H594" s="33"/>
      <c r="J594" s="8"/>
    </row>
    <row r="595">
      <c r="G595" s="54"/>
      <c r="H595" s="33"/>
      <c r="J595" s="8"/>
    </row>
    <row r="596">
      <c r="G596" s="54"/>
      <c r="H596" s="33"/>
      <c r="J596" s="8"/>
    </row>
    <row r="597">
      <c r="G597" s="54"/>
      <c r="H597" s="33"/>
      <c r="J597" s="8"/>
    </row>
    <row r="598">
      <c r="G598" s="54"/>
      <c r="H598" s="33"/>
      <c r="J598" s="8"/>
    </row>
    <row r="599">
      <c r="G599" s="54"/>
      <c r="H599" s="33"/>
      <c r="J599" s="8"/>
    </row>
    <row r="600">
      <c r="G600" s="54"/>
      <c r="H600" s="33"/>
      <c r="J600" s="8"/>
    </row>
    <row r="601">
      <c r="G601" s="54"/>
      <c r="H601" s="33"/>
      <c r="J601" s="8"/>
    </row>
    <row r="602">
      <c r="G602" s="54"/>
      <c r="H602" s="33"/>
      <c r="J602" s="8"/>
    </row>
    <row r="603">
      <c r="G603" s="54"/>
      <c r="H603" s="33"/>
      <c r="J603" s="8"/>
    </row>
    <row r="604">
      <c r="G604" s="54"/>
      <c r="H604" s="33"/>
      <c r="J604" s="8"/>
    </row>
    <row r="605">
      <c r="G605" s="54"/>
      <c r="H605" s="33"/>
      <c r="J605" s="8"/>
    </row>
    <row r="606">
      <c r="G606" s="54"/>
      <c r="H606" s="33"/>
      <c r="J606" s="8"/>
    </row>
    <row r="607">
      <c r="G607" s="54"/>
      <c r="H607" s="33"/>
      <c r="J607" s="8"/>
    </row>
    <row r="608">
      <c r="G608" s="54"/>
      <c r="H608" s="33"/>
      <c r="J608" s="8"/>
    </row>
    <row r="609">
      <c r="G609" s="54"/>
      <c r="H609" s="33"/>
      <c r="J609" s="8"/>
    </row>
    <row r="610">
      <c r="G610" s="54"/>
      <c r="H610" s="33"/>
      <c r="J610" s="8"/>
    </row>
    <row r="611">
      <c r="G611" s="54"/>
      <c r="H611" s="33"/>
      <c r="J611" s="8"/>
    </row>
    <row r="612">
      <c r="G612" s="54"/>
      <c r="H612" s="33"/>
      <c r="J612" s="8"/>
    </row>
    <row r="613">
      <c r="G613" s="54"/>
      <c r="H613" s="33"/>
      <c r="J613" s="8"/>
    </row>
    <row r="614">
      <c r="G614" s="54"/>
      <c r="H614" s="33"/>
      <c r="J614" s="8"/>
    </row>
    <row r="615">
      <c r="G615" s="54"/>
      <c r="H615" s="33"/>
      <c r="J615" s="8"/>
    </row>
    <row r="616">
      <c r="G616" s="54"/>
      <c r="H616" s="33"/>
      <c r="J616" s="8"/>
    </row>
    <row r="617">
      <c r="G617" s="54"/>
      <c r="H617" s="33"/>
      <c r="J617" s="8"/>
    </row>
    <row r="618">
      <c r="G618" s="54"/>
      <c r="H618" s="33"/>
      <c r="J618" s="8"/>
    </row>
    <row r="619">
      <c r="G619" s="54"/>
      <c r="H619" s="33"/>
      <c r="J619" s="8"/>
    </row>
    <row r="620">
      <c r="G620" s="54"/>
      <c r="H620" s="33"/>
      <c r="J620" s="8"/>
    </row>
    <row r="621">
      <c r="G621" s="54"/>
      <c r="H621" s="33"/>
      <c r="J621" s="8"/>
    </row>
    <row r="622">
      <c r="G622" s="54"/>
      <c r="H622" s="33"/>
      <c r="J622" s="8"/>
    </row>
    <row r="623">
      <c r="G623" s="54"/>
      <c r="H623" s="33"/>
      <c r="J623" s="8"/>
    </row>
    <row r="624">
      <c r="G624" s="54"/>
      <c r="H624" s="33"/>
      <c r="J624" s="8"/>
    </row>
    <row r="625">
      <c r="G625" s="54"/>
      <c r="H625" s="33"/>
      <c r="J625" s="8"/>
    </row>
    <row r="626">
      <c r="G626" s="54"/>
      <c r="H626" s="33"/>
      <c r="J626" s="8"/>
    </row>
    <row r="627">
      <c r="G627" s="54"/>
      <c r="H627" s="33"/>
      <c r="J627" s="8"/>
    </row>
    <row r="628">
      <c r="G628" s="54"/>
      <c r="H628" s="33"/>
      <c r="J628" s="8"/>
    </row>
    <row r="629">
      <c r="G629" s="54"/>
      <c r="H629" s="33"/>
      <c r="J629" s="8"/>
    </row>
    <row r="630">
      <c r="G630" s="54"/>
      <c r="H630" s="33"/>
      <c r="J630" s="8"/>
    </row>
    <row r="631">
      <c r="G631" s="54"/>
      <c r="H631" s="33"/>
      <c r="J631" s="8"/>
    </row>
    <row r="632">
      <c r="G632" s="54"/>
      <c r="H632" s="33"/>
      <c r="J632" s="8"/>
    </row>
    <row r="633">
      <c r="G633" s="54"/>
      <c r="H633" s="33"/>
      <c r="J633" s="8"/>
    </row>
    <row r="634">
      <c r="G634" s="54"/>
      <c r="H634" s="33"/>
      <c r="J634" s="8"/>
    </row>
    <row r="635">
      <c r="G635" s="54"/>
      <c r="H635" s="33"/>
      <c r="J635" s="8"/>
    </row>
    <row r="636">
      <c r="G636" s="54"/>
      <c r="H636" s="33"/>
      <c r="J636" s="8"/>
    </row>
    <row r="637">
      <c r="G637" s="54"/>
      <c r="H637" s="33"/>
      <c r="J637" s="8"/>
    </row>
    <row r="638">
      <c r="G638" s="54"/>
      <c r="H638" s="33"/>
      <c r="J638" s="8"/>
    </row>
    <row r="639">
      <c r="G639" s="54"/>
      <c r="H639" s="33"/>
      <c r="J639" s="8"/>
    </row>
    <row r="640">
      <c r="G640" s="54"/>
      <c r="H640" s="33"/>
      <c r="J640" s="8"/>
    </row>
    <row r="641">
      <c r="G641" s="54"/>
      <c r="H641" s="33"/>
      <c r="J641" s="8"/>
    </row>
    <row r="642">
      <c r="G642" s="54"/>
      <c r="H642" s="33"/>
      <c r="J642" s="8"/>
    </row>
    <row r="643">
      <c r="G643" s="54"/>
      <c r="H643" s="33"/>
      <c r="J643" s="8"/>
    </row>
    <row r="644">
      <c r="G644" s="54"/>
      <c r="H644" s="33"/>
      <c r="J644" s="8"/>
    </row>
    <row r="645">
      <c r="G645" s="54"/>
      <c r="H645" s="33"/>
      <c r="J645" s="8"/>
    </row>
    <row r="646">
      <c r="G646" s="54"/>
      <c r="H646" s="33"/>
      <c r="J646" s="8"/>
    </row>
    <row r="647">
      <c r="G647" s="54"/>
      <c r="H647" s="33"/>
      <c r="J647" s="8"/>
    </row>
    <row r="648">
      <c r="G648" s="54"/>
      <c r="H648" s="33"/>
      <c r="J648" s="8"/>
    </row>
    <row r="649">
      <c r="G649" s="54"/>
      <c r="H649" s="33"/>
      <c r="J649" s="8"/>
    </row>
    <row r="650">
      <c r="G650" s="54"/>
      <c r="H650" s="33"/>
      <c r="J650" s="8"/>
    </row>
    <row r="651">
      <c r="G651" s="54"/>
      <c r="H651" s="33"/>
      <c r="J651" s="8"/>
    </row>
    <row r="652">
      <c r="G652" s="54"/>
      <c r="H652" s="33"/>
      <c r="J652" s="8"/>
    </row>
    <row r="653">
      <c r="G653" s="54"/>
      <c r="H653" s="33"/>
      <c r="J653" s="8"/>
    </row>
    <row r="654">
      <c r="G654" s="54"/>
      <c r="H654" s="33"/>
      <c r="J654" s="8"/>
    </row>
    <row r="655">
      <c r="G655" s="54"/>
      <c r="H655" s="33"/>
      <c r="J655" s="8"/>
    </row>
    <row r="656">
      <c r="G656" s="54"/>
      <c r="H656" s="33"/>
      <c r="J656" s="8"/>
    </row>
    <row r="657">
      <c r="G657" s="54"/>
      <c r="H657" s="33"/>
      <c r="J657" s="8"/>
    </row>
    <row r="658">
      <c r="G658" s="54"/>
      <c r="H658" s="33"/>
      <c r="J658" s="8"/>
    </row>
    <row r="659">
      <c r="G659" s="54"/>
      <c r="H659" s="33"/>
      <c r="J659" s="8"/>
    </row>
    <row r="660">
      <c r="G660" s="54"/>
      <c r="H660" s="33"/>
      <c r="J660" s="8"/>
    </row>
    <row r="661">
      <c r="G661" s="54"/>
      <c r="H661" s="33"/>
      <c r="J661" s="8"/>
    </row>
    <row r="662">
      <c r="G662" s="54"/>
      <c r="H662" s="33"/>
      <c r="J662" s="8"/>
    </row>
    <row r="663">
      <c r="G663" s="54"/>
      <c r="H663" s="33"/>
      <c r="J663" s="8"/>
    </row>
    <row r="664">
      <c r="G664" s="54"/>
      <c r="H664" s="33"/>
      <c r="J664" s="8"/>
    </row>
    <row r="665">
      <c r="G665" s="54"/>
      <c r="H665" s="33"/>
      <c r="J665" s="8"/>
    </row>
    <row r="666">
      <c r="G666" s="54"/>
      <c r="H666" s="33"/>
      <c r="J666" s="8"/>
    </row>
    <row r="667">
      <c r="G667" s="54"/>
      <c r="H667" s="33"/>
      <c r="J667" s="8"/>
    </row>
    <row r="668">
      <c r="G668" s="54"/>
      <c r="H668" s="33"/>
      <c r="J668" s="8"/>
    </row>
    <row r="669">
      <c r="G669" s="54"/>
      <c r="H669" s="33"/>
      <c r="J669" s="8"/>
    </row>
    <row r="670">
      <c r="G670" s="54"/>
      <c r="H670" s="33"/>
      <c r="J670" s="8"/>
    </row>
    <row r="671">
      <c r="G671" s="54"/>
      <c r="H671" s="33"/>
      <c r="J671" s="8"/>
    </row>
    <row r="672">
      <c r="G672" s="54"/>
      <c r="H672" s="33"/>
      <c r="J672" s="8"/>
    </row>
    <row r="673">
      <c r="G673" s="54"/>
      <c r="H673" s="33"/>
      <c r="J673" s="8"/>
    </row>
    <row r="674">
      <c r="G674" s="54"/>
      <c r="H674" s="33"/>
      <c r="J674" s="8"/>
    </row>
    <row r="675">
      <c r="G675" s="54"/>
      <c r="H675" s="33"/>
      <c r="J675" s="8"/>
    </row>
    <row r="676">
      <c r="G676" s="54"/>
      <c r="H676" s="33"/>
      <c r="J676" s="8"/>
    </row>
    <row r="677">
      <c r="G677" s="54"/>
      <c r="H677" s="33"/>
      <c r="J677" s="8"/>
    </row>
    <row r="678">
      <c r="G678" s="54"/>
      <c r="H678" s="33"/>
      <c r="J678" s="8"/>
    </row>
    <row r="679">
      <c r="G679" s="54"/>
      <c r="H679" s="33"/>
      <c r="J679" s="8"/>
    </row>
    <row r="680">
      <c r="G680" s="54"/>
      <c r="H680" s="33"/>
      <c r="J680" s="8"/>
    </row>
    <row r="681">
      <c r="G681" s="54"/>
      <c r="H681" s="33"/>
      <c r="J681" s="8"/>
    </row>
    <row r="682">
      <c r="G682" s="54"/>
      <c r="H682" s="33"/>
      <c r="J682" s="8"/>
    </row>
    <row r="683">
      <c r="G683" s="54"/>
      <c r="H683" s="33"/>
      <c r="J683" s="8"/>
    </row>
    <row r="684">
      <c r="G684" s="54"/>
      <c r="H684" s="33"/>
      <c r="J684" s="8"/>
    </row>
    <row r="685">
      <c r="G685" s="54"/>
      <c r="H685" s="33"/>
      <c r="J685" s="8"/>
    </row>
    <row r="686">
      <c r="G686" s="54"/>
      <c r="H686" s="33"/>
      <c r="J686" s="8"/>
    </row>
    <row r="687">
      <c r="G687" s="54"/>
      <c r="H687" s="33"/>
      <c r="J687" s="8"/>
    </row>
    <row r="688">
      <c r="G688" s="54"/>
      <c r="H688" s="33"/>
      <c r="J688" s="8"/>
    </row>
    <row r="689">
      <c r="G689" s="54"/>
      <c r="H689" s="33"/>
      <c r="J689" s="8"/>
    </row>
    <row r="690">
      <c r="G690" s="54"/>
      <c r="H690" s="33"/>
      <c r="J690" s="8"/>
    </row>
    <row r="691">
      <c r="G691" s="54"/>
      <c r="H691" s="33"/>
      <c r="J691" s="8"/>
    </row>
    <row r="692">
      <c r="G692" s="54"/>
      <c r="H692" s="33"/>
      <c r="J692" s="8"/>
    </row>
    <row r="693">
      <c r="G693" s="54"/>
      <c r="H693" s="33"/>
      <c r="J693" s="8"/>
    </row>
    <row r="694">
      <c r="G694" s="54"/>
      <c r="H694" s="33"/>
      <c r="J694" s="8"/>
    </row>
    <row r="695">
      <c r="G695" s="54"/>
      <c r="H695" s="33"/>
      <c r="J695" s="8"/>
    </row>
    <row r="696">
      <c r="G696" s="54"/>
      <c r="H696" s="33"/>
      <c r="J696" s="8"/>
    </row>
    <row r="697">
      <c r="G697" s="54"/>
      <c r="H697" s="33"/>
      <c r="J697" s="8"/>
    </row>
    <row r="698">
      <c r="G698" s="54"/>
      <c r="H698" s="33"/>
      <c r="J698" s="8"/>
    </row>
    <row r="699">
      <c r="G699" s="54"/>
      <c r="H699" s="33"/>
      <c r="J699" s="8"/>
    </row>
    <row r="700">
      <c r="G700" s="54"/>
      <c r="H700" s="33"/>
      <c r="J700" s="8"/>
    </row>
    <row r="701">
      <c r="G701" s="54"/>
      <c r="H701" s="33"/>
      <c r="J701" s="8"/>
    </row>
    <row r="702">
      <c r="G702" s="54"/>
      <c r="H702" s="33"/>
      <c r="J702" s="8"/>
    </row>
    <row r="703">
      <c r="G703" s="54"/>
      <c r="H703" s="33"/>
      <c r="J703" s="8"/>
    </row>
    <row r="704">
      <c r="G704" s="54"/>
      <c r="H704" s="33"/>
      <c r="J704" s="8"/>
    </row>
    <row r="705">
      <c r="G705" s="54"/>
      <c r="H705" s="33"/>
      <c r="J705" s="8"/>
    </row>
    <row r="706">
      <c r="G706" s="54"/>
      <c r="H706" s="33"/>
      <c r="J706" s="8"/>
    </row>
    <row r="707">
      <c r="G707" s="54"/>
      <c r="H707" s="33"/>
      <c r="J707" s="8"/>
    </row>
    <row r="708">
      <c r="G708" s="54"/>
      <c r="H708" s="33"/>
      <c r="J708" s="8"/>
    </row>
    <row r="709">
      <c r="G709" s="54"/>
      <c r="H709" s="33"/>
      <c r="J709" s="8"/>
    </row>
    <row r="710">
      <c r="G710" s="54"/>
      <c r="H710" s="33"/>
      <c r="J710" s="8"/>
    </row>
    <row r="711">
      <c r="G711" s="54"/>
      <c r="H711" s="33"/>
      <c r="J711" s="8"/>
    </row>
    <row r="712">
      <c r="G712" s="54"/>
      <c r="H712" s="33"/>
      <c r="J712" s="8"/>
    </row>
    <row r="713">
      <c r="G713" s="54"/>
      <c r="H713" s="33"/>
      <c r="J713" s="8"/>
    </row>
    <row r="714">
      <c r="G714" s="54"/>
      <c r="H714" s="33"/>
      <c r="J714" s="8"/>
    </row>
    <row r="715">
      <c r="G715" s="54"/>
      <c r="H715" s="33"/>
      <c r="J715" s="8"/>
    </row>
    <row r="716">
      <c r="G716" s="54"/>
      <c r="H716" s="33"/>
      <c r="J716" s="8"/>
    </row>
    <row r="717">
      <c r="G717" s="54"/>
      <c r="H717" s="33"/>
      <c r="J717" s="8"/>
    </row>
    <row r="718">
      <c r="G718" s="54"/>
      <c r="H718" s="33"/>
      <c r="J718" s="8"/>
    </row>
    <row r="719">
      <c r="G719" s="54"/>
      <c r="H719" s="33"/>
      <c r="J719" s="8"/>
    </row>
    <row r="720">
      <c r="G720" s="54"/>
      <c r="H720" s="33"/>
      <c r="J720" s="8"/>
    </row>
    <row r="721">
      <c r="G721" s="54"/>
      <c r="H721" s="33"/>
      <c r="J721" s="8"/>
    </row>
    <row r="722">
      <c r="G722" s="54"/>
      <c r="H722" s="33"/>
      <c r="J722" s="8"/>
    </row>
    <row r="723">
      <c r="G723" s="54"/>
      <c r="H723" s="33"/>
      <c r="J723" s="8"/>
    </row>
    <row r="724">
      <c r="G724" s="54"/>
      <c r="H724" s="33"/>
      <c r="J724" s="8"/>
    </row>
    <row r="725">
      <c r="G725" s="54"/>
      <c r="H725" s="33"/>
      <c r="J725" s="8"/>
    </row>
    <row r="726">
      <c r="G726" s="54"/>
      <c r="H726" s="33"/>
      <c r="J726" s="8"/>
    </row>
    <row r="727">
      <c r="G727" s="54"/>
      <c r="H727" s="33"/>
      <c r="J727" s="8"/>
    </row>
    <row r="728">
      <c r="G728" s="54"/>
      <c r="H728" s="33"/>
      <c r="J728" s="8"/>
    </row>
    <row r="729">
      <c r="G729" s="54"/>
      <c r="H729" s="33"/>
      <c r="J729" s="8"/>
    </row>
    <row r="730">
      <c r="G730" s="54"/>
      <c r="H730" s="33"/>
      <c r="J730" s="8"/>
    </row>
    <row r="731">
      <c r="G731" s="54"/>
      <c r="H731" s="33"/>
      <c r="J731" s="8"/>
    </row>
    <row r="732">
      <c r="G732" s="54"/>
      <c r="H732" s="33"/>
      <c r="J732" s="8"/>
    </row>
    <row r="733">
      <c r="G733" s="54"/>
      <c r="H733" s="33"/>
      <c r="J733" s="8"/>
    </row>
    <row r="734">
      <c r="G734" s="54"/>
      <c r="H734" s="33"/>
      <c r="J734" s="8"/>
    </row>
    <row r="735">
      <c r="G735" s="54"/>
      <c r="H735" s="33"/>
      <c r="J735" s="8"/>
    </row>
    <row r="736">
      <c r="G736" s="54"/>
      <c r="H736" s="33"/>
      <c r="J736" s="8"/>
    </row>
    <row r="737">
      <c r="G737" s="54"/>
      <c r="H737" s="33"/>
      <c r="J737" s="8"/>
    </row>
    <row r="738">
      <c r="G738" s="54"/>
      <c r="H738" s="33"/>
      <c r="J738" s="8"/>
    </row>
    <row r="739">
      <c r="G739" s="54"/>
      <c r="H739" s="33"/>
      <c r="J739" s="8"/>
    </row>
    <row r="740">
      <c r="G740" s="54"/>
      <c r="H740" s="33"/>
      <c r="J740" s="8"/>
    </row>
    <row r="741">
      <c r="G741" s="54"/>
      <c r="H741" s="33"/>
      <c r="J741" s="8"/>
    </row>
    <row r="742">
      <c r="G742" s="54"/>
      <c r="H742" s="33"/>
      <c r="J742" s="8"/>
    </row>
    <row r="743">
      <c r="G743" s="54"/>
      <c r="H743" s="33"/>
      <c r="J743" s="8"/>
    </row>
    <row r="744">
      <c r="G744" s="54"/>
      <c r="H744" s="33"/>
      <c r="J744" s="8"/>
    </row>
    <row r="745">
      <c r="G745" s="54"/>
      <c r="H745" s="33"/>
      <c r="J745" s="8"/>
    </row>
    <row r="746">
      <c r="G746" s="54"/>
      <c r="H746" s="33"/>
      <c r="J746" s="8"/>
    </row>
    <row r="747">
      <c r="G747" s="54"/>
      <c r="H747" s="33"/>
      <c r="J747" s="8"/>
    </row>
    <row r="748">
      <c r="G748" s="54"/>
      <c r="H748" s="33"/>
      <c r="J748" s="8"/>
    </row>
    <row r="749">
      <c r="G749" s="54"/>
      <c r="H749" s="33"/>
      <c r="J749" s="8"/>
    </row>
    <row r="750">
      <c r="G750" s="54"/>
      <c r="H750" s="33"/>
      <c r="J750" s="8"/>
    </row>
    <row r="751">
      <c r="G751" s="54"/>
      <c r="H751" s="33"/>
      <c r="J751" s="8"/>
    </row>
    <row r="752">
      <c r="G752" s="54"/>
      <c r="H752" s="33"/>
      <c r="J752" s="8"/>
    </row>
    <row r="753">
      <c r="G753" s="54"/>
      <c r="H753" s="33"/>
      <c r="J753" s="8"/>
    </row>
    <row r="754">
      <c r="G754" s="54"/>
      <c r="H754" s="33"/>
      <c r="J754" s="8"/>
    </row>
    <row r="755">
      <c r="G755" s="54"/>
      <c r="H755" s="33"/>
      <c r="J755" s="8"/>
    </row>
    <row r="756">
      <c r="G756" s="54"/>
      <c r="H756" s="33"/>
      <c r="J756" s="8"/>
    </row>
    <row r="757">
      <c r="G757" s="54"/>
      <c r="H757" s="33"/>
      <c r="J757" s="8"/>
    </row>
    <row r="758">
      <c r="G758" s="54"/>
      <c r="H758" s="33"/>
      <c r="J758" s="8"/>
    </row>
    <row r="759">
      <c r="G759" s="54"/>
      <c r="H759" s="33"/>
      <c r="J759" s="8"/>
    </row>
    <row r="760">
      <c r="G760" s="54"/>
      <c r="H760" s="33"/>
      <c r="J760" s="8"/>
    </row>
    <row r="761">
      <c r="G761" s="54"/>
      <c r="H761" s="33"/>
      <c r="J761" s="8"/>
    </row>
    <row r="762">
      <c r="G762" s="54"/>
      <c r="H762" s="33"/>
      <c r="J762" s="8"/>
    </row>
    <row r="763">
      <c r="G763" s="54"/>
      <c r="H763" s="33"/>
      <c r="J763" s="8"/>
    </row>
    <row r="764">
      <c r="G764" s="54"/>
      <c r="H764" s="33"/>
      <c r="J764" s="8"/>
    </row>
    <row r="765">
      <c r="G765" s="54"/>
      <c r="H765" s="33"/>
      <c r="J765" s="8"/>
    </row>
    <row r="766">
      <c r="G766" s="54"/>
      <c r="H766" s="33"/>
      <c r="J766" s="8"/>
    </row>
    <row r="767">
      <c r="G767" s="54"/>
      <c r="H767" s="33"/>
      <c r="J767" s="8"/>
    </row>
    <row r="768">
      <c r="G768" s="54"/>
      <c r="H768" s="33"/>
      <c r="J768" s="8"/>
    </row>
    <row r="769">
      <c r="G769" s="54"/>
      <c r="H769" s="33"/>
      <c r="J769" s="8"/>
    </row>
    <row r="770">
      <c r="G770" s="54"/>
      <c r="H770" s="33"/>
      <c r="J770" s="8"/>
    </row>
    <row r="771">
      <c r="G771" s="54"/>
      <c r="H771" s="33"/>
      <c r="J771" s="8"/>
    </row>
    <row r="772">
      <c r="G772" s="54"/>
      <c r="H772" s="33"/>
      <c r="J772" s="8"/>
    </row>
    <row r="773">
      <c r="G773" s="54"/>
      <c r="H773" s="33"/>
      <c r="J773" s="8"/>
    </row>
    <row r="774">
      <c r="G774" s="54"/>
      <c r="H774" s="33"/>
      <c r="J774" s="8"/>
    </row>
    <row r="775">
      <c r="G775" s="54"/>
      <c r="H775" s="33"/>
      <c r="J775" s="8"/>
    </row>
    <row r="776">
      <c r="G776" s="54"/>
      <c r="H776" s="33"/>
      <c r="J776" s="8"/>
    </row>
    <row r="777">
      <c r="G777" s="54"/>
      <c r="H777" s="33"/>
      <c r="J777" s="8"/>
    </row>
    <row r="778">
      <c r="G778" s="54"/>
      <c r="H778" s="33"/>
      <c r="J778" s="8"/>
    </row>
    <row r="779">
      <c r="G779" s="54"/>
      <c r="H779" s="33"/>
      <c r="J779" s="8"/>
    </row>
    <row r="780">
      <c r="G780" s="54"/>
      <c r="H780" s="33"/>
      <c r="J780" s="8"/>
    </row>
    <row r="781">
      <c r="G781" s="54"/>
      <c r="H781" s="33"/>
      <c r="J781" s="8"/>
    </row>
    <row r="782">
      <c r="G782" s="54"/>
      <c r="H782" s="33"/>
      <c r="J782" s="8"/>
    </row>
    <row r="783">
      <c r="G783" s="54"/>
      <c r="H783" s="33"/>
      <c r="J783" s="8"/>
    </row>
    <row r="784">
      <c r="G784" s="54"/>
      <c r="H784" s="33"/>
      <c r="J784" s="8"/>
    </row>
    <row r="785">
      <c r="G785" s="54"/>
      <c r="H785" s="33"/>
      <c r="J785" s="8"/>
    </row>
    <row r="786">
      <c r="G786" s="54"/>
      <c r="H786" s="33"/>
      <c r="J786" s="8"/>
    </row>
    <row r="787">
      <c r="G787" s="54"/>
      <c r="H787" s="33"/>
      <c r="J787" s="8"/>
    </row>
    <row r="788">
      <c r="G788" s="54"/>
      <c r="H788" s="33"/>
      <c r="J788" s="8"/>
    </row>
    <row r="789">
      <c r="G789" s="54"/>
      <c r="H789" s="33"/>
      <c r="J789" s="8"/>
    </row>
    <row r="790">
      <c r="G790" s="54"/>
      <c r="H790" s="33"/>
      <c r="J790" s="8"/>
    </row>
    <row r="791">
      <c r="G791" s="54"/>
      <c r="H791" s="33"/>
      <c r="J791" s="8"/>
    </row>
    <row r="792">
      <c r="G792" s="54"/>
      <c r="H792" s="33"/>
      <c r="J792" s="8"/>
    </row>
    <row r="793">
      <c r="G793" s="54"/>
      <c r="H793" s="33"/>
      <c r="J793" s="8"/>
    </row>
    <row r="794">
      <c r="G794" s="54"/>
      <c r="H794" s="33"/>
      <c r="J794" s="8"/>
    </row>
    <row r="795">
      <c r="G795" s="54"/>
      <c r="H795" s="33"/>
      <c r="J795" s="8"/>
    </row>
    <row r="796">
      <c r="G796" s="54"/>
      <c r="H796" s="33"/>
      <c r="J796" s="8"/>
    </row>
    <row r="797">
      <c r="G797" s="54"/>
      <c r="H797" s="33"/>
      <c r="J797" s="8"/>
    </row>
    <row r="798">
      <c r="G798" s="54"/>
      <c r="H798" s="33"/>
      <c r="J798" s="8"/>
    </row>
    <row r="799">
      <c r="G799" s="54"/>
      <c r="H799" s="33"/>
      <c r="J799" s="8"/>
    </row>
    <row r="800">
      <c r="G800" s="54"/>
      <c r="H800" s="33"/>
      <c r="J800" s="8"/>
    </row>
    <row r="801">
      <c r="G801" s="54"/>
      <c r="H801" s="33"/>
      <c r="J801" s="8"/>
    </row>
    <row r="802">
      <c r="G802" s="54"/>
      <c r="H802" s="33"/>
      <c r="J802" s="8"/>
    </row>
    <row r="803">
      <c r="G803" s="54"/>
      <c r="H803" s="33"/>
      <c r="J803" s="8"/>
    </row>
    <row r="804">
      <c r="G804" s="54"/>
      <c r="H804" s="33"/>
      <c r="J804" s="8"/>
    </row>
    <row r="805">
      <c r="G805" s="54"/>
      <c r="H805" s="33"/>
      <c r="J805" s="8"/>
    </row>
    <row r="806">
      <c r="G806" s="54"/>
      <c r="H806" s="33"/>
      <c r="J806" s="8"/>
    </row>
    <row r="807">
      <c r="G807" s="54"/>
      <c r="H807" s="33"/>
      <c r="J807" s="8"/>
    </row>
    <row r="808">
      <c r="G808" s="54"/>
      <c r="H808" s="33"/>
      <c r="J808" s="8"/>
    </row>
    <row r="809">
      <c r="G809" s="54"/>
      <c r="H809" s="33"/>
      <c r="J809" s="8"/>
    </row>
    <row r="810">
      <c r="G810" s="54"/>
      <c r="H810" s="33"/>
      <c r="J810" s="8"/>
    </row>
    <row r="811">
      <c r="G811" s="54"/>
      <c r="H811" s="33"/>
      <c r="J811" s="8"/>
    </row>
    <row r="812">
      <c r="G812" s="54"/>
      <c r="H812" s="33"/>
      <c r="J812" s="8"/>
    </row>
    <row r="813">
      <c r="G813" s="54"/>
      <c r="H813" s="33"/>
      <c r="J813" s="8"/>
    </row>
    <row r="814">
      <c r="G814" s="54"/>
      <c r="H814" s="33"/>
      <c r="J814" s="8"/>
    </row>
    <row r="815">
      <c r="G815" s="54"/>
      <c r="H815" s="33"/>
      <c r="J815" s="8"/>
    </row>
    <row r="816">
      <c r="G816" s="54"/>
      <c r="H816" s="33"/>
      <c r="J816" s="8"/>
    </row>
    <row r="817">
      <c r="G817" s="54"/>
      <c r="H817" s="33"/>
      <c r="J817" s="8"/>
    </row>
    <row r="818">
      <c r="G818" s="54"/>
      <c r="H818" s="33"/>
      <c r="J818" s="8"/>
    </row>
    <row r="819">
      <c r="G819" s="54"/>
      <c r="H819" s="33"/>
      <c r="J819" s="8"/>
    </row>
    <row r="820">
      <c r="G820" s="54"/>
      <c r="H820" s="33"/>
      <c r="J820" s="8"/>
    </row>
    <row r="821">
      <c r="G821" s="54"/>
      <c r="H821" s="33"/>
      <c r="J821" s="8"/>
    </row>
    <row r="822">
      <c r="G822" s="54"/>
      <c r="H822" s="33"/>
      <c r="J822" s="8"/>
    </row>
    <row r="823">
      <c r="G823" s="54"/>
      <c r="H823" s="33"/>
      <c r="J823" s="8"/>
    </row>
    <row r="824">
      <c r="G824" s="54"/>
      <c r="H824" s="33"/>
      <c r="J824" s="8"/>
    </row>
    <row r="825">
      <c r="G825" s="54"/>
      <c r="H825" s="33"/>
      <c r="J825" s="8"/>
    </row>
    <row r="826">
      <c r="G826" s="54"/>
      <c r="H826" s="33"/>
      <c r="J826" s="8"/>
    </row>
    <row r="827">
      <c r="G827" s="54"/>
      <c r="H827" s="33"/>
      <c r="J827" s="8"/>
    </row>
    <row r="828">
      <c r="G828" s="54"/>
      <c r="H828" s="33"/>
      <c r="J828" s="8"/>
    </row>
    <row r="829">
      <c r="G829" s="54"/>
      <c r="H829" s="33"/>
      <c r="J829" s="8"/>
    </row>
    <row r="830">
      <c r="G830" s="54"/>
      <c r="H830" s="33"/>
      <c r="J830" s="8"/>
    </row>
    <row r="831">
      <c r="G831" s="54"/>
      <c r="H831" s="33"/>
      <c r="J831" s="8"/>
    </row>
    <row r="832">
      <c r="G832" s="54"/>
      <c r="H832" s="33"/>
      <c r="J832" s="8"/>
    </row>
    <row r="833">
      <c r="G833" s="54"/>
      <c r="H833" s="33"/>
      <c r="J833" s="8"/>
    </row>
    <row r="834">
      <c r="G834" s="54"/>
      <c r="H834" s="33"/>
      <c r="J834" s="8"/>
    </row>
    <row r="835">
      <c r="G835" s="54"/>
      <c r="H835" s="33"/>
      <c r="J835" s="8"/>
    </row>
    <row r="836">
      <c r="G836" s="54"/>
      <c r="H836" s="33"/>
      <c r="J836" s="8"/>
    </row>
    <row r="837">
      <c r="G837" s="54"/>
      <c r="H837" s="33"/>
      <c r="J837" s="8"/>
    </row>
    <row r="838">
      <c r="G838" s="54"/>
      <c r="H838" s="33"/>
      <c r="J838" s="8"/>
    </row>
    <row r="839">
      <c r="G839" s="54"/>
      <c r="H839" s="33"/>
      <c r="J839" s="8"/>
    </row>
    <row r="840">
      <c r="G840" s="54"/>
      <c r="H840" s="33"/>
      <c r="J840" s="8"/>
    </row>
    <row r="841">
      <c r="G841" s="54"/>
      <c r="H841" s="33"/>
      <c r="J841" s="8"/>
    </row>
    <row r="842">
      <c r="G842" s="54"/>
      <c r="H842" s="33"/>
      <c r="J842" s="8"/>
    </row>
    <row r="843">
      <c r="G843" s="54"/>
      <c r="H843" s="33"/>
      <c r="J843" s="8"/>
    </row>
    <row r="844">
      <c r="G844" s="54"/>
      <c r="H844" s="33"/>
      <c r="J844" s="8"/>
    </row>
    <row r="845">
      <c r="G845" s="54"/>
      <c r="H845" s="33"/>
      <c r="J845" s="8"/>
    </row>
    <row r="846">
      <c r="G846" s="54"/>
      <c r="H846" s="33"/>
      <c r="J846" s="8"/>
    </row>
    <row r="847">
      <c r="G847" s="54"/>
      <c r="H847" s="33"/>
      <c r="J847" s="8"/>
    </row>
    <row r="848">
      <c r="G848" s="54"/>
      <c r="H848" s="33"/>
      <c r="J848" s="8"/>
    </row>
    <row r="849">
      <c r="G849" s="54"/>
      <c r="H849" s="33"/>
      <c r="J849" s="8"/>
    </row>
    <row r="850">
      <c r="G850" s="54"/>
      <c r="H850" s="33"/>
      <c r="J850" s="8"/>
    </row>
    <row r="851">
      <c r="G851" s="54"/>
      <c r="H851" s="33"/>
      <c r="J851" s="8"/>
    </row>
    <row r="852">
      <c r="G852" s="54"/>
      <c r="H852" s="33"/>
      <c r="J852" s="8"/>
    </row>
    <row r="853">
      <c r="G853" s="54"/>
      <c r="H853" s="33"/>
      <c r="J853" s="8"/>
    </row>
    <row r="854">
      <c r="G854" s="54"/>
      <c r="H854" s="33"/>
      <c r="J854" s="8"/>
    </row>
    <row r="855">
      <c r="G855" s="54"/>
      <c r="H855" s="33"/>
      <c r="J855" s="8"/>
    </row>
    <row r="856">
      <c r="G856" s="54"/>
      <c r="H856" s="33"/>
      <c r="J856" s="8"/>
    </row>
    <row r="857">
      <c r="G857" s="54"/>
      <c r="H857" s="33"/>
      <c r="J857" s="8"/>
    </row>
    <row r="858">
      <c r="G858" s="54"/>
      <c r="H858" s="33"/>
      <c r="J858" s="8"/>
    </row>
    <row r="859">
      <c r="G859" s="54"/>
      <c r="H859" s="33"/>
      <c r="J859" s="8"/>
    </row>
    <row r="860">
      <c r="G860" s="54"/>
      <c r="H860" s="33"/>
      <c r="J860" s="8"/>
    </row>
    <row r="861">
      <c r="G861" s="54"/>
      <c r="H861" s="33"/>
      <c r="J861" s="8"/>
    </row>
    <row r="862">
      <c r="G862" s="54"/>
      <c r="H862" s="33"/>
      <c r="J862" s="8"/>
    </row>
    <row r="863">
      <c r="G863" s="54"/>
      <c r="H863" s="33"/>
      <c r="J863" s="8"/>
    </row>
    <row r="864">
      <c r="G864" s="54"/>
      <c r="H864" s="33"/>
      <c r="J864" s="8"/>
    </row>
    <row r="865">
      <c r="G865" s="54"/>
      <c r="H865" s="33"/>
      <c r="J865" s="8"/>
    </row>
    <row r="866">
      <c r="G866" s="54"/>
      <c r="H866" s="33"/>
      <c r="J866" s="8"/>
    </row>
    <row r="867">
      <c r="G867" s="54"/>
      <c r="H867" s="33"/>
      <c r="J867" s="8"/>
    </row>
    <row r="868">
      <c r="G868" s="54"/>
      <c r="H868" s="33"/>
      <c r="J868" s="8"/>
    </row>
    <row r="869">
      <c r="G869" s="54"/>
      <c r="H869" s="33"/>
      <c r="J869" s="8"/>
    </row>
    <row r="870">
      <c r="G870" s="54"/>
      <c r="H870" s="33"/>
      <c r="J870" s="8"/>
    </row>
    <row r="871">
      <c r="G871" s="54"/>
      <c r="H871" s="33"/>
      <c r="J871" s="8"/>
    </row>
    <row r="872">
      <c r="G872" s="54"/>
      <c r="H872" s="33"/>
      <c r="J872" s="8"/>
    </row>
    <row r="873">
      <c r="G873" s="54"/>
      <c r="H873" s="33"/>
      <c r="J873" s="8"/>
    </row>
    <row r="874">
      <c r="G874" s="54"/>
      <c r="H874" s="33"/>
      <c r="J874" s="8"/>
    </row>
    <row r="875">
      <c r="G875" s="54"/>
      <c r="H875" s="33"/>
      <c r="J875" s="8"/>
    </row>
    <row r="876">
      <c r="G876" s="54"/>
      <c r="H876" s="33"/>
      <c r="J876" s="8"/>
    </row>
    <row r="877">
      <c r="G877" s="54"/>
      <c r="H877" s="33"/>
      <c r="J877" s="8"/>
    </row>
    <row r="878">
      <c r="G878" s="54"/>
      <c r="H878" s="33"/>
      <c r="J878" s="8"/>
    </row>
    <row r="879">
      <c r="G879" s="54"/>
      <c r="H879" s="33"/>
      <c r="J879" s="8"/>
    </row>
    <row r="880">
      <c r="G880" s="54"/>
      <c r="H880" s="33"/>
      <c r="J880" s="8"/>
    </row>
    <row r="881">
      <c r="G881" s="54"/>
      <c r="H881" s="33"/>
      <c r="J881" s="8"/>
    </row>
    <row r="882">
      <c r="G882" s="54"/>
      <c r="H882" s="33"/>
      <c r="J882" s="8"/>
    </row>
    <row r="883">
      <c r="G883" s="54"/>
      <c r="H883" s="33"/>
      <c r="J883" s="8"/>
    </row>
    <row r="884">
      <c r="G884" s="54"/>
      <c r="H884" s="33"/>
      <c r="J884" s="8"/>
    </row>
    <row r="885">
      <c r="G885" s="54"/>
      <c r="H885" s="33"/>
      <c r="J885" s="8"/>
    </row>
    <row r="886">
      <c r="G886" s="54"/>
      <c r="H886" s="33"/>
      <c r="J886" s="8"/>
    </row>
    <row r="887">
      <c r="G887" s="54"/>
      <c r="H887" s="33"/>
      <c r="J887" s="8"/>
    </row>
    <row r="888">
      <c r="G888" s="54"/>
      <c r="H888" s="33"/>
      <c r="J888" s="8"/>
    </row>
    <row r="889">
      <c r="G889" s="54"/>
      <c r="H889" s="33"/>
      <c r="J889" s="8"/>
    </row>
    <row r="890">
      <c r="G890" s="54"/>
      <c r="H890" s="33"/>
      <c r="J890" s="8"/>
    </row>
    <row r="891">
      <c r="G891" s="54"/>
      <c r="H891" s="33"/>
      <c r="J891" s="8"/>
    </row>
    <row r="892">
      <c r="G892" s="54"/>
      <c r="H892" s="33"/>
      <c r="J892" s="8"/>
    </row>
    <row r="893">
      <c r="G893" s="54"/>
      <c r="H893" s="33"/>
      <c r="J893" s="8"/>
    </row>
    <row r="894">
      <c r="G894" s="54"/>
      <c r="H894" s="33"/>
      <c r="J894" s="8"/>
    </row>
    <row r="895">
      <c r="G895" s="54"/>
      <c r="H895" s="33"/>
      <c r="J895" s="8"/>
    </row>
    <row r="896">
      <c r="G896" s="54"/>
      <c r="H896" s="33"/>
      <c r="J896" s="8"/>
    </row>
    <row r="897">
      <c r="G897" s="54"/>
      <c r="H897" s="33"/>
      <c r="J897" s="8"/>
    </row>
    <row r="898">
      <c r="G898" s="54"/>
      <c r="H898" s="33"/>
      <c r="J898" s="8"/>
    </row>
    <row r="899">
      <c r="G899" s="54"/>
      <c r="H899" s="33"/>
      <c r="J899" s="8"/>
    </row>
    <row r="900">
      <c r="G900" s="54"/>
      <c r="H900" s="33"/>
      <c r="J900" s="8"/>
    </row>
    <row r="901">
      <c r="G901" s="54"/>
      <c r="H901" s="33"/>
      <c r="J901" s="8"/>
    </row>
    <row r="902">
      <c r="G902" s="54"/>
      <c r="H902" s="33"/>
      <c r="J902" s="8"/>
    </row>
    <row r="903">
      <c r="G903" s="54"/>
      <c r="H903" s="33"/>
      <c r="J903" s="8"/>
    </row>
    <row r="904">
      <c r="G904" s="54"/>
      <c r="H904" s="33"/>
      <c r="J904" s="8"/>
    </row>
    <row r="905">
      <c r="G905" s="54"/>
      <c r="H905" s="33"/>
      <c r="J905" s="8"/>
    </row>
    <row r="906">
      <c r="G906" s="54"/>
      <c r="H906" s="33"/>
      <c r="J906" s="8"/>
    </row>
    <row r="907">
      <c r="G907" s="54"/>
      <c r="H907" s="33"/>
      <c r="J907" s="8"/>
    </row>
    <row r="908">
      <c r="G908" s="54"/>
      <c r="H908" s="33"/>
      <c r="J908" s="8"/>
    </row>
    <row r="909">
      <c r="G909" s="54"/>
      <c r="H909" s="33"/>
      <c r="J909" s="8"/>
    </row>
    <row r="910">
      <c r="G910" s="54"/>
      <c r="H910" s="33"/>
      <c r="J910" s="8"/>
    </row>
    <row r="911">
      <c r="G911" s="54"/>
      <c r="H911" s="33"/>
      <c r="J911" s="8"/>
    </row>
    <row r="912">
      <c r="G912" s="54"/>
      <c r="H912" s="33"/>
      <c r="J912" s="8"/>
    </row>
    <row r="913">
      <c r="G913" s="54"/>
      <c r="H913" s="33"/>
      <c r="J913" s="8"/>
    </row>
    <row r="914">
      <c r="G914" s="54"/>
      <c r="H914" s="33"/>
      <c r="J914" s="8"/>
    </row>
    <row r="915">
      <c r="G915" s="54"/>
      <c r="H915" s="33"/>
      <c r="J915" s="8"/>
    </row>
    <row r="916">
      <c r="G916" s="54"/>
      <c r="H916" s="33"/>
      <c r="J916" s="8"/>
    </row>
    <row r="917">
      <c r="G917" s="54"/>
      <c r="H917" s="33"/>
      <c r="J917" s="8"/>
    </row>
    <row r="918">
      <c r="G918" s="54"/>
      <c r="H918" s="33"/>
      <c r="J918" s="8"/>
    </row>
    <row r="919">
      <c r="G919" s="54"/>
      <c r="H919" s="33"/>
      <c r="J919" s="8"/>
    </row>
    <row r="920">
      <c r="G920" s="54"/>
      <c r="H920" s="33"/>
      <c r="J920" s="8"/>
    </row>
    <row r="921">
      <c r="G921" s="54"/>
      <c r="H921" s="33"/>
      <c r="J921" s="8"/>
    </row>
    <row r="922">
      <c r="G922" s="54"/>
      <c r="H922" s="33"/>
      <c r="J922" s="8"/>
    </row>
    <row r="923">
      <c r="G923" s="54"/>
      <c r="H923" s="33"/>
      <c r="J923" s="8"/>
    </row>
    <row r="924">
      <c r="G924" s="54"/>
      <c r="H924" s="33"/>
      <c r="J924" s="8"/>
    </row>
    <row r="925">
      <c r="G925" s="54"/>
      <c r="H925" s="33"/>
      <c r="J925" s="8"/>
    </row>
    <row r="926">
      <c r="G926" s="54"/>
      <c r="H926" s="33"/>
      <c r="J926" s="8"/>
    </row>
    <row r="927">
      <c r="G927" s="54"/>
      <c r="H927" s="33"/>
      <c r="J927" s="8"/>
    </row>
    <row r="928">
      <c r="G928" s="54"/>
      <c r="H928" s="33"/>
      <c r="J928" s="8"/>
    </row>
    <row r="929">
      <c r="G929" s="54"/>
      <c r="H929" s="33"/>
      <c r="J929" s="8"/>
    </row>
    <row r="930">
      <c r="G930" s="54"/>
      <c r="H930" s="33"/>
      <c r="J930" s="8"/>
    </row>
    <row r="931">
      <c r="G931" s="54"/>
      <c r="H931" s="33"/>
      <c r="J931" s="8"/>
    </row>
    <row r="932">
      <c r="G932" s="54"/>
      <c r="H932" s="33"/>
      <c r="J932" s="8"/>
    </row>
    <row r="933">
      <c r="G933" s="54"/>
      <c r="H933" s="33"/>
      <c r="J933" s="8"/>
    </row>
    <row r="934">
      <c r="G934" s="54"/>
      <c r="H934" s="33"/>
      <c r="J934" s="8"/>
    </row>
    <row r="935">
      <c r="G935" s="54"/>
      <c r="H935" s="33"/>
      <c r="J935" s="8"/>
    </row>
    <row r="936">
      <c r="G936" s="54"/>
      <c r="H936" s="33"/>
      <c r="J936" s="8"/>
    </row>
    <row r="937">
      <c r="G937" s="54"/>
      <c r="H937" s="33"/>
      <c r="J937" s="8"/>
    </row>
    <row r="938">
      <c r="G938" s="54"/>
      <c r="H938" s="33"/>
      <c r="J938" s="8"/>
    </row>
    <row r="939">
      <c r="G939" s="54"/>
      <c r="H939" s="33"/>
      <c r="J939" s="8"/>
    </row>
    <row r="940">
      <c r="G940" s="54"/>
      <c r="H940" s="33"/>
      <c r="J940" s="8"/>
    </row>
    <row r="941">
      <c r="G941" s="54"/>
      <c r="H941" s="33"/>
      <c r="J941" s="8"/>
    </row>
    <row r="942">
      <c r="G942" s="54"/>
      <c r="H942" s="33"/>
      <c r="J942" s="8"/>
    </row>
    <row r="943">
      <c r="G943" s="54"/>
      <c r="H943" s="33"/>
      <c r="J943" s="8"/>
    </row>
    <row r="944">
      <c r="G944" s="54"/>
      <c r="H944" s="33"/>
      <c r="J944" s="8"/>
    </row>
    <row r="945">
      <c r="G945" s="54"/>
      <c r="H945" s="33"/>
      <c r="J945" s="8"/>
    </row>
    <row r="946">
      <c r="G946" s="54"/>
      <c r="H946" s="33"/>
      <c r="J946" s="8"/>
    </row>
    <row r="947">
      <c r="G947" s="54"/>
      <c r="H947" s="33"/>
      <c r="J947" s="8"/>
    </row>
    <row r="948">
      <c r="G948" s="54"/>
      <c r="H948" s="33"/>
      <c r="J948" s="8"/>
    </row>
    <row r="949">
      <c r="G949" s="54"/>
      <c r="H949" s="33"/>
      <c r="J949" s="8"/>
    </row>
    <row r="950">
      <c r="G950" s="54"/>
      <c r="H950" s="33"/>
      <c r="J950" s="8"/>
    </row>
    <row r="951">
      <c r="G951" s="54"/>
      <c r="H951" s="33"/>
      <c r="J951" s="8"/>
    </row>
    <row r="952">
      <c r="G952" s="54"/>
      <c r="H952" s="33"/>
      <c r="J952" s="8"/>
    </row>
    <row r="953">
      <c r="G953" s="54"/>
      <c r="H953" s="33"/>
      <c r="J953" s="8"/>
    </row>
    <row r="954">
      <c r="G954" s="54"/>
      <c r="H954" s="33"/>
      <c r="J954" s="8"/>
    </row>
    <row r="955">
      <c r="G955" s="54"/>
      <c r="H955" s="33"/>
      <c r="J955" s="8"/>
    </row>
    <row r="956">
      <c r="G956" s="54"/>
      <c r="H956" s="33"/>
      <c r="J956" s="8"/>
    </row>
    <row r="957">
      <c r="G957" s="54"/>
      <c r="H957" s="33"/>
      <c r="J957" s="8"/>
    </row>
    <row r="958">
      <c r="G958" s="54"/>
      <c r="H958" s="33"/>
      <c r="J958" s="8"/>
    </row>
    <row r="959">
      <c r="G959" s="54"/>
      <c r="H959" s="33"/>
      <c r="J959" s="8"/>
    </row>
    <row r="960">
      <c r="G960" s="54"/>
      <c r="H960" s="33"/>
      <c r="J960" s="8"/>
    </row>
    <row r="961">
      <c r="G961" s="54"/>
      <c r="H961" s="33"/>
      <c r="J961" s="8"/>
    </row>
    <row r="962">
      <c r="G962" s="54"/>
      <c r="H962" s="33"/>
      <c r="J962" s="8"/>
    </row>
    <row r="963">
      <c r="G963" s="54"/>
      <c r="H963" s="33"/>
      <c r="J963" s="8"/>
    </row>
    <row r="964">
      <c r="G964" s="54"/>
      <c r="H964" s="33"/>
      <c r="J964" s="8"/>
    </row>
    <row r="965">
      <c r="G965" s="54"/>
      <c r="H965" s="33"/>
      <c r="J965" s="8"/>
    </row>
    <row r="966">
      <c r="G966" s="54"/>
      <c r="H966" s="33"/>
      <c r="J966" s="8"/>
    </row>
    <row r="967">
      <c r="G967" s="54"/>
      <c r="H967" s="33"/>
      <c r="J967" s="8"/>
    </row>
    <row r="968">
      <c r="G968" s="54"/>
      <c r="H968" s="33"/>
      <c r="J968" s="8"/>
    </row>
    <row r="969">
      <c r="G969" s="54"/>
      <c r="H969" s="33"/>
      <c r="J969" s="8"/>
    </row>
    <row r="970">
      <c r="G970" s="54"/>
      <c r="H970" s="33"/>
      <c r="J970" s="8"/>
    </row>
    <row r="971">
      <c r="G971" s="54"/>
      <c r="H971" s="33"/>
      <c r="J971" s="8"/>
    </row>
    <row r="972">
      <c r="G972" s="54"/>
      <c r="H972" s="33"/>
      <c r="J972" s="8"/>
    </row>
    <row r="973">
      <c r="G973" s="54"/>
      <c r="H973" s="33"/>
      <c r="J973" s="8"/>
    </row>
    <row r="974">
      <c r="G974" s="54"/>
      <c r="H974" s="33"/>
      <c r="J974" s="8"/>
    </row>
    <row r="975">
      <c r="G975" s="54"/>
      <c r="H975" s="33"/>
      <c r="J975" s="8"/>
    </row>
    <row r="976">
      <c r="G976" s="54"/>
      <c r="H976" s="33"/>
      <c r="J976" s="8"/>
    </row>
    <row r="977">
      <c r="G977" s="54"/>
      <c r="H977" s="33"/>
      <c r="J977" s="8"/>
    </row>
    <row r="978">
      <c r="G978" s="54"/>
      <c r="H978" s="33"/>
      <c r="J978" s="8"/>
    </row>
    <row r="979">
      <c r="G979" s="54"/>
      <c r="H979" s="33"/>
      <c r="J979" s="8"/>
    </row>
    <row r="980">
      <c r="G980" s="54"/>
      <c r="H980" s="33"/>
      <c r="J980" s="8"/>
    </row>
    <row r="981">
      <c r="G981" s="54"/>
      <c r="H981" s="33"/>
      <c r="J981" s="8"/>
    </row>
    <row r="982">
      <c r="G982" s="54"/>
      <c r="H982" s="33"/>
      <c r="J982" s="8"/>
    </row>
    <row r="983">
      <c r="G983" s="54"/>
      <c r="H983" s="33"/>
      <c r="J983" s="8"/>
    </row>
    <row r="984">
      <c r="G984" s="54"/>
      <c r="H984" s="33"/>
      <c r="J984" s="8"/>
    </row>
    <row r="985">
      <c r="G985" s="54"/>
      <c r="H985" s="33"/>
      <c r="J985" s="8"/>
    </row>
    <row r="986">
      <c r="G986" s="54"/>
      <c r="H986" s="33"/>
      <c r="J986" s="8"/>
    </row>
    <row r="987">
      <c r="G987" s="54"/>
      <c r="H987" s="33"/>
      <c r="J987" s="8"/>
    </row>
    <row r="988">
      <c r="G988" s="54"/>
      <c r="H988" s="33"/>
      <c r="J988" s="8"/>
    </row>
    <row r="989">
      <c r="G989" s="54"/>
      <c r="H989" s="33"/>
      <c r="J989" s="8"/>
    </row>
    <row r="990">
      <c r="G990" s="54"/>
      <c r="H990" s="33"/>
      <c r="J990" s="8"/>
    </row>
    <row r="991">
      <c r="G991" s="54"/>
      <c r="H991" s="33"/>
      <c r="J991" s="8"/>
    </row>
    <row r="992">
      <c r="G992" s="54"/>
      <c r="H992" s="33"/>
      <c r="J992" s="8"/>
    </row>
    <row r="993">
      <c r="G993" s="54"/>
      <c r="H993" s="33"/>
      <c r="J993" s="8"/>
    </row>
    <row r="994">
      <c r="G994" s="54"/>
      <c r="H994" s="33"/>
      <c r="J994" s="8"/>
    </row>
    <row r="995">
      <c r="G995" s="54"/>
      <c r="H995" s="33"/>
      <c r="J995" s="8"/>
    </row>
    <row r="996">
      <c r="G996" s="54"/>
      <c r="H996" s="33"/>
      <c r="J996" s="8"/>
    </row>
    <row r="997">
      <c r="G997" s="54"/>
      <c r="H997" s="33"/>
      <c r="J997" s="8"/>
    </row>
    <row r="998">
      <c r="G998" s="54"/>
      <c r="H998" s="33"/>
      <c r="J998" s="8"/>
    </row>
    <row r="999">
      <c r="G999" s="54"/>
      <c r="H999" s="33"/>
      <c r="J999" s="8"/>
    </row>
    <row r="1000">
      <c r="G1000" s="54"/>
      <c r="H1000" s="33"/>
      <c r="J1000" s="8"/>
    </row>
    <row r="1001">
      <c r="G1001" s="54"/>
      <c r="H1001" s="33"/>
      <c r="J1001" s="8"/>
    </row>
  </sheetData>
  <drawing r:id="rId1"/>
</worksheet>
</file>